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pivotTables/pivotTable2.xml" ContentType="application/vnd.openxmlformats-officedocument.spreadsheetml.pivot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ctrlProps/ctrlProp1.xml" ContentType="application/vnd.ms-excel.controlproperties+xml"/>
  <Override PartName="/xl/drawings/drawing5.xml" ContentType="application/vnd.openxmlformats-officedocument.drawing+xml"/>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7.xml" ContentType="application/vnd.openxmlformats-officedocument.drawing+xml"/>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86.xml" ContentType="application/vnd.ms-office.activeX+xml"/>
  <Override PartName="/xl/activeX/activeX286.bin" ContentType="application/vnd.ms-office.activeX"/>
  <Override PartName="/xl/drawings/drawing11.xml" ContentType="application/vnd.openxmlformats-officedocument.drawing+xml"/>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ctrlProps/ctrlProp4.xml" ContentType="application/vnd.ms-excel.controlproperties+xml"/>
  <Override PartName="/xl/drawings/drawing12.xml" ContentType="application/vnd.openxmlformats-officedocument.drawing+xml"/>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drawings/drawing13.xml" ContentType="application/vnd.openxmlformats-officedocument.drawing+xml"/>
  <Override PartName="/xl/ctrlProps/ctrlProp5.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activeX/activeX299.xml" ContentType="application/vnd.ms-office.activeX+xml"/>
  <Override PartName="/xl/activeX/activeX299.bin" ContentType="application/vnd.ms-office.activeX"/>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hidePivotFieldList="1"/>
  <mc:AlternateContent xmlns:mc="http://schemas.openxmlformats.org/markup-compatibility/2006">
    <mc:Choice Requires="x15">
      <x15ac:absPath xmlns:x15ac="http://schemas.microsoft.com/office/spreadsheetml/2010/11/ac" url="\\serverml310\desktop\"/>
    </mc:Choice>
  </mc:AlternateContent>
  <xr:revisionPtr revIDLastSave="0" documentId="13_ncr:1_{D9FB606A-51FB-491D-AD30-9E6AB5E41C64}" xr6:coauthVersionLast="47" xr6:coauthVersionMax="47" xr10:uidLastSave="{00000000-0000-0000-0000-000000000000}"/>
  <bookViews>
    <workbookView xWindow="-120" yWindow="-120" windowWidth="24240" windowHeight="13140" tabRatio="895" xr2:uid="{00000000-000D-0000-FFFF-FFFF00000000}"/>
  </bookViews>
  <sheets>
    <sheet name="Home" sheetId="26" r:id="rId1"/>
    <sheet name="Dashboard" sheetId="32" r:id="rId2"/>
    <sheet name="Users" sheetId="21" r:id="rId3"/>
    <sheet name="Data" sheetId="33" r:id="rId4"/>
    <sheet name="Order" sheetId="9" r:id="rId5"/>
    <sheet name="Delivery Summary" sheetId="8" r:id="rId6"/>
    <sheet name="5.00AM 3X Delivery" sheetId="29" r:id="rId7"/>
    <sheet name="10.30AM &amp; 3.30PM Summary" sheetId="28" r:id="rId8"/>
    <sheet name="Bakery" sheetId="2" r:id="rId9"/>
    <sheet name="Bakery Recipe Per Item" sheetId="24" r:id="rId10"/>
    <sheet name="Bakery Recipe Calculation" sheetId="25" r:id="rId11"/>
    <sheet name="Bakery Recipe for Stores" sheetId="27" r:id="rId12"/>
    <sheet name="Printing" sheetId="4" r:id="rId13"/>
    <sheet name="Calculation" sheetId="11" r:id="rId14"/>
    <sheet name="Recipe Per Item" sheetId="16" r:id="rId15"/>
    <sheet name="Curry Sheet " sheetId="12" r:id="rId16"/>
    <sheet name="Recipe for Curry Items" sheetId="23" r:id="rId17"/>
    <sheet name="Vegetable Curry Sheet" sheetId="22" r:id="rId18"/>
    <sheet name="Printing Filling Section" sheetId="20" r:id="rId19"/>
    <sheet name="Printing Recipt" sheetId="34" r:id="rId20"/>
    <sheet name="Plain Roll Section" sheetId="1" r:id="rId21"/>
    <sheet name="Filling Section" sheetId="17" r:id="rId22"/>
    <sheet name="Size Totals" sheetId="14" r:id="rId23"/>
    <sheet name="Section Printing" sheetId="13" r:id="rId24"/>
    <sheet name="DMS Recipe" sheetId="30" r:id="rId25"/>
    <sheet name="DMS Recipe Upload" sheetId="31" r:id="rId26"/>
    <sheet name="Egg Sandwich Label" sheetId="19" r:id="rId27"/>
    <sheet name="Patties Doudgh" sheetId="18" r:id="rId28"/>
    <sheet name="Doughs" sheetId="15" r:id="rId29"/>
  </sheets>
  <externalReferences>
    <externalReference r:id="rId30"/>
  </externalReferences>
  <definedNames>
    <definedName name="_xlnm._FilterDatabase" localSheetId="7" hidden="1">'10.30AM &amp; 3.30PM Summary'!$A$79:$U$157</definedName>
    <definedName name="_xlnm._FilterDatabase" localSheetId="6" hidden="1">'5.00AM 3X Delivery'!$A$1:$U$77</definedName>
    <definedName name="_xlnm._FilterDatabase" localSheetId="15" hidden="1">'Curry Sheet '!$A$1:$A$514</definedName>
    <definedName name="_xlnm._FilterDatabase" localSheetId="3" hidden="1">Data!$A$1:$A$476</definedName>
    <definedName name="_xlnm._FilterDatabase" localSheetId="5" hidden="1">'Delivery Summary'!$A$1:$A$342</definedName>
    <definedName name="_xlnm._FilterDatabase" localSheetId="19" hidden="1">'Printing Recipt'!$A$1:$A$63</definedName>
    <definedName name="_xlnm.Criteria" localSheetId="7">'10.30AM &amp; 3.30PM Summary'!$A$1</definedName>
    <definedName name="_xlnm.Criteria" localSheetId="6">'5.00AM 3X Delivery'!$A$1</definedName>
    <definedName name="_xlnm.Print_Area" localSheetId="7">'10.30AM &amp; 3.30PM Summary'!$B$80:$T$155</definedName>
    <definedName name="_xlnm.Print_Area" localSheetId="6">'5.00AM 3X Delivery'!$B$2:$T$76</definedName>
    <definedName name="_xlnm.Print_Area" localSheetId="10">'Bakery Recipe Calculation'!$B$2:$W$29</definedName>
    <definedName name="_xlnm.Print_Area" localSheetId="11">'Bakery Recipe for Stores'!$B$2:$Q$29</definedName>
    <definedName name="_xlnm.Print_Area" localSheetId="9">'Bakery Recipe Per Item'!$C$6:$AG$26</definedName>
    <definedName name="_xlnm.Print_Area" localSheetId="13">Calculation!$B$2:$D$30</definedName>
    <definedName name="_xlnm.Print_Area" localSheetId="15">'Curry Sheet '!$B$2:$R$54,'Curry Sheet '!$B$56:$R$108</definedName>
    <definedName name="_xlnm.Print_Area" localSheetId="1">Dashboard!$A$2:$U$31</definedName>
    <definedName name="_xlnm.Print_Area" localSheetId="5">'Delivery Summary'!$B$2:$W$76</definedName>
    <definedName name="_xlnm.Print_Area" localSheetId="24">'DMS Recipe'!$B$1:$S$27</definedName>
    <definedName name="_xlnm.Print_Area" localSheetId="28">Doughs!$A$2:$H$17</definedName>
    <definedName name="_xlnm.Print_Area" localSheetId="26">'Egg Sandwich Label'!$B$1:$S$24</definedName>
    <definedName name="_xlnm.Print_Area" localSheetId="21">'Filling Section'!$B$2:$BH$53</definedName>
    <definedName name="_xlnm.Print_Area" localSheetId="20">'Plain Roll Section'!$B$2:$BE$56</definedName>
    <definedName name="_xlnm.Print_Area" localSheetId="12">Printing!$B$2:$I$47</definedName>
    <definedName name="_xlnm.Print_Area" localSheetId="18">'Printing Filling Section'!$B$2:$AF$76,'Printing Filling Section'!$B$78:$AF$118</definedName>
    <definedName name="_xlnm.Print_Area" localSheetId="16">'Recipe for Curry Items'!$B$2:$X$48</definedName>
    <definedName name="_xlnm.Print_Area" localSheetId="14">'Recipe Per Item'!$B$2:$AA$49,'Recipe Per Item'!$B$51:$AA$103</definedName>
    <definedName name="_xlnm.Print_Area" localSheetId="23">'Section Printing'!$B$2:$I$36,'Section Printing'!$K$2:$Q$36,'Section Printing'!$S$2:$Z$36,'Section Printing'!$AB$2:$AD$36</definedName>
    <definedName name="_xlnm.Print_Area" localSheetId="2">Users!$1:$6</definedName>
    <definedName name="_xlnm.Print_Area" localSheetId="17">'Vegetable Curry Sheet'!$B$2:$H$47</definedName>
    <definedName name="_xlnm.Print_Titles" localSheetId="9">'Bakery Recipe Per Item'!$B:$B</definedName>
    <definedName name="_xlnm.Print_Titles" localSheetId="21">'Filling Section'!$B:$B</definedName>
    <definedName name="_xlnm.Print_Titles" localSheetId="20">'Plain Roll Section'!$B:$C</definedName>
    <definedName name="Slicer_Item">#N/A</definedName>
    <definedName name="Slicer_Plan">#N/A</definedName>
  </definedNames>
  <calcPr calcId="191029"/>
  <pivotCaches>
    <pivotCache cacheId="0" r:id="rId31"/>
    <pivotCache cacheId="1"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75" i="8" l="1"/>
  <c r="V74" i="8"/>
  <c r="V73" i="8"/>
  <c r="X75" i="8"/>
  <c r="X74" i="8"/>
  <c r="X73" i="8"/>
  <c r="R57" i="28"/>
  <c r="R56" i="28"/>
  <c r="Q57" i="28"/>
  <c r="Q56" i="28"/>
  <c r="P57" i="28"/>
  <c r="P56" i="28"/>
  <c r="O57" i="28"/>
  <c r="O56" i="28"/>
  <c r="R61" i="28"/>
  <c r="Q61" i="28"/>
  <c r="P61" i="28"/>
  <c r="O61" i="28"/>
  <c r="BJ7" i="25" l="1"/>
  <c r="J8" i="25"/>
  <c r="J9" i="25"/>
  <c r="J10" i="25"/>
  <c r="J11" i="25"/>
  <c r="J12" i="25"/>
  <c r="J13" i="25"/>
  <c r="J14" i="25"/>
  <c r="J15" i="25"/>
  <c r="J16" i="25"/>
  <c r="J17" i="25"/>
  <c r="J18" i="25"/>
  <c r="J19" i="25"/>
  <c r="J20" i="25"/>
  <c r="J21" i="25"/>
  <c r="J22" i="25"/>
  <c r="J23" i="25"/>
  <c r="J24" i="25"/>
  <c r="J25" i="25"/>
  <c r="J26" i="25"/>
  <c r="DK7" i="25"/>
  <c r="CU7" i="25"/>
  <c r="H100" i="11"/>
  <c r="AE7" i="25"/>
  <c r="AH4" i="28"/>
  <c r="AH82" i="28"/>
  <c r="BG47" i="17"/>
  <c r="BG46" i="17"/>
  <c r="BG45" i="17"/>
  <c r="BG44" i="17"/>
  <c r="BG43" i="17"/>
  <c r="BG42" i="17"/>
  <c r="BG41" i="17"/>
  <c r="CU26" i="25" l="1"/>
  <c r="CU25" i="25"/>
  <c r="CU24" i="25"/>
  <c r="CU23" i="25"/>
  <c r="CU22" i="25"/>
  <c r="CU21" i="25"/>
  <c r="CU20" i="25"/>
  <c r="CU19" i="25"/>
  <c r="CU18" i="25"/>
  <c r="CU17" i="25"/>
  <c r="CU16" i="25"/>
  <c r="CU15" i="25"/>
  <c r="CU14" i="25"/>
  <c r="CU13" i="25"/>
  <c r="CU12" i="25"/>
  <c r="CU11" i="25"/>
  <c r="CU10" i="25"/>
  <c r="CU9" i="25"/>
  <c r="CU8" i="25"/>
  <c r="DK26" i="25"/>
  <c r="DK25" i="25"/>
  <c r="DK24" i="25"/>
  <c r="DK23" i="25"/>
  <c r="DK22" i="25"/>
  <c r="DK21" i="25"/>
  <c r="DK20" i="25"/>
  <c r="DK19" i="25"/>
  <c r="DK18" i="25"/>
  <c r="DK17" i="25"/>
  <c r="DK16" i="25"/>
  <c r="DK15" i="25"/>
  <c r="DK14" i="25"/>
  <c r="DK13" i="25"/>
  <c r="DK12" i="25"/>
  <c r="DK11" i="25"/>
  <c r="DK10" i="25"/>
  <c r="DK9" i="25"/>
  <c r="DK8" i="25"/>
  <c r="I158" i="12" l="1"/>
  <c r="I171" i="12" s="1"/>
  <c r="G158" i="12"/>
  <c r="G170" i="12" s="1"/>
  <c r="G164" i="12"/>
  <c r="M8" i="24"/>
  <c r="AG8" i="24" s="1"/>
  <c r="AG9" i="24"/>
  <c r="M10" i="24"/>
  <c r="N10" i="24"/>
  <c r="M11" i="24"/>
  <c r="AG11" i="24" s="1"/>
  <c r="AG12" i="24"/>
  <c r="AG13" i="24"/>
  <c r="AG14" i="24"/>
  <c r="AG15" i="24"/>
  <c r="AG16" i="24"/>
  <c r="M17" i="24"/>
  <c r="AG17" i="24" s="1"/>
  <c r="AG18" i="24"/>
  <c r="M19" i="24"/>
  <c r="AG19" i="24" s="1"/>
  <c r="AG20" i="24"/>
  <c r="AG21" i="24"/>
  <c r="AG22" i="24"/>
  <c r="M23" i="24"/>
  <c r="AG23" i="24" s="1"/>
  <c r="AG24" i="24"/>
  <c r="AG25" i="24"/>
  <c r="AG26" i="24"/>
  <c r="AG10" i="24" l="1"/>
  <c r="G160" i="12"/>
  <c r="G168" i="12"/>
  <c r="G171" i="12"/>
  <c r="G162" i="12"/>
  <c r="G166" i="12"/>
  <c r="I164" i="12"/>
  <c r="I160" i="12"/>
  <c r="I168" i="12"/>
  <c r="I162" i="12"/>
  <c r="I166" i="12"/>
  <c r="I170" i="12"/>
  <c r="I161" i="12"/>
  <c r="I163" i="12"/>
  <c r="I165" i="12"/>
  <c r="I167" i="12"/>
  <c r="I169" i="12"/>
  <c r="G161" i="12"/>
  <c r="G163" i="12"/>
  <c r="G165" i="12"/>
  <c r="G167" i="12"/>
  <c r="G169" i="12"/>
  <c r="EA26" i="25" l="1"/>
  <c r="DL26" i="25"/>
  <c r="CV26" i="25"/>
  <c r="CC26" i="25"/>
  <c r="BL26" i="25"/>
  <c r="AV26" i="25"/>
  <c r="AE26" i="25"/>
  <c r="B26" i="27"/>
  <c r="B26" i="25" s="1"/>
  <c r="G573" i="4" l="1"/>
  <c r="G572" i="4"/>
  <c r="H571" i="4"/>
  <c r="G525" i="4" l="1"/>
  <c r="G524" i="4"/>
  <c r="H523" i="4"/>
  <c r="Z33" i="8" l="1"/>
  <c r="Z34" i="8"/>
  <c r="DM7" i="25" l="1"/>
  <c r="DM26" i="25" s="1"/>
  <c r="CW7" i="25"/>
  <c r="CW26" i="25" s="1"/>
  <c r="X75" i="9"/>
  <c r="W75" i="9"/>
  <c r="V75" i="9"/>
  <c r="U75" i="9"/>
  <c r="BI58" i="1" l="1"/>
  <c r="BH58" i="1"/>
  <c r="BG58" i="1"/>
  <c r="BF58" i="1"/>
  <c r="BE58" i="1"/>
  <c r="BD58" i="1"/>
  <c r="BC58" i="1"/>
  <c r="BB58" i="1"/>
  <c r="BA58" i="1"/>
  <c r="AZ58" i="1"/>
  <c r="AY58" i="1"/>
  <c r="AX58" i="1"/>
  <c r="AW58" i="1"/>
  <c r="AV58" i="1"/>
  <c r="AU58" i="1"/>
  <c r="AT58" i="1"/>
  <c r="AS58" i="1"/>
  <c r="CF155" i="28"/>
  <c r="BK155" i="28"/>
  <c r="H426" i="4"/>
  <c r="H331" i="4"/>
  <c r="H188" i="4"/>
  <c r="BD40" i="17"/>
  <c r="BD39" i="17"/>
  <c r="BD38" i="17"/>
  <c r="AO40" i="17"/>
  <c r="AO39" i="17"/>
  <c r="AO38" i="17"/>
  <c r="AL40" i="17"/>
  <c r="AL39" i="17"/>
  <c r="AL38" i="17"/>
  <c r="AB39" i="17"/>
  <c r="AB38" i="17"/>
  <c r="Z39" i="17"/>
  <c r="Z38" i="17"/>
  <c r="Y39" i="17"/>
  <c r="Y38" i="17"/>
  <c r="S40" i="17"/>
  <c r="S39" i="17"/>
  <c r="S38" i="17"/>
  <c r="N39" i="17"/>
  <c r="J40" i="17"/>
  <c r="E40" i="17"/>
  <c r="D40" i="17"/>
  <c r="E39" i="17"/>
  <c r="D39" i="17"/>
  <c r="E38" i="17"/>
  <c r="D38" i="17"/>
  <c r="C40" i="17"/>
  <c r="C39" i="17"/>
  <c r="C38" i="17"/>
  <c r="H245" i="4" l="1"/>
  <c r="X53" i="8"/>
  <c r="G141" i="12" l="1"/>
  <c r="E141" i="12"/>
  <c r="C141" i="12"/>
  <c r="G123" i="12"/>
  <c r="E123" i="12"/>
  <c r="C123" i="12"/>
  <c r="G122" i="12"/>
  <c r="G121" i="12"/>
  <c r="G120" i="12"/>
  <c r="G119" i="12"/>
  <c r="G118" i="12"/>
  <c r="G117" i="12"/>
  <c r="G116" i="12"/>
  <c r="G115" i="12"/>
  <c r="G114" i="12"/>
  <c r="G113" i="12"/>
  <c r="AS77" i="29"/>
  <c r="BN77" i="29" s="1"/>
  <c r="CI77" i="29" s="1"/>
  <c r="DD77" i="29" s="1"/>
  <c r="G140" i="12"/>
  <c r="E140" i="12"/>
  <c r="C140" i="12"/>
  <c r="G139" i="12"/>
  <c r="G138" i="12"/>
  <c r="G137" i="12"/>
  <c r="G136" i="12"/>
  <c r="E139" i="12"/>
  <c r="C139" i="12"/>
  <c r="E138" i="12"/>
  <c r="C138" i="12"/>
  <c r="E137" i="12"/>
  <c r="C137" i="12"/>
  <c r="E136" i="12"/>
  <c r="C136" i="12"/>
  <c r="G135" i="12"/>
  <c r="G133" i="12"/>
  <c r="G131" i="12"/>
  <c r="E135" i="12"/>
  <c r="C135" i="12"/>
  <c r="E133" i="12"/>
  <c r="C133" i="12"/>
  <c r="E131" i="12"/>
  <c r="C131" i="12"/>
  <c r="I141" i="12" l="1"/>
  <c r="I123" i="12"/>
  <c r="BJ25" i="25"/>
  <c r="BJ26" i="25"/>
  <c r="BJ12" i="25"/>
  <c r="BJ8" i="25"/>
  <c r="BJ18" i="25"/>
  <c r="BJ10" i="25"/>
  <c r="BJ14" i="25"/>
  <c r="BJ22" i="25"/>
  <c r="BJ16" i="25"/>
  <c r="BJ20" i="25"/>
  <c r="BJ24" i="25"/>
  <c r="BJ9" i="25"/>
  <c r="BJ11" i="25"/>
  <c r="BJ13" i="25"/>
  <c r="BJ15" i="25"/>
  <c r="BJ17" i="25"/>
  <c r="BJ19" i="25"/>
  <c r="BJ21" i="25"/>
  <c r="BJ23" i="25"/>
  <c r="I135" i="12"/>
  <c r="I136" i="12"/>
  <c r="I137" i="12"/>
  <c r="I131" i="12"/>
  <c r="I133" i="12"/>
  <c r="I140" i="12"/>
  <c r="I139" i="12"/>
  <c r="I138" i="12"/>
  <c r="B51" i="1"/>
  <c r="AC38" i="20"/>
  <c r="B94" i="20" l="1"/>
  <c r="B111" i="20"/>
  <c r="D365" i="4"/>
  <c r="D369" i="4" s="1"/>
  <c r="P194" i="12"/>
  <c r="C194" i="12"/>
  <c r="G477" i="4"/>
  <c r="G476" i="4"/>
  <c r="D366" i="4" l="1"/>
  <c r="D368" i="4"/>
  <c r="D367" i="4"/>
  <c r="C132" i="12"/>
  <c r="G132" i="12"/>
  <c r="E132" i="12"/>
  <c r="C134" i="12"/>
  <c r="G134" i="12"/>
  <c r="E134" i="12"/>
  <c r="J191" i="12"/>
  <c r="I191" i="12"/>
  <c r="H191" i="12"/>
  <c r="G191" i="12"/>
  <c r="F191" i="12"/>
  <c r="E191" i="12"/>
  <c r="D191" i="12"/>
  <c r="C191"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R103" i="16"/>
  <c r="AA5" i="34"/>
  <c r="Z2" i="34"/>
  <c r="F63" i="34"/>
  <c r="J63" i="34" s="1"/>
  <c r="N63" i="34" s="1"/>
  <c r="R63" i="34" s="1"/>
  <c r="V63" i="34" s="1"/>
  <c r="Z63" i="34" s="1"/>
  <c r="AD63" i="34" s="1"/>
  <c r="AH63" i="34" s="1"/>
  <c r="AL63" i="34" s="1"/>
  <c r="F62" i="34"/>
  <c r="J62" i="34" s="1"/>
  <c r="N62" i="34" s="1"/>
  <c r="R62" i="34" s="1"/>
  <c r="V62" i="34" s="1"/>
  <c r="Z62" i="34" s="1"/>
  <c r="AD62" i="34" s="1"/>
  <c r="AH62" i="34" s="1"/>
  <c r="AL62" i="34" s="1"/>
  <c r="F61" i="34"/>
  <c r="J61" i="34" s="1"/>
  <c r="N61" i="34" s="1"/>
  <c r="R61" i="34" s="1"/>
  <c r="V61" i="34" s="1"/>
  <c r="Z61" i="34" s="1"/>
  <c r="AD61" i="34" s="1"/>
  <c r="AH61" i="34" s="1"/>
  <c r="AL61" i="34" s="1"/>
  <c r="F60" i="34"/>
  <c r="J60" i="34" s="1"/>
  <c r="N60" i="34" s="1"/>
  <c r="R60" i="34" s="1"/>
  <c r="V60" i="34" s="1"/>
  <c r="Z60" i="34" s="1"/>
  <c r="AD60" i="34" s="1"/>
  <c r="AH60" i="34" s="1"/>
  <c r="AL60" i="34" s="1"/>
  <c r="F59" i="34"/>
  <c r="J59" i="34" s="1"/>
  <c r="N59" i="34" s="1"/>
  <c r="R59" i="34" s="1"/>
  <c r="V59" i="34" s="1"/>
  <c r="Z59" i="34" s="1"/>
  <c r="AD59" i="34" s="1"/>
  <c r="AH59" i="34" s="1"/>
  <c r="AL59" i="34" s="1"/>
  <c r="F58" i="34"/>
  <c r="J58" i="34" s="1"/>
  <c r="N58" i="34" s="1"/>
  <c r="R58" i="34" s="1"/>
  <c r="V58" i="34" s="1"/>
  <c r="Z58" i="34" s="1"/>
  <c r="AD58" i="34" s="1"/>
  <c r="AH58" i="34" s="1"/>
  <c r="AL58" i="34" s="1"/>
  <c r="F57" i="34"/>
  <c r="J57" i="34" s="1"/>
  <c r="N57" i="34" s="1"/>
  <c r="R57" i="34" s="1"/>
  <c r="V57" i="34" s="1"/>
  <c r="Z57" i="34" s="1"/>
  <c r="AD57" i="34" s="1"/>
  <c r="AH57" i="34" s="1"/>
  <c r="AL57" i="34" s="1"/>
  <c r="F56" i="34"/>
  <c r="J56" i="34" s="1"/>
  <c r="N56" i="34" s="1"/>
  <c r="R56" i="34" s="1"/>
  <c r="V56" i="34" s="1"/>
  <c r="Z56" i="34" s="1"/>
  <c r="AD56" i="34" s="1"/>
  <c r="AH56" i="34" s="1"/>
  <c r="AL56" i="34" s="1"/>
  <c r="F55" i="34"/>
  <c r="J55" i="34" s="1"/>
  <c r="N55" i="34" s="1"/>
  <c r="R55" i="34" s="1"/>
  <c r="V55" i="34" s="1"/>
  <c r="Z55" i="34" s="1"/>
  <c r="AD55" i="34" s="1"/>
  <c r="AH55" i="34" s="1"/>
  <c r="AL55" i="34" s="1"/>
  <c r="F54" i="34"/>
  <c r="J54" i="34" s="1"/>
  <c r="N54" i="34" s="1"/>
  <c r="R54" i="34" s="1"/>
  <c r="V54" i="34" s="1"/>
  <c r="Z54" i="34" s="1"/>
  <c r="AD54" i="34" s="1"/>
  <c r="AH54" i="34" s="1"/>
  <c r="AL54" i="34" s="1"/>
  <c r="F53" i="34"/>
  <c r="J53" i="34" s="1"/>
  <c r="N53" i="34" s="1"/>
  <c r="R53" i="34" s="1"/>
  <c r="V53" i="34" s="1"/>
  <c r="Z53" i="34" s="1"/>
  <c r="AD53" i="34" s="1"/>
  <c r="AH53" i="34" s="1"/>
  <c r="AL53" i="34" s="1"/>
  <c r="F52" i="34"/>
  <c r="J52" i="34" s="1"/>
  <c r="N52" i="34" s="1"/>
  <c r="R52" i="34" s="1"/>
  <c r="V52" i="34" s="1"/>
  <c r="Z52" i="34" s="1"/>
  <c r="AD52" i="34" s="1"/>
  <c r="AH52" i="34" s="1"/>
  <c r="AL52" i="34" s="1"/>
  <c r="F51" i="34"/>
  <c r="J51" i="34" s="1"/>
  <c r="N51" i="34" s="1"/>
  <c r="R51" i="34" s="1"/>
  <c r="V51" i="34" s="1"/>
  <c r="Z51" i="34" s="1"/>
  <c r="AD51" i="34" s="1"/>
  <c r="AH51" i="34" s="1"/>
  <c r="AL51" i="34" s="1"/>
  <c r="F50" i="34"/>
  <c r="J50" i="34" s="1"/>
  <c r="N50" i="34" s="1"/>
  <c r="R50" i="34" s="1"/>
  <c r="V50" i="34" s="1"/>
  <c r="Z50" i="34" s="1"/>
  <c r="AD50" i="34" s="1"/>
  <c r="AH50" i="34" s="1"/>
  <c r="AL50" i="34" s="1"/>
  <c r="F49" i="34"/>
  <c r="J49" i="34" s="1"/>
  <c r="N49" i="34" s="1"/>
  <c r="R49" i="34" s="1"/>
  <c r="V49" i="34" s="1"/>
  <c r="Z49" i="34" s="1"/>
  <c r="AD49" i="34" s="1"/>
  <c r="AH49" i="34" s="1"/>
  <c r="AL49" i="34" s="1"/>
  <c r="F48" i="34"/>
  <c r="J48" i="34" s="1"/>
  <c r="N48" i="34" s="1"/>
  <c r="R48" i="34" s="1"/>
  <c r="V48" i="34" s="1"/>
  <c r="Z48" i="34" s="1"/>
  <c r="AD48" i="34" s="1"/>
  <c r="AH48" i="34" s="1"/>
  <c r="AL48" i="34" s="1"/>
  <c r="F47" i="34"/>
  <c r="J47" i="34" s="1"/>
  <c r="N47" i="34" s="1"/>
  <c r="R47" i="34" s="1"/>
  <c r="V47" i="34" s="1"/>
  <c r="Z47" i="34" s="1"/>
  <c r="AD47" i="34" s="1"/>
  <c r="AH47" i="34" s="1"/>
  <c r="AL47" i="34" s="1"/>
  <c r="F46" i="34"/>
  <c r="J46" i="34" s="1"/>
  <c r="N46" i="34" s="1"/>
  <c r="R46" i="34" s="1"/>
  <c r="V46" i="34" s="1"/>
  <c r="Z46" i="34" s="1"/>
  <c r="AD46" i="34" s="1"/>
  <c r="AH46" i="34" s="1"/>
  <c r="AL46" i="34" s="1"/>
  <c r="F45" i="34"/>
  <c r="J45" i="34" s="1"/>
  <c r="N45" i="34" s="1"/>
  <c r="R45" i="34" s="1"/>
  <c r="V45" i="34" s="1"/>
  <c r="Z45" i="34" s="1"/>
  <c r="AD45" i="34" s="1"/>
  <c r="AH45" i="34" s="1"/>
  <c r="AL45" i="34" s="1"/>
  <c r="F44" i="34"/>
  <c r="J44" i="34" s="1"/>
  <c r="N44" i="34" s="1"/>
  <c r="R44" i="34" s="1"/>
  <c r="V44" i="34" s="1"/>
  <c r="Z44" i="34" s="1"/>
  <c r="AD44" i="34" s="1"/>
  <c r="AH44" i="34" s="1"/>
  <c r="AL44" i="34" s="1"/>
  <c r="F43" i="34"/>
  <c r="J43" i="34" s="1"/>
  <c r="N43" i="34" s="1"/>
  <c r="R43" i="34" s="1"/>
  <c r="V43" i="34" s="1"/>
  <c r="Z43" i="34" s="1"/>
  <c r="AD43" i="34" s="1"/>
  <c r="AH43" i="34" s="1"/>
  <c r="AL43" i="34" s="1"/>
  <c r="F42" i="34"/>
  <c r="J42" i="34" s="1"/>
  <c r="N42" i="34" s="1"/>
  <c r="R42" i="34" s="1"/>
  <c r="V42" i="34" s="1"/>
  <c r="Z42" i="34" s="1"/>
  <c r="AD42" i="34" s="1"/>
  <c r="AH42" i="34" s="1"/>
  <c r="AL42" i="34" s="1"/>
  <c r="F41" i="34"/>
  <c r="J41" i="34" s="1"/>
  <c r="N41" i="34" s="1"/>
  <c r="R41" i="34" s="1"/>
  <c r="V41" i="34" s="1"/>
  <c r="Z41" i="34" s="1"/>
  <c r="AD41" i="34" s="1"/>
  <c r="AH41" i="34" s="1"/>
  <c r="AL41" i="34" s="1"/>
  <c r="F40" i="34"/>
  <c r="J40" i="34" s="1"/>
  <c r="N40" i="34" s="1"/>
  <c r="R40" i="34" s="1"/>
  <c r="V40" i="34" s="1"/>
  <c r="Z40" i="34" s="1"/>
  <c r="AD40" i="34" s="1"/>
  <c r="AH40" i="34" s="1"/>
  <c r="AL40" i="34" s="1"/>
  <c r="F39" i="34"/>
  <c r="J39" i="34" s="1"/>
  <c r="N39" i="34" s="1"/>
  <c r="R39" i="34" s="1"/>
  <c r="V39" i="34" s="1"/>
  <c r="Z39" i="34" s="1"/>
  <c r="AD39" i="34" s="1"/>
  <c r="AH39" i="34" s="1"/>
  <c r="AL39" i="34" s="1"/>
  <c r="F38" i="34"/>
  <c r="J38" i="34" s="1"/>
  <c r="N38" i="34" s="1"/>
  <c r="R38" i="34" s="1"/>
  <c r="V38" i="34" s="1"/>
  <c r="Z38" i="34" s="1"/>
  <c r="AD38" i="34" s="1"/>
  <c r="AH38" i="34" s="1"/>
  <c r="AL38" i="34" s="1"/>
  <c r="F37" i="34"/>
  <c r="J37" i="34" s="1"/>
  <c r="N37" i="34" s="1"/>
  <c r="R37" i="34" s="1"/>
  <c r="V37" i="34" s="1"/>
  <c r="Z37" i="34" s="1"/>
  <c r="AD37" i="34" s="1"/>
  <c r="AH37" i="34" s="1"/>
  <c r="AL37" i="34" s="1"/>
  <c r="F36" i="34"/>
  <c r="J36" i="34" s="1"/>
  <c r="N36" i="34" s="1"/>
  <c r="R36" i="34" s="1"/>
  <c r="V36" i="34" s="1"/>
  <c r="Z36" i="34" s="1"/>
  <c r="AD36" i="34" s="1"/>
  <c r="AH36" i="34" s="1"/>
  <c r="AL36" i="34" s="1"/>
  <c r="F35" i="34"/>
  <c r="J35" i="34" s="1"/>
  <c r="N35" i="34" s="1"/>
  <c r="R35" i="34" s="1"/>
  <c r="V35" i="34" s="1"/>
  <c r="Z35" i="34" s="1"/>
  <c r="AD35" i="34" s="1"/>
  <c r="AH35" i="34" s="1"/>
  <c r="AL35" i="34" s="1"/>
  <c r="F34" i="34"/>
  <c r="J34" i="34" s="1"/>
  <c r="N34" i="34" s="1"/>
  <c r="R34" i="34" s="1"/>
  <c r="V34" i="34" s="1"/>
  <c r="Z34" i="34" s="1"/>
  <c r="AD34" i="34" s="1"/>
  <c r="AH34" i="34" s="1"/>
  <c r="AL34" i="34" s="1"/>
  <c r="F33" i="34"/>
  <c r="J33" i="34" s="1"/>
  <c r="N33" i="34" s="1"/>
  <c r="R33" i="34" s="1"/>
  <c r="V33" i="34" s="1"/>
  <c r="Z33" i="34" s="1"/>
  <c r="AD33" i="34" s="1"/>
  <c r="AH33" i="34" s="1"/>
  <c r="AL33" i="34" s="1"/>
  <c r="F32" i="34"/>
  <c r="J32" i="34" s="1"/>
  <c r="N32" i="34" s="1"/>
  <c r="R32" i="34" s="1"/>
  <c r="V32" i="34" s="1"/>
  <c r="Z32" i="34" s="1"/>
  <c r="AD32" i="34" s="1"/>
  <c r="AH32" i="34" s="1"/>
  <c r="AL32" i="34" s="1"/>
  <c r="F31" i="34"/>
  <c r="J31" i="34" s="1"/>
  <c r="N31" i="34" s="1"/>
  <c r="R31" i="34" s="1"/>
  <c r="V31" i="34" s="1"/>
  <c r="Z31" i="34" s="1"/>
  <c r="AD31" i="34" s="1"/>
  <c r="AH31" i="34" s="1"/>
  <c r="AL31" i="34" s="1"/>
  <c r="F30" i="34"/>
  <c r="J30" i="34" s="1"/>
  <c r="N30" i="34" s="1"/>
  <c r="R30" i="34" s="1"/>
  <c r="V30" i="34" s="1"/>
  <c r="Z30" i="34" s="1"/>
  <c r="AD30" i="34" s="1"/>
  <c r="AH30" i="34" s="1"/>
  <c r="AL30" i="34" s="1"/>
  <c r="F29" i="34"/>
  <c r="J29" i="34" s="1"/>
  <c r="N29" i="34" s="1"/>
  <c r="R29" i="34" s="1"/>
  <c r="V29" i="34" s="1"/>
  <c r="Z29" i="34" s="1"/>
  <c r="AD29" i="34" s="1"/>
  <c r="AH29" i="34" s="1"/>
  <c r="AL29" i="34" s="1"/>
  <c r="F28" i="34"/>
  <c r="J28" i="34" s="1"/>
  <c r="N28" i="34" s="1"/>
  <c r="R28" i="34" s="1"/>
  <c r="V28" i="34" s="1"/>
  <c r="Z28" i="34" s="1"/>
  <c r="AD28" i="34" s="1"/>
  <c r="AH28" i="34" s="1"/>
  <c r="AL28" i="34" s="1"/>
  <c r="F27" i="34"/>
  <c r="J27" i="34" s="1"/>
  <c r="N27" i="34" s="1"/>
  <c r="R27" i="34" s="1"/>
  <c r="V27" i="34" s="1"/>
  <c r="Z27" i="34" s="1"/>
  <c r="AD27" i="34" s="1"/>
  <c r="AH27" i="34" s="1"/>
  <c r="AL27" i="34" s="1"/>
  <c r="F26" i="34"/>
  <c r="J26" i="34" s="1"/>
  <c r="N26" i="34" s="1"/>
  <c r="R26" i="34" s="1"/>
  <c r="V26" i="34" s="1"/>
  <c r="Z26" i="34" s="1"/>
  <c r="AD26" i="34" s="1"/>
  <c r="AH26" i="34" s="1"/>
  <c r="AL26" i="34" s="1"/>
  <c r="F25" i="34"/>
  <c r="J25" i="34" s="1"/>
  <c r="N25" i="34" s="1"/>
  <c r="R25" i="34" s="1"/>
  <c r="V25" i="34" s="1"/>
  <c r="Z25" i="34" s="1"/>
  <c r="AD25" i="34" s="1"/>
  <c r="AH25" i="34" s="1"/>
  <c r="AL25" i="34" s="1"/>
  <c r="F24" i="34"/>
  <c r="J24" i="34" s="1"/>
  <c r="N24" i="34" s="1"/>
  <c r="R24" i="34" s="1"/>
  <c r="V24" i="34" s="1"/>
  <c r="Z24" i="34" s="1"/>
  <c r="AD24" i="34" s="1"/>
  <c r="AH24" i="34" s="1"/>
  <c r="AL24" i="34" s="1"/>
  <c r="F23" i="34"/>
  <c r="J23" i="34" s="1"/>
  <c r="N23" i="34" s="1"/>
  <c r="R23" i="34" s="1"/>
  <c r="V23" i="34" s="1"/>
  <c r="Z23" i="34" s="1"/>
  <c r="AD23" i="34" s="1"/>
  <c r="AH23" i="34" s="1"/>
  <c r="AL23" i="34" s="1"/>
  <c r="F22" i="34"/>
  <c r="J22" i="34" s="1"/>
  <c r="N22" i="34" s="1"/>
  <c r="R22" i="34" s="1"/>
  <c r="V22" i="34" s="1"/>
  <c r="Z22" i="34" s="1"/>
  <c r="AD22" i="34" s="1"/>
  <c r="AH22" i="34" s="1"/>
  <c r="AL22" i="34" s="1"/>
  <c r="F21" i="34"/>
  <c r="J21" i="34" s="1"/>
  <c r="N21" i="34" s="1"/>
  <c r="R21" i="34" s="1"/>
  <c r="V21" i="34" s="1"/>
  <c r="Z21" i="34" s="1"/>
  <c r="AD21" i="34" s="1"/>
  <c r="AH21" i="34" s="1"/>
  <c r="AL21" i="34" s="1"/>
  <c r="F20" i="34"/>
  <c r="J20" i="34" s="1"/>
  <c r="N20" i="34" s="1"/>
  <c r="R20" i="34" s="1"/>
  <c r="V20" i="34" s="1"/>
  <c r="Z20" i="34" s="1"/>
  <c r="AD20" i="34" s="1"/>
  <c r="AH20" i="34" s="1"/>
  <c r="AL20" i="34" s="1"/>
  <c r="F19" i="34"/>
  <c r="J19" i="34" s="1"/>
  <c r="N19" i="34" s="1"/>
  <c r="R19" i="34" s="1"/>
  <c r="V19" i="34" s="1"/>
  <c r="Z19" i="34" s="1"/>
  <c r="AD19" i="34" s="1"/>
  <c r="AH19" i="34" s="1"/>
  <c r="AL19" i="34" s="1"/>
  <c r="F18" i="34"/>
  <c r="J18" i="34" s="1"/>
  <c r="N18" i="34" s="1"/>
  <c r="R18" i="34" s="1"/>
  <c r="V18" i="34" s="1"/>
  <c r="Z18" i="34" s="1"/>
  <c r="AD18" i="34" s="1"/>
  <c r="AH18" i="34" s="1"/>
  <c r="AL18" i="34" s="1"/>
  <c r="F17" i="34"/>
  <c r="J17" i="34" s="1"/>
  <c r="N17" i="34" s="1"/>
  <c r="R17" i="34" s="1"/>
  <c r="V17" i="34" s="1"/>
  <c r="Z17" i="34" s="1"/>
  <c r="AD17" i="34" s="1"/>
  <c r="AH17" i="34" s="1"/>
  <c r="AL17" i="34" s="1"/>
  <c r="F16" i="34"/>
  <c r="J16" i="34" s="1"/>
  <c r="N16" i="34" s="1"/>
  <c r="R16" i="34" s="1"/>
  <c r="V16" i="34" s="1"/>
  <c r="Z16" i="34" s="1"/>
  <c r="AD16" i="34" s="1"/>
  <c r="AH16" i="34" s="1"/>
  <c r="AL16" i="34" s="1"/>
  <c r="F15" i="34"/>
  <c r="J15" i="34" s="1"/>
  <c r="N15" i="34" s="1"/>
  <c r="R15" i="34" s="1"/>
  <c r="V15" i="34" s="1"/>
  <c r="Z15" i="34" s="1"/>
  <c r="AD15" i="34" s="1"/>
  <c r="AH15" i="34" s="1"/>
  <c r="AL15" i="34" s="1"/>
  <c r="F14" i="34"/>
  <c r="J14" i="34" s="1"/>
  <c r="N14" i="34" s="1"/>
  <c r="R14" i="34" s="1"/>
  <c r="V14" i="34" s="1"/>
  <c r="Z14" i="34" s="1"/>
  <c r="AD14" i="34" s="1"/>
  <c r="AH14" i="34" s="1"/>
  <c r="AL14" i="34" s="1"/>
  <c r="F13" i="34"/>
  <c r="J13" i="34" s="1"/>
  <c r="N13" i="34" s="1"/>
  <c r="R13" i="34" s="1"/>
  <c r="V13" i="34" s="1"/>
  <c r="Z13" i="34" s="1"/>
  <c r="AD13" i="34" s="1"/>
  <c r="AH13" i="34" s="1"/>
  <c r="AL13" i="34" s="1"/>
  <c r="F12" i="34"/>
  <c r="J12" i="34" s="1"/>
  <c r="N12" i="34" s="1"/>
  <c r="R12" i="34" s="1"/>
  <c r="V12" i="34" s="1"/>
  <c r="Z12" i="34" s="1"/>
  <c r="AD12" i="34" s="1"/>
  <c r="AH12" i="34" s="1"/>
  <c r="AL12" i="34" s="1"/>
  <c r="F11" i="34"/>
  <c r="J11" i="34" s="1"/>
  <c r="N11" i="34" s="1"/>
  <c r="R11" i="34" s="1"/>
  <c r="V11" i="34" s="1"/>
  <c r="Z11" i="34" s="1"/>
  <c r="AD11" i="34" s="1"/>
  <c r="AH11" i="34" s="1"/>
  <c r="AL11" i="34" s="1"/>
  <c r="F10" i="34"/>
  <c r="J10" i="34" s="1"/>
  <c r="N10" i="34" s="1"/>
  <c r="R10" i="34" s="1"/>
  <c r="V10" i="34" s="1"/>
  <c r="Z10" i="34" s="1"/>
  <c r="AD10" i="34" s="1"/>
  <c r="AH10" i="34" s="1"/>
  <c r="AL10" i="34" s="1"/>
  <c r="F9" i="34"/>
  <c r="J9" i="34" s="1"/>
  <c r="N9" i="34" s="1"/>
  <c r="R9" i="34" s="1"/>
  <c r="V9" i="34" s="1"/>
  <c r="Z9" i="34" s="1"/>
  <c r="AD9" i="34" s="1"/>
  <c r="AH9" i="34" s="1"/>
  <c r="AL9" i="34" s="1"/>
  <c r="F8" i="34"/>
  <c r="J8" i="34" s="1"/>
  <c r="N8" i="34" s="1"/>
  <c r="R8" i="34" s="1"/>
  <c r="V8" i="34" s="1"/>
  <c r="Z8" i="34" s="1"/>
  <c r="AD8" i="34" s="1"/>
  <c r="AH8" i="34" s="1"/>
  <c r="AL8" i="34" s="1"/>
  <c r="F7" i="34"/>
  <c r="J7" i="34" s="1"/>
  <c r="N7" i="34" s="1"/>
  <c r="R7" i="34" s="1"/>
  <c r="V7" i="34" s="1"/>
  <c r="Z7" i="34" s="1"/>
  <c r="AD7" i="34" s="1"/>
  <c r="AH7" i="34" s="1"/>
  <c r="AL7" i="34" s="1"/>
  <c r="F6" i="34"/>
  <c r="J6" i="34" s="1"/>
  <c r="N6" i="34" s="1"/>
  <c r="R6" i="34" s="1"/>
  <c r="V6" i="34" s="1"/>
  <c r="Z6" i="34" s="1"/>
  <c r="AD6" i="34" s="1"/>
  <c r="AH6" i="34" s="1"/>
  <c r="AL6" i="34" s="1"/>
  <c r="I134" i="12" l="1"/>
  <c r="I132" i="12"/>
  <c r="BF12" i="1"/>
  <c r="AA60" i="34" s="1"/>
  <c r="Y60" i="34" s="1"/>
  <c r="BF28" i="1"/>
  <c r="BF31" i="1"/>
  <c r="C4" i="34" l="1"/>
  <c r="G4" i="34" s="1"/>
  <c r="K4" i="34" s="1"/>
  <c r="O4" i="34" s="1"/>
  <c r="S4" i="34" s="1"/>
  <c r="W4" i="34" s="1"/>
  <c r="AA4" i="34" s="1"/>
  <c r="AE4" i="34" s="1"/>
  <c r="AI4" i="34" s="1"/>
  <c r="AM4" i="34" s="1"/>
  <c r="C3" i="34"/>
  <c r="G3" i="34" s="1"/>
  <c r="K3" i="34" s="1"/>
  <c r="O3" i="34" s="1"/>
  <c r="S3" i="34" s="1"/>
  <c r="W3" i="34" s="1"/>
  <c r="AA3" i="34" s="1"/>
  <c r="AE3" i="34" s="1"/>
  <c r="AI3" i="34" s="1"/>
  <c r="AM3" i="34" s="1"/>
  <c r="G428" i="4" l="1"/>
  <c r="B452" i="4" s="1"/>
  <c r="B466" i="4" s="1"/>
  <c r="G427" i="4"/>
  <c r="F387" i="4"/>
  <c r="F386" i="4"/>
  <c r="F385" i="4"/>
  <c r="F384" i="4"/>
  <c r="F383" i="4"/>
  <c r="CY7" i="25"/>
  <c r="CX7" i="25"/>
  <c r="CW25" i="25"/>
  <c r="DO7" i="25"/>
  <c r="DN7" i="25"/>
  <c r="DM24" i="25"/>
  <c r="U14" i="8"/>
  <c r="T14" i="8"/>
  <c r="U21" i="8"/>
  <c r="T21" i="8"/>
  <c r="U19" i="8"/>
  <c r="T19" i="8"/>
  <c r="DN15" i="25"/>
  <c r="DM25" i="25"/>
  <c r="DM22" i="25"/>
  <c r="DM20" i="25"/>
  <c r="DM16" i="25"/>
  <c r="DM14" i="25"/>
  <c r="DM12" i="25"/>
  <c r="DM8" i="25"/>
  <c r="CY24" i="25"/>
  <c r="CX20" i="25"/>
  <c r="H7" i="4"/>
  <c r="H9" i="4"/>
  <c r="D54" i="4"/>
  <c r="H53" i="4"/>
  <c r="B25" i="27"/>
  <c r="B25" i="25" s="1"/>
  <c r="B24" i="27"/>
  <c r="B24" i="25" s="1"/>
  <c r="B23" i="27"/>
  <c r="B23" i="25" s="1"/>
  <c r="B22" i="27"/>
  <c r="B22" i="25" s="1"/>
  <c r="DX8" i="25"/>
  <c r="DX9" i="25" s="1"/>
  <c r="DX10" i="25" s="1"/>
  <c r="DX11" i="25" s="1"/>
  <c r="DX12" i="25" s="1"/>
  <c r="DX13" i="25" s="1"/>
  <c r="DX14" i="25" s="1"/>
  <c r="DX15" i="25" s="1"/>
  <c r="DX16" i="25" s="1"/>
  <c r="DX17" i="25" s="1"/>
  <c r="DX18" i="25" s="1"/>
  <c r="DX19" i="25" s="1"/>
  <c r="DX20" i="25" s="1"/>
  <c r="DX21" i="25" s="1"/>
  <c r="DX22" i="25" s="1"/>
  <c r="DX23" i="25" s="1"/>
  <c r="DX24" i="25" s="1"/>
  <c r="DX25" i="25" s="1"/>
  <c r="DX26" i="25" s="1"/>
  <c r="DW8" i="25"/>
  <c r="DW9" i="25" s="1"/>
  <c r="DW10" i="25" s="1"/>
  <c r="DW11" i="25" s="1"/>
  <c r="DW12" i="25" s="1"/>
  <c r="DW13" i="25" s="1"/>
  <c r="DW14" i="25" s="1"/>
  <c r="DW15" i="25" s="1"/>
  <c r="DW16" i="25" s="1"/>
  <c r="DW17" i="25" s="1"/>
  <c r="DW18" i="25" s="1"/>
  <c r="DW19" i="25" s="1"/>
  <c r="DW20" i="25" s="1"/>
  <c r="DW21" i="25" s="1"/>
  <c r="DW22" i="25" s="1"/>
  <c r="DW23" i="25" s="1"/>
  <c r="DW24" i="25" s="1"/>
  <c r="DW25" i="25" s="1"/>
  <c r="DW26" i="25" s="1"/>
  <c r="DV8" i="25"/>
  <c r="DV9" i="25" s="1"/>
  <c r="DV10" i="25" s="1"/>
  <c r="DV11" i="25" s="1"/>
  <c r="DV12" i="25" s="1"/>
  <c r="DV13" i="25" s="1"/>
  <c r="DV14" i="25" s="1"/>
  <c r="DV15" i="25" s="1"/>
  <c r="DV16" i="25" s="1"/>
  <c r="DV17" i="25" s="1"/>
  <c r="DV18" i="25" s="1"/>
  <c r="DV19" i="25" s="1"/>
  <c r="DV20" i="25" s="1"/>
  <c r="DV21" i="25" s="1"/>
  <c r="DV22" i="25" s="1"/>
  <c r="DV23" i="25" s="1"/>
  <c r="DV24" i="25" s="1"/>
  <c r="DV25" i="25" s="1"/>
  <c r="DV26" i="25" s="1"/>
  <c r="H392" i="4"/>
  <c r="H389" i="4"/>
  <c r="F380" i="4"/>
  <c r="F379" i="4"/>
  <c r="DN24" i="25" l="1"/>
  <c r="H442" i="4" s="1"/>
  <c r="DN26" i="25"/>
  <c r="CY25" i="25"/>
  <c r="CY26" i="25"/>
  <c r="DO25" i="25"/>
  <c r="DO26" i="25"/>
  <c r="CX24" i="25"/>
  <c r="H362" i="4" s="1"/>
  <c r="CX26" i="25"/>
  <c r="CX8" i="25"/>
  <c r="DO15" i="25"/>
  <c r="CX14" i="25"/>
  <c r="CX25" i="25"/>
  <c r="DO9" i="25"/>
  <c r="DO21" i="25"/>
  <c r="CX12" i="25"/>
  <c r="CX16" i="25"/>
  <c r="CX22" i="25"/>
  <c r="DO13" i="25"/>
  <c r="DO18" i="25"/>
  <c r="DO23" i="25"/>
  <c r="C19" i="14"/>
  <c r="Z19" i="8"/>
  <c r="C20" i="14"/>
  <c r="Z21" i="8"/>
  <c r="Z14" i="8"/>
  <c r="C14" i="14"/>
  <c r="CY14" i="25"/>
  <c r="CW16" i="25"/>
  <c r="CY8" i="25"/>
  <c r="CY20" i="25"/>
  <c r="CW12" i="25"/>
  <c r="CW22" i="25"/>
  <c r="CY12" i="25"/>
  <c r="CY16" i="25"/>
  <c r="CY22" i="25"/>
  <c r="H363" i="4" s="1"/>
  <c r="BP7" i="25"/>
  <c r="BP26" i="25" s="1"/>
  <c r="CW8" i="25"/>
  <c r="CN29" i="25" s="1"/>
  <c r="CW14" i="25"/>
  <c r="CW20" i="25"/>
  <c r="CW24" i="25"/>
  <c r="DN9" i="25"/>
  <c r="BO7" i="25"/>
  <c r="BO26" i="25" s="1"/>
  <c r="CX9" i="25"/>
  <c r="CX13" i="25"/>
  <c r="CX15" i="25"/>
  <c r="CX18" i="25"/>
  <c r="CX21" i="25"/>
  <c r="CX23" i="25"/>
  <c r="DM9" i="25"/>
  <c r="DM13" i="25"/>
  <c r="DM15" i="25"/>
  <c r="DM18" i="25"/>
  <c r="DM21" i="25"/>
  <c r="DM23" i="25"/>
  <c r="DO8" i="25"/>
  <c r="DO12" i="25"/>
  <c r="DO14" i="25"/>
  <c r="DO16" i="25"/>
  <c r="DO20" i="25"/>
  <c r="DO22" i="25"/>
  <c r="H443" i="4" s="1"/>
  <c r="DO24" i="25"/>
  <c r="CW9" i="25"/>
  <c r="CW13" i="25"/>
  <c r="CW15" i="25"/>
  <c r="CW18" i="25"/>
  <c r="CW21" i="25"/>
  <c r="CW23" i="25"/>
  <c r="CY9" i="25"/>
  <c r="CY13" i="25"/>
  <c r="CY15" i="25"/>
  <c r="CY18" i="25"/>
  <c r="CY21" i="25"/>
  <c r="CY23" i="25"/>
  <c r="DN13" i="25"/>
  <c r="DN23" i="25"/>
  <c r="DN8" i="25"/>
  <c r="DN12" i="25"/>
  <c r="DN14" i="25"/>
  <c r="DN16" i="25"/>
  <c r="DN18" i="25"/>
  <c r="DN21" i="25"/>
  <c r="DN25" i="25"/>
  <c r="DN20" i="25"/>
  <c r="DN22" i="25"/>
  <c r="DL21" i="25"/>
  <c r="CV12" i="25"/>
  <c r="BL12" i="25"/>
  <c r="AE16" i="25"/>
  <c r="K75" i="11"/>
  <c r="D78" i="20"/>
  <c r="AT41" i="17"/>
  <c r="AC97" i="20"/>
  <c r="B47" i="1"/>
  <c r="B90" i="20" s="1"/>
  <c r="B107" i="20" s="1"/>
  <c r="B46" i="1"/>
  <c r="B89" i="20" s="1"/>
  <c r="B106" i="20" s="1"/>
  <c r="B45" i="1"/>
  <c r="B88" i="20" s="1"/>
  <c r="B105" i="20" s="1"/>
  <c r="B44" i="1"/>
  <c r="B87" i="20" s="1"/>
  <c r="B104" i="20" s="1"/>
  <c r="B43" i="1"/>
  <c r="B86" i="20" s="1"/>
  <c r="B103" i="20" s="1"/>
  <c r="B42" i="1"/>
  <c r="B85" i="20" s="1"/>
  <c r="B102" i="20" s="1"/>
  <c r="B41" i="1"/>
  <c r="B84" i="20" s="1"/>
  <c r="B101" i="20" s="1"/>
  <c r="B40" i="1"/>
  <c r="B83" i="20" s="1"/>
  <c r="B100" i="20" s="1"/>
  <c r="B39" i="1"/>
  <c r="B82" i="20" s="1"/>
  <c r="B99" i="20" s="1"/>
  <c r="B38" i="1"/>
  <c r="B81" i="20" s="1"/>
  <c r="B98" i="20" s="1"/>
  <c r="C97" i="20"/>
  <c r="B97" i="20"/>
  <c r="T32" i="8"/>
  <c r="U31" i="8"/>
  <c r="T31" i="8"/>
  <c r="U30" i="8"/>
  <c r="T30" i="8"/>
  <c r="U29" i="8"/>
  <c r="T29" i="8"/>
  <c r="U28" i="8"/>
  <c r="T28" i="8"/>
  <c r="U26" i="8"/>
  <c r="T26" i="8"/>
  <c r="U25" i="8"/>
  <c r="T25" i="8"/>
  <c r="U24" i="8"/>
  <c r="T24" i="8"/>
  <c r="U23" i="8"/>
  <c r="T23" i="8"/>
  <c r="U22" i="8"/>
  <c r="T22" i="8"/>
  <c r="U20" i="8"/>
  <c r="T20" i="8"/>
  <c r="U13" i="8"/>
  <c r="T13" i="8"/>
  <c r="DH21" i="25"/>
  <c r="DG21" i="25"/>
  <c r="DF21" i="25"/>
  <c r="DH20" i="25"/>
  <c r="DG20" i="25"/>
  <c r="DF20" i="25"/>
  <c r="DH18" i="25"/>
  <c r="DG18" i="25"/>
  <c r="DF18" i="25"/>
  <c r="DH16" i="25"/>
  <c r="DG16" i="25"/>
  <c r="DF16" i="25"/>
  <c r="DH15" i="25"/>
  <c r="DG15" i="25"/>
  <c r="DF15" i="25"/>
  <c r="DH14" i="25"/>
  <c r="DG14" i="25"/>
  <c r="DF14" i="25"/>
  <c r="DH13" i="25"/>
  <c r="DG13" i="25"/>
  <c r="DF13" i="25"/>
  <c r="DH12" i="25"/>
  <c r="DH26" i="25" s="1"/>
  <c r="DG12" i="25"/>
  <c r="DG26" i="25" s="1"/>
  <c r="DF12" i="25"/>
  <c r="DF26" i="25" s="1"/>
  <c r="DH9" i="25"/>
  <c r="DH23" i="25" s="1"/>
  <c r="DG9" i="25"/>
  <c r="DG23" i="25" s="1"/>
  <c r="DF9" i="25"/>
  <c r="DF23" i="25" s="1"/>
  <c r="DH8" i="25"/>
  <c r="DH22" i="25" s="1"/>
  <c r="DG8" i="25"/>
  <c r="DG22" i="25" s="1"/>
  <c r="DF8" i="25"/>
  <c r="DF22" i="25" s="1"/>
  <c r="DJ7" i="25"/>
  <c r="DJ26" i="25" s="1"/>
  <c r="DI7" i="25"/>
  <c r="DI26" i="25" s="1"/>
  <c r="DD7" i="25"/>
  <c r="DD26" i="25" s="1"/>
  <c r="DC7" i="25"/>
  <c r="DC26" i="25" s="1"/>
  <c r="DB7" i="25"/>
  <c r="DB26" i="25" s="1"/>
  <c r="DA7" i="25"/>
  <c r="DA26" i="25" s="1"/>
  <c r="CT7" i="25"/>
  <c r="CT26" i="25" s="1"/>
  <c r="CS7" i="25"/>
  <c r="CS26" i="25" s="1"/>
  <c r="CN7" i="25"/>
  <c r="CN26" i="25" s="1"/>
  <c r="CM7" i="25"/>
  <c r="CM26" i="25" s="1"/>
  <c r="CL7" i="25"/>
  <c r="CL26" i="25" s="1"/>
  <c r="CK7" i="25"/>
  <c r="CK26" i="25" s="1"/>
  <c r="DE7" i="25"/>
  <c r="DE26" i="25" s="1"/>
  <c r="CO7" i="25"/>
  <c r="CO26" i="25" s="1"/>
  <c r="H357" i="4" l="1"/>
  <c r="H361" i="4" s="1"/>
  <c r="BM7" i="25"/>
  <c r="BM26" i="25" s="1"/>
  <c r="DD29" i="25"/>
  <c r="BU7" i="25"/>
  <c r="BU26" i="25" s="1"/>
  <c r="C13" i="14"/>
  <c r="Z13" i="8"/>
  <c r="C33" i="14"/>
  <c r="Z20" i="8"/>
  <c r="Z22" i="8"/>
  <c r="C24" i="14"/>
  <c r="C25" i="14"/>
  <c r="Z23" i="8"/>
  <c r="Z24" i="8"/>
  <c r="C26" i="14"/>
  <c r="C34" i="14"/>
  <c r="Z25" i="8"/>
  <c r="Z26" i="8"/>
  <c r="C28" i="14"/>
  <c r="Z28" i="8"/>
  <c r="C30" i="14"/>
  <c r="Z29" i="8"/>
  <c r="Z30" i="8"/>
  <c r="C32" i="14"/>
  <c r="C70" i="14"/>
  <c r="Z31" i="8"/>
  <c r="C27" i="14"/>
  <c r="Z32" i="8"/>
  <c r="BN7" i="25"/>
  <c r="BT7" i="25"/>
  <c r="BR7" i="25"/>
  <c r="BS7" i="25"/>
  <c r="CC25" i="25"/>
  <c r="H358" i="4"/>
  <c r="BL20" i="25"/>
  <c r="DL15" i="25"/>
  <c r="DL9" i="25"/>
  <c r="CO24" i="25"/>
  <c r="CO22" i="25"/>
  <c r="CO25" i="25"/>
  <c r="CO23" i="25"/>
  <c r="DE24" i="25"/>
  <c r="DE22" i="25"/>
  <c r="DE25" i="25"/>
  <c r="DE23" i="25"/>
  <c r="CK24" i="25"/>
  <c r="CK22" i="25"/>
  <c r="CK25" i="25"/>
  <c r="CK23" i="25"/>
  <c r="CM24" i="25"/>
  <c r="CM22" i="25"/>
  <c r="CM25" i="25"/>
  <c r="CM23" i="25"/>
  <c r="CS24" i="25"/>
  <c r="CS22" i="25"/>
  <c r="CS25" i="25"/>
  <c r="CS23" i="25"/>
  <c r="DA20" i="25"/>
  <c r="DA24" i="25"/>
  <c r="DA22" i="25"/>
  <c r="DA25" i="25"/>
  <c r="DA23" i="25"/>
  <c r="DC20" i="25"/>
  <c r="DC24" i="25"/>
  <c r="DC22" i="25"/>
  <c r="DC25" i="25"/>
  <c r="DC23" i="25"/>
  <c r="DI20" i="25"/>
  <c r="DI24" i="25"/>
  <c r="DI22" i="25"/>
  <c r="DI25" i="25"/>
  <c r="DI23" i="25"/>
  <c r="AE21" i="25"/>
  <c r="AE24" i="25"/>
  <c r="AE22" i="25"/>
  <c r="AE25" i="25"/>
  <c r="AE23" i="25"/>
  <c r="CV21" i="25"/>
  <c r="CV24" i="25"/>
  <c r="CV22" i="25"/>
  <c r="CV25" i="25"/>
  <c r="CV23" i="25"/>
  <c r="CL20" i="25"/>
  <c r="CL24" i="25"/>
  <c r="CL22" i="25"/>
  <c r="CL25" i="25"/>
  <c r="CL23" i="25"/>
  <c r="CN21" i="25"/>
  <c r="CN24" i="25"/>
  <c r="CN22" i="25"/>
  <c r="CN25" i="25"/>
  <c r="CN23" i="25"/>
  <c r="CT20" i="25"/>
  <c r="CT24" i="25"/>
  <c r="CT22" i="25"/>
  <c r="CT25" i="25"/>
  <c r="CT23" i="25"/>
  <c r="DB15" i="25"/>
  <c r="DB24" i="25"/>
  <c r="DB22" i="25"/>
  <c r="DB25" i="25"/>
  <c r="DB23" i="25"/>
  <c r="DD20" i="25"/>
  <c r="DD24" i="25"/>
  <c r="DD22" i="25"/>
  <c r="DD25" i="25"/>
  <c r="DD23" i="25"/>
  <c r="DJ24" i="25"/>
  <c r="DJ22" i="25"/>
  <c r="DJ25" i="25"/>
  <c r="DJ23" i="25"/>
  <c r="AE12" i="25"/>
  <c r="CV16" i="25"/>
  <c r="BL21" i="25"/>
  <c r="BL24" i="25"/>
  <c r="BL22" i="25"/>
  <c r="BL25" i="25"/>
  <c r="BL23" i="25"/>
  <c r="DL20" i="25"/>
  <c r="DL24" i="25"/>
  <c r="DL22" i="25"/>
  <c r="DL25" i="25"/>
  <c r="DL23" i="25"/>
  <c r="CC20" i="25"/>
  <c r="AE8" i="25"/>
  <c r="AE14" i="25"/>
  <c r="AE20" i="25"/>
  <c r="CC21" i="25"/>
  <c r="DL13" i="25"/>
  <c r="DL18" i="25"/>
  <c r="AE9" i="25"/>
  <c r="AE13" i="25"/>
  <c r="AE15" i="25"/>
  <c r="AE18" i="25"/>
  <c r="DL8" i="25"/>
  <c r="DL12" i="25"/>
  <c r="DL14" i="25"/>
  <c r="DL16" i="25"/>
  <c r="BL16" i="25"/>
  <c r="CV9" i="25"/>
  <c r="CV14" i="25"/>
  <c r="CV20" i="25"/>
  <c r="BL8" i="25"/>
  <c r="BL14" i="25"/>
  <c r="BL18" i="25"/>
  <c r="CV8" i="25"/>
  <c r="CV10" i="25"/>
  <c r="CV13" i="25"/>
  <c r="CV15" i="25"/>
  <c r="CV18" i="25"/>
  <c r="AE17" i="25"/>
  <c r="BL10" i="25"/>
  <c r="DL10" i="25"/>
  <c r="AE11" i="25"/>
  <c r="AE19" i="25"/>
  <c r="AE10" i="25"/>
  <c r="CC19" i="25"/>
  <c r="CV11" i="25"/>
  <c r="CV17" i="25"/>
  <c r="CV19" i="25"/>
  <c r="DL11" i="25"/>
  <c r="DL17" i="25"/>
  <c r="DL19" i="25"/>
  <c r="BL9" i="25"/>
  <c r="BL11" i="25"/>
  <c r="BL13" i="25"/>
  <c r="BL15" i="25"/>
  <c r="BL17" i="25"/>
  <c r="BL19" i="25"/>
  <c r="J75" i="11"/>
  <c r="CL15" i="25"/>
  <c r="CN12" i="25"/>
  <c r="CN16" i="25"/>
  <c r="CT9" i="25"/>
  <c r="CT17" i="25"/>
  <c r="DA11" i="25"/>
  <c r="DA19" i="25"/>
  <c r="DC21" i="25"/>
  <c r="DI15" i="25"/>
  <c r="CL9" i="25"/>
  <c r="CN8" i="25"/>
  <c r="CN14" i="25"/>
  <c r="CN20" i="25"/>
  <c r="CT13" i="25"/>
  <c r="CT21" i="25"/>
  <c r="DA15" i="25"/>
  <c r="DC13" i="25"/>
  <c r="DI11" i="25"/>
  <c r="DI19" i="25"/>
  <c r="CL13" i="25"/>
  <c r="CL21" i="25"/>
  <c r="CN9" i="25"/>
  <c r="CN13" i="25"/>
  <c r="CN15" i="25"/>
  <c r="CN18" i="25"/>
  <c r="CT11" i="25"/>
  <c r="CT15" i="25"/>
  <c r="CT19" i="25"/>
  <c r="DA9" i="25"/>
  <c r="DA13" i="25"/>
  <c r="DA17" i="25"/>
  <c r="DA21" i="25"/>
  <c r="DC9" i="25"/>
  <c r="DC15" i="25"/>
  <c r="DI9" i="25"/>
  <c r="DI13" i="25"/>
  <c r="DI17" i="25"/>
  <c r="DI21" i="25"/>
  <c r="BY7" i="25"/>
  <c r="BY26" i="25" s="1"/>
  <c r="BZ7" i="25"/>
  <c r="BZ26" i="25" s="1"/>
  <c r="CK20" i="25"/>
  <c r="CK18" i="25"/>
  <c r="CK16" i="25"/>
  <c r="CK14" i="25"/>
  <c r="CK12" i="25"/>
  <c r="CK10" i="25"/>
  <c r="CM21" i="25"/>
  <c r="CM20" i="25"/>
  <c r="CM18" i="25"/>
  <c r="CM16" i="25"/>
  <c r="CM15" i="25"/>
  <c r="CM14" i="25"/>
  <c r="CM13" i="25"/>
  <c r="CM12" i="25"/>
  <c r="CM9" i="25"/>
  <c r="CM8" i="25"/>
  <c r="CS20" i="25"/>
  <c r="CS18" i="25"/>
  <c r="CS16" i="25"/>
  <c r="CS14" i="25"/>
  <c r="CS12" i="25"/>
  <c r="CS10" i="25"/>
  <c r="CS8" i="25"/>
  <c r="CK9" i="25"/>
  <c r="CK13" i="25"/>
  <c r="CK17" i="25"/>
  <c r="CK21" i="25"/>
  <c r="CS9" i="25"/>
  <c r="CS13" i="25"/>
  <c r="CS17" i="25"/>
  <c r="CS21" i="25"/>
  <c r="CK11" i="25"/>
  <c r="CK15" i="25"/>
  <c r="CK19" i="25"/>
  <c r="CS11" i="25"/>
  <c r="CS15" i="25"/>
  <c r="CS19" i="25"/>
  <c r="DB20" i="25"/>
  <c r="DB18" i="25"/>
  <c r="DB16" i="25"/>
  <c r="DB14" i="25"/>
  <c r="DB12" i="25"/>
  <c r="DB8" i="25"/>
  <c r="DB21" i="25"/>
  <c r="DJ20" i="25"/>
  <c r="DJ18" i="25"/>
  <c r="DJ16" i="25"/>
  <c r="DJ14" i="25"/>
  <c r="DJ12" i="25"/>
  <c r="DJ10" i="25"/>
  <c r="DJ8" i="25"/>
  <c r="DJ21" i="25"/>
  <c r="DJ19" i="25"/>
  <c r="DJ17" i="25"/>
  <c r="DJ15" i="25"/>
  <c r="DJ13" i="25"/>
  <c r="DJ11" i="25"/>
  <c r="DJ9" i="25"/>
  <c r="DB9" i="25"/>
  <c r="DB13" i="25"/>
  <c r="CL8" i="25"/>
  <c r="CL12" i="25"/>
  <c r="CL14" i="25"/>
  <c r="CL16" i="25"/>
  <c r="CL18" i="25"/>
  <c r="CT8" i="25"/>
  <c r="CT10" i="25"/>
  <c r="CT12" i="25"/>
  <c r="CT14" i="25"/>
  <c r="CT16" i="25"/>
  <c r="CT18" i="25"/>
  <c r="DA10" i="25"/>
  <c r="DA12" i="25"/>
  <c r="DA14" i="25"/>
  <c r="DA16" i="25"/>
  <c r="DA18" i="25"/>
  <c r="DC8" i="25"/>
  <c r="DC12" i="25"/>
  <c r="DC14" i="25"/>
  <c r="DC16" i="25"/>
  <c r="DC18" i="25"/>
  <c r="DI8" i="25"/>
  <c r="DI10" i="25"/>
  <c r="DI12" i="25"/>
  <c r="DI14" i="25"/>
  <c r="DI16" i="25"/>
  <c r="DI18" i="25"/>
  <c r="DD9" i="25"/>
  <c r="DD13" i="25"/>
  <c r="DD15" i="25"/>
  <c r="DD21" i="25"/>
  <c r="DD8" i="25"/>
  <c r="DD12" i="25"/>
  <c r="DD14" i="25"/>
  <c r="DD16" i="25"/>
  <c r="DD18" i="25"/>
  <c r="CO15" i="25"/>
  <c r="CO13" i="25"/>
  <c r="CO9" i="25"/>
  <c r="CO20" i="25"/>
  <c r="CO18" i="25"/>
  <c r="CO16" i="25"/>
  <c r="CO14" i="25"/>
  <c r="CO12" i="25"/>
  <c r="CO8" i="25"/>
  <c r="CO21" i="25"/>
  <c r="DE21" i="25"/>
  <c r="DE20" i="25"/>
  <c r="DE18" i="25"/>
  <c r="DE16" i="25"/>
  <c r="DE15" i="25"/>
  <c r="DE14" i="25"/>
  <c r="DE13" i="25"/>
  <c r="DE12" i="25"/>
  <c r="DE9" i="25"/>
  <c r="DE8" i="25"/>
  <c r="G333" i="4"/>
  <c r="G332" i="4"/>
  <c r="G284" i="4"/>
  <c r="G283" i="4"/>
  <c r="H437" i="4" l="1"/>
  <c r="H441" i="4" s="1"/>
  <c r="H359" i="4"/>
  <c r="H360" i="4"/>
  <c r="BR25" i="25"/>
  <c r="BR26" i="25"/>
  <c r="BN25" i="25"/>
  <c r="BN26" i="25"/>
  <c r="BS23" i="25"/>
  <c r="BS26" i="25"/>
  <c r="BT25" i="25"/>
  <c r="BT26" i="25"/>
  <c r="BN23" i="25"/>
  <c r="H440" i="4"/>
  <c r="BN24" i="25"/>
  <c r="BR23" i="25"/>
  <c r="H439" i="4"/>
  <c r="CC16" i="25"/>
  <c r="BN22" i="25"/>
  <c r="CC24" i="25"/>
  <c r="BS25" i="25"/>
  <c r="BT24" i="25"/>
  <c r="BS22" i="25"/>
  <c r="BT23" i="25"/>
  <c r="BS24" i="25"/>
  <c r="BT22" i="25"/>
  <c r="CC11" i="25"/>
  <c r="CC12" i="25"/>
  <c r="CC9" i="25"/>
  <c r="BR24" i="25"/>
  <c r="CC13" i="25"/>
  <c r="CC23" i="25"/>
  <c r="CC17" i="25"/>
  <c r="CC10" i="25"/>
  <c r="CC14" i="25"/>
  <c r="CC8" i="25"/>
  <c r="CC15" i="25"/>
  <c r="BR22" i="25"/>
  <c r="CC18" i="25"/>
  <c r="CC22" i="25"/>
  <c r="CS28" i="25"/>
  <c r="H355" i="4" s="1"/>
  <c r="BZ25" i="25"/>
  <c r="BZ23" i="25"/>
  <c r="BZ22" i="25"/>
  <c r="BZ24" i="25"/>
  <c r="BY24" i="25"/>
  <c r="BY22" i="25"/>
  <c r="BY25" i="25"/>
  <c r="BY23" i="25"/>
  <c r="R157" i="12"/>
  <c r="P157" i="12"/>
  <c r="N157" i="12"/>
  <c r="B20" i="12"/>
  <c r="B74" i="12" s="1"/>
  <c r="H6" i="4"/>
  <c r="BH55" i="17"/>
  <c r="BG55" i="17"/>
  <c r="BF55" i="17"/>
  <c r="BE55" i="17"/>
  <c r="BD55" i="17"/>
  <c r="BC55" i="17"/>
  <c r="BB55" i="17"/>
  <c r="BA55" i="17"/>
  <c r="AZ55" i="17"/>
  <c r="AY55" i="17"/>
  <c r="AX55" i="17"/>
  <c r="AW55" i="17"/>
  <c r="AV55" i="17"/>
  <c r="AU55" i="17"/>
  <c r="AT55" i="17"/>
  <c r="AS55" i="17"/>
  <c r="AR55" i="17"/>
  <c r="AQ55" i="17"/>
  <c r="AP55" i="17"/>
  <c r="AO55" i="17"/>
  <c r="AN55" i="17"/>
  <c r="AM55" i="17"/>
  <c r="AL55" i="17"/>
  <c r="AK55" i="17"/>
  <c r="AJ55" i="17"/>
  <c r="AI55" i="17"/>
  <c r="AH55" i="17"/>
  <c r="AG55" i="17"/>
  <c r="AF55" i="17"/>
  <c r="AE55" i="17"/>
  <c r="AD55" i="17"/>
  <c r="AC55" i="17"/>
  <c r="AB55" i="17"/>
  <c r="AA55" i="17"/>
  <c r="Z55" i="17"/>
  <c r="Y55" i="17"/>
  <c r="X55" i="17"/>
  <c r="W55" i="17"/>
  <c r="V55" i="17"/>
  <c r="U55" i="17"/>
  <c r="T55" i="17"/>
  <c r="S55" i="17"/>
  <c r="R55" i="17"/>
  <c r="Q55" i="17"/>
  <c r="P55" i="17"/>
  <c r="O55" i="17"/>
  <c r="N55" i="17"/>
  <c r="M55" i="17"/>
  <c r="L55" i="17"/>
  <c r="K55" i="17"/>
  <c r="J55" i="17"/>
  <c r="I55" i="17"/>
  <c r="H55" i="17"/>
  <c r="G55" i="17"/>
  <c r="F55" i="17"/>
  <c r="E55" i="17"/>
  <c r="D55" i="17"/>
  <c r="C55" i="17"/>
  <c r="U54" i="8"/>
  <c r="E5" i="12"/>
  <c r="E194" i="12" s="1"/>
  <c r="R19" i="12"/>
  <c r="R72" i="12"/>
  <c r="A72" i="12" s="1"/>
  <c r="D174" i="4"/>
  <c r="C64" i="20"/>
  <c r="B64" i="20"/>
  <c r="C61" i="20"/>
  <c r="B61" i="20"/>
  <c r="C30" i="20"/>
  <c r="C27" i="20"/>
  <c r="B30" i="20"/>
  <c r="B27" i="20"/>
  <c r="AF38" i="20"/>
  <c r="AF97" i="20" s="1"/>
  <c r="AE38" i="20"/>
  <c r="AE97" i="20" s="1"/>
  <c r="AD38" i="20"/>
  <c r="AD97" i="20" s="1"/>
  <c r="AB38" i="20"/>
  <c r="AB97" i="20" s="1"/>
  <c r="AA38" i="20"/>
  <c r="AA97" i="20" s="1"/>
  <c r="Z38" i="20"/>
  <c r="Z97" i="20" s="1"/>
  <c r="Y38" i="20"/>
  <c r="Y97" i="20" s="1"/>
  <c r="X38" i="20"/>
  <c r="X97" i="20" s="1"/>
  <c r="W38" i="20"/>
  <c r="W97" i="20" s="1"/>
  <c r="V38" i="20"/>
  <c r="V97" i="20" s="1"/>
  <c r="U38" i="20"/>
  <c r="U97" i="20" s="1"/>
  <c r="T38" i="20"/>
  <c r="T97" i="20" s="1"/>
  <c r="S38" i="20"/>
  <c r="S97" i="20" s="1"/>
  <c r="R38" i="20"/>
  <c r="R97" i="20" s="1"/>
  <c r="Q38" i="20"/>
  <c r="Q97" i="20" s="1"/>
  <c r="P38" i="20"/>
  <c r="P97" i="20" s="1"/>
  <c r="O38" i="20"/>
  <c r="O97" i="20" s="1"/>
  <c r="N38" i="20"/>
  <c r="N97" i="20" s="1"/>
  <c r="M38" i="20"/>
  <c r="M97" i="20" s="1"/>
  <c r="L38" i="20"/>
  <c r="L97" i="20" s="1"/>
  <c r="K38" i="20"/>
  <c r="K97" i="20" s="1"/>
  <c r="J38" i="20"/>
  <c r="J97" i="20" s="1"/>
  <c r="I38" i="20"/>
  <c r="I97" i="20" s="1"/>
  <c r="H38" i="20"/>
  <c r="H97" i="20" s="1"/>
  <c r="G38" i="20"/>
  <c r="G97" i="20" s="1"/>
  <c r="F38" i="20"/>
  <c r="F97" i="20" s="1"/>
  <c r="E38" i="20"/>
  <c r="E97" i="20" s="1"/>
  <c r="D38" i="20"/>
  <c r="D97" i="20" s="1"/>
  <c r="AF4" i="20"/>
  <c r="AF80" i="20" s="1"/>
  <c r="AE4" i="20"/>
  <c r="AE80" i="20" s="1"/>
  <c r="AD4" i="20"/>
  <c r="AD80" i="20" s="1"/>
  <c r="AC4" i="20"/>
  <c r="AC80" i="20" s="1"/>
  <c r="AB4" i="20"/>
  <c r="AB80" i="20" s="1"/>
  <c r="AA4" i="20"/>
  <c r="AA80" i="20" s="1"/>
  <c r="Z4" i="20"/>
  <c r="Z80" i="20" s="1"/>
  <c r="Y4" i="20"/>
  <c r="Y80" i="20" s="1"/>
  <c r="X4" i="20"/>
  <c r="X80" i="20" s="1"/>
  <c r="W4" i="20"/>
  <c r="W80" i="20" s="1"/>
  <c r="V4" i="20"/>
  <c r="V80" i="20" s="1"/>
  <c r="U4" i="20"/>
  <c r="U80" i="20" s="1"/>
  <c r="T4" i="20"/>
  <c r="T80" i="20" s="1"/>
  <c r="S4" i="20"/>
  <c r="S80" i="20" s="1"/>
  <c r="R4" i="20"/>
  <c r="R80" i="20" s="1"/>
  <c r="Q4" i="20"/>
  <c r="Q80" i="20" s="1"/>
  <c r="P4" i="20"/>
  <c r="P80" i="20" s="1"/>
  <c r="O4" i="20"/>
  <c r="O80" i="20" s="1"/>
  <c r="N4" i="20"/>
  <c r="N80" i="20" s="1"/>
  <c r="M4" i="20"/>
  <c r="M80" i="20" s="1"/>
  <c r="L4" i="20"/>
  <c r="L80" i="20" s="1"/>
  <c r="K4" i="20"/>
  <c r="K80" i="20" s="1"/>
  <c r="J4" i="20"/>
  <c r="J80" i="20" s="1"/>
  <c r="I4" i="20"/>
  <c r="I80" i="20" s="1"/>
  <c r="H4" i="20"/>
  <c r="H80" i="20" s="1"/>
  <c r="G4" i="20"/>
  <c r="G80" i="20" s="1"/>
  <c r="F4" i="20"/>
  <c r="F80" i="20" s="1"/>
  <c r="E4" i="20"/>
  <c r="E80" i="20" s="1"/>
  <c r="D4" i="20"/>
  <c r="D80" i="20" s="1"/>
  <c r="BI31" i="1"/>
  <c r="AF64" i="20" s="1"/>
  <c r="BI28" i="1"/>
  <c r="AF61" i="20" s="1"/>
  <c r="BH31" i="1"/>
  <c r="AE64" i="20" s="1"/>
  <c r="BH28" i="1"/>
  <c r="AE61" i="20" s="1"/>
  <c r="BG31" i="1"/>
  <c r="AD64" i="20" s="1"/>
  <c r="BG28" i="1"/>
  <c r="AD61" i="20" s="1"/>
  <c r="B14" i="1"/>
  <c r="F236" i="28"/>
  <c r="AB236" i="28"/>
  <c r="AW236" i="28"/>
  <c r="BR236" i="28"/>
  <c r="CM236" i="28"/>
  <c r="W157" i="28"/>
  <c r="AR157" i="28" s="1"/>
  <c r="BM157" i="28" s="1"/>
  <c r="CH157" i="28" s="1"/>
  <c r="X161" i="28"/>
  <c r="AS161" i="28" s="1"/>
  <c r="BN161" i="28" s="1"/>
  <c r="CI161" i="28" s="1"/>
  <c r="X159" i="28"/>
  <c r="AS159" i="28" s="1"/>
  <c r="BN159" i="28" s="1"/>
  <c r="CI159" i="28" s="1"/>
  <c r="F179" i="12" l="1"/>
  <c r="E179" i="12"/>
  <c r="D179" i="12"/>
  <c r="C179" i="12"/>
  <c r="I179" i="12"/>
  <c r="G179" i="12"/>
  <c r="H438" i="4"/>
  <c r="B47" i="20"/>
  <c r="AH2" i="34"/>
  <c r="CO19" i="25"/>
  <c r="DE19" i="25"/>
  <c r="CO11" i="25"/>
  <c r="DE11" i="25"/>
  <c r="CM10" i="25"/>
  <c r="DC10" i="25"/>
  <c r="DC17" i="25"/>
  <c r="CM17" i="25"/>
  <c r="CN11" i="25"/>
  <c r="DD11" i="25"/>
  <c r="CN19" i="25"/>
  <c r="DD19" i="25"/>
  <c r="CO17" i="25"/>
  <c r="DE17" i="25"/>
  <c r="CO10" i="25"/>
  <c r="DE10" i="25"/>
  <c r="DC11" i="25"/>
  <c r="CM11" i="25"/>
  <c r="DC19" i="25"/>
  <c r="CM19" i="25"/>
  <c r="CN10" i="25"/>
  <c r="DD10" i="25"/>
  <c r="CN17" i="25"/>
  <c r="DD17" i="25"/>
  <c r="DA8" i="25"/>
  <c r="CK8" i="25"/>
  <c r="B13" i="20"/>
  <c r="B46" i="12"/>
  <c r="B100" i="12" s="1"/>
  <c r="B45" i="12"/>
  <c r="B99" i="12" s="1"/>
  <c r="D28" i="8"/>
  <c r="Y28" i="8" s="1"/>
  <c r="AK7" i="25" s="1"/>
  <c r="AK26" i="25" s="1"/>
  <c r="FH55" i="28"/>
  <c r="FH53" i="28"/>
  <c r="EN55" i="28"/>
  <c r="EN53" i="28"/>
  <c r="DT55" i="28"/>
  <c r="DT53" i="28"/>
  <c r="FH75" i="28"/>
  <c r="FG75" i="28"/>
  <c r="FF75" i="28"/>
  <c r="FE75" i="28"/>
  <c r="FD75" i="28"/>
  <c r="FC75" i="28"/>
  <c r="FB75" i="28"/>
  <c r="FA75" i="28"/>
  <c r="FH74" i="28"/>
  <c r="FG74" i="28"/>
  <c r="FF74" i="28"/>
  <c r="FE74" i="28"/>
  <c r="FD74" i="28"/>
  <c r="FC74" i="28"/>
  <c r="FB74" i="28"/>
  <c r="FA74" i="28"/>
  <c r="EN75" i="28"/>
  <c r="EM75" i="28"/>
  <c r="EL75" i="28"/>
  <c r="EK75" i="28"/>
  <c r="EJ75" i="28"/>
  <c r="EI75" i="28"/>
  <c r="EH75" i="28"/>
  <c r="EG75" i="28"/>
  <c r="EN74" i="28"/>
  <c r="EM74" i="28"/>
  <c r="EL74" i="28"/>
  <c r="EK74" i="28"/>
  <c r="EJ74" i="28"/>
  <c r="EI74" i="28"/>
  <c r="EH74" i="28"/>
  <c r="EG74" i="28"/>
  <c r="DT75" i="28"/>
  <c r="DS75" i="28"/>
  <c r="DR75" i="28"/>
  <c r="DQ75" i="28"/>
  <c r="DP75" i="28"/>
  <c r="DO75" i="28"/>
  <c r="DN75" i="28"/>
  <c r="DM75" i="28"/>
  <c r="DT74" i="28"/>
  <c r="DS74" i="28"/>
  <c r="DR74" i="28"/>
  <c r="DQ74" i="28"/>
  <c r="DP74" i="28"/>
  <c r="DO74" i="28"/>
  <c r="DN74" i="28"/>
  <c r="DM74" i="28"/>
  <c r="B2" i="9"/>
  <c r="FF55" i="28"/>
  <c r="FE55" i="28"/>
  <c r="FA55" i="28"/>
  <c r="FF53" i="28"/>
  <c r="FE53" i="28"/>
  <c r="FA53" i="28"/>
  <c r="FH42" i="28"/>
  <c r="FF42" i="28"/>
  <c r="FE42" i="28"/>
  <c r="FA42" i="28"/>
  <c r="FH19" i="28"/>
  <c r="FF19" i="28"/>
  <c r="FE19" i="28"/>
  <c r="FA19" i="28"/>
  <c r="EL55" i="28"/>
  <c r="EK55" i="28"/>
  <c r="EG55" i="28"/>
  <c r="EL53" i="28"/>
  <c r="EK53" i="28"/>
  <c r="EG53" i="28"/>
  <c r="EN42" i="28"/>
  <c r="EL42" i="28"/>
  <c r="EK42" i="28"/>
  <c r="EG42" i="28"/>
  <c r="EN19" i="28"/>
  <c r="EK19" i="28"/>
  <c r="EL19" i="28"/>
  <c r="EG19" i="28"/>
  <c r="DR55" i="28"/>
  <c r="DQ55" i="28"/>
  <c r="DM55" i="28"/>
  <c r="DR53" i="28"/>
  <c r="DQ53" i="28"/>
  <c r="DM53" i="28"/>
  <c r="DT42" i="28"/>
  <c r="DR42" i="28"/>
  <c r="DQ42" i="28"/>
  <c r="DM42" i="28"/>
  <c r="DT19" i="28"/>
  <c r="DR19" i="28"/>
  <c r="DQ19" i="28"/>
  <c r="DM19" i="28"/>
  <c r="FI77" i="28"/>
  <c r="FH77" i="28"/>
  <c r="FG77" i="28"/>
  <c r="FF77" i="28"/>
  <c r="FE77" i="28"/>
  <c r="FD77" i="28"/>
  <c r="FC77" i="28"/>
  <c r="FB77" i="28"/>
  <c r="FA77" i="28"/>
  <c r="EZ77" i="28"/>
  <c r="EY77" i="28"/>
  <c r="EX77" i="28"/>
  <c r="EW77" i="28"/>
  <c r="EV77" i="28"/>
  <c r="EU77" i="28"/>
  <c r="ET77" i="28"/>
  <c r="FI76" i="28"/>
  <c r="FH76" i="28"/>
  <c r="FG76" i="28"/>
  <c r="FF76" i="28"/>
  <c r="FE76" i="28"/>
  <c r="FD76" i="28"/>
  <c r="FC76" i="28"/>
  <c r="FB76" i="28"/>
  <c r="FA76" i="28"/>
  <c r="EZ76" i="28"/>
  <c r="EY76" i="28"/>
  <c r="EX76" i="28"/>
  <c r="EW76" i="28"/>
  <c r="EV76" i="28"/>
  <c r="EU76" i="28"/>
  <c r="ET76" i="28"/>
  <c r="FI75" i="28"/>
  <c r="EZ75" i="28"/>
  <c r="EY75" i="28"/>
  <c r="EX75" i="28"/>
  <c r="EW75" i="28"/>
  <c r="EV75" i="28"/>
  <c r="EU75" i="28"/>
  <c r="ET75" i="28"/>
  <c r="FI74" i="28"/>
  <c r="EZ74" i="28"/>
  <c r="EY74" i="28"/>
  <c r="EX74" i="28"/>
  <c r="EW74" i="28"/>
  <c r="EV74" i="28"/>
  <c r="EU74" i="28"/>
  <c r="ET74" i="28"/>
  <c r="FI73" i="28"/>
  <c r="FH73" i="28"/>
  <c r="FG73" i="28"/>
  <c r="FF73" i="28"/>
  <c r="FE73" i="28"/>
  <c r="FD73" i="28"/>
  <c r="FC73" i="28"/>
  <c r="FB73" i="28"/>
  <c r="FA73" i="28"/>
  <c r="EZ73" i="28"/>
  <c r="EY73" i="28"/>
  <c r="EX73" i="28"/>
  <c r="EW73" i="28"/>
  <c r="EV73" i="28"/>
  <c r="EU73" i="28"/>
  <c r="ET73" i="28"/>
  <c r="FI72" i="28"/>
  <c r="FH72" i="28"/>
  <c r="FG72" i="28"/>
  <c r="FF72" i="28"/>
  <c r="FE72" i="28"/>
  <c r="FD72" i="28"/>
  <c r="FC72" i="28"/>
  <c r="FB72" i="28"/>
  <c r="FA72" i="28"/>
  <c r="EZ72" i="28"/>
  <c r="EY72" i="28"/>
  <c r="EX72" i="28"/>
  <c r="EW72" i="28"/>
  <c r="EV72" i="28"/>
  <c r="EU72" i="28"/>
  <c r="ET72" i="28"/>
  <c r="FI71" i="28"/>
  <c r="FH71" i="28"/>
  <c r="FG71" i="28"/>
  <c r="FF71" i="28"/>
  <c r="FE71" i="28"/>
  <c r="FD71" i="28"/>
  <c r="FC71" i="28"/>
  <c r="FB71" i="28"/>
  <c r="FA71" i="28"/>
  <c r="EZ71" i="28"/>
  <c r="EY71" i="28"/>
  <c r="EX71" i="28"/>
  <c r="EW71" i="28"/>
  <c r="EV71" i="28"/>
  <c r="EU71" i="28"/>
  <c r="ET71" i="28"/>
  <c r="FI70" i="28"/>
  <c r="FH70" i="28"/>
  <c r="FG70" i="28"/>
  <c r="FF70" i="28"/>
  <c r="FE70" i="28"/>
  <c r="FD70" i="28"/>
  <c r="FC70" i="28"/>
  <c r="FB70" i="28"/>
  <c r="FA70" i="28"/>
  <c r="EZ70" i="28"/>
  <c r="EY70" i="28"/>
  <c r="EX70" i="28"/>
  <c r="EW70" i="28"/>
  <c r="EV70" i="28"/>
  <c r="EU70" i="28"/>
  <c r="ET70" i="28"/>
  <c r="FI69" i="28"/>
  <c r="FH69" i="28"/>
  <c r="FG69" i="28"/>
  <c r="FF69" i="28"/>
  <c r="FE69" i="28"/>
  <c r="FD69" i="28"/>
  <c r="FC69" i="28"/>
  <c r="FB69" i="28"/>
  <c r="FA69" i="28"/>
  <c r="EZ69" i="28"/>
  <c r="EY69" i="28"/>
  <c r="EX69" i="28"/>
  <c r="EW69" i="28"/>
  <c r="EV69" i="28"/>
  <c r="EU69" i="28"/>
  <c r="ET69" i="28"/>
  <c r="FI68" i="28"/>
  <c r="FH68" i="28"/>
  <c r="FG68" i="28"/>
  <c r="FF68" i="28"/>
  <c r="FE68" i="28"/>
  <c r="FD68" i="28"/>
  <c r="FC68" i="28"/>
  <c r="FB68" i="28"/>
  <c r="FA68" i="28"/>
  <c r="EZ68" i="28"/>
  <c r="EY68" i="28"/>
  <c r="EX68" i="28"/>
  <c r="EW68" i="28"/>
  <c r="EV68" i="28"/>
  <c r="EU68" i="28"/>
  <c r="ET68" i="28"/>
  <c r="FI67" i="28"/>
  <c r="FH67" i="28"/>
  <c r="FG67" i="28"/>
  <c r="FF67" i="28"/>
  <c r="FE67" i="28"/>
  <c r="FD67" i="28"/>
  <c r="FC67" i="28"/>
  <c r="FB67" i="28"/>
  <c r="FA67" i="28"/>
  <c r="EZ67" i="28"/>
  <c r="EY67" i="28"/>
  <c r="EX67" i="28"/>
  <c r="EW67" i="28"/>
  <c r="EV67" i="28"/>
  <c r="EU67" i="28"/>
  <c r="ET67" i="28"/>
  <c r="FI66" i="28"/>
  <c r="FH66" i="28"/>
  <c r="FG66" i="28"/>
  <c r="FF66" i="28"/>
  <c r="FE66" i="28"/>
  <c r="FD66" i="28"/>
  <c r="FC66" i="28"/>
  <c r="FB66" i="28"/>
  <c r="FA66" i="28"/>
  <c r="EZ66" i="28"/>
  <c r="EY66" i="28"/>
  <c r="EX66" i="28"/>
  <c r="EW66" i="28"/>
  <c r="EV66" i="28"/>
  <c r="EU66" i="28"/>
  <c r="ET66" i="28"/>
  <c r="FI65" i="28"/>
  <c r="FH65" i="28"/>
  <c r="FG65" i="28"/>
  <c r="FF65" i="28"/>
  <c r="FE65" i="28"/>
  <c r="FD65" i="28"/>
  <c r="FC65" i="28"/>
  <c r="FB65" i="28"/>
  <c r="FA65" i="28"/>
  <c r="EZ65" i="28"/>
  <c r="EY65" i="28"/>
  <c r="EX65" i="28"/>
  <c r="EW65" i="28"/>
  <c r="EV65" i="28"/>
  <c r="EU65" i="28"/>
  <c r="ET65" i="28"/>
  <c r="FI64" i="28"/>
  <c r="FH64" i="28"/>
  <c r="FG64" i="28"/>
  <c r="FF64" i="28"/>
  <c r="FE64" i="28"/>
  <c r="FD64" i="28"/>
  <c r="FC64" i="28"/>
  <c r="FB64" i="28"/>
  <c r="FA64" i="28"/>
  <c r="EZ64" i="28"/>
  <c r="EY64" i="28"/>
  <c r="EX64" i="28"/>
  <c r="EW64" i="28"/>
  <c r="EV64" i="28"/>
  <c r="EU64" i="28"/>
  <c r="ET64" i="28"/>
  <c r="FI63" i="28"/>
  <c r="FH63" i="28"/>
  <c r="FG63" i="28"/>
  <c r="FF63" i="28"/>
  <c r="FE63" i="28"/>
  <c r="FD63" i="28"/>
  <c r="FC63" i="28"/>
  <c r="FB63" i="28"/>
  <c r="FA63" i="28"/>
  <c r="EZ63" i="28"/>
  <c r="EY63" i="28"/>
  <c r="EX63" i="28"/>
  <c r="EW63" i="28"/>
  <c r="EV63" i="28"/>
  <c r="EU63" i="28"/>
  <c r="ET63" i="28"/>
  <c r="FI62" i="28"/>
  <c r="FH62" i="28"/>
  <c r="FG62" i="28"/>
  <c r="FF62" i="28"/>
  <c r="FE62" i="28"/>
  <c r="FD62" i="28"/>
  <c r="FC62" i="28"/>
  <c r="FB62" i="28"/>
  <c r="FA62" i="28"/>
  <c r="EZ62" i="28"/>
  <c r="EY62" i="28"/>
  <c r="EX62" i="28"/>
  <c r="EW62" i="28"/>
  <c r="EV62" i="28"/>
  <c r="EU62" i="28"/>
  <c r="ET62" i="28"/>
  <c r="FI61" i="28"/>
  <c r="FH61" i="28"/>
  <c r="FG61" i="28"/>
  <c r="FF61" i="28"/>
  <c r="FE61" i="28"/>
  <c r="FD61" i="28"/>
  <c r="FC61" i="28"/>
  <c r="FB61" i="28"/>
  <c r="FA61" i="28"/>
  <c r="EZ61" i="28"/>
  <c r="EY61" i="28"/>
  <c r="EX61" i="28"/>
  <c r="EW61" i="28"/>
  <c r="EV61" i="28"/>
  <c r="EU61" i="28"/>
  <c r="ET61" i="28"/>
  <c r="FI60" i="28"/>
  <c r="FH60" i="28"/>
  <c r="FG60" i="28"/>
  <c r="FF60" i="28"/>
  <c r="FE60" i="28"/>
  <c r="FD60" i="28"/>
  <c r="FC60" i="28"/>
  <c r="FB60" i="28"/>
  <c r="FA60" i="28"/>
  <c r="EZ60" i="28"/>
  <c r="EY60" i="28"/>
  <c r="EX60" i="28"/>
  <c r="EW60" i="28"/>
  <c r="EV60" i="28"/>
  <c r="EU60" i="28"/>
  <c r="ET60" i="28"/>
  <c r="FI59" i="28"/>
  <c r="FH59" i="28"/>
  <c r="FG59" i="28"/>
  <c r="FF59" i="28"/>
  <c r="FE59" i="28"/>
  <c r="FD59" i="28"/>
  <c r="FC59" i="28"/>
  <c r="FB59" i="28"/>
  <c r="FA59" i="28"/>
  <c r="EZ59" i="28"/>
  <c r="EY59" i="28"/>
  <c r="EX59" i="28"/>
  <c r="EW59" i="28"/>
  <c r="EV59" i="28"/>
  <c r="EU59" i="28"/>
  <c r="ET59" i="28"/>
  <c r="FI58" i="28"/>
  <c r="FH58" i="28"/>
  <c r="FG58" i="28"/>
  <c r="FF58" i="28"/>
  <c r="FE58" i="28"/>
  <c r="FD58" i="28"/>
  <c r="FC58" i="28"/>
  <c r="FB58" i="28"/>
  <c r="FA58" i="28"/>
  <c r="EZ58" i="28"/>
  <c r="EY58" i="28"/>
  <c r="EX58" i="28"/>
  <c r="EW58" i="28"/>
  <c r="EV58" i="28"/>
  <c r="EU58" i="28"/>
  <c r="ET58" i="28"/>
  <c r="FI57" i="28"/>
  <c r="FH57" i="28"/>
  <c r="FG57" i="28"/>
  <c r="FF57" i="28"/>
  <c r="FE57" i="28"/>
  <c r="FD57" i="28"/>
  <c r="FC57" i="28"/>
  <c r="FB57" i="28"/>
  <c r="FA57" i="28"/>
  <c r="EZ57" i="28"/>
  <c r="EY57" i="28"/>
  <c r="EX57" i="28"/>
  <c r="EW57" i="28"/>
  <c r="EV57" i="28"/>
  <c r="EU57" i="28"/>
  <c r="ET57" i="28"/>
  <c r="FI56" i="28"/>
  <c r="FH56" i="28"/>
  <c r="FG56" i="28"/>
  <c r="FF56" i="28"/>
  <c r="FE56" i="28"/>
  <c r="FD56" i="28"/>
  <c r="FC56" i="28"/>
  <c r="FB56" i="28"/>
  <c r="FA56" i="28"/>
  <c r="EZ56" i="28"/>
  <c r="EY56" i="28"/>
  <c r="EX56" i="28"/>
  <c r="EW56" i="28"/>
  <c r="EV56" i="28"/>
  <c r="EU56" i="28"/>
  <c r="ET56" i="28"/>
  <c r="FI55" i="28"/>
  <c r="FG55" i="28"/>
  <c r="FD55" i="28"/>
  <c r="FC55" i="28"/>
  <c r="FB55" i="28"/>
  <c r="EZ55" i="28"/>
  <c r="EY55" i="28"/>
  <c r="EX55" i="28"/>
  <c r="EW55" i="28"/>
  <c r="EV55" i="28"/>
  <c r="EU55" i="28"/>
  <c r="ET55" i="28"/>
  <c r="FI54" i="28"/>
  <c r="FH54" i="28"/>
  <c r="FG54" i="28"/>
  <c r="FF54" i="28"/>
  <c r="FE54" i="28"/>
  <c r="FD54" i="28"/>
  <c r="FC54" i="28"/>
  <c r="FB54" i="28"/>
  <c r="FA54" i="28"/>
  <c r="EZ54" i="28"/>
  <c r="EY54" i="28"/>
  <c r="EX54" i="28"/>
  <c r="EW54" i="28"/>
  <c r="EV54" i="28"/>
  <c r="EU54" i="28"/>
  <c r="ET54" i="28"/>
  <c r="FI53" i="28"/>
  <c r="FG53" i="28"/>
  <c r="FD53" i="28"/>
  <c r="FC53" i="28"/>
  <c r="FB53" i="28"/>
  <c r="EZ53" i="28"/>
  <c r="EY53" i="28"/>
  <c r="EX53" i="28"/>
  <c r="EW53" i="28"/>
  <c r="EV53" i="28"/>
  <c r="EU53" i="28"/>
  <c r="ET53" i="28"/>
  <c r="FI52" i="28"/>
  <c r="FH52" i="28"/>
  <c r="FG52" i="28"/>
  <c r="FF52" i="28"/>
  <c r="FE52" i="28"/>
  <c r="FD52" i="28"/>
  <c r="FC52" i="28"/>
  <c r="FB52" i="28"/>
  <c r="FA52" i="28"/>
  <c r="EZ52" i="28"/>
  <c r="EY52" i="28"/>
  <c r="EX52" i="28"/>
  <c r="EW52" i="28"/>
  <c r="EV52" i="28"/>
  <c r="EU52" i="28"/>
  <c r="ET52" i="28"/>
  <c r="FI51" i="28"/>
  <c r="FH51" i="28"/>
  <c r="FG51" i="28"/>
  <c r="FF51" i="28"/>
  <c r="FE51" i="28"/>
  <c r="FD51" i="28"/>
  <c r="FC51" i="28"/>
  <c r="FB51" i="28"/>
  <c r="FA51" i="28"/>
  <c r="EZ51" i="28"/>
  <c r="EY51" i="28"/>
  <c r="EX51" i="28"/>
  <c r="EW51" i="28"/>
  <c r="EV51" i="28"/>
  <c r="EU51" i="28"/>
  <c r="ET51" i="28"/>
  <c r="FI50" i="28"/>
  <c r="FH50" i="28"/>
  <c r="FG50" i="28"/>
  <c r="FF50" i="28"/>
  <c r="FE50" i="28"/>
  <c r="FD50" i="28"/>
  <c r="FC50" i="28"/>
  <c r="FB50" i="28"/>
  <c r="FA50" i="28"/>
  <c r="EZ50" i="28"/>
  <c r="EY50" i="28"/>
  <c r="EX50" i="28"/>
  <c r="EW50" i="28"/>
  <c r="EV50" i="28"/>
  <c r="EU50" i="28"/>
  <c r="ET50" i="28"/>
  <c r="FI49" i="28"/>
  <c r="FH49" i="28"/>
  <c r="FG49" i="28"/>
  <c r="FF49" i="28"/>
  <c r="FE49" i="28"/>
  <c r="FD49" i="28"/>
  <c r="FC49" i="28"/>
  <c r="FB49" i="28"/>
  <c r="FA49" i="28"/>
  <c r="EZ49" i="28"/>
  <c r="EY49" i="28"/>
  <c r="EX49" i="28"/>
  <c r="EW49" i="28"/>
  <c r="EV49" i="28"/>
  <c r="EU49" i="28"/>
  <c r="ET49" i="28"/>
  <c r="FI48" i="28"/>
  <c r="FH48" i="28"/>
  <c r="FG48" i="28"/>
  <c r="FF48" i="28"/>
  <c r="FE48" i="28"/>
  <c r="FD48" i="28"/>
  <c r="FC48" i="28"/>
  <c r="FB48" i="28"/>
  <c r="FA48" i="28"/>
  <c r="EZ48" i="28"/>
  <c r="EY48" i="28"/>
  <c r="EX48" i="28"/>
  <c r="EW48" i="28"/>
  <c r="EV48" i="28"/>
  <c r="EU48" i="28"/>
  <c r="ET48" i="28"/>
  <c r="FI47" i="28"/>
  <c r="FH47" i="28"/>
  <c r="FG47" i="28"/>
  <c r="FF47" i="28"/>
  <c r="FE47" i="28"/>
  <c r="FD47" i="28"/>
  <c r="FC47" i="28"/>
  <c r="FB47" i="28"/>
  <c r="FA47" i="28"/>
  <c r="EZ47" i="28"/>
  <c r="EY47" i="28"/>
  <c r="EX47" i="28"/>
  <c r="EW47" i="28"/>
  <c r="EV47" i="28"/>
  <c r="EU47" i="28"/>
  <c r="ET47" i="28"/>
  <c r="FI46" i="28"/>
  <c r="FH46" i="28"/>
  <c r="FG46" i="28"/>
  <c r="FF46" i="28"/>
  <c r="FE46" i="28"/>
  <c r="FD46" i="28"/>
  <c r="FC46" i="28"/>
  <c r="FB46" i="28"/>
  <c r="FA46" i="28"/>
  <c r="EZ46" i="28"/>
  <c r="EY46" i="28"/>
  <c r="EX46" i="28"/>
  <c r="EW46" i="28"/>
  <c r="EV46" i="28"/>
  <c r="EU46" i="28"/>
  <c r="ET46" i="28"/>
  <c r="FI45" i="28"/>
  <c r="FH45" i="28"/>
  <c r="FG45" i="28"/>
  <c r="FF45" i="28"/>
  <c r="FE45" i="28"/>
  <c r="FD45" i="28"/>
  <c r="FC45" i="28"/>
  <c r="FB45" i="28"/>
  <c r="FA45" i="28"/>
  <c r="EZ45" i="28"/>
  <c r="EY45" i="28"/>
  <c r="EX45" i="28"/>
  <c r="EW45" i="28"/>
  <c r="EV45" i="28"/>
  <c r="EU45" i="28"/>
  <c r="ET45" i="28"/>
  <c r="FI44" i="28"/>
  <c r="FH44" i="28"/>
  <c r="FG44" i="28"/>
  <c r="FF44" i="28"/>
  <c r="FE44" i="28"/>
  <c r="FD44" i="28"/>
  <c r="FC44" i="28"/>
  <c r="FB44" i="28"/>
  <c r="FA44" i="28"/>
  <c r="EZ44" i="28"/>
  <c r="EY44" i="28"/>
  <c r="EX44" i="28"/>
  <c r="EW44" i="28"/>
  <c r="EV44" i="28"/>
  <c r="EU44" i="28"/>
  <c r="ET44" i="28"/>
  <c r="FI43" i="28"/>
  <c r="FH43" i="28"/>
  <c r="FG43" i="28"/>
  <c r="FF43" i="28"/>
  <c r="FE43" i="28"/>
  <c r="FD43" i="28"/>
  <c r="FC43" i="28"/>
  <c r="FB43" i="28"/>
  <c r="FA43" i="28"/>
  <c r="EZ43" i="28"/>
  <c r="EY43" i="28"/>
  <c r="EX43" i="28"/>
  <c r="EW43" i="28"/>
  <c r="EV43" i="28"/>
  <c r="EU43" i="28"/>
  <c r="ET43" i="28"/>
  <c r="FI42" i="28"/>
  <c r="FG42" i="28"/>
  <c r="FD42" i="28"/>
  <c r="FC42" i="28"/>
  <c r="FB42" i="28"/>
  <c r="EZ42" i="28"/>
  <c r="EY42" i="28"/>
  <c r="EX42" i="28"/>
  <c r="EW42" i="28"/>
  <c r="EV42" i="28"/>
  <c r="EU42" i="28"/>
  <c r="ET42" i="28"/>
  <c r="FI41" i="28"/>
  <c r="FH41" i="28"/>
  <c r="FG41" i="28"/>
  <c r="FF41" i="28"/>
  <c r="FE41" i="28"/>
  <c r="FD41" i="28"/>
  <c r="FC41" i="28"/>
  <c r="FB41" i="28"/>
  <c r="FA41" i="28"/>
  <c r="EZ41" i="28"/>
  <c r="EY41" i="28"/>
  <c r="EX41" i="28"/>
  <c r="EW41" i="28"/>
  <c r="EV41" i="28"/>
  <c r="EU41" i="28"/>
  <c r="ET41" i="28"/>
  <c r="FI40" i="28"/>
  <c r="FH40" i="28"/>
  <c r="FG40" i="28"/>
  <c r="FF40" i="28"/>
  <c r="FE40" i="28"/>
  <c r="FD40" i="28"/>
  <c r="FC40" i="28"/>
  <c r="FB40" i="28"/>
  <c r="FA40" i="28"/>
  <c r="EZ40" i="28"/>
  <c r="EY40" i="28"/>
  <c r="EX40" i="28"/>
  <c r="EW40" i="28"/>
  <c r="EV40" i="28"/>
  <c r="EU40" i="28"/>
  <c r="ET40" i="28"/>
  <c r="FI39" i="28"/>
  <c r="FH39" i="28"/>
  <c r="FG39" i="28"/>
  <c r="FF39" i="28"/>
  <c r="FE39" i="28"/>
  <c r="FD39" i="28"/>
  <c r="FC39" i="28"/>
  <c r="FB39" i="28"/>
  <c r="FA39" i="28"/>
  <c r="EZ39" i="28"/>
  <c r="EY39" i="28"/>
  <c r="EX39" i="28"/>
  <c r="EW39" i="28"/>
  <c r="EV39" i="28"/>
  <c r="EU39" i="28"/>
  <c r="ET39" i="28"/>
  <c r="FI38" i="28"/>
  <c r="FH38" i="28"/>
  <c r="FG38" i="28"/>
  <c r="FF38" i="28"/>
  <c r="FE38" i="28"/>
  <c r="FD38" i="28"/>
  <c r="FC38" i="28"/>
  <c r="FB38" i="28"/>
  <c r="FA38" i="28"/>
  <c r="EZ38" i="28"/>
  <c r="EY38" i="28"/>
  <c r="EX38" i="28"/>
  <c r="EW38" i="28"/>
  <c r="EV38" i="28"/>
  <c r="EU38" i="28"/>
  <c r="ET38" i="28"/>
  <c r="FI37" i="28"/>
  <c r="FH37" i="28"/>
  <c r="FG37" i="28"/>
  <c r="FF37" i="28"/>
  <c r="FE37" i="28"/>
  <c r="FD37" i="28"/>
  <c r="FC37" i="28"/>
  <c r="FB37" i="28"/>
  <c r="FA37" i="28"/>
  <c r="EZ37" i="28"/>
  <c r="EY37" i="28"/>
  <c r="EX37" i="28"/>
  <c r="EW37" i="28"/>
  <c r="EV37" i="28"/>
  <c r="EU37" i="28"/>
  <c r="ET37" i="28"/>
  <c r="FI36" i="28"/>
  <c r="FH36" i="28"/>
  <c r="FG36" i="28"/>
  <c r="FF36" i="28"/>
  <c r="FE36" i="28"/>
  <c r="FD36" i="28"/>
  <c r="FC36" i="28"/>
  <c r="FB36" i="28"/>
  <c r="FA36" i="28"/>
  <c r="EZ36" i="28"/>
  <c r="EY36" i="28"/>
  <c r="EX36" i="28"/>
  <c r="EW36" i="28"/>
  <c r="EV36" i="28"/>
  <c r="EU36" i="28"/>
  <c r="ET36" i="28"/>
  <c r="FI35" i="28"/>
  <c r="FH35" i="28"/>
  <c r="FG35" i="28"/>
  <c r="FF35" i="28"/>
  <c r="FE35" i="28"/>
  <c r="FD35" i="28"/>
  <c r="FC35" i="28"/>
  <c r="FB35" i="28"/>
  <c r="FA35" i="28"/>
  <c r="EZ35" i="28"/>
  <c r="EY35" i="28"/>
  <c r="EX35" i="28"/>
  <c r="EW35" i="28"/>
  <c r="EV35" i="28"/>
  <c r="EU35" i="28"/>
  <c r="ET35" i="28"/>
  <c r="FI34" i="28"/>
  <c r="FH34" i="28"/>
  <c r="FG34" i="28"/>
  <c r="FF34" i="28"/>
  <c r="FE34" i="28"/>
  <c r="FD34" i="28"/>
  <c r="FC34" i="28"/>
  <c r="FB34" i="28"/>
  <c r="FA34" i="28"/>
  <c r="EZ34" i="28"/>
  <c r="EY34" i="28"/>
  <c r="EX34" i="28"/>
  <c r="EW34" i="28"/>
  <c r="EV34" i="28"/>
  <c r="EU34" i="28"/>
  <c r="ET34" i="28"/>
  <c r="FI33" i="28"/>
  <c r="FH33" i="28"/>
  <c r="FG33" i="28"/>
  <c r="FF33" i="28"/>
  <c r="FE33" i="28"/>
  <c r="FD33" i="28"/>
  <c r="FC33" i="28"/>
  <c r="FB33" i="28"/>
  <c r="FA33" i="28"/>
  <c r="EZ33" i="28"/>
  <c r="EY33" i="28"/>
  <c r="EX33" i="28"/>
  <c r="EW33" i="28"/>
  <c r="EV33" i="28"/>
  <c r="EU33" i="28"/>
  <c r="ET33" i="28"/>
  <c r="FI32" i="28"/>
  <c r="FH32" i="28"/>
  <c r="FG32" i="28"/>
  <c r="FF32" i="28"/>
  <c r="FE32" i="28"/>
  <c r="FD32" i="28"/>
  <c r="FC32" i="28"/>
  <c r="FB32" i="28"/>
  <c r="FA32" i="28"/>
  <c r="EZ32" i="28"/>
  <c r="EY32" i="28"/>
  <c r="EX32" i="28"/>
  <c r="EW32" i="28"/>
  <c r="EV32" i="28"/>
  <c r="EU32" i="28"/>
  <c r="ET32" i="28"/>
  <c r="FI31" i="28"/>
  <c r="FH31" i="28"/>
  <c r="FG31" i="28"/>
  <c r="FF31" i="28"/>
  <c r="FE31" i="28"/>
  <c r="FD31" i="28"/>
  <c r="FC31" i="28"/>
  <c r="FB31" i="28"/>
  <c r="FA31" i="28"/>
  <c r="EZ31" i="28"/>
  <c r="EY31" i="28"/>
  <c r="EX31" i="28"/>
  <c r="EW31" i="28"/>
  <c r="EV31" i="28"/>
  <c r="EU31" i="28"/>
  <c r="ET31" i="28"/>
  <c r="FI30" i="28"/>
  <c r="FH30" i="28"/>
  <c r="FG30" i="28"/>
  <c r="FF30" i="28"/>
  <c r="FE30" i="28"/>
  <c r="FD30" i="28"/>
  <c r="FC30" i="28"/>
  <c r="FB30" i="28"/>
  <c r="FA30" i="28"/>
  <c r="EZ30" i="28"/>
  <c r="EY30" i="28"/>
  <c r="EX30" i="28"/>
  <c r="EW30" i="28"/>
  <c r="EV30" i="28"/>
  <c r="EU30" i="28"/>
  <c r="ET30" i="28"/>
  <c r="FI29" i="28"/>
  <c r="FH29" i="28"/>
  <c r="FG29" i="28"/>
  <c r="FF29" i="28"/>
  <c r="FE29" i="28"/>
  <c r="FD29" i="28"/>
  <c r="FC29" i="28"/>
  <c r="FB29" i="28"/>
  <c r="FA29" i="28"/>
  <c r="EZ29" i="28"/>
  <c r="EY29" i="28"/>
  <c r="EX29" i="28"/>
  <c r="EW29" i="28"/>
  <c r="EV29" i="28"/>
  <c r="EU29" i="28"/>
  <c r="ET29" i="28"/>
  <c r="FI28" i="28"/>
  <c r="FH28" i="28"/>
  <c r="FG28" i="28"/>
  <c r="FF28" i="28"/>
  <c r="FE28" i="28"/>
  <c r="FD28" i="28"/>
  <c r="FC28" i="28"/>
  <c r="FB28" i="28"/>
  <c r="FA28" i="28"/>
  <c r="EZ28" i="28"/>
  <c r="EY28" i="28"/>
  <c r="EX28" i="28"/>
  <c r="EW28" i="28"/>
  <c r="EV28" i="28"/>
  <c r="EU28" i="28"/>
  <c r="ET28" i="28"/>
  <c r="FI27" i="28"/>
  <c r="FH27" i="28"/>
  <c r="FG27" i="28"/>
  <c r="FF27" i="28"/>
  <c r="FE27" i="28"/>
  <c r="FD27" i="28"/>
  <c r="FC27" i="28"/>
  <c r="FB27" i="28"/>
  <c r="FA27" i="28"/>
  <c r="EZ27" i="28"/>
  <c r="EY27" i="28"/>
  <c r="EX27" i="28"/>
  <c r="EW27" i="28"/>
  <c r="EV27" i="28"/>
  <c r="EU27" i="28"/>
  <c r="ET27" i="28"/>
  <c r="FI26" i="28"/>
  <c r="FH26" i="28"/>
  <c r="FG26" i="28"/>
  <c r="FF26" i="28"/>
  <c r="FE26" i="28"/>
  <c r="FD26" i="28"/>
  <c r="FC26" i="28"/>
  <c r="FB26" i="28"/>
  <c r="FA26" i="28"/>
  <c r="EZ26" i="28"/>
  <c r="EY26" i="28"/>
  <c r="EX26" i="28"/>
  <c r="EW26" i="28"/>
  <c r="EV26" i="28"/>
  <c r="EU26" i="28"/>
  <c r="ET26" i="28"/>
  <c r="FI25" i="28"/>
  <c r="FH25" i="28"/>
  <c r="FG25" i="28"/>
  <c r="FF25" i="28"/>
  <c r="FE25" i="28"/>
  <c r="FD25" i="28"/>
  <c r="FC25" i="28"/>
  <c r="FB25" i="28"/>
  <c r="FA25" i="28"/>
  <c r="EZ25" i="28"/>
  <c r="EY25" i="28"/>
  <c r="EX25" i="28"/>
  <c r="EW25" i="28"/>
  <c r="EV25" i="28"/>
  <c r="EU25" i="28"/>
  <c r="ET25" i="28"/>
  <c r="FI24" i="28"/>
  <c r="FH24" i="28"/>
  <c r="FG24" i="28"/>
  <c r="FF24" i="28"/>
  <c r="FE24" i="28"/>
  <c r="FD24" i="28"/>
  <c r="FC24" i="28"/>
  <c r="FB24" i="28"/>
  <c r="FA24" i="28"/>
  <c r="EZ24" i="28"/>
  <c r="EY24" i="28"/>
  <c r="EX24" i="28"/>
  <c r="EW24" i="28"/>
  <c r="EV24" i="28"/>
  <c r="EU24" i="28"/>
  <c r="ET24" i="28"/>
  <c r="FI23" i="28"/>
  <c r="FH23" i="28"/>
  <c r="FG23" i="28"/>
  <c r="FF23" i="28"/>
  <c r="FE23" i="28"/>
  <c r="FD23" i="28"/>
  <c r="FC23" i="28"/>
  <c r="FB23" i="28"/>
  <c r="FA23" i="28"/>
  <c r="EZ23" i="28"/>
  <c r="EY23" i="28"/>
  <c r="EX23" i="28"/>
  <c r="EW23" i="28"/>
  <c r="EV23" i="28"/>
  <c r="EU23" i="28"/>
  <c r="ET23" i="28"/>
  <c r="FI22" i="28"/>
  <c r="FH22" i="28"/>
  <c r="FG22" i="28"/>
  <c r="FF22" i="28"/>
  <c r="FE22" i="28"/>
  <c r="FD22" i="28"/>
  <c r="FC22" i="28"/>
  <c r="FB22" i="28"/>
  <c r="FA22" i="28"/>
  <c r="EZ22" i="28"/>
  <c r="EY22" i="28"/>
  <c r="EX22" i="28"/>
  <c r="EW22" i="28"/>
  <c r="EV22" i="28"/>
  <c r="EU22" i="28"/>
  <c r="ET22" i="28"/>
  <c r="FI21" i="28"/>
  <c r="FH21" i="28"/>
  <c r="FG21" i="28"/>
  <c r="FF21" i="28"/>
  <c r="FE21" i="28"/>
  <c r="FD21" i="28"/>
  <c r="FC21" i="28"/>
  <c r="FB21" i="28"/>
  <c r="FA21" i="28"/>
  <c r="EZ21" i="28"/>
  <c r="EY21" i="28"/>
  <c r="EX21" i="28"/>
  <c r="EW21" i="28"/>
  <c r="EV21" i="28"/>
  <c r="EU21" i="28"/>
  <c r="ET21" i="28"/>
  <c r="FI20" i="28"/>
  <c r="FH20" i="28"/>
  <c r="FG20" i="28"/>
  <c r="FF20" i="28"/>
  <c r="FE20" i="28"/>
  <c r="FD20" i="28"/>
  <c r="FC20" i="28"/>
  <c r="FB20" i="28"/>
  <c r="FA20" i="28"/>
  <c r="EZ20" i="28"/>
  <c r="EY20" i="28"/>
  <c r="EX20" i="28"/>
  <c r="EW20" i="28"/>
  <c r="EV20" i="28"/>
  <c r="EU20" i="28"/>
  <c r="ET20" i="28"/>
  <c r="FI19" i="28"/>
  <c r="FG19" i="28"/>
  <c r="FD19" i="28"/>
  <c r="FC19" i="28"/>
  <c r="FB19" i="28"/>
  <c r="EZ19" i="28"/>
  <c r="EY19" i="28"/>
  <c r="EX19" i="28"/>
  <c r="EW19" i="28"/>
  <c r="EV19" i="28"/>
  <c r="EU19" i="28"/>
  <c r="ET19" i="28"/>
  <c r="FI18" i="28"/>
  <c r="FH18" i="28"/>
  <c r="FG18" i="28"/>
  <c r="FF18" i="28"/>
  <c r="FE18" i="28"/>
  <c r="FD18" i="28"/>
  <c r="FC18" i="28"/>
  <c r="FB18" i="28"/>
  <c r="FA18" i="28"/>
  <c r="EZ18" i="28"/>
  <c r="EY18" i="28"/>
  <c r="EX18" i="28"/>
  <c r="EW18" i="28"/>
  <c r="EV18" i="28"/>
  <c r="EU18" i="28"/>
  <c r="ET18" i="28"/>
  <c r="FI17" i="28"/>
  <c r="FH17" i="28"/>
  <c r="FG17" i="28"/>
  <c r="FF17" i="28"/>
  <c r="FE17" i="28"/>
  <c r="FD17" i="28"/>
  <c r="FC17" i="28"/>
  <c r="FB17" i="28"/>
  <c r="FA17" i="28"/>
  <c r="EZ17" i="28"/>
  <c r="EY17" i="28"/>
  <c r="EX17" i="28"/>
  <c r="EW17" i="28"/>
  <c r="EV17" i="28"/>
  <c r="EU17" i="28"/>
  <c r="ET17" i="28"/>
  <c r="FI16" i="28"/>
  <c r="FH16" i="28"/>
  <c r="FG16" i="28"/>
  <c r="FF16" i="28"/>
  <c r="FE16" i="28"/>
  <c r="FD16" i="28"/>
  <c r="FC16" i="28"/>
  <c r="FB16" i="28"/>
  <c r="FA16" i="28"/>
  <c r="EZ16" i="28"/>
  <c r="EY16" i="28"/>
  <c r="EX16" i="28"/>
  <c r="EW16" i="28"/>
  <c r="EV16" i="28"/>
  <c r="EU16" i="28"/>
  <c r="ET16" i="28"/>
  <c r="FI15" i="28"/>
  <c r="FH15" i="28"/>
  <c r="FG15" i="28"/>
  <c r="FF15" i="28"/>
  <c r="FE15" i="28"/>
  <c r="FD15" i="28"/>
  <c r="FC15" i="28"/>
  <c r="FB15" i="28"/>
  <c r="FA15" i="28"/>
  <c r="EZ15" i="28"/>
  <c r="EY15" i="28"/>
  <c r="EX15" i="28"/>
  <c r="EW15" i="28"/>
  <c r="EV15" i="28"/>
  <c r="EU15" i="28"/>
  <c r="ET15" i="28"/>
  <c r="FI14" i="28"/>
  <c r="FH14" i="28"/>
  <c r="FG14" i="28"/>
  <c r="FF14" i="28"/>
  <c r="FE14" i="28"/>
  <c r="FD14" i="28"/>
  <c r="FC14" i="28"/>
  <c r="FB14" i="28"/>
  <c r="FA14" i="28"/>
  <c r="EZ14" i="28"/>
  <c r="EY14" i="28"/>
  <c r="EX14" i="28"/>
  <c r="EW14" i="28"/>
  <c r="EV14" i="28"/>
  <c r="EU14" i="28"/>
  <c r="ET14" i="28"/>
  <c r="FI13" i="28"/>
  <c r="FH13" i="28"/>
  <c r="FG13" i="28"/>
  <c r="FF13" i="28"/>
  <c r="FE13" i="28"/>
  <c r="FD13" i="28"/>
  <c r="FC13" i="28"/>
  <c r="FB13" i="28"/>
  <c r="FA13" i="28"/>
  <c r="EZ13" i="28"/>
  <c r="EY13" i="28"/>
  <c r="EX13" i="28"/>
  <c r="EW13" i="28"/>
  <c r="EV13" i="28"/>
  <c r="EU13" i="28"/>
  <c r="ET13" i="28"/>
  <c r="FI12" i="28"/>
  <c r="FH12" i="28"/>
  <c r="FG12" i="28"/>
  <c r="FF12" i="28"/>
  <c r="FE12" i="28"/>
  <c r="FD12" i="28"/>
  <c r="FC12" i="28"/>
  <c r="FB12" i="28"/>
  <c r="FA12" i="28"/>
  <c r="EZ12" i="28"/>
  <c r="EY12" i="28"/>
  <c r="EX12" i="28"/>
  <c r="EW12" i="28"/>
  <c r="EV12" i="28"/>
  <c r="EU12" i="28"/>
  <c r="ET12" i="28"/>
  <c r="FI11" i="28"/>
  <c r="FH11" i="28"/>
  <c r="FG11" i="28"/>
  <c r="FF11" i="28"/>
  <c r="FE11" i="28"/>
  <c r="FD11" i="28"/>
  <c r="FC11" i="28"/>
  <c r="FB11" i="28"/>
  <c r="FA11" i="28"/>
  <c r="EZ11" i="28"/>
  <c r="EY11" i="28"/>
  <c r="EX11" i="28"/>
  <c r="EW11" i="28"/>
  <c r="EV11" i="28"/>
  <c r="EU11" i="28"/>
  <c r="ET11" i="28"/>
  <c r="FI10" i="28"/>
  <c r="FH10" i="28"/>
  <c r="FG10" i="28"/>
  <c r="FF10" i="28"/>
  <c r="FE10" i="28"/>
  <c r="FD10" i="28"/>
  <c r="FC10" i="28"/>
  <c r="FB10" i="28"/>
  <c r="FA10" i="28"/>
  <c r="EZ10" i="28"/>
  <c r="EY10" i="28"/>
  <c r="EX10" i="28"/>
  <c r="EW10" i="28"/>
  <c r="EV10" i="28"/>
  <c r="EU10" i="28"/>
  <c r="ET10" i="28"/>
  <c r="FI9" i="28"/>
  <c r="FH9" i="28"/>
  <c r="FG9" i="28"/>
  <c r="FF9" i="28"/>
  <c r="FE9" i="28"/>
  <c r="FD9" i="28"/>
  <c r="FC9" i="28"/>
  <c r="FB9" i="28"/>
  <c r="FA9" i="28"/>
  <c r="EZ9" i="28"/>
  <c r="EY9" i="28"/>
  <c r="EX9" i="28"/>
  <c r="EW9" i="28"/>
  <c r="EV9" i="28"/>
  <c r="EU9" i="28"/>
  <c r="ET9" i="28"/>
  <c r="FI8" i="28"/>
  <c r="FH8" i="28"/>
  <c r="FG8" i="28"/>
  <c r="FF8" i="28"/>
  <c r="FE8" i="28"/>
  <c r="FD8" i="28"/>
  <c r="FC8" i="28"/>
  <c r="FB8" i="28"/>
  <c r="FA8" i="28"/>
  <c r="EZ8" i="28"/>
  <c r="EY8" i="28"/>
  <c r="EX8" i="28"/>
  <c r="EW8" i="28"/>
  <c r="EV8" i="28"/>
  <c r="EU8" i="28"/>
  <c r="ET8" i="28"/>
  <c r="FI7" i="28"/>
  <c r="FH7" i="28"/>
  <c r="FG7" i="28"/>
  <c r="FF7" i="28"/>
  <c r="FE7" i="28"/>
  <c r="FD7" i="28"/>
  <c r="FC7" i="28"/>
  <c r="FB7" i="28"/>
  <c r="FA7" i="28"/>
  <c r="EZ7" i="28"/>
  <c r="EY7" i="28"/>
  <c r="EX7" i="28"/>
  <c r="EW7" i="28"/>
  <c r="EV7" i="28"/>
  <c r="EU7" i="28"/>
  <c r="ET7" i="28"/>
  <c r="EO77" i="28"/>
  <c r="EN77" i="28"/>
  <c r="EM77" i="28"/>
  <c r="EL77" i="28"/>
  <c r="EK77" i="28"/>
  <c r="EJ77" i="28"/>
  <c r="EI77" i="28"/>
  <c r="EH77" i="28"/>
  <c r="EG77" i="28"/>
  <c r="EF77" i="28"/>
  <c r="EE77" i="28"/>
  <c r="ED77" i="28"/>
  <c r="EC77" i="28"/>
  <c r="EB77" i="28"/>
  <c r="EA77" i="28"/>
  <c r="DZ77" i="28"/>
  <c r="EO76" i="28"/>
  <c r="EN76" i="28"/>
  <c r="EM76" i="28"/>
  <c r="EL76" i="28"/>
  <c r="EK76" i="28"/>
  <c r="EJ76" i="28"/>
  <c r="EI76" i="28"/>
  <c r="EH76" i="28"/>
  <c r="EG76" i="28"/>
  <c r="EF76" i="28"/>
  <c r="EE76" i="28"/>
  <c r="ED76" i="28"/>
  <c r="EC76" i="28"/>
  <c r="EB76" i="28"/>
  <c r="EA76" i="28"/>
  <c r="DZ76" i="28"/>
  <c r="EO75" i="28"/>
  <c r="EF75" i="28"/>
  <c r="EE75" i="28"/>
  <c r="ED75" i="28"/>
  <c r="EC75" i="28"/>
  <c r="EB75" i="28"/>
  <c r="EA75" i="28"/>
  <c r="DZ75" i="28"/>
  <c r="EO74" i="28"/>
  <c r="EF74" i="28"/>
  <c r="EE74" i="28"/>
  <c r="ED74" i="28"/>
  <c r="EC74" i="28"/>
  <c r="EB74" i="28"/>
  <c r="EA74" i="28"/>
  <c r="DZ74" i="28"/>
  <c r="EO73" i="28"/>
  <c r="EN73" i="28"/>
  <c r="EM73" i="28"/>
  <c r="EL73" i="28"/>
  <c r="EK73" i="28"/>
  <c r="EJ73" i="28"/>
  <c r="EI73" i="28"/>
  <c r="EH73" i="28"/>
  <c r="EG73" i="28"/>
  <c r="EF73" i="28"/>
  <c r="EE73" i="28"/>
  <c r="ED73" i="28"/>
  <c r="EC73" i="28"/>
  <c r="EB73" i="28"/>
  <c r="EA73" i="28"/>
  <c r="DZ73" i="28"/>
  <c r="EO72" i="28"/>
  <c r="EN72" i="28"/>
  <c r="EM72" i="28"/>
  <c r="EL72" i="28"/>
  <c r="EK72" i="28"/>
  <c r="EJ72" i="28"/>
  <c r="EI72" i="28"/>
  <c r="EH72" i="28"/>
  <c r="EG72" i="28"/>
  <c r="EF72" i="28"/>
  <c r="EE72" i="28"/>
  <c r="ED72" i="28"/>
  <c r="EC72" i="28"/>
  <c r="EB72" i="28"/>
  <c r="EA72" i="28"/>
  <c r="DZ72" i="28"/>
  <c r="EO71" i="28"/>
  <c r="EN71" i="28"/>
  <c r="EM71" i="28"/>
  <c r="EL71" i="28"/>
  <c r="EK71" i="28"/>
  <c r="EJ71" i="28"/>
  <c r="EI71" i="28"/>
  <c r="EH71" i="28"/>
  <c r="EG71" i="28"/>
  <c r="EF71" i="28"/>
  <c r="EE71" i="28"/>
  <c r="ED71" i="28"/>
  <c r="EC71" i="28"/>
  <c r="EB71" i="28"/>
  <c r="EA71" i="28"/>
  <c r="DZ71" i="28"/>
  <c r="EO70" i="28"/>
  <c r="EN70" i="28"/>
  <c r="EM70" i="28"/>
  <c r="EL70" i="28"/>
  <c r="EK70" i="28"/>
  <c r="EJ70" i="28"/>
  <c r="EI70" i="28"/>
  <c r="EH70" i="28"/>
  <c r="EG70" i="28"/>
  <c r="EF70" i="28"/>
  <c r="EE70" i="28"/>
  <c r="ED70" i="28"/>
  <c r="EC70" i="28"/>
  <c r="EB70" i="28"/>
  <c r="EA70" i="28"/>
  <c r="DZ70" i="28"/>
  <c r="EO69" i="28"/>
  <c r="EN69" i="28"/>
  <c r="EM69" i="28"/>
  <c r="EL69" i="28"/>
  <c r="EK69" i="28"/>
  <c r="EJ69" i="28"/>
  <c r="EI69" i="28"/>
  <c r="EH69" i="28"/>
  <c r="EG69" i="28"/>
  <c r="EF69" i="28"/>
  <c r="EE69" i="28"/>
  <c r="ED69" i="28"/>
  <c r="EC69" i="28"/>
  <c r="EB69" i="28"/>
  <c r="EA69" i="28"/>
  <c r="DZ69" i="28"/>
  <c r="EO68" i="28"/>
  <c r="EN68" i="28"/>
  <c r="EM68" i="28"/>
  <c r="EL68" i="28"/>
  <c r="EK68" i="28"/>
  <c r="EJ68" i="28"/>
  <c r="EI68" i="28"/>
  <c r="EH68" i="28"/>
  <c r="EG68" i="28"/>
  <c r="EF68" i="28"/>
  <c r="EE68" i="28"/>
  <c r="ED68" i="28"/>
  <c r="EC68" i="28"/>
  <c r="EB68" i="28"/>
  <c r="EA68" i="28"/>
  <c r="DZ68" i="28"/>
  <c r="EO67" i="28"/>
  <c r="EN67" i="28"/>
  <c r="EM67" i="28"/>
  <c r="EL67" i="28"/>
  <c r="EK67" i="28"/>
  <c r="EJ67" i="28"/>
  <c r="EI67" i="28"/>
  <c r="EH67" i="28"/>
  <c r="EG67" i="28"/>
  <c r="EF67" i="28"/>
  <c r="EE67" i="28"/>
  <c r="ED67" i="28"/>
  <c r="EC67" i="28"/>
  <c r="EB67" i="28"/>
  <c r="EA67" i="28"/>
  <c r="DZ67" i="28"/>
  <c r="EO66" i="28"/>
  <c r="EN66" i="28"/>
  <c r="EM66" i="28"/>
  <c r="EL66" i="28"/>
  <c r="EK66" i="28"/>
  <c r="EJ66" i="28"/>
  <c r="EI66" i="28"/>
  <c r="EH66" i="28"/>
  <c r="EG66" i="28"/>
  <c r="EF66" i="28"/>
  <c r="EE66" i="28"/>
  <c r="ED66" i="28"/>
  <c r="EC66" i="28"/>
  <c r="EB66" i="28"/>
  <c r="EA66" i="28"/>
  <c r="DZ66" i="28"/>
  <c r="EO65" i="28"/>
  <c r="EN65" i="28"/>
  <c r="EM65" i="28"/>
  <c r="EL65" i="28"/>
  <c r="EK65" i="28"/>
  <c r="EJ65" i="28"/>
  <c r="EI65" i="28"/>
  <c r="EH65" i="28"/>
  <c r="EG65" i="28"/>
  <c r="EF65" i="28"/>
  <c r="EE65" i="28"/>
  <c r="ED65" i="28"/>
  <c r="EC65" i="28"/>
  <c r="EB65" i="28"/>
  <c r="EA65" i="28"/>
  <c r="DZ65" i="28"/>
  <c r="EO64" i="28"/>
  <c r="EN64" i="28"/>
  <c r="EM64" i="28"/>
  <c r="EL64" i="28"/>
  <c r="EK64" i="28"/>
  <c r="EJ64" i="28"/>
  <c r="EI64" i="28"/>
  <c r="EH64" i="28"/>
  <c r="EG64" i="28"/>
  <c r="EF64" i="28"/>
  <c r="EE64" i="28"/>
  <c r="ED64" i="28"/>
  <c r="EC64" i="28"/>
  <c r="EB64" i="28"/>
  <c r="EA64" i="28"/>
  <c r="DZ64" i="28"/>
  <c r="EO63" i="28"/>
  <c r="EN63" i="28"/>
  <c r="EM63" i="28"/>
  <c r="EL63" i="28"/>
  <c r="EK63" i="28"/>
  <c r="EJ63" i="28"/>
  <c r="EI63" i="28"/>
  <c r="EH63" i="28"/>
  <c r="EG63" i="28"/>
  <c r="EF63" i="28"/>
  <c r="EE63" i="28"/>
  <c r="ED63" i="28"/>
  <c r="EC63" i="28"/>
  <c r="EB63" i="28"/>
  <c r="EA63" i="28"/>
  <c r="DZ63" i="28"/>
  <c r="EO62" i="28"/>
  <c r="EN62" i="28"/>
  <c r="EM62" i="28"/>
  <c r="EL62" i="28"/>
  <c r="EK62" i="28"/>
  <c r="EJ62" i="28"/>
  <c r="EI62" i="28"/>
  <c r="EH62" i="28"/>
  <c r="EG62" i="28"/>
  <c r="EF62" i="28"/>
  <c r="EE62" i="28"/>
  <c r="ED62" i="28"/>
  <c r="EC62" i="28"/>
  <c r="EB62" i="28"/>
  <c r="EA62" i="28"/>
  <c r="DZ62" i="28"/>
  <c r="EO61" i="28"/>
  <c r="EN61" i="28"/>
  <c r="EM61" i="28"/>
  <c r="EL61" i="28"/>
  <c r="EK61" i="28"/>
  <c r="EJ61" i="28"/>
  <c r="EI61" i="28"/>
  <c r="EH61" i="28"/>
  <c r="EG61" i="28"/>
  <c r="EF61" i="28"/>
  <c r="EE61" i="28"/>
  <c r="ED61" i="28"/>
  <c r="EC61" i="28"/>
  <c r="EB61" i="28"/>
  <c r="EA61" i="28"/>
  <c r="DZ61" i="28"/>
  <c r="EO60" i="28"/>
  <c r="EN60" i="28"/>
  <c r="EM60" i="28"/>
  <c r="EL60" i="28"/>
  <c r="EK60" i="28"/>
  <c r="EJ60" i="28"/>
  <c r="EI60" i="28"/>
  <c r="EH60" i="28"/>
  <c r="EG60" i="28"/>
  <c r="EF60" i="28"/>
  <c r="EE60" i="28"/>
  <c r="ED60" i="28"/>
  <c r="EC60" i="28"/>
  <c r="EB60" i="28"/>
  <c r="EA60" i="28"/>
  <c r="DZ60" i="28"/>
  <c r="EO59" i="28"/>
  <c r="EN59" i="28"/>
  <c r="EM59" i="28"/>
  <c r="EL59" i="28"/>
  <c r="EK59" i="28"/>
  <c r="EJ59" i="28"/>
  <c r="EI59" i="28"/>
  <c r="EH59" i="28"/>
  <c r="EG59" i="28"/>
  <c r="EF59" i="28"/>
  <c r="EE59" i="28"/>
  <c r="ED59" i="28"/>
  <c r="EC59" i="28"/>
  <c r="EB59" i="28"/>
  <c r="EA59" i="28"/>
  <c r="DZ59" i="28"/>
  <c r="EO58" i="28"/>
  <c r="EN58" i="28"/>
  <c r="EM58" i="28"/>
  <c r="EL58" i="28"/>
  <c r="EK58" i="28"/>
  <c r="EJ58" i="28"/>
  <c r="EI58" i="28"/>
  <c r="EH58" i="28"/>
  <c r="EG58" i="28"/>
  <c r="EF58" i="28"/>
  <c r="EE58" i="28"/>
  <c r="ED58" i="28"/>
  <c r="EC58" i="28"/>
  <c r="EB58" i="28"/>
  <c r="EA58" i="28"/>
  <c r="DZ58" i="28"/>
  <c r="EO57" i="28"/>
  <c r="EN57" i="28"/>
  <c r="EM57" i="28"/>
  <c r="EL57" i="28"/>
  <c r="EK57" i="28"/>
  <c r="EJ57" i="28"/>
  <c r="EI57" i="28"/>
  <c r="EH57" i="28"/>
  <c r="EG57" i="28"/>
  <c r="EF57" i="28"/>
  <c r="EE57" i="28"/>
  <c r="ED57" i="28"/>
  <c r="EC57" i="28"/>
  <c r="EB57" i="28"/>
  <c r="EA57" i="28"/>
  <c r="DZ57" i="28"/>
  <c r="EO56" i="28"/>
  <c r="EN56" i="28"/>
  <c r="EM56" i="28"/>
  <c r="EL56" i="28"/>
  <c r="EK56" i="28"/>
  <c r="EJ56" i="28"/>
  <c r="EI56" i="28"/>
  <c r="EH56" i="28"/>
  <c r="EG56" i="28"/>
  <c r="EF56" i="28"/>
  <c r="EE56" i="28"/>
  <c r="ED56" i="28"/>
  <c r="EC56" i="28"/>
  <c r="EB56" i="28"/>
  <c r="EA56" i="28"/>
  <c r="DZ56" i="28"/>
  <c r="EO55" i="28"/>
  <c r="EM55" i="28"/>
  <c r="EJ55" i="28"/>
  <c r="EI55" i="28"/>
  <c r="EH55" i="28"/>
  <c r="EF55" i="28"/>
  <c r="EE55" i="28"/>
  <c r="ED55" i="28"/>
  <c r="EC55" i="28"/>
  <c r="EB55" i="28"/>
  <c r="EA55" i="28"/>
  <c r="DZ55" i="28"/>
  <c r="EO54" i="28"/>
  <c r="EN54" i="28"/>
  <c r="EM54" i="28"/>
  <c r="EL54" i="28"/>
  <c r="EK54" i="28"/>
  <c r="EJ54" i="28"/>
  <c r="EI54" i="28"/>
  <c r="EH54" i="28"/>
  <c r="EG54" i="28"/>
  <c r="EF54" i="28"/>
  <c r="EE54" i="28"/>
  <c r="ED54" i="28"/>
  <c r="EC54" i="28"/>
  <c r="EB54" i="28"/>
  <c r="EA54" i="28"/>
  <c r="DZ54" i="28"/>
  <c r="EO53" i="28"/>
  <c r="EM53" i="28"/>
  <c r="EJ53" i="28"/>
  <c r="EI53" i="28"/>
  <c r="EH53" i="28"/>
  <c r="EF53" i="28"/>
  <c r="EE53" i="28"/>
  <c r="ED53" i="28"/>
  <c r="EC53" i="28"/>
  <c r="EB53" i="28"/>
  <c r="EA53" i="28"/>
  <c r="DZ53" i="28"/>
  <c r="EO52" i="28"/>
  <c r="EN52" i="28"/>
  <c r="EM52" i="28"/>
  <c r="EL52" i="28"/>
  <c r="EK52" i="28"/>
  <c r="EJ52" i="28"/>
  <c r="EI52" i="28"/>
  <c r="EH52" i="28"/>
  <c r="EG52" i="28"/>
  <c r="EF52" i="28"/>
  <c r="EE52" i="28"/>
  <c r="ED52" i="28"/>
  <c r="EC52" i="28"/>
  <c r="EB52" i="28"/>
  <c r="EA52" i="28"/>
  <c r="DZ52" i="28"/>
  <c r="EO51" i="28"/>
  <c r="EN51" i="28"/>
  <c r="EM51" i="28"/>
  <c r="EL51" i="28"/>
  <c r="EK51" i="28"/>
  <c r="EJ51" i="28"/>
  <c r="EI51" i="28"/>
  <c r="EH51" i="28"/>
  <c r="EG51" i="28"/>
  <c r="EF51" i="28"/>
  <c r="EE51" i="28"/>
  <c r="ED51" i="28"/>
  <c r="EC51" i="28"/>
  <c r="EB51" i="28"/>
  <c r="EA51" i="28"/>
  <c r="DZ51" i="28"/>
  <c r="EO50" i="28"/>
  <c r="EN50" i="28"/>
  <c r="EM50" i="28"/>
  <c r="EL50" i="28"/>
  <c r="EK50" i="28"/>
  <c r="EJ50" i="28"/>
  <c r="EI50" i="28"/>
  <c r="EH50" i="28"/>
  <c r="EG50" i="28"/>
  <c r="EF50" i="28"/>
  <c r="EE50" i="28"/>
  <c r="ED50" i="28"/>
  <c r="EC50" i="28"/>
  <c r="EB50" i="28"/>
  <c r="EA50" i="28"/>
  <c r="DZ50" i="28"/>
  <c r="EO49" i="28"/>
  <c r="EN49" i="28"/>
  <c r="EM49" i="28"/>
  <c r="EL49" i="28"/>
  <c r="EK49" i="28"/>
  <c r="EJ49" i="28"/>
  <c r="EI49" i="28"/>
  <c r="EH49" i="28"/>
  <c r="EG49" i="28"/>
  <c r="EF49" i="28"/>
  <c r="EE49" i="28"/>
  <c r="ED49" i="28"/>
  <c r="EC49" i="28"/>
  <c r="EB49" i="28"/>
  <c r="EA49" i="28"/>
  <c r="DZ49" i="28"/>
  <c r="EO48" i="28"/>
  <c r="EN48" i="28"/>
  <c r="EM48" i="28"/>
  <c r="EL48" i="28"/>
  <c r="EK48" i="28"/>
  <c r="EJ48" i="28"/>
  <c r="EI48" i="28"/>
  <c r="EH48" i="28"/>
  <c r="EG48" i="28"/>
  <c r="EF48" i="28"/>
  <c r="EE48" i="28"/>
  <c r="ED48" i="28"/>
  <c r="EC48" i="28"/>
  <c r="EB48" i="28"/>
  <c r="EA48" i="28"/>
  <c r="DZ48" i="28"/>
  <c r="EO47" i="28"/>
  <c r="EN47" i="28"/>
  <c r="EM47" i="28"/>
  <c r="EL47" i="28"/>
  <c r="EK47" i="28"/>
  <c r="EJ47" i="28"/>
  <c r="EI47" i="28"/>
  <c r="EH47" i="28"/>
  <c r="EG47" i="28"/>
  <c r="EF47" i="28"/>
  <c r="EE47" i="28"/>
  <c r="ED47" i="28"/>
  <c r="EC47" i="28"/>
  <c r="EB47" i="28"/>
  <c r="EA47" i="28"/>
  <c r="DZ47" i="28"/>
  <c r="EO46" i="28"/>
  <c r="EN46" i="28"/>
  <c r="EM46" i="28"/>
  <c r="EL46" i="28"/>
  <c r="EK46" i="28"/>
  <c r="EJ46" i="28"/>
  <c r="EI46" i="28"/>
  <c r="EH46" i="28"/>
  <c r="EG46" i="28"/>
  <c r="EF46" i="28"/>
  <c r="EE46" i="28"/>
  <c r="ED46" i="28"/>
  <c r="EC46" i="28"/>
  <c r="EB46" i="28"/>
  <c r="EA46" i="28"/>
  <c r="DZ46" i="28"/>
  <c r="EO45" i="28"/>
  <c r="EN45" i="28"/>
  <c r="EM45" i="28"/>
  <c r="EL45" i="28"/>
  <c r="EK45" i="28"/>
  <c r="EJ45" i="28"/>
  <c r="EI45" i="28"/>
  <c r="EH45" i="28"/>
  <c r="EG45" i="28"/>
  <c r="EF45" i="28"/>
  <c r="EE45" i="28"/>
  <c r="ED45" i="28"/>
  <c r="EC45" i="28"/>
  <c r="EB45" i="28"/>
  <c r="EA45" i="28"/>
  <c r="DZ45" i="28"/>
  <c r="EO44" i="28"/>
  <c r="EN44" i="28"/>
  <c r="EM44" i="28"/>
  <c r="EL44" i="28"/>
  <c r="EK44" i="28"/>
  <c r="EJ44" i="28"/>
  <c r="EI44" i="28"/>
  <c r="EH44" i="28"/>
  <c r="EG44" i="28"/>
  <c r="EF44" i="28"/>
  <c r="EE44" i="28"/>
  <c r="ED44" i="28"/>
  <c r="EC44" i="28"/>
  <c r="EB44" i="28"/>
  <c r="EA44" i="28"/>
  <c r="DZ44" i="28"/>
  <c r="EO43" i="28"/>
  <c r="EN43" i="28"/>
  <c r="EM43" i="28"/>
  <c r="EL43" i="28"/>
  <c r="EK43" i="28"/>
  <c r="EJ43" i="28"/>
  <c r="EI43" i="28"/>
  <c r="EH43" i="28"/>
  <c r="EG43" i="28"/>
  <c r="EF43" i="28"/>
  <c r="EE43" i="28"/>
  <c r="ED43" i="28"/>
  <c r="EC43" i="28"/>
  <c r="EB43" i="28"/>
  <c r="EA43" i="28"/>
  <c r="DZ43" i="28"/>
  <c r="EO42" i="28"/>
  <c r="EM42" i="28"/>
  <c r="EJ42" i="28"/>
  <c r="EI42" i="28"/>
  <c r="EH42" i="28"/>
  <c r="EF42" i="28"/>
  <c r="EE42" i="28"/>
  <c r="ED42" i="28"/>
  <c r="EC42" i="28"/>
  <c r="EB42" i="28"/>
  <c r="EA42" i="28"/>
  <c r="DZ42" i="28"/>
  <c r="EO41" i="28"/>
  <c r="EN41" i="28"/>
  <c r="EM41" i="28"/>
  <c r="EL41" i="28"/>
  <c r="EK41" i="28"/>
  <c r="EJ41" i="28"/>
  <c r="EI41" i="28"/>
  <c r="EH41" i="28"/>
  <c r="EG41" i="28"/>
  <c r="EF41" i="28"/>
  <c r="EE41" i="28"/>
  <c r="ED41" i="28"/>
  <c r="EC41" i="28"/>
  <c r="EB41" i="28"/>
  <c r="EA41" i="28"/>
  <c r="DZ41" i="28"/>
  <c r="EO40" i="28"/>
  <c r="EN40" i="28"/>
  <c r="EM40" i="28"/>
  <c r="EL40" i="28"/>
  <c r="EK40" i="28"/>
  <c r="EJ40" i="28"/>
  <c r="EI40" i="28"/>
  <c r="EH40" i="28"/>
  <c r="EG40" i="28"/>
  <c r="EF40" i="28"/>
  <c r="EE40" i="28"/>
  <c r="ED40" i="28"/>
  <c r="EC40" i="28"/>
  <c r="EB40" i="28"/>
  <c r="EA40" i="28"/>
  <c r="DZ40" i="28"/>
  <c r="EO39" i="28"/>
  <c r="EN39" i="28"/>
  <c r="EM39" i="28"/>
  <c r="EL39" i="28"/>
  <c r="EK39" i="28"/>
  <c r="EJ39" i="28"/>
  <c r="EI39" i="28"/>
  <c r="EH39" i="28"/>
  <c r="EG39" i="28"/>
  <c r="EF39" i="28"/>
  <c r="EE39" i="28"/>
  <c r="ED39" i="28"/>
  <c r="EC39" i="28"/>
  <c r="EB39" i="28"/>
  <c r="EA39" i="28"/>
  <c r="DZ39" i="28"/>
  <c r="EO38" i="28"/>
  <c r="EN38" i="28"/>
  <c r="EM38" i="28"/>
  <c r="EL38" i="28"/>
  <c r="EK38" i="28"/>
  <c r="EJ38" i="28"/>
  <c r="EI38" i="28"/>
  <c r="EH38" i="28"/>
  <c r="EG38" i="28"/>
  <c r="EF38" i="28"/>
  <c r="EE38" i="28"/>
  <c r="ED38" i="28"/>
  <c r="EC38" i="28"/>
  <c r="EB38" i="28"/>
  <c r="EA38" i="28"/>
  <c r="DZ38" i="28"/>
  <c r="EO37" i="28"/>
  <c r="EN37" i="28"/>
  <c r="EM37" i="28"/>
  <c r="EL37" i="28"/>
  <c r="EK37" i="28"/>
  <c r="EJ37" i="28"/>
  <c r="EI37" i="28"/>
  <c r="EH37" i="28"/>
  <c r="EG37" i="28"/>
  <c r="EF37" i="28"/>
  <c r="EE37" i="28"/>
  <c r="ED37" i="28"/>
  <c r="EC37" i="28"/>
  <c r="EB37" i="28"/>
  <c r="EA37" i="28"/>
  <c r="DZ37" i="28"/>
  <c r="EO36" i="28"/>
  <c r="EN36" i="28"/>
  <c r="EM36" i="28"/>
  <c r="EL36" i="28"/>
  <c r="EK36" i="28"/>
  <c r="EJ36" i="28"/>
  <c r="EI36" i="28"/>
  <c r="EH36" i="28"/>
  <c r="EG36" i="28"/>
  <c r="EF36" i="28"/>
  <c r="EE36" i="28"/>
  <c r="ED36" i="28"/>
  <c r="EC36" i="28"/>
  <c r="EB36" i="28"/>
  <c r="EA36" i="28"/>
  <c r="DZ36" i="28"/>
  <c r="EO35" i="28"/>
  <c r="EN35" i="28"/>
  <c r="EM35" i="28"/>
  <c r="EL35" i="28"/>
  <c r="EK35" i="28"/>
  <c r="EJ35" i="28"/>
  <c r="EI35" i="28"/>
  <c r="EH35" i="28"/>
  <c r="EG35" i="28"/>
  <c r="EF35" i="28"/>
  <c r="EE35" i="28"/>
  <c r="ED35" i="28"/>
  <c r="EC35" i="28"/>
  <c r="EB35" i="28"/>
  <c r="EA35" i="28"/>
  <c r="DZ35" i="28"/>
  <c r="EO34" i="28"/>
  <c r="EN34" i="28"/>
  <c r="EM34" i="28"/>
  <c r="EL34" i="28"/>
  <c r="EK34" i="28"/>
  <c r="EJ34" i="28"/>
  <c r="EI34" i="28"/>
  <c r="EH34" i="28"/>
  <c r="EG34" i="28"/>
  <c r="EF34" i="28"/>
  <c r="EE34" i="28"/>
  <c r="ED34" i="28"/>
  <c r="EC34" i="28"/>
  <c r="EB34" i="28"/>
  <c r="EA34" i="28"/>
  <c r="DZ34" i="28"/>
  <c r="EO33" i="28"/>
  <c r="EN33" i="28"/>
  <c r="EM33" i="28"/>
  <c r="EL33" i="28"/>
  <c r="EK33" i="28"/>
  <c r="EJ33" i="28"/>
  <c r="EI33" i="28"/>
  <c r="EH33" i="28"/>
  <c r="EG33" i="28"/>
  <c r="EF33" i="28"/>
  <c r="EE33" i="28"/>
  <c r="ED33" i="28"/>
  <c r="EC33" i="28"/>
  <c r="EB33" i="28"/>
  <c r="EA33" i="28"/>
  <c r="DZ33" i="28"/>
  <c r="EO32" i="28"/>
  <c r="EN32" i="28"/>
  <c r="EM32" i="28"/>
  <c r="EL32" i="28"/>
  <c r="EK32" i="28"/>
  <c r="EJ32" i="28"/>
  <c r="EI32" i="28"/>
  <c r="EH32" i="28"/>
  <c r="EG32" i="28"/>
  <c r="EF32" i="28"/>
  <c r="EE32" i="28"/>
  <c r="ED32" i="28"/>
  <c r="EC32" i="28"/>
  <c r="EB32" i="28"/>
  <c r="EA32" i="28"/>
  <c r="DZ32" i="28"/>
  <c r="EO31" i="28"/>
  <c r="EN31" i="28"/>
  <c r="EM31" i="28"/>
  <c r="EL31" i="28"/>
  <c r="EK31" i="28"/>
  <c r="EJ31" i="28"/>
  <c r="EI31" i="28"/>
  <c r="EH31" i="28"/>
  <c r="EG31" i="28"/>
  <c r="EF31" i="28"/>
  <c r="EE31" i="28"/>
  <c r="ED31" i="28"/>
  <c r="EC31" i="28"/>
  <c r="EB31" i="28"/>
  <c r="EA31" i="28"/>
  <c r="DZ31" i="28"/>
  <c r="EO30" i="28"/>
  <c r="EN30" i="28"/>
  <c r="EM30" i="28"/>
  <c r="EL30" i="28"/>
  <c r="EK30" i="28"/>
  <c r="EJ30" i="28"/>
  <c r="EI30" i="28"/>
  <c r="EH30" i="28"/>
  <c r="EG30" i="28"/>
  <c r="EF30" i="28"/>
  <c r="EE30" i="28"/>
  <c r="ED30" i="28"/>
  <c r="EC30" i="28"/>
  <c r="EB30" i="28"/>
  <c r="EA30" i="28"/>
  <c r="DZ30" i="28"/>
  <c r="EO29" i="28"/>
  <c r="EN29" i="28"/>
  <c r="EM29" i="28"/>
  <c r="EL29" i="28"/>
  <c r="EK29" i="28"/>
  <c r="EJ29" i="28"/>
  <c r="EI29" i="28"/>
  <c r="EH29" i="28"/>
  <c r="EG29" i="28"/>
  <c r="EF29" i="28"/>
  <c r="EE29" i="28"/>
  <c r="ED29" i="28"/>
  <c r="EC29" i="28"/>
  <c r="EB29" i="28"/>
  <c r="EA29" i="28"/>
  <c r="DZ29" i="28"/>
  <c r="EO28" i="28"/>
  <c r="EN28" i="28"/>
  <c r="EM28" i="28"/>
  <c r="EL28" i="28"/>
  <c r="EK28" i="28"/>
  <c r="EJ28" i="28"/>
  <c r="EI28" i="28"/>
  <c r="EH28" i="28"/>
  <c r="EG28" i="28"/>
  <c r="EF28" i="28"/>
  <c r="EE28" i="28"/>
  <c r="ED28" i="28"/>
  <c r="EC28" i="28"/>
  <c r="EB28" i="28"/>
  <c r="EA28" i="28"/>
  <c r="DZ28" i="28"/>
  <c r="EO27" i="28"/>
  <c r="EN27" i="28"/>
  <c r="EM27" i="28"/>
  <c r="EL27" i="28"/>
  <c r="EK27" i="28"/>
  <c r="EJ27" i="28"/>
  <c r="EI27" i="28"/>
  <c r="EH27" i="28"/>
  <c r="EG27" i="28"/>
  <c r="EF27" i="28"/>
  <c r="EE27" i="28"/>
  <c r="ED27" i="28"/>
  <c r="EC27" i="28"/>
  <c r="EB27" i="28"/>
  <c r="EA27" i="28"/>
  <c r="DZ27" i="28"/>
  <c r="EO26" i="28"/>
  <c r="EN26" i="28"/>
  <c r="EM26" i="28"/>
  <c r="EL26" i="28"/>
  <c r="EK26" i="28"/>
  <c r="EJ26" i="28"/>
  <c r="EI26" i="28"/>
  <c r="EH26" i="28"/>
  <c r="EG26" i="28"/>
  <c r="EF26" i="28"/>
  <c r="EE26" i="28"/>
  <c r="ED26" i="28"/>
  <c r="EC26" i="28"/>
  <c r="EB26" i="28"/>
  <c r="EA26" i="28"/>
  <c r="DZ26" i="28"/>
  <c r="EO25" i="28"/>
  <c r="EN25" i="28"/>
  <c r="EM25" i="28"/>
  <c r="EL25" i="28"/>
  <c r="EK25" i="28"/>
  <c r="EJ25" i="28"/>
  <c r="EI25" i="28"/>
  <c r="EH25" i="28"/>
  <c r="EG25" i="28"/>
  <c r="EF25" i="28"/>
  <c r="EE25" i="28"/>
  <c r="ED25" i="28"/>
  <c r="EC25" i="28"/>
  <c r="EB25" i="28"/>
  <c r="EA25" i="28"/>
  <c r="DZ25" i="28"/>
  <c r="EO24" i="28"/>
  <c r="EN24" i="28"/>
  <c r="EM24" i="28"/>
  <c r="EL24" i="28"/>
  <c r="EK24" i="28"/>
  <c r="EJ24" i="28"/>
  <c r="EI24" i="28"/>
  <c r="EH24" i="28"/>
  <c r="EG24" i="28"/>
  <c r="EF24" i="28"/>
  <c r="EE24" i="28"/>
  <c r="ED24" i="28"/>
  <c r="EC24" i="28"/>
  <c r="EB24" i="28"/>
  <c r="EA24" i="28"/>
  <c r="DZ24" i="28"/>
  <c r="EO23" i="28"/>
  <c r="EN23" i="28"/>
  <c r="EM23" i="28"/>
  <c r="EL23" i="28"/>
  <c r="EK23" i="28"/>
  <c r="EJ23" i="28"/>
  <c r="EI23" i="28"/>
  <c r="EH23" i="28"/>
  <c r="EG23" i="28"/>
  <c r="EF23" i="28"/>
  <c r="EE23" i="28"/>
  <c r="ED23" i="28"/>
  <c r="EC23" i="28"/>
  <c r="EB23" i="28"/>
  <c r="EA23" i="28"/>
  <c r="DZ23" i="28"/>
  <c r="EO22" i="28"/>
  <c r="EN22" i="28"/>
  <c r="EM22" i="28"/>
  <c r="EL22" i="28"/>
  <c r="EK22" i="28"/>
  <c r="EJ22" i="28"/>
  <c r="EI22" i="28"/>
  <c r="EH22" i="28"/>
  <c r="EG22" i="28"/>
  <c r="EF22" i="28"/>
  <c r="EE22" i="28"/>
  <c r="ED22" i="28"/>
  <c r="EC22" i="28"/>
  <c r="EB22" i="28"/>
  <c r="EA22" i="28"/>
  <c r="DZ22" i="28"/>
  <c r="EO21" i="28"/>
  <c r="EN21" i="28"/>
  <c r="EM21" i="28"/>
  <c r="EL21" i="28"/>
  <c r="EK21" i="28"/>
  <c r="EJ21" i="28"/>
  <c r="EI21" i="28"/>
  <c r="EH21" i="28"/>
  <c r="EG21" i="28"/>
  <c r="EF21" i="28"/>
  <c r="EE21" i="28"/>
  <c r="ED21" i="28"/>
  <c r="EC21" i="28"/>
  <c r="EB21" i="28"/>
  <c r="EA21" i="28"/>
  <c r="DZ21" i="28"/>
  <c r="EO20" i="28"/>
  <c r="EN20" i="28"/>
  <c r="EM20" i="28"/>
  <c r="EL20" i="28"/>
  <c r="EK20" i="28"/>
  <c r="EJ20" i="28"/>
  <c r="EI20" i="28"/>
  <c r="EH20" i="28"/>
  <c r="EG20" i="28"/>
  <c r="EF20" i="28"/>
  <c r="EE20" i="28"/>
  <c r="ED20" i="28"/>
  <c r="EC20" i="28"/>
  <c r="EB20" i="28"/>
  <c r="EA20" i="28"/>
  <c r="DZ20" i="28"/>
  <c r="EO19" i="28"/>
  <c r="EM19" i="28"/>
  <c r="EJ19" i="28"/>
  <c r="EI19" i="28"/>
  <c r="EH19" i="28"/>
  <c r="EF19" i="28"/>
  <c r="EE19" i="28"/>
  <c r="ED19" i="28"/>
  <c r="EC19" i="28"/>
  <c r="EB19" i="28"/>
  <c r="EA19" i="28"/>
  <c r="DZ19" i="28"/>
  <c r="EO18" i="28"/>
  <c r="EN18" i="28"/>
  <c r="EM18" i="28"/>
  <c r="EL18" i="28"/>
  <c r="EK18" i="28"/>
  <c r="EJ18" i="28"/>
  <c r="EI18" i="28"/>
  <c r="EH18" i="28"/>
  <c r="EG18" i="28"/>
  <c r="EF18" i="28"/>
  <c r="EE18" i="28"/>
  <c r="ED18" i="28"/>
  <c r="EC18" i="28"/>
  <c r="EB18" i="28"/>
  <c r="EA18" i="28"/>
  <c r="DZ18" i="28"/>
  <c r="EO17" i="28"/>
  <c r="EN17" i="28"/>
  <c r="EM17" i="28"/>
  <c r="EL17" i="28"/>
  <c r="EK17" i="28"/>
  <c r="EJ17" i="28"/>
  <c r="EI17" i="28"/>
  <c r="EH17" i="28"/>
  <c r="EG17" i="28"/>
  <c r="EF17" i="28"/>
  <c r="EE17" i="28"/>
  <c r="ED17" i="28"/>
  <c r="EC17" i="28"/>
  <c r="EB17" i="28"/>
  <c r="EA17" i="28"/>
  <c r="DZ17" i="28"/>
  <c r="EO16" i="28"/>
  <c r="EN16" i="28"/>
  <c r="EM16" i="28"/>
  <c r="EL16" i="28"/>
  <c r="EK16" i="28"/>
  <c r="EJ16" i="28"/>
  <c r="EI16" i="28"/>
  <c r="EH16" i="28"/>
  <c r="EG16" i="28"/>
  <c r="EF16" i="28"/>
  <c r="EE16" i="28"/>
  <c r="ED16" i="28"/>
  <c r="EC16" i="28"/>
  <c r="EB16" i="28"/>
  <c r="EA16" i="28"/>
  <c r="DZ16" i="28"/>
  <c r="EO15" i="28"/>
  <c r="EN15" i="28"/>
  <c r="EM15" i="28"/>
  <c r="EL15" i="28"/>
  <c r="EK15" i="28"/>
  <c r="EJ15" i="28"/>
  <c r="EI15" i="28"/>
  <c r="EH15" i="28"/>
  <c r="EG15" i="28"/>
  <c r="EF15" i="28"/>
  <c r="EE15" i="28"/>
  <c r="ED15" i="28"/>
  <c r="EC15" i="28"/>
  <c r="EB15" i="28"/>
  <c r="EA15" i="28"/>
  <c r="DZ15" i="28"/>
  <c r="EO14" i="28"/>
  <c r="EN14" i="28"/>
  <c r="EM14" i="28"/>
  <c r="EL14" i="28"/>
  <c r="EK14" i="28"/>
  <c r="EJ14" i="28"/>
  <c r="EI14" i="28"/>
  <c r="EH14" i="28"/>
  <c r="EG14" i="28"/>
  <c r="EF14" i="28"/>
  <c r="EE14" i="28"/>
  <c r="ED14" i="28"/>
  <c r="EC14" i="28"/>
  <c r="EB14" i="28"/>
  <c r="EA14" i="28"/>
  <c r="DZ14" i="28"/>
  <c r="EO13" i="28"/>
  <c r="EN13" i="28"/>
  <c r="EM13" i="28"/>
  <c r="EL13" i="28"/>
  <c r="EK13" i="28"/>
  <c r="EJ13" i="28"/>
  <c r="EI13" i="28"/>
  <c r="EH13" i="28"/>
  <c r="EG13" i="28"/>
  <c r="EF13" i="28"/>
  <c r="EE13" i="28"/>
  <c r="ED13" i="28"/>
  <c r="EC13" i="28"/>
  <c r="EB13" i="28"/>
  <c r="EA13" i="28"/>
  <c r="DZ13" i="28"/>
  <c r="EO12" i="28"/>
  <c r="EN12" i="28"/>
  <c r="EM12" i="28"/>
  <c r="EL12" i="28"/>
  <c r="EK12" i="28"/>
  <c r="EJ12" i="28"/>
  <c r="EI12" i="28"/>
  <c r="EH12" i="28"/>
  <c r="EG12" i="28"/>
  <c r="EF12" i="28"/>
  <c r="EE12" i="28"/>
  <c r="ED12" i="28"/>
  <c r="EC12" i="28"/>
  <c r="EB12" i="28"/>
  <c r="EA12" i="28"/>
  <c r="DZ12" i="28"/>
  <c r="EO11" i="28"/>
  <c r="EN11" i="28"/>
  <c r="EM11" i="28"/>
  <c r="EL11" i="28"/>
  <c r="EK11" i="28"/>
  <c r="EJ11" i="28"/>
  <c r="EI11" i="28"/>
  <c r="EH11" i="28"/>
  <c r="EG11" i="28"/>
  <c r="EF11" i="28"/>
  <c r="EE11" i="28"/>
  <c r="ED11" i="28"/>
  <c r="EC11" i="28"/>
  <c r="EB11" i="28"/>
  <c r="EA11" i="28"/>
  <c r="DZ11" i="28"/>
  <c r="EO10" i="28"/>
  <c r="EN10" i="28"/>
  <c r="EM10" i="28"/>
  <c r="EL10" i="28"/>
  <c r="EK10" i="28"/>
  <c r="EJ10" i="28"/>
  <c r="EI10" i="28"/>
  <c r="EH10" i="28"/>
  <c r="EG10" i="28"/>
  <c r="EF10" i="28"/>
  <c r="EE10" i="28"/>
  <c r="ED10" i="28"/>
  <c r="EC10" i="28"/>
  <c r="EB10" i="28"/>
  <c r="EA10" i="28"/>
  <c r="DZ10" i="28"/>
  <c r="EO9" i="28"/>
  <c r="EN9" i="28"/>
  <c r="EM9" i="28"/>
  <c r="EL9" i="28"/>
  <c r="EK9" i="28"/>
  <c r="EJ9" i="28"/>
  <c r="EI9" i="28"/>
  <c r="EH9" i="28"/>
  <c r="EG9" i="28"/>
  <c r="EF9" i="28"/>
  <c r="EE9" i="28"/>
  <c r="ED9" i="28"/>
  <c r="EC9" i="28"/>
  <c r="EB9" i="28"/>
  <c r="EA9" i="28"/>
  <c r="DZ9" i="28"/>
  <c r="EO8" i="28"/>
  <c r="EN8" i="28"/>
  <c r="EM8" i="28"/>
  <c r="EL8" i="28"/>
  <c r="EK8" i="28"/>
  <c r="EJ8" i="28"/>
  <c r="EI8" i="28"/>
  <c r="EH8" i="28"/>
  <c r="EG8" i="28"/>
  <c r="EF8" i="28"/>
  <c r="EE8" i="28"/>
  <c r="ED8" i="28"/>
  <c r="EC8" i="28"/>
  <c r="EB8" i="28"/>
  <c r="EA8" i="28"/>
  <c r="DZ8" i="28"/>
  <c r="EO7" i="28"/>
  <c r="EN7" i="28"/>
  <c r="EM7" i="28"/>
  <c r="EL7" i="28"/>
  <c r="EK7" i="28"/>
  <c r="EJ7" i="28"/>
  <c r="EI7" i="28"/>
  <c r="EH7" i="28"/>
  <c r="EG7" i="28"/>
  <c r="EF7" i="28"/>
  <c r="EE7" i="28"/>
  <c r="ED7" i="28"/>
  <c r="EC7" i="28"/>
  <c r="EB7" i="28"/>
  <c r="EA7" i="28"/>
  <c r="DZ7" i="28"/>
  <c r="DU77" i="28"/>
  <c r="DT77" i="28"/>
  <c r="DS77" i="28"/>
  <c r="DR77" i="28"/>
  <c r="DQ77" i="28"/>
  <c r="DP77" i="28"/>
  <c r="DO77" i="28"/>
  <c r="DN77" i="28"/>
  <c r="DM77" i="28"/>
  <c r="DL77" i="28"/>
  <c r="DK77" i="28"/>
  <c r="DJ77" i="28"/>
  <c r="DI77" i="28"/>
  <c r="DH77" i="28"/>
  <c r="DG77" i="28"/>
  <c r="DF77" i="28"/>
  <c r="DU76" i="28"/>
  <c r="DT76" i="28"/>
  <c r="DS76" i="28"/>
  <c r="DR76" i="28"/>
  <c r="DQ76" i="28"/>
  <c r="DP76" i="28"/>
  <c r="DO76" i="28"/>
  <c r="DN76" i="28"/>
  <c r="DM76" i="28"/>
  <c r="DL76" i="28"/>
  <c r="DK76" i="28"/>
  <c r="DJ76" i="28"/>
  <c r="DI76" i="28"/>
  <c r="DH76" i="28"/>
  <c r="DG76" i="28"/>
  <c r="DF76" i="28"/>
  <c r="DU75" i="28"/>
  <c r="DL75" i="28"/>
  <c r="DK75" i="28"/>
  <c r="DJ75" i="28"/>
  <c r="DI75" i="28"/>
  <c r="DH75" i="28"/>
  <c r="DG75" i="28"/>
  <c r="DF75" i="28"/>
  <c r="DU74" i="28"/>
  <c r="DL74" i="28"/>
  <c r="DK74" i="28"/>
  <c r="DJ74" i="28"/>
  <c r="DI74" i="28"/>
  <c r="DH74" i="28"/>
  <c r="DG74" i="28"/>
  <c r="DF74" i="28"/>
  <c r="DU73" i="28"/>
  <c r="DT73" i="28"/>
  <c r="DS73" i="28"/>
  <c r="DR73" i="28"/>
  <c r="DQ73" i="28"/>
  <c r="DP73" i="28"/>
  <c r="DO73" i="28"/>
  <c r="DN73" i="28"/>
  <c r="DM73" i="28"/>
  <c r="DL73" i="28"/>
  <c r="DK73" i="28"/>
  <c r="DJ73" i="28"/>
  <c r="DI73" i="28"/>
  <c r="DH73" i="28"/>
  <c r="DG73" i="28"/>
  <c r="DF73" i="28"/>
  <c r="DU72" i="28"/>
  <c r="DT72" i="28"/>
  <c r="DS72" i="28"/>
  <c r="DR72" i="28"/>
  <c r="DQ72" i="28"/>
  <c r="DP72" i="28"/>
  <c r="DO72" i="28"/>
  <c r="DN72" i="28"/>
  <c r="DM72" i="28"/>
  <c r="DL72" i="28"/>
  <c r="DK72" i="28"/>
  <c r="DJ72" i="28"/>
  <c r="DI72" i="28"/>
  <c r="DH72" i="28"/>
  <c r="DG72" i="28"/>
  <c r="DF72" i="28"/>
  <c r="DU71" i="28"/>
  <c r="DT71" i="28"/>
  <c r="DS71" i="28"/>
  <c r="DR71" i="28"/>
  <c r="DQ71" i="28"/>
  <c r="DP71" i="28"/>
  <c r="DO71" i="28"/>
  <c r="DN71" i="28"/>
  <c r="DM71" i="28"/>
  <c r="DL71" i="28"/>
  <c r="DK71" i="28"/>
  <c r="DJ71" i="28"/>
  <c r="DI71" i="28"/>
  <c r="DH71" i="28"/>
  <c r="DG71" i="28"/>
  <c r="DF71" i="28"/>
  <c r="DU70" i="28"/>
  <c r="DT70" i="28"/>
  <c r="DS70" i="28"/>
  <c r="DR70" i="28"/>
  <c r="DQ70" i="28"/>
  <c r="DP70" i="28"/>
  <c r="DO70" i="28"/>
  <c r="DN70" i="28"/>
  <c r="DM70" i="28"/>
  <c r="DL70" i="28"/>
  <c r="DK70" i="28"/>
  <c r="DJ70" i="28"/>
  <c r="DI70" i="28"/>
  <c r="DH70" i="28"/>
  <c r="DG70" i="28"/>
  <c r="DF70" i="28"/>
  <c r="DU69" i="28"/>
  <c r="DT69" i="28"/>
  <c r="DS69" i="28"/>
  <c r="DR69" i="28"/>
  <c r="DQ69" i="28"/>
  <c r="DP69" i="28"/>
  <c r="DO69" i="28"/>
  <c r="DN69" i="28"/>
  <c r="DM69" i="28"/>
  <c r="DL69" i="28"/>
  <c r="DK69" i="28"/>
  <c r="DJ69" i="28"/>
  <c r="DI69" i="28"/>
  <c r="DH69" i="28"/>
  <c r="DG69" i="28"/>
  <c r="DF69" i="28"/>
  <c r="DU68" i="28"/>
  <c r="DT68" i="28"/>
  <c r="DS68" i="28"/>
  <c r="DR68" i="28"/>
  <c r="DQ68" i="28"/>
  <c r="DP68" i="28"/>
  <c r="DO68" i="28"/>
  <c r="DN68" i="28"/>
  <c r="DM68" i="28"/>
  <c r="DL68" i="28"/>
  <c r="DK68" i="28"/>
  <c r="DJ68" i="28"/>
  <c r="DI68" i="28"/>
  <c r="DH68" i="28"/>
  <c r="DG68" i="28"/>
  <c r="DF68" i="28"/>
  <c r="DU67" i="28"/>
  <c r="DT67" i="28"/>
  <c r="DS67" i="28"/>
  <c r="DR67" i="28"/>
  <c r="DQ67" i="28"/>
  <c r="DP67" i="28"/>
  <c r="DO67" i="28"/>
  <c r="DN67" i="28"/>
  <c r="DM67" i="28"/>
  <c r="DL67" i="28"/>
  <c r="DK67" i="28"/>
  <c r="DJ67" i="28"/>
  <c r="DI67" i="28"/>
  <c r="DH67" i="28"/>
  <c r="DG67" i="28"/>
  <c r="DF67" i="28"/>
  <c r="DU66" i="28"/>
  <c r="DT66" i="28"/>
  <c r="DS66" i="28"/>
  <c r="DR66" i="28"/>
  <c r="DQ66" i="28"/>
  <c r="DP66" i="28"/>
  <c r="DO66" i="28"/>
  <c r="DN66" i="28"/>
  <c r="DM66" i="28"/>
  <c r="DL66" i="28"/>
  <c r="DK66" i="28"/>
  <c r="DJ66" i="28"/>
  <c r="DI66" i="28"/>
  <c r="DH66" i="28"/>
  <c r="DG66" i="28"/>
  <c r="DF66" i="28"/>
  <c r="DU65" i="28"/>
  <c r="DT65" i="28"/>
  <c r="DS65" i="28"/>
  <c r="DR65" i="28"/>
  <c r="DQ65" i="28"/>
  <c r="DP65" i="28"/>
  <c r="DO65" i="28"/>
  <c r="DN65" i="28"/>
  <c r="DM65" i="28"/>
  <c r="DL65" i="28"/>
  <c r="DK65" i="28"/>
  <c r="DJ65" i="28"/>
  <c r="DI65" i="28"/>
  <c r="DH65" i="28"/>
  <c r="DG65" i="28"/>
  <c r="DF65" i="28"/>
  <c r="DU64" i="28"/>
  <c r="DT64" i="28"/>
  <c r="DS64" i="28"/>
  <c r="DR64" i="28"/>
  <c r="DQ64" i="28"/>
  <c r="DP64" i="28"/>
  <c r="DO64" i="28"/>
  <c r="DN64" i="28"/>
  <c r="DM64" i="28"/>
  <c r="DL64" i="28"/>
  <c r="DK64" i="28"/>
  <c r="DJ64" i="28"/>
  <c r="DI64" i="28"/>
  <c r="DH64" i="28"/>
  <c r="DG64" i="28"/>
  <c r="DF64" i="28"/>
  <c r="DU63" i="28"/>
  <c r="DT63" i="28"/>
  <c r="DS63" i="28"/>
  <c r="DR63" i="28"/>
  <c r="DQ63" i="28"/>
  <c r="DP63" i="28"/>
  <c r="DO63" i="28"/>
  <c r="DN63" i="28"/>
  <c r="DM63" i="28"/>
  <c r="DL63" i="28"/>
  <c r="DK63" i="28"/>
  <c r="DJ63" i="28"/>
  <c r="DI63" i="28"/>
  <c r="DH63" i="28"/>
  <c r="DG63" i="28"/>
  <c r="DF63" i="28"/>
  <c r="DU62" i="28"/>
  <c r="DT62" i="28"/>
  <c r="DS62" i="28"/>
  <c r="DR62" i="28"/>
  <c r="DQ62" i="28"/>
  <c r="DP62" i="28"/>
  <c r="DO62" i="28"/>
  <c r="DN62" i="28"/>
  <c r="DM62" i="28"/>
  <c r="DL62" i="28"/>
  <c r="DK62" i="28"/>
  <c r="DJ62" i="28"/>
  <c r="DI62" i="28"/>
  <c r="DH62" i="28"/>
  <c r="DG62" i="28"/>
  <c r="DF62" i="28"/>
  <c r="DU61" i="28"/>
  <c r="DT61" i="28"/>
  <c r="DS61" i="28"/>
  <c r="DR61" i="28"/>
  <c r="DQ61" i="28"/>
  <c r="DP61" i="28"/>
  <c r="DO61" i="28"/>
  <c r="DN61" i="28"/>
  <c r="DM61" i="28"/>
  <c r="DL61" i="28"/>
  <c r="DK61" i="28"/>
  <c r="DJ61" i="28"/>
  <c r="DI61" i="28"/>
  <c r="DH61" i="28"/>
  <c r="DG61" i="28"/>
  <c r="DF61" i="28"/>
  <c r="DU60" i="28"/>
  <c r="DT60" i="28"/>
  <c r="DS60" i="28"/>
  <c r="DR60" i="28"/>
  <c r="DQ60" i="28"/>
  <c r="DP60" i="28"/>
  <c r="DO60" i="28"/>
  <c r="DN60" i="28"/>
  <c r="DM60" i="28"/>
  <c r="DL60" i="28"/>
  <c r="DK60" i="28"/>
  <c r="DJ60" i="28"/>
  <c r="DI60" i="28"/>
  <c r="DH60" i="28"/>
  <c r="DG60" i="28"/>
  <c r="DF60" i="28"/>
  <c r="DU59" i="28"/>
  <c r="DT59" i="28"/>
  <c r="DS59" i="28"/>
  <c r="DR59" i="28"/>
  <c r="DQ59" i="28"/>
  <c r="DP59" i="28"/>
  <c r="DO59" i="28"/>
  <c r="DN59" i="28"/>
  <c r="DM59" i="28"/>
  <c r="DL59" i="28"/>
  <c r="DK59" i="28"/>
  <c r="DJ59" i="28"/>
  <c r="DI59" i="28"/>
  <c r="DH59" i="28"/>
  <c r="DG59" i="28"/>
  <c r="DF59" i="28"/>
  <c r="DU58" i="28"/>
  <c r="DT58" i="28"/>
  <c r="DS58" i="28"/>
  <c r="DR58" i="28"/>
  <c r="DQ58" i="28"/>
  <c r="DP58" i="28"/>
  <c r="DO58" i="28"/>
  <c r="DN58" i="28"/>
  <c r="DM58" i="28"/>
  <c r="DL58" i="28"/>
  <c r="DK58" i="28"/>
  <c r="DJ58" i="28"/>
  <c r="DI58" i="28"/>
  <c r="DH58" i="28"/>
  <c r="DG58" i="28"/>
  <c r="DF58" i="28"/>
  <c r="DU57" i="28"/>
  <c r="DT57" i="28"/>
  <c r="DS57" i="28"/>
  <c r="DR57" i="28"/>
  <c r="DQ57" i="28"/>
  <c r="DP57" i="28"/>
  <c r="DO57" i="28"/>
  <c r="DN57" i="28"/>
  <c r="DM57" i="28"/>
  <c r="DL57" i="28"/>
  <c r="DK57" i="28"/>
  <c r="DJ57" i="28"/>
  <c r="DI57" i="28"/>
  <c r="DH57" i="28"/>
  <c r="DG57" i="28"/>
  <c r="DF57" i="28"/>
  <c r="DU56" i="28"/>
  <c r="DT56" i="28"/>
  <c r="DS56" i="28"/>
  <c r="DR56" i="28"/>
  <c r="DQ56" i="28"/>
  <c r="DP56" i="28"/>
  <c r="DO56" i="28"/>
  <c r="DN56" i="28"/>
  <c r="DM56" i="28"/>
  <c r="DL56" i="28"/>
  <c r="DK56" i="28"/>
  <c r="DJ56" i="28"/>
  <c r="DI56" i="28"/>
  <c r="DH56" i="28"/>
  <c r="DG56" i="28"/>
  <c r="DF56" i="28"/>
  <c r="DU55" i="28"/>
  <c r="DS55" i="28"/>
  <c r="DP55" i="28"/>
  <c r="DO55" i="28"/>
  <c r="DN55" i="28"/>
  <c r="DL55" i="28"/>
  <c r="DK55" i="28"/>
  <c r="DJ55" i="28"/>
  <c r="DI55" i="28"/>
  <c r="DH55" i="28"/>
  <c r="DG55" i="28"/>
  <c r="DF55" i="28"/>
  <c r="DU54" i="28"/>
  <c r="DT54" i="28"/>
  <c r="DS54" i="28"/>
  <c r="DR54" i="28"/>
  <c r="DQ54" i="28"/>
  <c r="DP54" i="28"/>
  <c r="DO54" i="28"/>
  <c r="DN54" i="28"/>
  <c r="DM54" i="28"/>
  <c r="DL54" i="28"/>
  <c r="DK54" i="28"/>
  <c r="DJ54" i="28"/>
  <c r="DI54" i="28"/>
  <c r="DH54" i="28"/>
  <c r="DG54" i="28"/>
  <c r="DF54" i="28"/>
  <c r="DU53" i="28"/>
  <c r="DS53" i="28"/>
  <c r="DP53" i="28"/>
  <c r="DO53" i="28"/>
  <c r="DN53" i="28"/>
  <c r="DL53" i="28"/>
  <c r="DK53" i="28"/>
  <c r="DJ53" i="28"/>
  <c r="DI53" i="28"/>
  <c r="DH53" i="28"/>
  <c r="DG53" i="28"/>
  <c r="DF53" i="28"/>
  <c r="DU52" i="28"/>
  <c r="DT52" i="28"/>
  <c r="DS52" i="28"/>
  <c r="DR52" i="28"/>
  <c r="DQ52" i="28"/>
  <c r="DP52" i="28"/>
  <c r="DO52" i="28"/>
  <c r="DN52" i="28"/>
  <c r="DM52" i="28"/>
  <c r="DL52" i="28"/>
  <c r="DK52" i="28"/>
  <c r="DJ52" i="28"/>
  <c r="DI52" i="28"/>
  <c r="DH52" i="28"/>
  <c r="DG52" i="28"/>
  <c r="DF52" i="28"/>
  <c r="DU51" i="28"/>
  <c r="DT51" i="28"/>
  <c r="DS51" i="28"/>
  <c r="DR51" i="28"/>
  <c r="DQ51" i="28"/>
  <c r="DP51" i="28"/>
  <c r="DO51" i="28"/>
  <c r="DN51" i="28"/>
  <c r="DM51" i="28"/>
  <c r="DL51" i="28"/>
  <c r="DK51" i="28"/>
  <c r="DJ51" i="28"/>
  <c r="DI51" i="28"/>
  <c r="DH51" i="28"/>
  <c r="DG51" i="28"/>
  <c r="DF51" i="28"/>
  <c r="DU50" i="28"/>
  <c r="DT50" i="28"/>
  <c r="DS50" i="28"/>
  <c r="DR50" i="28"/>
  <c r="DQ50" i="28"/>
  <c r="DP50" i="28"/>
  <c r="DO50" i="28"/>
  <c r="DN50" i="28"/>
  <c r="DM50" i="28"/>
  <c r="DL50" i="28"/>
  <c r="DK50" i="28"/>
  <c r="DJ50" i="28"/>
  <c r="DI50" i="28"/>
  <c r="DH50" i="28"/>
  <c r="DG50" i="28"/>
  <c r="DF50" i="28"/>
  <c r="DU49" i="28"/>
  <c r="DT49" i="28"/>
  <c r="DS49" i="28"/>
  <c r="DR49" i="28"/>
  <c r="DQ49" i="28"/>
  <c r="DP49" i="28"/>
  <c r="DO49" i="28"/>
  <c r="DN49" i="28"/>
  <c r="DM49" i="28"/>
  <c r="DL49" i="28"/>
  <c r="DK49" i="28"/>
  <c r="DJ49" i="28"/>
  <c r="DI49" i="28"/>
  <c r="DH49" i="28"/>
  <c r="DG49" i="28"/>
  <c r="DF49" i="28"/>
  <c r="DU48" i="28"/>
  <c r="DT48" i="28"/>
  <c r="DS48" i="28"/>
  <c r="DR48" i="28"/>
  <c r="DQ48" i="28"/>
  <c r="DP48" i="28"/>
  <c r="DO48" i="28"/>
  <c r="DN48" i="28"/>
  <c r="DM48" i="28"/>
  <c r="DL48" i="28"/>
  <c r="DK48" i="28"/>
  <c r="DJ48" i="28"/>
  <c r="DI48" i="28"/>
  <c r="DH48" i="28"/>
  <c r="DG48" i="28"/>
  <c r="DF48" i="28"/>
  <c r="DU47" i="28"/>
  <c r="DT47" i="28"/>
  <c r="DS47" i="28"/>
  <c r="DR47" i="28"/>
  <c r="DQ47" i="28"/>
  <c r="DP47" i="28"/>
  <c r="DO47" i="28"/>
  <c r="DN47" i="28"/>
  <c r="DM47" i="28"/>
  <c r="DL47" i="28"/>
  <c r="DK47" i="28"/>
  <c r="DJ47" i="28"/>
  <c r="DI47" i="28"/>
  <c r="DH47" i="28"/>
  <c r="DG47" i="28"/>
  <c r="DF47" i="28"/>
  <c r="DU46" i="28"/>
  <c r="DT46" i="28"/>
  <c r="DS46" i="28"/>
  <c r="DR46" i="28"/>
  <c r="DQ46" i="28"/>
  <c r="DP46" i="28"/>
  <c r="DO46" i="28"/>
  <c r="DN46" i="28"/>
  <c r="DM46" i="28"/>
  <c r="DL46" i="28"/>
  <c r="DK46" i="28"/>
  <c r="DJ46" i="28"/>
  <c r="DI46" i="28"/>
  <c r="DH46" i="28"/>
  <c r="DG46" i="28"/>
  <c r="DF46" i="28"/>
  <c r="DU45" i="28"/>
  <c r="DT45" i="28"/>
  <c r="DS45" i="28"/>
  <c r="DR45" i="28"/>
  <c r="DQ45" i="28"/>
  <c r="DP45" i="28"/>
  <c r="DO45" i="28"/>
  <c r="DN45" i="28"/>
  <c r="DM45" i="28"/>
  <c r="DL45" i="28"/>
  <c r="DK45" i="28"/>
  <c r="DJ45" i="28"/>
  <c r="DI45" i="28"/>
  <c r="DH45" i="28"/>
  <c r="DG45" i="28"/>
  <c r="DF45" i="28"/>
  <c r="DU44" i="28"/>
  <c r="DT44" i="28"/>
  <c r="DS44" i="28"/>
  <c r="DR44" i="28"/>
  <c r="DQ44" i="28"/>
  <c r="DP44" i="28"/>
  <c r="DO44" i="28"/>
  <c r="DN44" i="28"/>
  <c r="DM44" i="28"/>
  <c r="DL44" i="28"/>
  <c r="DK44" i="28"/>
  <c r="DJ44" i="28"/>
  <c r="DI44" i="28"/>
  <c r="DH44" i="28"/>
  <c r="DG44" i="28"/>
  <c r="DF44" i="28"/>
  <c r="DU43" i="28"/>
  <c r="DT43" i="28"/>
  <c r="DS43" i="28"/>
  <c r="DR43" i="28"/>
  <c r="DQ43" i="28"/>
  <c r="DP43" i="28"/>
  <c r="DO43" i="28"/>
  <c r="DN43" i="28"/>
  <c r="DM43" i="28"/>
  <c r="DL43" i="28"/>
  <c r="DK43" i="28"/>
  <c r="DJ43" i="28"/>
  <c r="DI43" i="28"/>
  <c r="DH43" i="28"/>
  <c r="DG43" i="28"/>
  <c r="DF43" i="28"/>
  <c r="DU42" i="28"/>
  <c r="DS42" i="28"/>
  <c r="DP42" i="28"/>
  <c r="DO42" i="28"/>
  <c r="DN42" i="28"/>
  <c r="DL42" i="28"/>
  <c r="DK42" i="28"/>
  <c r="DJ42" i="28"/>
  <c r="DI42" i="28"/>
  <c r="DH42" i="28"/>
  <c r="DG42" i="28"/>
  <c r="DF42" i="28"/>
  <c r="DU41" i="28"/>
  <c r="DT41" i="28"/>
  <c r="DS41" i="28"/>
  <c r="DR41" i="28"/>
  <c r="DQ41" i="28"/>
  <c r="DP41" i="28"/>
  <c r="DO41" i="28"/>
  <c r="DN41" i="28"/>
  <c r="DM41" i="28"/>
  <c r="DL41" i="28"/>
  <c r="DK41" i="28"/>
  <c r="DJ41" i="28"/>
  <c r="DI41" i="28"/>
  <c r="DH41" i="28"/>
  <c r="DG41" i="28"/>
  <c r="DF41" i="28"/>
  <c r="DU40" i="28"/>
  <c r="DT40" i="28"/>
  <c r="DS40" i="28"/>
  <c r="DR40" i="28"/>
  <c r="DQ40" i="28"/>
  <c r="DP40" i="28"/>
  <c r="DO40" i="28"/>
  <c r="DN40" i="28"/>
  <c r="DM40" i="28"/>
  <c r="DL40" i="28"/>
  <c r="DK40" i="28"/>
  <c r="DJ40" i="28"/>
  <c r="DI40" i="28"/>
  <c r="DH40" i="28"/>
  <c r="DG40" i="28"/>
  <c r="DF40" i="28"/>
  <c r="DU39" i="28"/>
  <c r="DT39" i="28"/>
  <c r="DS39" i="28"/>
  <c r="DR39" i="28"/>
  <c r="DQ39" i="28"/>
  <c r="DP39" i="28"/>
  <c r="DO39" i="28"/>
  <c r="DN39" i="28"/>
  <c r="DM39" i="28"/>
  <c r="DL39" i="28"/>
  <c r="DK39" i="28"/>
  <c r="DJ39" i="28"/>
  <c r="DI39" i="28"/>
  <c r="DH39" i="28"/>
  <c r="DG39" i="28"/>
  <c r="DF39" i="28"/>
  <c r="DU38" i="28"/>
  <c r="DT38" i="28"/>
  <c r="DS38" i="28"/>
  <c r="DR38" i="28"/>
  <c r="DQ38" i="28"/>
  <c r="DP38" i="28"/>
  <c r="DO38" i="28"/>
  <c r="DN38" i="28"/>
  <c r="DM38" i="28"/>
  <c r="DL38" i="28"/>
  <c r="DK38" i="28"/>
  <c r="DJ38" i="28"/>
  <c r="DI38" i="28"/>
  <c r="DH38" i="28"/>
  <c r="DG38" i="28"/>
  <c r="DF38" i="28"/>
  <c r="DU37" i="28"/>
  <c r="DT37" i="28"/>
  <c r="DS37" i="28"/>
  <c r="DR37" i="28"/>
  <c r="DQ37" i="28"/>
  <c r="DP37" i="28"/>
  <c r="DO37" i="28"/>
  <c r="DN37" i="28"/>
  <c r="DM37" i="28"/>
  <c r="DL37" i="28"/>
  <c r="DK37" i="28"/>
  <c r="DJ37" i="28"/>
  <c r="DI37" i="28"/>
  <c r="DH37" i="28"/>
  <c r="DG37" i="28"/>
  <c r="DF37" i="28"/>
  <c r="DU36" i="28"/>
  <c r="DT36" i="28"/>
  <c r="DS36" i="28"/>
  <c r="DR36" i="28"/>
  <c r="DQ36" i="28"/>
  <c r="DP36" i="28"/>
  <c r="DO36" i="28"/>
  <c r="DN36" i="28"/>
  <c r="DM36" i="28"/>
  <c r="DL36" i="28"/>
  <c r="DK36" i="28"/>
  <c r="DJ36" i="28"/>
  <c r="DI36" i="28"/>
  <c r="DH36" i="28"/>
  <c r="DG36" i="28"/>
  <c r="DF36" i="28"/>
  <c r="DU35" i="28"/>
  <c r="DT35" i="28"/>
  <c r="DS35" i="28"/>
  <c r="DR35" i="28"/>
  <c r="DQ35" i="28"/>
  <c r="DP35" i="28"/>
  <c r="DO35" i="28"/>
  <c r="DN35" i="28"/>
  <c r="DM35" i="28"/>
  <c r="DL35" i="28"/>
  <c r="DK35" i="28"/>
  <c r="DJ35" i="28"/>
  <c r="DI35" i="28"/>
  <c r="DH35" i="28"/>
  <c r="DG35" i="28"/>
  <c r="DF35" i="28"/>
  <c r="DU34" i="28"/>
  <c r="DT34" i="28"/>
  <c r="DS34" i="28"/>
  <c r="DR34" i="28"/>
  <c r="DQ34" i="28"/>
  <c r="DP34" i="28"/>
  <c r="DO34" i="28"/>
  <c r="DN34" i="28"/>
  <c r="DM34" i="28"/>
  <c r="DL34" i="28"/>
  <c r="DK34" i="28"/>
  <c r="DJ34" i="28"/>
  <c r="DI34" i="28"/>
  <c r="DH34" i="28"/>
  <c r="DG34" i="28"/>
  <c r="DF34" i="28"/>
  <c r="DU33" i="28"/>
  <c r="DT33" i="28"/>
  <c r="DS33" i="28"/>
  <c r="DR33" i="28"/>
  <c r="DQ33" i="28"/>
  <c r="DP33" i="28"/>
  <c r="DO33" i="28"/>
  <c r="DN33" i="28"/>
  <c r="DM33" i="28"/>
  <c r="DL33" i="28"/>
  <c r="DK33" i="28"/>
  <c r="DJ33" i="28"/>
  <c r="DI33" i="28"/>
  <c r="DH33" i="28"/>
  <c r="DG33" i="28"/>
  <c r="DF33" i="28"/>
  <c r="DU32" i="28"/>
  <c r="DT32" i="28"/>
  <c r="DS32" i="28"/>
  <c r="DR32" i="28"/>
  <c r="DQ32" i="28"/>
  <c r="DP32" i="28"/>
  <c r="DO32" i="28"/>
  <c r="DN32" i="28"/>
  <c r="DM32" i="28"/>
  <c r="DL32" i="28"/>
  <c r="DK32" i="28"/>
  <c r="DJ32" i="28"/>
  <c r="DI32" i="28"/>
  <c r="DH32" i="28"/>
  <c r="DG32" i="28"/>
  <c r="DF32" i="28"/>
  <c r="DU31" i="28"/>
  <c r="DT31" i="28"/>
  <c r="DS31" i="28"/>
  <c r="DR31" i="28"/>
  <c r="DQ31" i="28"/>
  <c r="DP31" i="28"/>
  <c r="DO31" i="28"/>
  <c r="DN31" i="28"/>
  <c r="DM31" i="28"/>
  <c r="DL31" i="28"/>
  <c r="DK31" i="28"/>
  <c r="DJ31" i="28"/>
  <c r="DI31" i="28"/>
  <c r="DH31" i="28"/>
  <c r="DG31" i="28"/>
  <c r="DF31" i="28"/>
  <c r="DU30" i="28"/>
  <c r="DT30" i="28"/>
  <c r="DS30" i="28"/>
  <c r="DR30" i="28"/>
  <c r="DQ30" i="28"/>
  <c r="DP30" i="28"/>
  <c r="DO30" i="28"/>
  <c r="DN30" i="28"/>
  <c r="DM30" i="28"/>
  <c r="DL30" i="28"/>
  <c r="DK30" i="28"/>
  <c r="DJ30" i="28"/>
  <c r="DI30" i="28"/>
  <c r="DH30" i="28"/>
  <c r="DG30" i="28"/>
  <c r="DF30" i="28"/>
  <c r="DU29" i="28"/>
  <c r="DT29" i="28"/>
  <c r="DS29" i="28"/>
  <c r="DR29" i="28"/>
  <c r="DQ29" i="28"/>
  <c r="DP29" i="28"/>
  <c r="DO29" i="28"/>
  <c r="DN29" i="28"/>
  <c r="DM29" i="28"/>
  <c r="DL29" i="28"/>
  <c r="DK29" i="28"/>
  <c r="DJ29" i="28"/>
  <c r="DI29" i="28"/>
  <c r="DH29" i="28"/>
  <c r="DG29" i="28"/>
  <c r="DF29" i="28"/>
  <c r="DU28" i="28"/>
  <c r="DT28" i="28"/>
  <c r="DS28" i="28"/>
  <c r="DR28" i="28"/>
  <c r="DQ28" i="28"/>
  <c r="DP28" i="28"/>
  <c r="DO28" i="28"/>
  <c r="DN28" i="28"/>
  <c r="DM28" i="28"/>
  <c r="DL28" i="28"/>
  <c r="DK28" i="28"/>
  <c r="DJ28" i="28"/>
  <c r="DI28" i="28"/>
  <c r="DH28" i="28"/>
  <c r="DG28" i="28"/>
  <c r="DF28" i="28"/>
  <c r="DU27" i="28"/>
  <c r="DT27" i="28"/>
  <c r="DS27" i="28"/>
  <c r="DR27" i="28"/>
  <c r="DQ27" i="28"/>
  <c r="DP27" i="28"/>
  <c r="DO27" i="28"/>
  <c r="DN27" i="28"/>
  <c r="DM27" i="28"/>
  <c r="DL27" i="28"/>
  <c r="DK27" i="28"/>
  <c r="DJ27" i="28"/>
  <c r="DI27" i="28"/>
  <c r="DH27" i="28"/>
  <c r="DG27" i="28"/>
  <c r="DF27" i="28"/>
  <c r="DU26" i="28"/>
  <c r="DT26" i="28"/>
  <c r="DS26" i="28"/>
  <c r="DR26" i="28"/>
  <c r="DQ26" i="28"/>
  <c r="DP26" i="28"/>
  <c r="DO26" i="28"/>
  <c r="DN26" i="28"/>
  <c r="DM26" i="28"/>
  <c r="DL26" i="28"/>
  <c r="DK26" i="28"/>
  <c r="DJ26" i="28"/>
  <c r="DI26" i="28"/>
  <c r="DH26" i="28"/>
  <c r="DG26" i="28"/>
  <c r="DF26" i="28"/>
  <c r="DU25" i="28"/>
  <c r="DT25" i="28"/>
  <c r="DS25" i="28"/>
  <c r="DR25" i="28"/>
  <c r="DQ25" i="28"/>
  <c r="DP25" i="28"/>
  <c r="DO25" i="28"/>
  <c r="DN25" i="28"/>
  <c r="DM25" i="28"/>
  <c r="DL25" i="28"/>
  <c r="DK25" i="28"/>
  <c r="DJ25" i="28"/>
  <c r="DI25" i="28"/>
  <c r="DH25" i="28"/>
  <c r="DG25" i="28"/>
  <c r="DF25" i="28"/>
  <c r="DU24" i="28"/>
  <c r="DT24" i="28"/>
  <c r="DS24" i="28"/>
  <c r="DR24" i="28"/>
  <c r="DQ24" i="28"/>
  <c r="DP24" i="28"/>
  <c r="DO24" i="28"/>
  <c r="DN24" i="28"/>
  <c r="DM24" i="28"/>
  <c r="DL24" i="28"/>
  <c r="DK24" i="28"/>
  <c r="DJ24" i="28"/>
  <c r="DI24" i="28"/>
  <c r="DH24" i="28"/>
  <c r="DG24" i="28"/>
  <c r="DF24" i="28"/>
  <c r="DU23" i="28"/>
  <c r="DT23" i="28"/>
  <c r="DS23" i="28"/>
  <c r="DR23" i="28"/>
  <c r="DQ23" i="28"/>
  <c r="DP23" i="28"/>
  <c r="DO23" i="28"/>
  <c r="DN23" i="28"/>
  <c r="DM23" i="28"/>
  <c r="DL23" i="28"/>
  <c r="DK23" i="28"/>
  <c r="DJ23" i="28"/>
  <c r="DI23" i="28"/>
  <c r="DH23" i="28"/>
  <c r="DG23" i="28"/>
  <c r="DF23" i="28"/>
  <c r="DU22" i="28"/>
  <c r="DT22" i="28"/>
  <c r="DS22" i="28"/>
  <c r="DR22" i="28"/>
  <c r="DQ22" i="28"/>
  <c r="DP22" i="28"/>
  <c r="DO22" i="28"/>
  <c r="DN22" i="28"/>
  <c r="DM22" i="28"/>
  <c r="DL22" i="28"/>
  <c r="DK22" i="28"/>
  <c r="DJ22" i="28"/>
  <c r="DI22" i="28"/>
  <c r="DH22" i="28"/>
  <c r="DG22" i="28"/>
  <c r="DF22" i="28"/>
  <c r="DU21" i="28"/>
  <c r="DT21" i="28"/>
  <c r="DS21" i="28"/>
  <c r="DR21" i="28"/>
  <c r="DQ21" i="28"/>
  <c r="DP21" i="28"/>
  <c r="DO21" i="28"/>
  <c r="DN21" i="28"/>
  <c r="DM21" i="28"/>
  <c r="DL21" i="28"/>
  <c r="DK21" i="28"/>
  <c r="DJ21" i="28"/>
  <c r="DI21" i="28"/>
  <c r="DH21" i="28"/>
  <c r="DG21" i="28"/>
  <c r="DF21" i="28"/>
  <c r="DU20" i="28"/>
  <c r="DT20" i="28"/>
  <c r="DS20" i="28"/>
  <c r="DR20" i="28"/>
  <c r="DQ20" i="28"/>
  <c r="DP20" i="28"/>
  <c r="DO20" i="28"/>
  <c r="DN20" i="28"/>
  <c r="DM20" i="28"/>
  <c r="DL20" i="28"/>
  <c r="DK20" i="28"/>
  <c r="DJ20" i="28"/>
  <c r="DI20" i="28"/>
  <c r="DH20" i="28"/>
  <c r="DG20" i="28"/>
  <c r="DF20" i="28"/>
  <c r="DU19" i="28"/>
  <c r="DS19" i="28"/>
  <c r="DP19" i="28"/>
  <c r="DO19" i="28"/>
  <c r="DN19" i="28"/>
  <c r="DL19" i="28"/>
  <c r="DK19" i="28"/>
  <c r="DJ19" i="28"/>
  <c r="DI19" i="28"/>
  <c r="DH19" i="28"/>
  <c r="DG19" i="28"/>
  <c r="DF19" i="28"/>
  <c r="DU18" i="28"/>
  <c r="DT18" i="28"/>
  <c r="DS18" i="28"/>
  <c r="DR18" i="28"/>
  <c r="DQ18" i="28"/>
  <c r="DP18" i="28"/>
  <c r="DO18" i="28"/>
  <c r="DN18" i="28"/>
  <c r="DM18" i="28"/>
  <c r="DL18" i="28"/>
  <c r="DK18" i="28"/>
  <c r="DJ18" i="28"/>
  <c r="DI18" i="28"/>
  <c r="DH18" i="28"/>
  <c r="DG18" i="28"/>
  <c r="DF18" i="28"/>
  <c r="DU17" i="28"/>
  <c r="DT17" i="28"/>
  <c r="DS17" i="28"/>
  <c r="DR17" i="28"/>
  <c r="DQ17" i="28"/>
  <c r="DP17" i="28"/>
  <c r="DO17" i="28"/>
  <c r="DN17" i="28"/>
  <c r="DM17" i="28"/>
  <c r="DL17" i="28"/>
  <c r="DK17" i="28"/>
  <c r="DJ17" i="28"/>
  <c r="DI17" i="28"/>
  <c r="DH17" i="28"/>
  <c r="DG17" i="28"/>
  <c r="DF17" i="28"/>
  <c r="DU16" i="28"/>
  <c r="DT16" i="28"/>
  <c r="DS16" i="28"/>
  <c r="DR16" i="28"/>
  <c r="DQ16" i="28"/>
  <c r="DP16" i="28"/>
  <c r="DO16" i="28"/>
  <c r="DN16" i="28"/>
  <c r="DM16" i="28"/>
  <c r="DL16" i="28"/>
  <c r="DK16" i="28"/>
  <c r="DJ16" i="28"/>
  <c r="DI16" i="28"/>
  <c r="DH16" i="28"/>
  <c r="DG16" i="28"/>
  <c r="DF16" i="28"/>
  <c r="DU15" i="28"/>
  <c r="DT15" i="28"/>
  <c r="DS15" i="28"/>
  <c r="DR15" i="28"/>
  <c r="DQ15" i="28"/>
  <c r="DP15" i="28"/>
  <c r="DO15" i="28"/>
  <c r="DN15" i="28"/>
  <c r="DM15" i="28"/>
  <c r="DL15" i="28"/>
  <c r="DK15" i="28"/>
  <c r="DJ15" i="28"/>
  <c r="DI15" i="28"/>
  <c r="DH15" i="28"/>
  <c r="DG15" i="28"/>
  <c r="DF15" i="28"/>
  <c r="DU14" i="28"/>
  <c r="DT14" i="28"/>
  <c r="DS14" i="28"/>
  <c r="DR14" i="28"/>
  <c r="DQ14" i="28"/>
  <c r="DP14" i="28"/>
  <c r="DO14" i="28"/>
  <c r="DN14" i="28"/>
  <c r="DM14" i="28"/>
  <c r="DL14" i="28"/>
  <c r="DK14" i="28"/>
  <c r="DJ14" i="28"/>
  <c r="DI14" i="28"/>
  <c r="DH14" i="28"/>
  <c r="DG14" i="28"/>
  <c r="DF14" i="28"/>
  <c r="DU13" i="28"/>
  <c r="DT13" i="28"/>
  <c r="DS13" i="28"/>
  <c r="DR13" i="28"/>
  <c r="DQ13" i="28"/>
  <c r="DP13" i="28"/>
  <c r="DO13" i="28"/>
  <c r="DN13" i="28"/>
  <c r="DM13" i="28"/>
  <c r="DL13" i="28"/>
  <c r="DK13" i="28"/>
  <c r="DJ13" i="28"/>
  <c r="DI13" i="28"/>
  <c r="DH13" i="28"/>
  <c r="DG13" i="28"/>
  <c r="DF13" i="28"/>
  <c r="DU12" i="28"/>
  <c r="DT12" i="28"/>
  <c r="DS12" i="28"/>
  <c r="DR12" i="28"/>
  <c r="DQ12" i="28"/>
  <c r="DP12" i="28"/>
  <c r="DO12" i="28"/>
  <c r="DN12" i="28"/>
  <c r="DM12" i="28"/>
  <c r="DL12" i="28"/>
  <c r="DK12" i="28"/>
  <c r="DJ12" i="28"/>
  <c r="DI12" i="28"/>
  <c r="DH12" i="28"/>
  <c r="DG12" i="28"/>
  <c r="DF12" i="28"/>
  <c r="DU11" i="28"/>
  <c r="DT11" i="28"/>
  <c r="DS11" i="28"/>
  <c r="DR11" i="28"/>
  <c r="DQ11" i="28"/>
  <c r="DP11" i="28"/>
  <c r="DO11" i="28"/>
  <c r="DN11" i="28"/>
  <c r="DM11" i="28"/>
  <c r="DL11" i="28"/>
  <c r="DK11" i="28"/>
  <c r="DJ11" i="28"/>
  <c r="DI11" i="28"/>
  <c r="DH11" i="28"/>
  <c r="DG11" i="28"/>
  <c r="DF11" i="28"/>
  <c r="DU10" i="28"/>
  <c r="DT10" i="28"/>
  <c r="DS10" i="28"/>
  <c r="DR10" i="28"/>
  <c r="DQ10" i="28"/>
  <c r="DP10" i="28"/>
  <c r="DO10" i="28"/>
  <c r="DN10" i="28"/>
  <c r="DM10" i="28"/>
  <c r="DL10" i="28"/>
  <c r="DK10" i="28"/>
  <c r="DJ10" i="28"/>
  <c r="DI10" i="28"/>
  <c r="DH10" i="28"/>
  <c r="DG10" i="28"/>
  <c r="DF10" i="28"/>
  <c r="DU9" i="28"/>
  <c r="DT9" i="28"/>
  <c r="DS9" i="28"/>
  <c r="DR9" i="28"/>
  <c r="DQ9" i="28"/>
  <c r="DP9" i="28"/>
  <c r="DO9" i="28"/>
  <c r="DN9" i="28"/>
  <c r="DM9" i="28"/>
  <c r="DL9" i="28"/>
  <c r="DK9" i="28"/>
  <c r="DJ9" i="28"/>
  <c r="DI9" i="28"/>
  <c r="DH9" i="28"/>
  <c r="DG9" i="28"/>
  <c r="DF9" i="28"/>
  <c r="DU8" i="28"/>
  <c r="DT8" i="28"/>
  <c r="DS8" i="28"/>
  <c r="DR8" i="28"/>
  <c r="DQ8" i="28"/>
  <c r="DP8" i="28"/>
  <c r="DO8" i="28"/>
  <c r="DN8" i="28"/>
  <c r="DM8" i="28"/>
  <c r="DL8" i="28"/>
  <c r="DK8" i="28"/>
  <c r="DJ8" i="28"/>
  <c r="DI8" i="28"/>
  <c r="DH8" i="28"/>
  <c r="DG8" i="28"/>
  <c r="DF8" i="28"/>
  <c r="DU7" i="28"/>
  <c r="DT7" i="28"/>
  <c r="DS7" i="28"/>
  <c r="DR7" i="28"/>
  <c r="DQ7" i="28"/>
  <c r="DP7" i="28"/>
  <c r="DO7" i="28"/>
  <c r="DN7" i="28"/>
  <c r="DM7" i="28"/>
  <c r="DL7" i="28"/>
  <c r="DK7" i="28"/>
  <c r="DJ7" i="28"/>
  <c r="DI7" i="28"/>
  <c r="DH7" i="28"/>
  <c r="DG7" i="28"/>
  <c r="DF7" i="28"/>
  <c r="FB4" i="28"/>
  <c r="DY77" i="28"/>
  <c r="ES77" i="28" s="1"/>
  <c r="EH4" i="28"/>
  <c r="DN4" i="28"/>
  <c r="B36" i="1"/>
  <c r="B76" i="14"/>
  <c r="B50" i="1"/>
  <c r="B34" i="1"/>
  <c r="B49" i="1"/>
  <c r="B48" i="1"/>
  <c r="B30" i="1"/>
  <c r="B29" i="1"/>
  <c r="B27" i="1"/>
  <c r="B26" i="1"/>
  <c r="B25" i="1"/>
  <c r="B24" i="1"/>
  <c r="B23" i="1"/>
  <c r="B22" i="1"/>
  <c r="B21" i="1"/>
  <c r="B20" i="1"/>
  <c r="B44" i="12"/>
  <c r="B98" i="12" s="1"/>
  <c r="B171" i="12" s="1"/>
  <c r="AK20" i="25" l="1"/>
  <c r="AK24" i="25"/>
  <c r="AK22" i="25"/>
  <c r="AK25" i="25"/>
  <c r="AK23" i="25"/>
  <c r="CS29" i="25"/>
  <c r="H350" i="4" s="1"/>
  <c r="DI29" i="25"/>
  <c r="H430" i="4" s="1"/>
  <c r="DB11" i="25"/>
  <c r="CL11" i="25"/>
  <c r="DB19" i="25"/>
  <c r="CL19" i="25"/>
  <c r="DB10" i="25"/>
  <c r="CL10" i="25"/>
  <c r="CL17" i="25"/>
  <c r="DB17" i="25"/>
  <c r="B22" i="20"/>
  <c r="B56" i="20"/>
  <c r="B24" i="20"/>
  <c r="B58" i="20"/>
  <c r="B26" i="20"/>
  <c r="B60" i="20"/>
  <c r="B63" i="20"/>
  <c r="B29" i="20"/>
  <c r="B92" i="20"/>
  <c r="B109" i="20"/>
  <c r="B93" i="20"/>
  <c r="B110" i="20"/>
  <c r="B69" i="20"/>
  <c r="B35" i="20"/>
  <c r="B20" i="20"/>
  <c r="B54" i="20"/>
  <c r="B53" i="20"/>
  <c r="B19" i="20"/>
  <c r="B55" i="20"/>
  <c r="B21" i="20"/>
  <c r="B57" i="20"/>
  <c r="B23" i="20"/>
  <c r="B59" i="20"/>
  <c r="B25" i="20"/>
  <c r="B62" i="20"/>
  <c r="B28" i="20"/>
  <c r="B108" i="20"/>
  <c r="B91" i="20"/>
  <c r="B67" i="20"/>
  <c r="B33" i="20"/>
  <c r="AK11" i="25"/>
  <c r="AK19" i="25"/>
  <c r="AK16" i="25"/>
  <c r="AK12" i="25"/>
  <c r="AK21" i="25"/>
  <c r="AK13" i="25"/>
  <c r="AH7" i="27"/>
  <c r="AK10" i="25"/>
  <c r="AK17" i="25"/>
  <c r="AK18" i="25"/>
  <c r="AK14" i="25"/>
  <c r="AK8" i="25"/>
  <c r="AK15" i="25"/>
  <c r="AK9" i="25"/>
  <c r="FJ38" i="28"/>
  <c r="EQ38" i="28" s="1"/>
  <c r="FJ77" i="28"/>
  <c r="EQ77" i="28" s="1"/>
  <c r="DV10" i="28"/>
  <c r="DC10" i="28" s="1"/>
  <c r="DV14" i="28"/>
  <c r="DC14" i="28" s="1"/>
  <c r="DV26" i="28"/>
  <c r="DC26" i="28" s="1"/>
  <c r="DV30" i="28"/>
  <c r="DC30" i="28" s="1"/>
  <c r="DV32" i="28"/>
  <c r="DC32" i="28" s="1"/>
  <c r="DV34" i="28"/>
  <c r="DC34" i="28" s="1"/>
  <c r="DV36" i="28"/>
  <c r="DC36" i="28" s="1"/>
  <c r="DV38" i="28"/>
  <c r="DC38" i="28" s="1"/>
  <c r="DV40" i="28"/>
  <c r="DC40" i="28" s="1"/>
  <c r="DV44" i="28"/>
  <c r="DC44" i="28" s="1"/>
  <c r="DV46" i="28"/>
  <c r="DC46" i="28" s="1"/>
  <c r="DV48" i="28"/>
  <c r="DC48" i="28" s="1"/>
  <c r="DV50" i="28"/>
  <c r="DC50" i="28" s="1"/>
  <c r="DV52" i="28"/>
  <c r="DC52" i="28" s="1"/>
  <c r="DV54" i="28"/>
  <c r="DC54" i="28" s="1"/>
  <c r="DV60" i="28"/>
  <c r="DC60" i="28" s="1"/>
  <c r="DV64" i="28"/>
  <c r="DC64" i="28" s="1"/>
  <c r="DV68" i="28"/>
  <c r="DC68" i="28" s="1"/>
  <c r="DV70" i="28"/>
  <c r="DC70" i="28" s="1"/>
  <c r="DV76" i="28"/>
  <c r="DC76" i="28" s="1"/>
  <c r="EP7" i="28"/>
  <c r="DW7" i="28" s="1"/>
  <c r="EP10" i="28"/>
  <c r="DW10" i="28" s="1"/>
  <c r="EP12" i="28"/>
  <c r="DW12" i="28" s="1"/>
  <c r="EP14" i="28"/>
  <c r="DW14" i="28" s="1"/>
  <c r="EP16" i="28"/>
  <c r="DW16" i="28" s="1"/>
  <c r="EP18" i="28"/>
  <c r="DW18" i="28" s="1"/>
  <c r="EP26" i="28"/>
  <c r="DW26" i="28" s="1"/>
  <c r="EP28" i="28"/>
  <c r="DW28" i="28" s="1"/>
  <c r="EP30" i="28"/>
  <c r="DW30" i="28" s="1"/>
  <c r="EP32" i="28"/>
  <c r="DW32" i="28" s="1"/>
  <c r="EP34" i="28"/>
  <c r="DW34" i="28" s="1"/>
  <c r="EP36" i="28"/>
  <c r="DW36" i="28" s="1"/>
  <c r="EP38" i="28"/>
  <c r="DW38" i="28" s="1"/>
  <c r="EP40" i="28"/>
  <c r="DW40" i="28" s="1"/>
  <c r="EP44" i="28"/>
  <c r="DW44" i="28" s="1"/>
  <c r="EP46" i="28"/>
  <c r="DW46" i="28" s="1"/>
  <c r="EP48" i="28"/>
  <c r="DW48" i="28" s="1"/>
  <c r="EP50" i="28"/>
  <c r="DW50" i="28" s="1"/>
  <c r="EP52" i="28"/>
  <c r="DW52" i="28" s="1"/>
  <c r="EP54" i="28"/>
  <c r="DW54" i="28" s="1"/>
  <c r="EP58" i="28"/>
  <c r="DW58" i="28" s="1"/>
  <c r="EP62" i="28"/>
  <c r="DW62" i="28" s="1"/>
  <c r="EP64" i="28"/>
  <c r="DW64" i="28" s="1"/>
  <c r="EP66" i="28"/>
  <c r="DW66" i="28" s="1"/>
  <c r="EP68" i="28"/>
  <c r="DW68" i="28" s="1"/>
  <c r="EP70" i="28"/>
  <c r="DW70" i="28" s="1"/>
  <c r="EP76" i="28"/>
  <c r="DW76" i="28" s="1"/>
  <c r="EP77" i="28"/>
  <c r="DW77" i="28" s="1"/>
  <c r="FJ33" i="28"/>
  <c r="EQ33" i="28" s="1"/>
  <c r="FJ34" i="28"/>
  <c r="EQ34" i="28" s="1"/>
  <c r="FJ35" i="28"/>
  <c r="EQ35" i="28" s="1"/>
  <c r="FJ36" i="28"/>
  <c r="EQ36" i="28" s="1"/>
  <c r="FJ39" i="28"/>
  <c r="EQ39" i="28" s="1"/>
  <c r="FJ40" i="28"/>
  <c r="EQ40" i="28" s="1"/>
  <c r="FJ41" i="28"/>
  <c r="EQ41" i="28" s="1"/>
  <c r="FJ43" i="28"/>
  <c r="EQ43" i="28" s="1"/>
  <c r="FJ44" i="28"/>
  <c r="EQ44" i="28" s="1"/>
  <c r="FJ47" i="28"/>
  <c r="EQ47" i="28" s="1"/>
  <c r="FJ48" i="28"/>
  <c r="EQ48" i="28" s="1"/>
  <c r="FJ49" i="28"/>
  <c r="EQ49" i="28" s="1"/>
  <c r="FJ50" i="28"/>
  <c r="EQ50" i="28" s="1"/>
  <c r="FJ51" i="28"/>
  <c r="EQ51" i="28" s="1"/>
  <c r="FJ52" i="28"/>
  <c r="EQ52" i="28" s="1"/>
  <c r="FJ53" i="28"/>
  <c r="EQ53" i="28" s="1"/>
  <c r="FJ54" i="28"/>
  <c r="EQ54" i="28" s="1"/>
  <c r="FJ56" i="28"/>
  <c r="EQ56" i="28" s="1"/>
  <c r="FJ57" i="28"/>
  <c r="EQ57" i="28" s="1"/>
  <c r="FJ58" i="28"/>
  <c r="EQ58" i="28" s="1"/>
  <c r="FJ59" i="28"/>
  <c r="EQ59" i="28" s="1"/>
  <c r="FJ60" i="28"/>
  <c r="EQ60" i="28" s="1"/>
  <c r="FJ61" i="28"/>
  <c r="EQ61" i="28" s="1"/>
  <c r="FJ62" i="28"/>
  <c r="EQ62" i="28" s="1"/>
  <c r="FJ63" i="28"/>
  <c r="EQ63" i="28" s="1"/>
  <c r="FJ64" i="28"/>
  <c r="EQ64" i="28" s="1"/>
  <c r="FJ65" i="28"/>
  <c r="EQ65" i="28" s="1"/>
  <c r="FJ66" i="28"/>
  <c r="EQ66" i="28" s="1"/>
  <c r="FJ67" i="28"/>
  <c r="EQ67" i="28" s="1"/>
  <c r="FJ68" i="28"/>
  <c r="EQ68" i="28" s="1"/>
  <c r="FJ69" i="28"/>
  <c r="EQ69" i="28" s="1"/>
  <c r="FJ70" i="28"/>
  <c r="EQ70" i="28" s="1"/>
  <c r="FJ71" i="28"/>
  <c r="EQ71" i="28" s="1"/>
  <c r="FJ74" i="28"/>
  <c r="EQ74" i="28" s="1"/>
  <c r="FJ76" i="28"/>
  <c r="EQ76" i="28" s="1"/>
  <c r="DV56" i="28"/>
  <c r="DC56" i="28" s="1"/>
  <c r="DV18" i="28"/>
  <c r="DC18" i="28" s="1"/>
  <c r="FJ73" i="28"/>
  <c r="EQ73" i="28" s="1"/>
  <c r="DV66" i="28"/>
  <c r="DC66" i="28" s="1"/>
  <c r="FJ46" i="28"/>
  <c r="EQ46" i="28" s="1"/>
  <c r="DV58" i="28"/>
  <c r="DC58" i="28" s="1"/>
  <c r="DV62" i="28"/>
  <c r="DC62" i="28" s="1"/>
  <c r="FJ31" i="28"/>
  <c r="EQ31" i="28" s="1"/>
  <c r="FJ37" i="28"/>
  <c r="EQ37" i="28" s="1"/>
  <c r="FJ45" i="28"/>
  <c r="EQ45" i="28" s="1"/>
  <c r="EP22" i="28"/>
  <c r="DW22" i="28" s="1"/>
  <c r="DV7" i="28"/>
  <c r="DC7" i="28" s="1"/>
  <c r="DV9" i="28"/>
  <c r="DC9" i="28" s="1"/>
  <c r="DV12" i="28"/>
  <c r="DC12" i="28" s="1"/>
  <c r="DV13" i="28"/>
  <c r="DC13" i="28" s="1"/>
  <c r="DV16" i="28"/>
  <c r="DC16" i="28" s="1"/>
  <c r="DV17" i="28"/>
  <c r="DC17" i="28" s="1"/>
  <c r="DV19" i="28"/>
  <c r="DC19" i="28" s="1"/>
  <c r="DV21" i="28"/>
  <c r="DC21" i="28" s="1"/>
  <c r="DV22" i="28"/>
  <c r="DC22" i="28" s="1"/>
  <c r="DV25" i="28"/>
  <c r="DC25" i="28" s="1"/>
  <c r="DV27" i="28"/>
  <c r="DC27" i="28" s="1"/>
  <c r="DV28" i="28"/>
  <c r="DC28" i="28" s="1"/>
  <c r="DV31" i="28"/>
  <c r="DC31" i="28" s="1"/>
  <c r="DV33" i="28"/>
  <c r="DC33" i="28" s="1"/>
  <c r="DV35" i="28"/>
  <c r="DC35" i="28" s="1"/>
  <c r="DV39" i="28"/>
  <c r="DC39" i="28" s="1"/>
  <c r="DV41" i="28"/>
  <c r="DC41" i="28" s="1"/>
  <c r="DV43" i="28"/>
  <c r="DC43" i="28" s="1"/>
  <c r="DV45" i="28"/>
  <c r="DC45" i="28" s="1"/>
  <c r="DV47" i="28"/>
  <c r="DC47" i="28" s="1"/>
  <c r="DV49" i="28"/>
  <c r="DC49" i="28" s="1"/>
  <c r="DV51" i="28"/>
  <c r="DC51" i="28" s="1"/>
  <c r="DV63" i="28"/>
  <c r="DC63" i="28" s="1"/>
  <c r="DV65" i="28"/>
  <c r="DC65" i="28" s="1"/>
  <c r="DV67" i="28"/>
  <c r="DC67" i="28" s="1"/>
  <c r="DV69" i="28"/>
  <c r="DC69" i="28" s="1"/>
  <c r="DV71" i="28"/>
  <c r="DC71" i="28" s="1"/>
  <c r="DV73" i="28"/>
  <c r="DC73" i="28" s="1"/>
  <c r="DV74" i="28"/>
  <c r="DC74" i="28" s="1"/>
  <c r="DV75" i="28"/>
  <c r="DC75" i="28" s="1"/>
  <c r="DV77" i="28"/>
  <c r="DC77" i="28" s="1"/>
  <c r="EP9" i="28"/>
  <c r="DW9" i="28" s="1"/>
  <c r="EP13" i="28"/>
  <c r="DW13" i="28" s="1"/>
  <c r="EP15" i="28"/>
  <c r="DW15" i="28" s="1"/>
  <c r="EP17" i="28"/>
  <c r="DW17" i="28" s="1"/>
  <c r="EP19" i="28"/>
  <c r="DW19" i="28" s="1"/>
  <c r="EP21" i="28"/>
  <c r="DW21" i="28" s="1"/>
  <c r="EP23" i="28"/>
  <c r="DW23" i="28" s="1"/>
  <c r="EP25" i="28"/>
  <c r="DW25" i="28" s="1"/>
  <c r="EP27" i="28"/>
  <c r="DW27" i="28" s="1"/>
  <c r="EP31" i="28"/>
  <c r="DW31" i="28" s="1"/>
  <c r="EP33" i="28"/>
  <c r="DW33" i="28" s="1"/>
  <c r="EP35" i="28"/>
  <c r="DW35" i="28" s="1"/>
  <c r="EP39" i="28"/>
  <c r="DW39" i="28" s="1"/>
  <c r="EP41" i="28"/>
  <c r="DW41" i="28" s="1"/>
  <c r="EP43" i="28"/>
  <c r="DW43" i="28" s="1"/>
  <c r="EP45" i="28"/>
  <c r="DW45" i="28" s="1"/>
  <c r="EP47" i="28"/>
  <c r="DW47" i="28" s="1"/>
  <c r="EP49" i="28"/>
  <c r="DW49" i="28" s="1"/>
  <c r="EP51" i="28"/>
  <c r="DW51" i="28" s="1"/>
  <c r="EP55" i="28"/>
  <c r="DW55" i="28" s="1"/>
  <c r="EP59" i="28"/>
  <c r="DW59" i="28" s="1"/>
  <c r="EP63" i="28"/>
  <c r="DW63" i="28" s="1"/>
  <c r="EP65" i="28"/>
  <c r="DW65" i="28" s="1"/>
  <c r="EP67" i="28"/>
  <c r="DW67" i="28" s="1"/>
  <c r="EP69" i="28"/>
  <c r="DW69" i="28" s="1"/>
  <c r="EP71" i="28"/>
  <c r="DW71" i="28" s="1"/>
  <c r="FJ9" i="28"/>
  <c r="EQ9" i="28" s="1"/>
  <c r="FJ10" i="28"/>
  <c r="EQ10" i="28" s="1"/>
  <c r="FJ12" i="28"/>
  <c r="EQ12" i="28" s="1"/>
  <c r="FJ13" i="28"/>
  <c r="EQ13" i="28" s="1"/>
  <c r="FJ14" i="28"/>
  <c r="EQ14" i="28" s="1"/>
  <c r="FJ15" i="28"/>
  <c r="EQ15" i="28" s="1"/>
  <c r="FJ16" i="28"/>
  <c r="EQ16" i="28" s="1"/>
  <c r="FJ17" i="28"/>
  <c r="EQ17" i="28" s="1"/>
  <c r="FJ18" i="28"/>
  <c r="EQ18" i="28" s="1"/>
  <c r="FJ19" i="28"/>
  <c r="EQ19" i="28" s="1"/>
  <c r="FJ21" i="28"/>
  <c r="EQ21" i="28" s="1"/>
  <c r="FJ22" i="28"/>
  <c r="EQ22" i="28" s="1"/>
  <c r="FJ23" i="28"/>
  <c r="EQ23" i="28" s="1"/>
  <c r="FJ25" i="28"/>
  <c r="EQ25" i="28" s="1"/>
  <c r="FJ26" i="28"/>
  <c r="EQ26" i="28" s="1"/>
  <c r="FJ27" i="28"/>
  <c r="EQ27" i="28" s="1"/>
  <c r="FJ28" i="28"/>
  <c r="EQ28" i="28" s="1"/>
  <c r="FJ30" i="28"/>
  <c r="EQ30" i="28" s="1"/>
  <c r="FJ32" i="28"/>
  <c r="EQ32" i="28" s="1"/>
  <c r="FJ75" i="28"/>
  <c r="EQ75" i="28" s="1"/>
  <c r="DV15" i="28"/>
  <c r="DC15" i="28" s="1"/>
  <c r="DV23" i="28"/>
  <c r="DC23" i="28" s="1"/>
  <c r="EP60" i="28"/>
  <c r="DW60" i="28" s="1"/>
  <c r="FJ7" i="28"/>
  <c r="EQ7" i="28" s="1"/>
  <c r="DV42" i="28"/>
  <c r="DC42" i="28" s="1"/>
  <c r="FJ55" i="28"/>
  <c r="EQ55" i="28" s="1"/>
  <c r="DV24" i="28"/>
  <c r="DC24" i="28" s="1"/>
  <c r="EP8" i="28"/>
  <c r="DW8" i="28" s="1"/>
  <c r="EP24" i="28"/>
  <c r="DW24" i="28" s="1"/>
  <c r="FJ72" i="28"/>
  <c r="EQ72" i="28" s="1"/>
  <c r="FJ42" i="28"/>
  <c r="EQ42" i="28" s="1"/>
  <c r="FJ29" i="28"/>
  <c r="EQ29" i="28" s="1"/>
  <c r="EP29" i="28"/>
  <c r="DW29" i="28" s="1"/>
  <c r="DV29" i="28"/>
  <c r="DC29" i="28" s="1"/>
  <c r="FJ24" i="28"/>
  <c r="EQ24" i="28" s="1"/>
  <c r="FJ20" i="28"/>
  <c r="EQ20" i="28" s="1"/>
  <c r="EP20" i="28"/>
  <c r="DW20" i="28" s="1"/>
  <c r="DV20" i="28"/>
  <c r="DC20" i="28" s="1"/>
  <c r="FJ11" i="28"/>
  <c r="EQ11" i="28" s="1"/>
  <c r="EP11" i="28"/>
  <c r="DW11" i="28" s="1"/>
  <c r="DV11" i="28"/>
  <c r="DC11" i="28" s="1"/>
  <c r="EP56" i="28"/>
  <c r="DW56" i="28" s="1"/>
  <c r="DV59" i="28"/>
  <c r="DC59" i="28" s="1"/>
  <c r="DV61" i="28"/>
  <c r="DC61" i="28" s="1"/>
  <c r="EP73" i="28"/>
  <c r="DW73" i="28" s="1"/>
  <c r="EP72" i="28"/>
  <c r="DW72" i="28" s="1"/>
  <c r="DV72" i="28"/>
  <c r="DC72" i="28" s="1"/>
  <c r="EP37" i="28"/>
  <c r="DW37" i="28" s="1"/>
  <c r="DV37" i="28"/>
  <c r="DC37" i="28" s="1"/>
  <c r="EP61" i="28"/>
  <c r="DW61" i="28" s="1"/>
  <c r="EP57" i="28"/>
  <c r="DW57" i="28" s="1"/>
  <c r="DV57" i="28"/>
  <c r="DC57" i="28" s="1"/>
  <c r="FJ8" i="28"/>
  <c r="EQ8" i="28" s="1"/>
  <c r="DV8" i="28"/>
  <c r="DC8" i="28" s="1"/>
  <c r="EP42" i="28"/>
  <c r="DW42" i="28" s="1"/>
  <c r="EP75" i="28"/>
  <c r="DW75" i="28" s="1"/>
  <c r="EP74" i="28"/>
  <c r="DW74" i="28" s="1"/>
  <c r="EP53" i="28"/>
  <c r="DW53" i="28" s="1"/>
  <c r="DV55" i="28"/>
  <c r="DC55" i="28" s="1"/>
  <c r="DV53" i="28"/>
  <c r="DC53" i="28" s="1"/>
  <c r="AP76" i="28"/>
  <c r="AP75" i="28"/>
  <c r="AP74" i="28"/>
  <c r="AP73" i="28"/>
  <c r="AP72" i="28"/>
  <c r="AP71" i="28"/>
  <c r="AP70" i="28"/>
  <c r="AP69" i="28"/>
  <c r="AP68" i="28"/>
  <c r="AP67" i="28"/>
  <c r="AP66" i="28"/>
  <c r="AP65" i="28"/>
  <c r="AP64" i="28"/>
  <c r="AP63" i="28"/>
  <c r="AP62" i="28"/>
  <c r="AP61" i="28"/>
  <c r="AP60" i="28"/>
  <c r="AP59" i="28"/>
  <c r="AP58" i="28"/>
  <c r="AP57" i="28"/>
  <c r="AP56" i="28"/>
  <c r="AP55" i="28"/>
  <c r="AP54" i="28"/>
  <c r="AP53" i="28"/>
  <c r="AP52" i="28"/>
  <c r="AP51" i="28"/>
  <c r="AP50" i="28"/>
  <c r="AP49" i="28"/>
  <c r="AP48" i="28"/>
  <c r="AP47" i="28"/>
  <c r="AP46" i="28"/>
  <c r="AP45" i="28"/>
  <c r="AA241" i="28" s="1"/>
  <c r="AP44" i="28"/>
  <c r="AP43" i="28"/>
  <c r="AP42" i="28"/>
  <c r="AP41" i="28"/>
  <c r="AP40" i="28"/>
  <c r="AP39" i="28"/>
  <c r="AP38" i="28"/>
  <c r="AP37" i="28"/>
  <c r="AP36" i="28"/>
  <c r="AP35" i="28"/>
  <c r="AP34" i="28"/>
  <c r="AP33" i="28"/>
  <c r="AP32" i="28"/>
  <c r="AP31" i="28"/>
  <c r="AP30" i="28"/>
  <c r="AP29" i="28"/>
  <c r="AP28" i="28"/>
  <c r="AP27" i="28"/>
  <c r="AP26" i="28"/>
  <c r="AA240" i="28" s="1"/>
  <c r="AP25" i="28"/>
  <c r="AP24" i="28"/>
  <c r="AP23" i="28"/>
  <c r="AA239" i="28" s="1"/>
  <c r="AP22" i="28"/>
  <c r="AA238" i="28" s="1"/>
  <c r="AP21" i="28"/>
  <c r="AP20" i="28"/>
  <c r="AP19" i="28"/>
  <c r="AP18" i="28"/>
  <c r="AP17" i="28"/>
  <c r="AP16" i="28"/>
  <c r="AP15" i="28"/>
  <c r="AA242" i="28" s="1"/>
  <c r="AP14" i="28"/>
  <c r="AP13" i="28"/>
  <c r="AA237" i="28" s="1"/>
  <c r="AP12" i="28"/>
  <c r="AP11" i="28"/>
  <c r="AP10" i="28"/>
  <c r="AP9" i="28"/>
  <c r="AP8" i="28"/>
  <c r="W8" i="28" s="1"/>
  <c r="AP7" i="28"/>
  <c r="BP106" i="28"/>
  <c r="Z106" i="28"/>
  <c r="X4" i="28"/>
  <c r="AS4" i="28" s="1"/>
  <c r="BN4" i="28" s="1"/>
  <c r="CI4" i="28" s="1"/>
  <c r="DD4" i="28" s="1"/>
  <c r="DX4" i="28" s="1"/>
  <c r="ER4" i="28" s="1"/>
  <c r="X2" i="28"/>
  <c r="AS2" i="28" s="1"/>
  <c r="BN2" i="28" s="1"/>
  <c r="CI2" i="28" s="1"/>
  <c r="DD2" i="28" s="1"/>
  <c r="DX2" i="28" s="1"/>
  <c r="ER2" i="28" s="1"/>
  <c r="DA155" i="28"/>
  <c r="DA154" i="28"/>
  <c r="DA153" i="28"/>
  <c r="DA152" i="28"/>
  <c r="DA151" i="28"/>
  <c r="DA150" i="28"/>
  <c r="DA149" i="28"/>
  <c r="DA148" i="28"/>
  <c r="DA147" i="28"/>
  <c r="DA146" i="28"/>
  <c r="DA145" i="28"/>
  <c r="DA144" i="28"/>
  <c r="DA143" i="28"/>
  <c r="DA142" i="28"/>
  <c r="DA141" i="28"/>
  <c r="DA140" i="28"/>
  <c r="DA139" i="28"/>
  <c r="DA138" i="28"/>
  <c r="DA137" i="28"/>
  <c r="DA136" i="28"/>
  <c r="DA135" i="28"/>
  <c r="DA134" i="28"/>
  <c r="DA133" i="28"/>
  <c r="DA132" i="28"/>
  <c r="DA131" i="28"/>
  <c r="DA130" i="28"/>
  <c r="DA129" i="28"/>
  <c r="DA128" i="28"/>
  <c r="DA127" i="28"/>
  <c r="DA126" i="28"/>
  <c r="DA125" i="28"/>
  <c r="DA124" i="28"/>
  <c r="DA123" i="28"/>
  <c r="CK241" i="28" s="1"/>
  <c r="DA122" i="28"/>
  <c r="DA121" i="28"/>
  <c r="DA120" i="28"/>
  <c r="DA119" i="28"/>
  <c r="DA118" i="28"/>
  <c r="DA117" i="28"/>
  <c r="DA116" i="28"/>
  <c r="DA115" i="28"/>
  <c r="DA114" i="28"/>
  <c r="DA113" i="28"/>
  <c r="DA112" i="28"/>
  <c r="DA111" i="28"/>
  <c r="DA110" i="28"/>
  <c r="DA109" i="28"/>
  <c r="DA108" i="28"/>
  <c r="DA107" i="28"/>
  <c r="DA106" i="28"/>
  <c r="DA105" i="28"/>
  <c r="DA104" i="28"/>
  <c r="CK240" i="28" s="1"/>
  <c r="DA103" i="28"/>
  <c r="DA102" i="28"/>
  <c r="DA101" i="28"/>
  <c r="CK239" i="28" s="1"/>
  <c r="DA100" i="28"/>
  <c r="CK238" i="28" s="1"/>
  <c r="DA99" i="28"/>
  <c r="DA98" i="28"/>
  <c r="DA97" i="28"/>
  <c r="DA96" i="28"/>
  <c r="DA95" i="28"/>
  <c r="DA94" i="28"/>
  <c r="DA93" i="28"/>
  <c r="CK242" i="28" s="1"/>
  <c r="DA92" i="28"/>
  <c r="DA91" i="28"/>
  <c r="CK237" i="28" s="1"/>
  <c r="DA90" i="28"/>
  <c r="DA89" i="28"/>
  <c r="DA88" i="28"/>
  <c r="DA87" i="28"/>
  <c r="DA86" i="28"/>
  <c r="DA85" i="28"/>
  <c r="BK154" i="28"/>
  <c r="BK153" i="28"/>
  <c r="BK152" i="28"/>
  <c r="BK151" i="28"/>
  <c r="BK150" i="28"/>
  <c r="BK149" i="28"/>
  <c r="BK148" i="28"/>
  <c r="BK147" i="28"/>
  <c r="BK146" i="28"/>
  <c r="BK145" i="28"/>
  <c r="BK144" i="28"/>
  <c r="BK143" i="28"/>
  <c r="BK142" i="28"/>
  <c r="BK141" i="28"/>
  <c r="BK140" i="28"/>
  <c r="BK139" i="28"/>
  <c r="BK138" i="28"/>
  <c r="BK137" i="28"/>
  <c r="BK136" i="28"/>
  <c r="BK135" i="28"/>
  <c r="BK134" i="28"/>
  <c r="BK133" i="28"/>
  <c r="BK132" i="28"/>
  <c r="BK131" i="28"/>
  <c r="BK130" i="28"/>
  <c r="BK129" i="28"/>
  <c r="BK128" i="28"/>
  <c r="BK127" i="28"/>
  <c r="BK126" i="28"/>
  <c r="BK125" i="28"/>
  <c r="BK124" i="28"/>
  <c r="BK123" i="28"/>
  <c r="AU241" i="28" s="1"/>
  <c r="BK122" i="28"/>
  <c r="BK121" i="28"/>
  <c r="BK120" i="28"/>
  <c r="BK119" i="28"/>
  <c r="BK118" i="28"/>
  <c r="BK117" i="28"/>
  <c r="BK116" i="28"/>
  <c r="BK115" i="28"/>
  <c r="BK114" i="28"/>
  <c r="BK113" i="28"/>
  <c r="BK112" i="28"/>
  <c r="BK111" i="28"/>
  <c r="BK110" i="28"/>
  <c r="BK109" i="28"/>
  <c r="BK108" i="28"/>
  <c r="BK107" i="28"/>
  <c r="BK106" i="28"/>
  <c r="BK105" i="28"/>
  <c r="BK104" i="28"/>
  <c r="AU240" i="28" s="1"/>
  <c r="BK103" i="28"/>
  <c r="BK102" i="28"/>
  <c r="BK101" i="28"/>
  <c r="AU239" i="28" s="1"/>
  <c r="BK100" i="28"/>
  <c r="AU238" i="28" s="1"/>
  <c r="BK99" i="28"/>
  <c r="BK98" i="28"/>
  <c r="BK97" i="28"/>
  <c r="BK96" i="28"/>
  <c r="BK95" i="28"/>
  <c r="BK94" i="28"/>
  <c r="AU242" i="28"/>
  <c r="BK92" i="28"/>
  <c r="BK91" i="28"/>
  <c r="AU237" i="28" s="1"/>
  <c r="BK90" i="28"/>
  <c r="BK89" i="28"/>
  <c r="BK88" i="28"/>
  <c r="BK87" i="28"/>
  <c r="BK86" i="28"/>
  <c r="BK85" i="28"/>
  <c r="AP155" i="28"/>
  <c r="AP154" i="28"/>
  <c r="AP153" i="28"/>
  <c r="AP152" i="28"/>
  <c r="AP151" i="28"/>
  <c r="AP150" i="28"/>
  <c r="AP149" i="28"/>
  <c r="AP148" i="28"/>
  <c r="AP147" i="28"/>
  <c r="AP146" i="28"/>
  <c r="AP145" i="28"/>
  <c r="AP144" i="28"/>
  <c r="AP143" i="28"/>
  <c r="AP142" i="28"/>
  <c r="AP141" i="28"/>
  <c r="AP140" i="28"/>
  <c r="AP139" i="28"/>
  <c r="AP138" i="28"/>
  <c r="AP137" i="28"/>
  <c r="AP136" i="28"/>
  <c r="AP135" i="28"/>
  <c r="AP134" i="28"/>
  <c r="AP133" i="28"/>
  <c r="AP132" i="28"/>
  <c r="AP131" i="28"/>
  <c r="AP130" i="28"/>
  <c r="AP129" i="28"/>
  <c r="AP128" i="28"/>
  <c r="AP127" i="28"/>
  <c r="AP126" i="28"/>
  <c r="AP125" i="28"/>
  <c r="AP124" i="28"/>
  <c r="AP123" i="28"/>
  <c r="Z241" i="28" s="1"/>
  <c r="AP122" i="28"/>
  <c r="AP121" i="28"/>
  <c r="AP120" i="28"/>
  <c r="AP119" i="28"/>
  <c r="AP118" i="28"/>
  <c r="AP117" i="28"/>
  <c r="AP116" i="28"/>
  <c r="AP115" i="28"/>
  <c r="AP114" i="28"/>
  <c r="AP113" i="28"/>
  <c r="AP112" i="28"/>
  <c r="AP111" i="28"/>
  <c r="AP110" i="28"/>
  <c r="AP109" i="28"/>
  <c r="AP108" i="28"/>
  <c r="AP107" i="28"/>
  <c r="AP106" i="28"/>
  <c r="AP105" i="28"/>
  <c r="AP104" i="28"/>
  <c r="Z240" i="28" s="1"/>
  <c r="AP103" i="28"/>
  <c r="AP102" i="28"/>
  <c r="AP101" i="28"/>
  <c r="Z239" i="28" s="1"/>
  <c r="AP100" i="28"/>
  <c r="Z238" i="28" s="1"/>
  <c r="AP99" i="28"/>
  <c r="AP98" i="28"/>
  <c r="AP97" i="28"/>
  <c r="AP96" i="28"/>
  <c r="AP95" i="28"/>
  <c r="AP94" i="28"/>
  <c r="AP93" i="28"/>
  <c r="Z242" i="28" s="1"/>
  <c r="AP92" i="28"/>
  <c r="AP91" i="28"/>
  <c r="Z237" i="28" s="1"/>
  <c r="AP90" i="28"/>
  <c r="AP89" i="28"/>
  <c r="AP88" i="28"/>
  <c r="AP87" i="28"/>
  <c r="AP86" i="28"/>
  <c r="AP85" i="28"/>
  <c r="T155" i="28"/>
  <c r="T154" i="28"/>
  <c r="T153" i="28"/>
  <c r="T152" i="28"/>
  <c r="T151" i="28"/>
  <c r="T150" i="28"/>
  <c r="T149" i="28"/>
  <c r="T148" i="28"/>
  <c r="T147" i="28"/>
  <c r="T146" i="28"/>
  <c r="T145" i="28"/>
  <c r="T144" i="28"/>
  <c r="T143" i="28"/>
  <c r="T142" i="28"/>
  <c r="T141" i="28"/>
  <c r="T140" i="28"/>
  <c r="T139" i="28"/>
  <c r="T138" i="28"/>
  <c r="T137" i="28"/>
  <c r="T136" i="28"/>
  <c r="T135" i="28"/>
  <c r="T134" i="28"/>
  <c r="T133" i="28"/>
  <c r="T132" i="28"/>
  <c r="T131" i="28"/>
  <c r="T130" i="28"/>
  <c r="T129" i="28"/>
  <c r="T128" i="28"/>
  <c r="T127" i="28"/>
  <c r="T126" i="28"/>
  <c r="T125" i="28"/>
  <c r="T124" i="28"/>
  <c r="T123" i="28"/>
  <c r="D241" i="28" s="1"/>
  <c r="T122" i="28"/>
  <c r="T121" i="28"/>
  <c r="T120" i="28"/>
  <c r="T119" i="28"/>
  <c r="T118" i="28"/>
  <c r="T117" i="28"/>
  <c r="T116" i="28"/>
  <c r="T115" i="28"/>
  <c r="T114" i="28"/>
  <c r="T113" i="28"/>
  <c r="T112" i="28"/>
  <c r="T111" i="28"/>
  <c r="T110" i="28"/>
  <c r="T109" i="28"/>
  <c r="T108" i="28"/>
  <c r="T107" i="28"/>
  <c r="T106" i="28"/>
  <c r="T105" i="28"/>
  <c r="T104" i="28"/>
  <c r="D240" i="28" s="1"/>
  <c r="T103" i="28"/>
  <c r="T102" i="28"/>
  <c r="T101" i="28"/>
  <c r="D239" i="28" s="1"/>
  <c r="T100" i="28"/>
  <c r="D238" i="28" s="1"/>
  <c r="T99" i="28"/>
  <c r="T98" i="28"/>
  <c r="T97" i="28"/>
  <c r="T96" i="28"/>
  <c r="T95" i="28"/>
  <c r="T94" i="28"/>
  <c r="T93" i="28"/>
  <c r="D242" i="28" s="1"/>
  <c r="T92" i="28"/>
  <c r="T91" i="28"/>
  <c r="D237" i="28" s="1"/>
  <c r="T90" i="28"/>
  <c r="T89" i="28"/>
  <c r="T88" i="28"/>
  <c r="T87" i="28"/>
  <c r="T86" i="28"/>
  <c r="T85" i="28"/>
  <c r="U46" i="8"/>
  <c r="O5" i="12"/>
  <c r="O194" i="12" s="1"/>
  <c r="I96" i="4"/>
  <c r="T7" i="8"/>
  <c r="T8" i="8"/>
  <c r="T9" i="8"/>
  <c r="T10" i="8"/>
  <c r="T11" i="8"/>
  <c r="T12" i="8"/>
  <c r="T15" i="8"/>
  <c r="T16" i="8"/>
  <c r="T17" i="8"/>
  <c r="T18" i="8"/>
  <c r="T27"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Z76" i="8" s="1"/>
  <c r="H116" i="4"/>
  <c r="AC64" i="20"/>
  <c r="AC61" i="20"/>
  <c r="D243" i="28" l="1"/>
  <c r="AU243" i="28"/>
  <c r="Z243" i="28"/>
  <c r="AA243" i="28"/>
  <c r="C68" i="14"/>
  <c r="Z75" i="8"/>
  <c r="C66" i="14"/>
  <c r="Z73" i="8"/>
  <c r="Z71" i="8"/>
  <c r="C65" i="14"/>
  <c r="Z69" i="8"/>
  <c r="C63" i="14"/>
  <c r="Z67" i="8"/>
  <c r="C61" i="14"/>
  <c r="Z65" i="8"/>
  <c r="C59" i="14"/>
  <c r="Z63" i="8"/>
  <c r="Z61" i="8"/>
  <c r="C57" i="14"/>
  <c r="Z59" i="8"/>
  <c r="C56" i="14"/>
  <c r="Z57" i="8"/>
  <c r="C54" i="14"/>
  <c r="Z55" i="8"/>
  <c r="C52" i="14"/>
  <c r="Z53" i="8"/>
  <c r="C58" i="14"/>
  <c r="Z51" i="8"/>
  <c r="Z49" i="8"/>
  <c r="C49" i="14"/>
  <c r="Z47" i="8"/>
  <c r="C47" i="14"/>
  <c r="Z45" i="8"/>
  <c r="C45" i="14"/>
  <c r="Z18" i="8"/>
  <c r="C18" i="14"/>
  <c r="Z16" i="8"/>
  <c r="C16" i="14"/>
  <c r="Z12" i="8"/>
  <c r="C12" i="14"/>
  <c r="C11" i="14"/>
  <c r="Z10" i="8"/>
  <c r="Z8" i="8"/>
  <c r="C8" i="14"/>
  <c r="C67" i="14"/>
  <c r="Z74" i="8"/>
  <c r="C69" i="14"/>
  <c r="Z72" i="8"/>
  <c r="C64" i="14"/>
  <c r="Z70" i="8"/>
  <c r="C62" i="14"/>
  <c r="Z68" i="8"/>
  <c r="C60" i="14"/>
  <c r="Z66" i="8"/>
  <c r="Z64" i="8"/>
  <c r="C21" i="14"/>
  <c r="Z62" i="8"/>
  <c r="C73" i="14"/>
  <c r="Z60" i="8"/>
  <c r="C71" i="14"/>
  <c r="Z58" i="8"/>
  <c r="C55" i="14"/>
  <c r="Z56" i="8"/>
  <c r="C53" i="14"/>
  <c r="Z54" i="8"/>
  <c r="C51" i="14"/>
  <c r="Z52" i="8"/>
  <c r="C50" i="14"/>
  <c r="Z50" i="8"/>
  <c r="C48" i="14"/>
  <c r="Z48" i="8"/>
  <c r="C46" i="14"/>
  <c r="Z46" i="8"/>
  <c r="C44" i="14"/>
  <c r="L21" i="13" s="1"/>
  <c r="Z44" i="8"/>
  <c r="C29" i="14"/>
  <c r="Z27" i="8"/>
  <c r="C17" i="14"/>
  <c r="Z17" i="8"/>
  <c r="C15" i="14"/>
  <c r="Z15" i="8"/>
  <c r="Z11" i="8"/>
  <c r="C9" i="14"/>
  <c r="Z9" i="8"/>
  <c r="C7" i="14"/>
  <c r="Z7" i="8"/>
  <c r="Z36" i="8"/>
  <c r="Z43" i="8"/>
  <c r="Z42" i="8"/>
  <c r="Z41" i="8"/>
  <c r="Z40" i="8"/>
  <c r="Z39" i="8"/>
  <c r="Z37" i="8"/>
  <c r="Z38" i="8"/>
  <c r="Z35" i="8"/>
  <c r="C31" i="13"/>
  <c r="CK243" i="28"/>
  <c r="H433" i="4"/>
  <c r="H431" i="4"/>
  <c r="H432" i="4"/>
  <c r="H434" i="4"/>
  <c r="H352" i="4"/>
  <c r="H353" i="4"/>
  <c r="H354" i="4"/>
  <c r="H351" i="4"/>
  <c r="CF86" i="28"/>
  <c r="CF94" i="28"/>
  <c r="CF106" i="28"/>
  <c r="CF146" i="28"/>
  <c r="CF148" i="28"/>
  <c r="CF152" i="28"/>
  <c r="CF92" i="28"/>
  <c r="CF96" i="28"/>
  <c r="CF124" i="28"/>
  <c r="CF132" i="28"/>
  <c r="CF142" i="28"/>
  <c r="CF154" i="28"/>
  <c r="CF88" i="28"/>
  <c r="CF90" i="28"/>
  <c r="CF98" i="28"/>
  <c r="CF100" i="28"/>
  <c r="BP238" i="28" s="1"/>
  <c r="CF102" i="28"/>
  <c r="CF104" i="28"/>
  <c r="BP240" i="28" s="1"/>
  <c r="CF108" i="28"/>
  <c r="CF110" i="28"/>
  <c r="CF112" i="28"/>
  <c r="CF114" i="28"/>
  <c r="CF116" i="28"/>
  <c r="CF118" i="28"/>
  <c r="CF120" i="28"/>
  <c r="CF122" i="28"/>
  <c r="CF126" i="28"/>
  <c r="CF128" i="28"/>
  <c r="CF130" i="28"/>
  <c r="CF134" i="28"/>
  <c r="CF136" i="28"/>
  <c r="CF138" i="28"/>
  <c r="CF140" i="28"/>
  <c r="CF144" i="28"/>
  <c r="CF150" i="28"/>
  <c r="CF85" i="28"/>
  <c r="CF87" i="28"/>
  <c r="CF89" i="28"/>
  <c r="CF91" i="28"/>
  <c r="BP237" i="28" s="1"/>
  <c r="CF93" i="28"/>
  <c r="BP242" i="28" s="1"/>
  <c r="CF95" i="28"/>
  <c r="CF97" i="28"/>
  <c r="CF99" i="28"/>
  <c r="CF101" i="28"/>
  <c r="BP239" i="28" s="1"/>
  <c r="CF103" i="28"/>
  <c r="CF105" i="28"/>
  <c r="CF107" i="28"/>
  <c r="CF109" i="28"/>
  <c r="CF111" i="28"/>
  <c r="CF113" i="28"/>
  <c r="CF115" i="28"/>
  <c r="CF117" i="28"/>
  <c r="CF119" i="28"/>
  <c r="CF121" i="28"/>
  <c r="CF123" i="28"/>
  <c r="BP241" i="28" s="1"/>
  <c r="CF125" i="28"/>
  <c r="CF127" i="28"/>
  <c r="CF129" i="28"/>
  <c r="CF131" i="28"/>
  <c r="CF133" i="28"/>
  <c r="CF135" i="28"/>
  <c r="CF137" i="28"/>
  <c r="CF139" i="28"/>
  <c r="CF141" i="28"/>
  <c r="CF143" i="28"/>
  <c r="CF145" i="28"/>
  <c r="CF147" i="28"/>
  <c r="CF149" i="28"/>
  <c r="CF151" i="28"/>
  <c r="CF153" i="28"/>
  <c r="B19" i="1"/>
  <c r="B18" i="1"/>
  <c r="B17" i="1"/>
  <c r="B16" i="1"/>
  <c r="B15" i="1"/>
  <c r="AL2" i="34" s="1"/>
  <c r="B13" i="1"/>
  <c r="AD2" i="34" s="1"/>
  <c r="B11" i="1"/>
  <c r="V2" i="34" s="1"/>
  <c r="B10" i="1"/>
  <c r="R2" i="34" s="1"/>
  <c r="B9" i="1"/>
  <c r="N2" i="34" s="1"/>
  <c r="B8" i="1"/>
  <c r="J2" i="34" s="1"/>
  <c r="B7" i="1"/>
  <c r="F2" i="34" s="1"/>
  <c r="B6" i="1"/>
  <c r="B2" i="34" s="1"/>
  <c r="BP243" i="28" l="1"/>
  <c r="B39" i="20"/>
  <c r="B5" i="20"/>
  <c r="B43" i="20"/>
  <c r="B9" i="20"/>
  <c r="B14" i="20"/>
  <c r="B48" i="20"/>
  <c r="B16" i="20"/>
  <c r="B50" i="20"/>
  <c r="B18" i="20"/>
  <c r="B52" i="20"/>
  <c r="B41" i="20"/>
  <c r="B7" i="20"/>
  <c r="B45" i="20"/>
  <c r="B11" i="20"/>
  <c r="B6" i="20"/>
  <c r="B40" i="20"/>
  <c r="B8" i="20"/>
  <c r="B42" i="20"/>
  <c r="B10" i="20"/>
  <c r="B44" i="20"/>
  <c r="B12" i="20"/>
  <c r="B46" i="20"/>
  <c r="B49" i="20"/>
  <c r="B15" i="20"/>
  <c r="B51" i="20"/>
  <c r="B17" i="20"/>
  <c r="DD77" i="28"/>
  <c r="DX77" i="28" s="1"/>
  <c r="ER77" i="28" s="1"/>
  <c r="DA77" i="28"/>
  <c r="CH77" i="28" s="1"/>
  <c r="F268" i="4" l="1"/>
  <c r="F267" i="4"/>
  <c r="F237" i="4"/>
  <c r="F236" i="4"/>
  <c r="B272" i="4"/>
  <c r="B271" i="4"/>
  <c r="B270" i="4"/>
  <c r="F266" i="4"/>
  <c r="F265" i="4"/>
  <c r="F264" i="4"/>
  <c r="F263" i="4"/>
  <c r="F262" i="4"/>
  <c r="F261" i="4"/>
  <c r="F260" i="4"/>
  <c r="F259" i="4"/>
  <c r="F258" i="4"/>
  <c r="F257" i="4"/>
  <c r="F256" i="4"/>
  <c r="F255" i="4"/>
  <c r="F254" i="4"/>
  <c r="F253" i="4"/>
  <c r="F252" i="4"/>
  <c r="F251" i="4"/>
  <c r="F250" i="4"/>
  <c r="F249" i="4"/>
  <c r="F248" i="4"/>
  <c r="F247" i="4"/>
  <c r="F246" i="4"/>
  <c r="F245" i="4"/>
  <c r="F244" i="4"/>
  <c r="F243" i="4"/>
  <c r="F242" i="4"/>
  <c r="F241" i="4"/>
  <c r="F240" i="4"/>
  <c r="F239" i="4"/>
  <c r="F238" i="4"/>
  <c r="B269" i="4"/>
  <c r="B268" i="4"/>
  <c r="B267" i="4"/>
  <c r="B266" i="4"/>
  <c r="B265" i="4"/>
  <c r="B264" i="4"/>
  <c r="B263" i="4"/>
  <c r="B262" i="4"/>
  <c r="B261" i="4"/>
  <c r="B260" i="4"/>
  <c r="B401" i="4" s="1"/>
  <c r="B420" i="4" s="1"/>
  <c r="B259" i="4"/>
  <c r="B400" i="4" s="1"/>
  <c r="B419" i="4" s="1"/>
  <c r="B258" i="4"/>
  <c r="B399" i="4" s="1"/>
  <c r="B418" i="4" s="1"/>
  <c r="B257" i="4"/>
  <c r="B398" i="4" s="1"/>
  <c r="B417" i="4" s="1"/>
  <c r="B256" i="4"/>
  <c r="B255" i="4"/>
  <c r="B397" i="4" s="1"/>
  <c r="B416" i="4" s="1"/>
  <c r="B254" i="4"/>
  <c r="B396" i="4" s="1"/>
  <c r="B415" i="4" s="1"/>
  <c r="B253" i="4"/>
  <c r="B395" i="4" s="1"/>
  <c r="B414" i="4" s="1"/>
  <c r="B252" i="4"/>
  <c r="B394" i="4" s="1"/>
  <c r="B413" i="4" s="1"/>
  <c r="B251" i="4"/>
  <c r="B393" i="4" s="1"/>
  <c r="B412" i="4" s="1"/>
  <c r="B250" i="4"/>
  <c r="B405" i="4" s="1"/>
  <c r="B424" i="4" s="1"/>
  <c r="B249" i="4"/>
  <c r="B392" i="4" s="1"/>
  <c r="B411" i="4" s="1"/>
  <c r="B248" i="4"/>
  <c r="B404" i="4" s="1"/>
  <c r="B423" i="4" s="1"/>
  <c r="B247" i="4"/>
  <c r="B246" i="4"/>
  <c r="B245" i="4"/>
  <c r="B244" i="4"/>
  <c r="B243" i="4"/>
  <c r="B403" i="4" s="1"/>
  <c r="B422" i="4" s="1"/>
  <c r="B242" i="4"/>
  <c r="B391" i="4" s="1"/>
  <c r="B410" i="4" s="1"/>
  <c r="B241" i="4"/>
  <c r="B240" i="4"/>
  <c r="B239" i="4"/>
  <c r="B238" i="4"/>
  <c r="B237" i="4"/>
  <c r="B236" i="4"/>
  <c r="CS82" i="28" l="1"/>
  <c r="CS4" i="28"/>
  <c r="D76" i="8" l="1"/>
  <c r="D75" i="8"/>
  <c r="D74" i="8"/>
  <c r="D73" i="8"/>
  <c r="D72" i="8"/>
  <c r="D71" i="8"/>
  <c r="D70" i="8"/>
  <c r="D69" i="8"/>
  <c r="D68" i="8"/>
  <c r="D67" i="8"/>
  <c r="D66" i="8"/>
  <c r="Z144" i="28" s="1"/>
  <c r="D65" i="8"/>
  <c r="D64" i="8"/>
  <c r="D63" i="8"/>
  <c r="D62" i="8"/>
  <c r="D61" i="8"/>
  <c r="D60" i="8"/>
  <c r="D59" i="8"/>
  <c r="D58" i="8"/>
  <c r="D57" i="8"/>
  <c r="D56" i="8"/>
  <c r="D55" i="8"/>
  <c r="D54" i="8"/>
  <c r="D53" i="8"/>
  <c r="D52" i="8"/>
  <c r="D51" i="8"/>
  <c r="D50" i="8"/>
  <c r="D49" i="8"/>
  <c r="D48" i="8"/>
  <c r="D47" i="8"/>
  <c r="D46" i="8"/>
  <c r="D45" i="8"/>
  <c r="Y45" i="8" s="1"/>
  <c r="AT7" i="25" s="1"/>
  <c r="D44" i="8"/>
  <c r="D43" i="8"/>
  <c r="D42" i="8"/>
  <c r="D41" i="8"/>
  <c r="D40" i="8"/>
  <c r="D39" i="8"/>
  <c r="D38" i="8"/>
  <c r="D37" i="8"/>
  <c r="D36" i="8"/>
  <c r="D35" i="8"/>
  <c r="D34" i="8"/>
  <c r="D33" i="8"/>
  <c r="D32" i="8"/>
  <c r="Y32" i="8" s="1"/>
  <c r="D31" i="8"/>
  <c r="D30" i="8"/>
  <c r="D29" i="8"/>
  <c r="D27" i="8"/>
  <c r="D26" i="8"/>
  <c r="D25" i="8"/>
  <c r="D24" i="8"/>
  <c r="D23" i="8"/>
  <c r="D22" i="8"/>
  <c r="AB13" i="8" s="1"/>
  <c r="D21" i="8"/>
  <c r="D20" i="8"/>
  <c r="D19" i="8"/>
  <c r="D18" i="8"/>
  <c r="X18" i="8" s="1"/>
  <c r="D17" i="8"/>
  <c r="D16" i="8"/>
  <c r="D15" i="8"/>
  <c r="Y15" i="8" s="1"/>
  <c r="AU7" i="25" s="1"/>
  <c r="D14" i="8"/>
  <c r="D13" i="8"/>
  <c r="D12" i="8"/>
  <c r="D11" i="8"/>
  <c r="D10" i="8"/>
  <c r="D9" i="8"/>
  <c r="D8" i="8"/>
  <c r="D7" i="8"/>
  <c r="AU26" i="25" l="1"/>
  <c r="AU24" i="25"/>
  <c r="AU22" i="25"/>
  <c r="AU20" i="25"/>
  <c r="AU18" i="25"/>
  <c r="AU16" i="25"/>
  <c r="AU14" i="25"/>
  <c r="AU12" i="25"/>
  <c r="AU10" i="25"/>
  <c r="AU8" i="25"/>
  <c r="AU25" i="25"/>
  <c r="AU23" i="25"/>
  <c r="AU21" i="25"/>
  <c r="AU19" i="25"/>
  <c r="AU17" i="25"/>
  <c r="AU15" i="25"/>
  <c r="AU13" i="25"/>
  <c r="AU11" i="25"/>
  <c r="AU9" i="25"/>
  <c r="H34" i="11"/>
  <c r="AN7" i="25"/>
  <c r="AN26" i="25" s="1"/>
  <c r="I34" i="11"/>
  <c r="AT26" i="25"/>
  <c r="AT19" i="25"/>
  <c r="AT13" i="25"/>
  <c r="AT23" i="25"/>
  <c r="AT10" i="25"/>
  <c r="AT14" i="25"/>
  <c r="AT18" i="25"/>
  <c r="AT25" i="25"/>
  <c r="AT22" i="25"/>
  <c r="AT24" i="25"/>
  <c r="AT15" i="25"/>
  <c r="AT11" i="25"/>
  <c r="AT9" i="25"/>
  <c r="AT17" i="25"/>
  <c r="AT8" i="25"/>
  <c r="AT12" i="25"/>
  <c r="AT16" i="25"/>
  <c r="AT21" i="25"/>
  <c r="AT20" i="25"/>
  <c r="M7" i="25"/>
  <c r="M26" i="25" s="1"/>
  <c r="M26" i="27" s="1"/>
  <c r="D70" i="4" s="1"/>
  <c r="B64" i="4"/>
  <c r="Y13" i="8"/>
  <c r="X13" i="8"/>
  <c r="K100" i="11" s="1"/>
  <c r="Z146" i="28"/>
  <c r="V68" i="8"/>
  <c r="AV9" i="25"/>
  <c r="AV20" i="25"/>
  <c r="AV22" i="25"/>
  <c r="AV23" i="25"/>
  <c r="AV15" i="25"/>
  <c r="AV11" i="25"/>
  <c r="AV10" i="25"/>
  <c r="AV14" i="25"/>
  <c r="AV18" i="25"/>
  <c r="AV24" i="25"/>
  <c r="AV25" i="25"/>
  <c r="AV13" i="25"/>
  <c r="AV19" i="25"/>
  <c r="AV17" i="25"/>
  <c r="AV8" i="25"/>
  <c r="AV12" i="25"/>
  <c r="AV16" i="25"/>
  <c r="AV21" i="25"/>
  <c r="BP86" i="28"/>
  <c r="Z86" i="28"/>
  <c r="Z88" i="28"/>
  <c r="BP88" i="28"/>
  <c r="BP90" i="28"/>
  <c r="Z90" i="28"/>
  <c r="Z92" i="28"/>
  <c r="BP92" i="28"/>
  <c r="BP94" i="28"/>
  <c r="Z94" i="28"/>
  <c r="Z96" i="28"/>
  <c r="BP96" i="28"/>
  <c r="Y20" i="8"/>
  <c r="AM7" i="25" s="1"/>
  <c r="AM26" i="25" s="1"/>
  <c r="BP98" i="28"/>
  <c r="Z98" i="28"/>
  <c r="Z100" i="28"/>
  <c r="BP100" i="28"/>
  <c r="Y24" i="8"/>
  <c r="AS7" i="25" s="1"/>
  <c r="AS26" i="25" s="1"/>
  <c r="BP102" i="28"/>
  <c r="Z102" i="28"/>
  <c r="Z104" i="28"/>
  <c r="BP104" i="28"/>
  <c r="Y29" i="8"/>
  <c r="AL7" i="25" s="1"/>
  <c r="AL26" i="25" s="1"/>
  <c r="BP107" i="28"/>
  <c r="Z107" i="28"/>
  <c r="Y31" i="8"/>
  <c r="AR7" i="25" s="1"/>
  <c r="AR26" i="25" s="1"/>
  <c r="BP109" i="28"/>
  <c r="Z109" i="28"/>
  <c r="BP111" i="28"/>
  <c r="Z111" i="28"/>
  <c r="BP113" i="28"/>
  <c r="Z113" i="28"/>
  <c r="BP115" i="28"/>
  <c r="Z115" i="28"/>
  <c r="BP117" i="28"/>
  <c r="Z117" i="28"/>
  <c r="BP119" i="28"/>
  <c r="Z119" i="28"/>
  <c r="BP121" i="28"/>
  <c r="Z121" i="28"/>
  <c r="BP123" i="28"/>
  <c r="Z123" i="28"/>
  <c r="BP125" i="28"/>
  <c r="Z125" i="28"/>
  <c r="V47" i="8"/>
  <c r="BP127" i="28"/>
  <c r="Z127" i="28"/>
  <c r="V49" i="8"/>
  <c r="H241" i="4" s="1"/>
  <c r="BP129" i="28"/>
  <c r="Z129" i="28"/>
  <c r="V51" i="8"/>
  <c r="H243" i="4" s="1"/>
  <c r="BP131" i="28"/>
  <c r="Z131" i="28"/>
  <c r="V53" i="8"/>
  <c r="BP133" i="28"/>
  <c r="Z133" i="28"/>
  <c r="V55" i="8"/>
  <c r="H247" i="4" s="1"/>
  <c r="BP135" i="28"/>
  <c r="Z135" i="28"/>
  <c r="V57" i="8"/>
  <c r="H249" i="4" s="1"/>
  <c r="BP137" i="28"/>
  <c r="Z137" i="28"/>
  <c r="BP139" i="28"/>
  <c r="Z139" i="28"/>
  <c r="V61" i="8"/>
  <c r="H253" i="4" s="1"/>
  <c r="BP141" i="28"/>
  <c r="Z141" i="28"/>
  <c r="BP143" i="28"/>
  <c r="Z143" i="28"/>
  <c r="V65" i="8"/>
  <c r="H257" i="4" s="1"/>
  <c r="BP145" i="28"/>
  <c r="Z145" i="28"/>
  <c r="V67" i="8"/>
  <c r="H259" i="4" s="1"/>
  <c r="BP147" i="28"/>
  <c r="Z147" i="28"/>
  <c r="BP149" i="28"/>
  <c r="Z149" i="28"/>
  <c r="V71" i="8"/>
  <c r="H263" i="4" s="1"/>
  <c r="BP151" i="28"/>
  <c r="Z151" i="28"/>
  <c r="BP153" i="28"/>
  <c r="Z153" i="28"/>
  <c r="BP85" i="28"/>
  <c r="Z85" i="28"/>
  <c r="BP87" i="28"/>
  <c r="Z87" i="28"/>
  <c r="BP89" i="28"/>
  <c r="Z89" i="28"/>
  <c r="BP91" i="28"/>
  <c r="Z91" i="28"/>
  <c r="BP93" i="28"/>
  <c r="Z93" i="28"/>
  <c r="BP95" i="28"/>
  <c r="Z95" i="28"/>
  <c r="BP97" i="28"/>
  <c r="Z97" i="28"/>
  <c r="BP99" i="28"/>
  <c r="Z99" i="28"/>
  <c r="BP101" i="28"/>
  <c r="Z101" i="28"/>
  <c r="BP103" i="28"/>
  <c r="Z103" i="28"/>
  <c r="BP105" i="28"/>
  <c r="Z105" i="28"/>
  <c r="Y30" i="8"/>
  <c r="Z108" i="28"/>
  <c r="BP108" i="28"/>
  <c r="BP110" i="28"/>
  <c r="Z110" i="28"/>
  <c r="Z112" i="28"/>
  <c r="BP112" i="28"/>
  <c r="BP114" i="28"/>
  <c r="Z114" i="28"/>
  <c r="Z116" i="28"/>
  <c r="BP116" i="28"/>
  <c r="BP118" i="28"/>
  <c r="Z118" i="28"/>
  <c r="Z120" i="28"/>
  <c r="BP120" i="28"/>
  <c r="BP122" i="28"/>
  <c r="Z122" i="28"/>
  <c r="Z124" i="28"/>
  <c r="BP124" i="28"/>
  <c r="V46" i="8"/>
  <c r="H238" i="4" s="1"/>
  <c r="X46" i="8"/>
  <c r="BP126" i="28"/>
  <c r="Z126" i="28"/>
  <c r="V48" i="8"/>
  <c r="H240" i="4" s="1"/>
  <c r="Z128" i="28"/>
  <c r="BP128" i="28"/>
  <c r="V50" i="8"/>
  <c r="H242" i="4" s="1"/>
  <c r="BP130" i="28"/>
  <c r="Z130" i="28"/>
  <c r="V52" i="8"/>
  <c r="H244" i="4" s="1"/>
  <c r="Z132" i="28"/>
  <c r="BP132" i="28"/>
  <c r="V54" i="8"/>
  <c r="H246" i="4" s="1"/>
  <c r="BP134" i="28"/>
  <c r="Z134" i="28"/>
  <c r="V56" i="8"/>
  <c r="H248" i="4" s="1"/>
  <c r="Z136" i="28"/>
  <c r="BP136" i="28"/>
  <c r="BP138" i="28"/>
  <c r="Z138" i="28"/>
  <c r="V60" i="8"/>
  <c r="H252" i="4" s="1"/>
  <c r="Z140" i="28"/>
  <c r="BP140" i="28"/>
  <c r="BP142" i="28"/>
  <c r="Z142" i="28"/>
  <c r="BP144" i="28"/>
  <c r="V66" i="8"/>
  <c r="H258" i="4" s="1"/>
  <c r="BP146" i="28"/>
  <c r="BP148" i="28"/>
  <c r="Z148" i="28"/>
  <c r="V70" i="8"/>
  <c r="H262" i="4" s="1"/>
  <c r="BP150" i="28"/>
  <c r="Z150" i="28"/>
  <c r="BP152" i="28"/>
  <c r="Z152" i="28"/>
  <c r="BP154" i="28"/>
  <c r="Z154" i="28"/>
  <c r="CK85" i="28"/>
  <c r="D85" i="28"/>
  <c r="AU85" i="28"/>
  <c r="AU87" i="28"/>
  <c r="D87" i="28"/>
  <c r="CK87" i="28"/>
  <c r="CK89" i="28"/>
  <c r="D89" i="28"/>
  <c r="AU89" i="28"/>
  <c r="AU91" i="28"/>
  <c r="D91" i="28"/>
  <c r="CK91" i="28"/>
  <c r="CK93" i="28"/>
  <c r="D93" i="28"/>
  <c r="AU93" i="28"/>
  <c r="AU95" i="28"/>
  <c r="D95" i="28"/>
  <c r="CK95" i="28"/>
  <c r="CK97" i="28"/>
  <c r="D97" i="28"/>
  <c r="AU97" i="28"/>
  <c r="AU99" i="28"/>
  <c r="D99" i="28"/>
  <c r="CK99" i="28"/>
  <c r="CK101" i="28"/>
  <c r="D101" i="28"/>
  <c r="AU101" i="28"/>
  <c r="AU103" i="28"/>
  <c r="D103" i="28"/>
  <c r="CK103" i="28"/>
  <c r="CK105" i="28"/>
  <c r="D105" i="28"/>
  <c r="AU105" i="28"/>
  <c r="AU107" i="28"/>
  <c r="D107" i="28"/>
  <c r="CK107" i="28"/>
  <c r="CK109" i="28"/>
  <c r="D109" i="28"/>
  <c r="AU109" i="28"/>
  <c r="AU111" i="28"/>
  <c r="D111" i="28"/>
  <c r="CK111" i="28"/>
  <c r="CK113" i="28"/>
  <c r="D113" i="28"/>
  <c r="AU113" i="28"/>
  <c r="AU115" i="28"/>
  <c r="D115" i="28"/>
  <c r="CK115" i="28"/>
  <c r="CK117" i="28"/>
  <c r="D117" i="28"/>
  <c r="AU117" i="28"/>
  <c r="AU119" i="28"/>
  <c r="D119" i="28"/>
  <c r="CK119" i="28"/>
  <c r="CK121" i="28"/>
  <c r="D121" i="28"/>
  <c r="AU121" i="28"/>
  <c r="AU123" i="28"/>
  <c r="D123" i="28"/>
  <c r="CK123" i="28"/>
  <c r="CK129" i="28"/>
  <c r="D129" i="28"/>
  <c r="AU129" i="28"/>
  <c r="AU131" i="28"/>
  <c r="D131" i="28"/>
  <c r="CK131" i="28"/>
  <c r="CK133" i="28"/>
  <c r="D133" i="28"/>
  <c r="AU133" i="28"/>
  <c r="AU135" i="28"/>
  <c r="D135" i="28"/>
  <c r="CK135" i="28"/>
  <c r="CK137" i="28"/>
  <c r="D137" i="28"/>
  <c r="AU137" i="28"/>
  <c r="AU139" i="28"/>
  <c r="D139" i="28"/>
  <c r="CK139" i="28"/>
  <c r="CK141" i="28"/>
  <c r="D141" i="28"/>
  <c r="AU141" i="28"/>
  <c r="AU143" i="28"/>
  <c r="D143" i="28"/>
  <c r="CK143" i="28"/>
  <c r="CK145" i="28"/>
  <c r="D145" i="28"/>
  <c r="AU145" i="28"/>
  <c r="AU147" i="28"/>
  <c r="D147" i="28"/>
  <c r="CK147" i="28"/>
  <c r="CK149" i="28"/>
  <c r="D149" i="28"/>
  <c r="AU149" i="28"/>
  <c r="AU151" i="28"/>
  <c r="D151" i="28"/>
  <c r="CK151" i="28"/>
  <c r="CK153" i="28"/>
  <c r="D153" i="28"/>
  <c r="AU153" i="28"/>
  <c r="CK86" i="28"/>
  <c r="AU86" i="28"/>
  <c r="D86" i="28"/>
  <c r="CK88" i="28"/>
  <c r="AU88" i="28"/>
  <c r="D88" i="28"/>
  <c r="CK90" i="28"/>
  <c r="AU90" i="28"/>
  <c r="D90" i="28"/>
  <c r="CK92" i="28"/>
  <c r="AU92" i="28"/>
  <c r="D92" i="28"/>
  <c r="CK94" i="28"/>
  <c r="AU94" i="28"/>
  <c r="D94" i="28"/>
  <c r="CK96" i="28"/>
  <c r="AU96" i="28"/>
  <c r="D96" i="28"/>
  <c r="CK98" i="28"/>
  <c r="AU98" i="28"/>
  <c r="D98" i="28"/>
  <c r="CK100" i="28"/>
  <c r="AU100" i="28"/>
  <c r="D100" i="28"/>
  <c r="CK102" i="28"/>
  <c r="AU102" i="28"/>
  <c r="D102" i="28"/>
  <c r="CK104" i="28"/>
  <c r="AU104" i="28"/>
  <c r="D104" i="28"/>
  <c r="CK106" i="28"/>
  <c r="AU106" i="28"/>
  <c r="D106" i="28"/>
  <c r="CK108" i="28"/>
  <c r="AU108" i="28"/>
  <c r="D108" i="28"/>
  <c r="CK110" i="28"/>
  <c r="AU110" i="28"/>
  <c r="D110" i="28"/>
  <c r="CK112" i="28"/>
  <c r="AU112" i="28"/>
  <c r="D112" i="28"/>
  <c r="CK114" i="28"/>
  <c r="AU114" i="28"/>
  <c r="D114" i="28"/>
  <c r="CK116" i="28"/>
  <c r="AU116" i="28"/>
  <c r="D116" i="28"/>
  <c r="CK118" i="28"/>
  <c r="AU118" i="28"/>
  <c r="D118" i="28"/>
  <c r="CK120" i="28"/>
  <c r="AU120" i="28"/>
  <c r="D120" i="28"/>
  <c r="CK122" i="28"/>
  <c r="AU122" i="28"/>
  <c r="D122" i="28"/>
  <c r="CK128" i="28"/>
  <c r="AU128" i="28"/>
  <c r="D128" i="28"/>
  <c r="CK130" i="28"/>
  <c r="AU130" i="28"/>
  <c r="D130" i="28"/>
  <c r="CK132" i="28"/>
  <c r="AU132" i="28"/>
  <c r="D132" i="28"/>
  <c r="CK134" i="28"/>
  <c r="AU134" i="28"/>
  <c r="D134" i="28"/>
  <c r="CK136" i="28"/>
  <c r="AU136" i="28"/>
  <c r="D136" i="28"/>
  <c r="CK138" i="28"/>
  <c r="AU138" i="28"/>
  <c r="D138" i="28"/>
  <c r="CK140" i="28"/>
  <c r="AU140" i="28"/>
  <c r="D140" i="28"/>
  <c r="CK142" i="28"/>
  <c r="AU142" i="28"/>
  <c r="D142" i="28"/>
  <c r="CK144" i="28"/>
  <c r="AU144" i="28"/>
  <c r="D144" i="28"/>
  <c r="CK146" i="28"/>
  <c r="AU146" i="28"/>
  <c r="D146" i="28"/>
  <c r="CK148" i="28"/>
  <c r="AU148" i="28"/>
  <c r="D148" i="28"/>
  <c r="CK150" i="28"/>
  <c r="AU150" i="28"/>
  <c r="D150" i="28"/>
  <c r="CK152" i="28"/>
  <c r="AU152" i="28"/>
  <c r="D152" i="28"/>
  <c r="CK154" i="28"/>
  <c r="AU154" i="28"/>
  <c r="D154" i="28"/>
  <c r="D127" i="28"/>
  <c r="CK127" i="28"/>
  <c r="AU127" i="28"/>
  <c r="D125" i="28"/>
  <c r="CK125" i="28"/>
  <c r="AU125" i="28"/>
  <c r="D124" i="28"/>
  <c r="CK124" i="28"/>
  <c r="AU124" i="28"/>
  <c r="CK126" i="28"/>
  <c r="AU126" i="28"/>
  <c r="D126" i="28"/>
  <c r="I95" i="11" l="1"/>
  <c r="K60" i="12"/>
  <c r="H95" i="11"/>
  <c r="AR24" i="25"/>
  <c r="AR22" i="25"/>
  <c r="AR25" i="25"/>
  <c r="AR23" i="25"/>
  <c r="AS24" i="25"/>
  <c r="AS22" i="25"/>
  <c r="AS25" i="25"/>
  <c r="AS23" i="25"/>
  <c r="AL24" i="25"/>
  <c r="AL22" i="25"/>
  <c r="AL25" i="25"/>
  <c r="AL23" i="25"/>
  <c r="AM24" i="25"/>
  <c r="AM22" i="25"/>
  <c r="AM25" i="25"/>
  <c r="AM23" i="25"/>
  <c r="H9" i="11"/>
  <c r="AX7" i="25" s="1"/>
  <c r="AX26" i="25" s="1"/>
  <c r="I9" i="11"/>
  <c r="H70" i="11"/>
  <c r="I70" i="11"/>
  <c r="AR21" i="25"/>
  <c r="AR20" i="25"/>
  <c r="AR12" i="25"/>
  <c r="AR14" i="25"/>
  <c r="AR9" i="25"/>
  <c r="AR15" i="25"/>
  <c r="AO7" i="27"/>
  <c r="AR16" i="25"/>
  <c r="AR18" i="25"/>
  <c r="AR13" i="25"/>
  <c r="AS21" i="25"/>
  <c r="AS19" i="25"/>
  <c r="AS17" i="25"/>
  <c r="AS15" i="25"/>
  <c r="AS13" i="25"/>
  <c r="AS11" i="25"/>
  <c r="AS9" i="25"/>
  <c r="AP7" i="27"/>
  <c r="AS20" i="25"/>
  <c r="AS18" i="25"/>
  <c r="AS16" i="25"/>
  <c r="AS14" i="25"/>
  <c r="AS12" i="25"/>
  <c r="AS10" i="25"/>
  <c r="AS8" i="25"/>
  <c r="BD7" i="25"/>
  <c r="BD26" i="25" s="1"/>
  <c r="W7" i="25"/>
  <c r="W26" i="25" s="1"/>
  <c r="H239" i="4"/>
  <c r="H65" i="11"/>
  <c r="AL20" i="25"/>
  <c r="AL11" i="25"/>
  <c r="AL9" i="25"/>
  <c r="AL8" i="25"/>
  <c r="AL13" i="25"/>
  <c r="AL12" i="25"/>
  <c r="AL16" i="25"/>
  <c r="AL21" i="25"/>
  <c r="AI7" i="27"/>
  <c r="AL19" i="25"/>
  <c r="AL15" i="25"/>
  <c r="AL10" i="25"/>
  <c r="AL17" i="25"/>
  <c r="AL14" i="25"/>
  <c r="AL18" i="25"/>
  <c r="AM21" i="25"/>
  <c r="AJ7" i="27"/>
  <c r="AM8" i="25"/>
  <c r="AM16" i="25"/>
  <c r="AM14" i="25"/>
  <c r="AM9" i="25"/>
  <c r="AM13" i="25"/>
  <c r="AM17" i="25"/>
  <c r="AM12" i="25"/>
  <c r="AM20" i="25"/>
  <c r="AM10" i="25"/>
  <c r="AM18" i="25"/>
  <c r="AM11" i="25"/>
  <c r="AM15" i="25"/>
  <c r="AM19" i="25"/>
  <c r="G3" i="4"/>
  <c r="K102" i="12" l="1"/>
  <c r="K98" i="12"/>
  <c r="K94" i="12"/>
  <c r="K90" i="12"/>
  <c r="K86" i="12"/>
  <c r="K82" i="12"/>
  <c r="K78" i="12"/>
  <c r="K74" i="12"/>
  <c r="K67" i="12"/>
  <c r="K63" i="12"/>
  <c r="K101" i="12"/>
  <c r="K97" i="12"/>
  <c r="K93" i="12"/>
  <c r="K89" i="12"/>
  <c r="K85" i="12"/>
  <c r="K81" i="12"/>
  <c r="K77" i="12"/>
  <c r="K70" i="12"/>
  <c r="K66" i="12"/>
  <c r="K62" i="12"/>
  <c r="K104" i="12"/>
  <c r="K100" i="12"/>
  <c r="K96" i="12"/>
  <c r="K92" i="12"/>
  <c r="K88" i="12"/>
  <c r="K84" i="12"/>
  <c r="K80" i="12"/>
  <c r="K76" i="12"/>
  <c r="K69" i="12"/>
  <c r="K65" i="12"/>
  <c r="K103" i="12"/>
  <c r="K99" i="12"/>
  <c r="K95" i="12"/>
  <c r="K91" i="12"/>
  <c r="K87" i="12"/>
  <c r="K83" i="12"/>
  <c r="K79" i="12"/>
  <c r="K75" i="12"/>
  <c r="K68" i="12"/>
  <c r="K64" i="12"/>
  <c r="J95" i="11"/>
  <c r="K95" i="11"/>
  <c r="W7" i="27"/>
  <c r="W25" i="25"/>
  <c r="W23" i="25"/>
  <c r="W22" i="25"/>
  <c r="W24" i="25"/>
  <c r="BD24" i="25"/>
  <c r="BD22" i="25"/>
  <c r="BD25" i="25"/>
  <c r="BD23" i="25"/>
  <c r="AN24" i="25"/>
  <c r="AN22" i="25"/>
  <c r="AN25" i="25"/>
  <c r="AN23" i="25"/>
  <c r="AX24" i="25"/>
  <c r="AX22" i="25"/>
  <c r="AX25" i="25"/>
  <c r="AX23" i="25"/>
  <c r="BD10" i="25"/>
  <c r="BD18" i="25"/>
  <c r="BD13" i="25"/>
  <c r="BD21" i="25"/>
  <c r="BD12" i="25"/>
  <c r="BD20" i="25"/>
  <c r="BD15" i="25"/>
  <c r="AX7" i="27"/>
  <c r="BD14" i="25"/>
  <c r="BD9" i="25"/>
  <c r="BD17" i="25"/>
  <c r="BD8" i="25"/>
  <c r="BD16" i="25"/>
  <c r="BD11" i="25"/>
  <c r="BD19" i="25"/>
  <c r="K70" i="11"/>
  <c r="AB7" i="25"/>
  <c r="AB26" i="25" s="1"/>
  <c r="J70" i="11"/>
  <c r="BI7" i="25"/>
  <c r="BI26" i="25" s="1"/>
  <c r="K34" i="11"/>
  <c r="J34" i="11"/>
  <c r="AN21" i="25"/>
  <c r="AK21" i="27" s="1"/>
  <c r="AN10" i="25"/>
  <c r="AN14" i="25"/>
  <c r="AK14" i="27" s="1"/>
  <c r="AN18" i="25"/>
  <c r="AK18" i="27" s="1"/>
  <c r="AN9" i="25"/>
  <c r="AK9" i="27" s="1"/>
  <c r="AN13" i="25"/>
  <c r="AK13" i="27" s="1"/>
  <c r="AN17" i="25"/>
  <c r="AK7" i="27"/>
  <c r="AN8" i="25"/>
  <c r="AN12" i="25"/>
  <c r="AK12" i="27" s="1"/>
  <c r="AN16" i="25"/>
  <c r="AK16" i="27" s="1"/>
  <c r="AN20" i="25"/>
  <c r="AK20" i="27" s="1"/>
  <c r="AN11" i="25"/>
  <c r="AN15" i="25"/>
  <c r="AK15" i="27" s="1"/>
  <c r="AN19" i="25"/>
  <c r="DH10" i="25"/>
  <c r="DH24" i="25" s="1"/>
  <c r="DG10" i="25"/>
  <c r="DG24" i="25" s="1"/>
  <c r="DF10" i="25"/>
  <c r="DF24" i="25" s="1"/>
  <c r="CW10" i="25" l="1"/>
  <c r="DM10" i="25"/>
  <c r="CY10" i="25"/>
  <c r="DO10" i="25"/>
  <c r="BI24" i="25"/>
  <c r="BI22" i="25"/>
  <c r="BI25" i="25"/>
  <c r="BI23" i="25"/>
  <c r="AB25" i="25"/>
  <c r="AB23" i="25"/>
  <c r="AB22" i="25"/>
  <c r="AB24" i="25"/>
  <c r="BI20" i="25"/>
  <c r="BI9" i="25"/>
  <c r="BI13" i="25"/>
  <c r="BI17" i="25"/>
  <c r="BI21" i="25"/>
  <c r="BI8" i="25"/>
  <c r="BI12" i="25"/>
  <c r="BI16" i="25"/>
  <c r="BI11" i="25"/>
  <c r="BI15" i="25"/>
  <c r="BI19" i="25"/>
  <c r="BC7" i="27"/>
  <c r="BI10" i="25"/>
  <c r="BI14" i="25"/>
  <c r="BI18" i="25"/>
  <c r="AB21" i="25"/>
  <c r="AB18" i="25"/>
  <c r="AB10" i="25"/>
  <c r="AB14" i="25"/>
  <c r="AB20" i="25"/>
  <c r="AB9" i="25"/>
  <c r="AB13" i="25"/>
  <c r="AB17" i="25"/>
  <c r="AB8" i="25"/>
  <c r="AB12" i="25"/>
  <c r="AB16" i="25"/>
  <c r="AB7" i="27"/>
  <c r="AB11" i="25"/>
  <c r="AB15" i="25"/>
  <c r="AB19" i="25"/>
  <c r="V11" i="13"/>
  <c r="B98" i="11" l="1"/>
  <c r="B103" i="11"/>
  <c r="H115" i="4" l="1"/>
  <c r="H113" i="4"/>
  <c r="T7" i="28" l="1"/>
  <c r="G190" i="4" l="1"/>
  <c r="G189" i="4"/>
  <c r="BK72" i="28" l="1"/>
  <c r="BK73" i="28"/>
  <c r="BK74" i="28"/>
  <c r="BK75" i="28"/>
  <c r="BE31" i="1" l="1"/>
  <c r="AB64" i="20" s="1"/>
  <c r="BE28" i="1"/>
  <c r="AB61" i="20" s="1"/>
  <c r="B33" i="32" l="1"/>
  <c r="C33" i="32" l="1"/>
  <c r="C34" i="32" s="1"/>
  <c r="C35" i="32" s="1"/>
  <c r="B34" i="32"/>
  <c r="B35" i="32" l="1"/>
  <c r="V14" i="13" l="1"/>
  <c r="V13" i="13"/>
  <c r="V12" i="13"/>
  <c r="V17" i="13"/>
  <c r="V10" i="13"/>
  <c r="B2" i="11" l="1"/>
  <c r="B7" i="11"/>
  <c r="B12" i="11"/>
  <c r="B53" i="11"/>
  <c r="B58" i="11"/>
  <c r="B63" i="11"/>
  <c r="B68" i="11"/>
  <c r="B73" i="11"/>
  <c r="B78" i="11"/>
  <c r="AP11" i="29" l="1"/>
  <c r="A6" i="26" l="1"/>
  <c r="BC4" i="28" l="1"/>
  <c r="A77" i="28" l="1"/>
  <c r="AR77" i="28" l="1"/>
  <c r="W77" i="28"/>
  <c r="BM77" i="28" l="1"/>
  <c r="AH7" i="25" l="1"/>
  <c r="AH26" i="25" s="1"/>
  <c r="Y21" i="8"/>
  <c r="AI7" i="25" s="1"/>
  <c r="AI26" i="25" s="1"/>
  <c r="Y14" i="8"/>
  <c r="AJ7" i="25" s="1"/>
  <c r="AJ26" i="25" s="1"/>
  <c r="AI20" i="25" l="1"/>
  <c r="AI24" i="25"/>
  <c r="D347" i="4" s="1"/>
  <c r="AI22" i="25"/>
  <c r="AI25" i="25"/>
  <c r="AI23" i="25"/>
  <c r="AG7" i="27"/>
  <c r="AJ24" i="25"/>
  <c r="AJ22" i="25"/>
  <c r="D348" i="4" s="1"/>
  <c r="AJ25" i="25"/>
  <c r="AJ23" i="25"/>
  <c r="AH21" i="25"/>
  <c r="AH24" i="25"/>
  <c r="AH22" i="25"/>
  <c r="AH25" i="25"/>
  <c r="AR28" i="25" s="1"/>
  <c r="AH23" i="25"/>
  <c r="AE7" i="27"/>
  <c r="AF7" i="27"/>
  <c r="AH9" i="25"/>
  <c r="AI15" i="25"/>
  <c r="AH13" i="25"/>
  <c r="AI9" i="25"/>
  <c r="AI13" i="25"/>
  <c r="AI21" i="25"/>
  <c r="AH20" i="25"/>
  <c r="AH18" i="25"/>
  <c r="AH16" i="25"/>
  <c r="AH14" i="25"/>
  <c r="AH12" i="25"/>
  <c r="AH8" i="25"/>
  <c r="AJ20" i="25"/>
  <c r="AJ18" i="25"/>
  <c r="AJ16" i="25"/>
  <c r="AJ14" i="25"/>
  <c r="AJ12" i="25"/>
  <c r="AJ8" i="25"/>
  <c r="AJ21" i="25"/>
  <c r="AJ15" i="25"/>
  <c r="AJ13" i="25"/>
  <c r="AJ9" i="25"/>
  <c r="AH15" i="25"/>
  <c r="AI12" i="25"/>
  <c r="AI14" i="25"/>
  <c r="AI16" i="25"/>
  <c r="AI18" i="25"/>
  <c r="Y19" i="8"/>
  <c r="AG7" i="25" s="1"/>
  <c r="AG26" i="25" s="1"/>
  <c r="AD7" i="27" l="1"/>
  <c r="AG24" i="25"/>
  <c r="AG22" i="25"/>
  <c r="AG25" i="25"/>
  <c r="AG23" i="25"/>
  <c r="AG21" i="25"/>
  <c r="AD21" i="27" s="1"/>
  <c r="AG18" i="25"/>
  <c r="AD18" i="27" s="1"/>
  <c r="AG14" i="25"/>
  <c r="AD14" i="27" s="1"/>
  <c r="AG20" i="25"/>
  <c r="AD20" i="27" s="1"/>
  <c r="AG16" i="25"/>
  <c r="AD16" i="27" s="1"/>
  <c r="AG12" i="25"/>
  <c r="AD12" i="27" s="1"/>
  <c r="AG8" i="25"/>
  <c r="AG9" i="25"/>
  <c r="AD9" i="27" s="1"/>
  <c r="AG13" i="25"/>
  <c r="AD13" i="27" s="1"/>
  <c r="AG15" i="25"/>
  <c r="AD15" i="27" s="1"/>
  <c r="D340" i="4" l="1"/>
  <c r="AJ29" i="25"/>
  <c r="C7" i="15"/>
  <c r="C6" i="15"/>
  <c r="C38" i="20" l="1"/>
  <c r="B38" i="20"/>
  <c r="H49" i="4" l="1"/>
  <c r="B13" i="14" l="1"/>
  <c r="CZ6" i="28" l="1"/>
  <c r="CY6" i="28"/>
  <c r="CX6" i="28"/>
  <c r="CW6" i="28"/>
  <c r="CV6" i="28"/>
  <c r="CU6" i="28"/>
  <c r="CT6" i="28"/>
  <c r="CS6" i="28"/>
  <c r="CR6" i="28"/>
  <c r="CQ6" i="28"/>
  <c r="CP6" i="28"/>
  <c r="CO6" i="28"/>
  <c r="CN6" i="28"/>
  <c r="CM6" i="28"/>
  <c r="CL6" i="28"/>
  <c r="CK6" i="28"/>
  <c r="CZ233" i="28"/>
  <c r="CY233" i="28"/>
  <c r="CX233" i="28"/>
  <c r="CW233" i="28"/>
  <c r="CV233" i="28"/>
  <c r="CU233" i="28"/>
  <c r="CT233" i="28"/>
  <c r="CS233" i="28"/>
  <c r="CR233" i="28"/>
  <c r="CQ233" i="28"/>
  <c r="CP233" i="28"/>
  <c r="CO233" i="28"/>
  <c r="CN233" i="28"/>
  <c r="CM233" i="28"/>
  <c r="CL233" i="28"/>
  <c r="CK233" i="28"/>
  <c r="CZ232" i="28"/>
  <c r="CY232" i="28"/>
  <c r="CX232" i="28"/>
  <c r="CW232" i="28"/>
  <c r="CV232" i="28"/>
  <c r="CU232" i="28"/>
  <c r="CT232" i="28"/>
  <c r="CS232" i="28"/>
  <c r="CR232" i="28"/>
  <c r="CQ232" i="28"/>
  <c r="CP232" i="28"/>
  <c r="CO232" i="28"/>
  <c r="CN232" i="28"/>
  <c r="CM232" i="28"/>
  <c r="CL232" i="28"/>
  <c r="CK232" i="28"/>
  <c r="CZ231" i="28"/>
  <c r="CY231" i="28"/>
  <c r="CX231" i="28"/>
  <c r="CW231" i="28"/>
  <c r="CV231" i="28"/>
  <c r="CU231" i="28"/>
  <c r="CT231" i="28"/>
  <c r="CS231" i="28"/>
  <c r="CR231" i="28"/>
  <c r="CQ231" i="28"/>
  <c r="CP231" i="28"/>
  <c r="CO231" i="28"/>
  <c r="CN231" i="28"/>
  <c r="CM231" i="28"/>
  <c r="CL231" i="28"/>
  <c r="CK231" i="28"/>
  <c r="CZ230" i="28"/>
  <c r="CY230" i="28"/>
  <c r="CX230" i="28"/>
  <c r="CW230" i="28"/>
  <c r="CV230" i="28"/>
  <c r="CU230" i="28"/>
  <c r="CT230" i="28"/>
  <c r="CS230" i="28"/>
  <c r="CR230" i="28"/>
  <c r="CQ230" i="28"/>
  <c r="CP230" i="28"/>
  <c r="CO230" i="28"/>
  <c r="CN230" i="28"/>
  <c r="CM230" i="28"/>
  <c r="CL230" i="28"/>
  <c r="CK230" i="28"/>
  <c r="CZ229" i="28"/>
  <c r="CY229" i="28"/>
  <c r="CX229" i="28"/>
  <c r="CW229" i="28"/>
  <c r="CV229" i="28"/>
  <c r="CU229" i="28"/>
  <c r="CT229" i="28"/>
  <c r="CS229" i="28"/>
  <c r="CR229" i="28"/>
  <c r="CQ229" i="28"/>
  <c r="CP229" i="28"/>
  <c r="CO229" i="28"/>
  <c r="CN229" i="28"/>
  <c r="CM229" i="28"/>
  <c r="CL229" i="28"/>
  <c r="CK229" i="28"/>
  <c r="CZ228" i="28"/>
  <c r="CY228" i="28"/>
  <c r="CX228" i="28"/>
  <c r="CW228" i="28"/>
  <c r="CV228" i="28"/>
  <c r="CU228" i="28"/>
  <c r="CT228" i="28"/>
  <c r="CS228" i="28"/>
  <c r="CR228" i="28"/>
  <c r="CQ228" i="28"/>
  <c r="CP228" i="28"/>
  <c r="CO228" i="28"/>
  <c r="CN228" i="28"/>
  <c r="CM228" i="28"/>
  <c r="CL228" i="28"/>
  <c r="CK228" i="28"/>
  <c r="CZ227" i="28"/>
  <c r="CY227" i="28"/>
  <c r="CX227" i="28"/>
  <c r="CW227" i="28"/>
  <c r="CV227" i="28"/>
  <c r="CU227" i="28"/>
  <c r="CT227" i="28"/>
  <c r="CS227" i="28"/>
  <c r="CR227" i="28"/>
  <c r="CQ227" i="28"/>
  <c r="CP227" i="28"/>
  <c r="CO227" i="28"/>
  <c r="CN227" i="28"/>
  <c r="CM227" i="28"/>
  <c r="CL227" i="28"/>
  <c r="CK227" i="28"/>
  <c r="CZ226" i="28"/>
  <c r="CY226" i="28"/>
  <c r="CX226" i="28"/>
  <c r="CW226" i="28"/>
  <c r="CV226" i="28"/>
  <c r="CU226" i="28"/>
  <c r="CT226" i="28"/>
  <c r="CS226" i="28"/>
  <c r="CR226" i="28"/>
  <c r="CQ226" i="28"/>
  <c r="CP226" i="28"/>
  <c r="CO226" i="28"/>
  <c r="CN226" i="28"/>
  <c r="CM226" i="28"/>
  <c r="CL226" i="28"/>
  <c r="CK226" i="28"/>
  <c r="CZ225" i="28"/>
  <c r="CY225" i="28"/>
  <c r="CX225" i="28"/>
  <c r="CW225" i="28"/>
  <c r="CV225" i="28"/>
  <c r="CU225" i="28"/>
  <c r="CT225" i="28"/>
  <c r="CS225" i="28"/>
  <c r="CR225" i="28"/>
  <c r="CQ225" i="28"/>
  <c r="CP225" i="28"/>
  <c r="CO225" i="28"/>
  <c r="CN225" i="28"/>
  <c r="CM225" i="28"/>
  <c r="CL225" i="28"/>
  <c r="CK225" i="28"/>
  <c r="CZ224" i="28"/>
  <c r="CY224" i="28"/>
  <c r="CX224" i="28"/>
  <c r="CW224" i="28"/>
  <c r="CV224" i="28"/>
  <c r="CU224" i="28"/>
  <c r="CT224" i="28"/>
  <c r="CS224" i="28"/>
  <c r="CR224" i="28"/>
  <c r="CQ224" i="28"/>
  <c r="CP224" i="28"/>
  <c r="CO224" i="28"/>
  <c r="CN224" i="28"/>
  <c r="CM224" i="28"/>
  <c r="CL224" i="28"/>
  <c r="CK224" i="28"/>
  <c r="CZ223" i="28"/>
  <c r="CY223" i="28"/>
  <c r="CX223" i="28"/>
  <c r="CW223" i="28"/>
  <c r="CV223" i="28"/>
  <c r="CU223" i="28"/>
  <c r="CT223" i="28"/>
  <c r="CS223" i="28"/>
  <c r="CR223" i="28"/>
  <c r="CQ223" i="28"/>
  <c r="CP223" i="28"/>
  <c r="CO223" i="28"/>
  <c r="CN223" i="28"/>
  <c r="CM223" i="28"/>
  <c r="CL223" i="28"/>
  <c r="CK223" i="28"/>
  <c r="CZ222" i="28"/>
  <c r="CY222" i="28"/>
  <c r="CX222" i="28"/>
  <c r="CW222" i="28"/>
  <c r="CV222" i="28"/>
  <c r="CU222" i="28"/>
  <c r="CT222" i="28"/>
  <c r="CS222" i="28"/>
  <c r="CR222" i="28"/>
  <c r="CQ222" i="28"/>
  <c r="CP222" i="28"/>
  <c r="CO222" i="28"/>
  <c r="CN222" i="28"/>
  <c r="CM222" i="28"/>
  <c r="CL222" i="28"/>
  <c r="CK222" i="28"/>
  <c r="CZ221" i="28"/>
  <c r="CY221" i="28"/>
  <c r="CX221" i="28"/>
  <c r="CW221" i="28"/>
  <c r="CV221" i="28"/>
  <c r="CU221" i="28"/>
  <c r="CT221" i="28"/>
  <c r="CS221" i="28"/>
  <c r="CR221" i="28"/>
  <c r="CQ221" i="28"/>
  <c r="CP221" i="28"/>
  <c r="CO221" i="28"/>
  <c r="CN221" i="28"/>
  <c r="CM221" i="28"/>
  <c r="CL221" i="28"/>
  <c r="CK221" i="28"/>
  <c r="CZ220" i="28"/>
  <c r="CY220" i="28"/>
  <c r="CX220" i="28"/>
  <c r="CW220" i="28"/>
  <c r="CV220" i="28"/>
  <c r="CU220" i="28"/>
  <c r="CT220" i="28"/>
  <c r="CS220" i="28"/>
  <c r="CR220" i="28"/>
  <c r="CQ220" i="28"/>
  <c r="CP220" i="28"/>
  <c r="CO220" i="28"/>
  <c r="CN220" i="28"/>
  <c r="CM220" i="28"/>
  <c r="CL220" i="28"/>
  <c r="CK220" i="28"/>
  <c r="CZ219" i="28"/>
  <c r="CY219" i="28"/>
  <c r="CX219" i="28"/>
  <c r="CW219" i="28"/>
  <c r="CV219" i="28"/>
  <c r="CU219" i="28"/>
  <c r="CT219" i="28"/>
  <c r="CS219" i="28"/>
  <c r="CR219" i="28"/>
  <c r="CQ219" i="28"/>
  <c r="CP219" i="28"/>
  <c r="CO219" i="28"/>
  <c r="CN219" i="28"/>
  <c r="CM219" i="28"/>
  <c r="CL219" i="28"/>
  <c r="CK219" i="28"/>
  <c r="CZ218" i="28"/>
  <c r="CY218" i="28"/>
  <c r="CX218" i="28"/>
  <c r="CW218" i="28"/>
  <c r="CV218" i="28"/>
  <c r="CU218" i="28"/>
  <c r="CT218" i="28"/>
  <c r="CS218" i="28"/>
  <c r="CR218" i="28"/>
  <c r="CQ218" i="28"/>
  <c r="CP218" i="28"/>
  <c r="CO218" i="28"/>
  <c r="CN218" i="28"/>
  <c r="CM218" i="28"/>
  <c r="CL218" i="28"/>
  <c r="CK218" i="28"/>
  <c r="CZ217" i="28"/>
  <c r="CY217" i="28"/>
  <c r="CX217" i="28"/>
  <c r="CW217" i="28"/>
  <c r="CV217" i="28"/>
  <c r="CU217" i="28"/>
  <c r="CT217" i="28"/>
  <c r="CS217" i="28"/>
  <c r="CR217" i="28"/>
  <c r="CQ217" i="28"/>
  <c r="CP217" i="28"/>
  <c r="CO217" i="28"/>
  <c r="CN217" i="28"/>
  <c r="CM217" i="28"/>
  <c r="CL217" i="28"/>
  <c r="CK217" i="28"/>
  <c r="CZ216" i="28"/>
  <c r="CY216" i="28"/>
  <c r="CX216" i="28"/>
  <c r="CW216" i="28"/>
  <c r="CV216" i="28"/>
  <c r="CU216" i="28"/>
  <c r="CT216" i="28"/>
  <c r="CS216" i="28"/>
  <c r="CR216" i="28"/>
  <c r="CQ216" i="28"/>
  <c r="CP216" i="28"/>
  <c r="CO216" i="28"/>
  <c r="CN216" i="28"/>
  <c r="CM216" i="28"/>
  <c r="CL216" i="28"/>
  <c r="CK216" i="28"/>
  <c r="CZ215" i="28"/>
  <c r="CY215" i="28"/>
  <c r="CX215" i="28"/>
  <c r="CW215" i="28"/>
  <c r="CV215" i="28"/>
  <c r="CU215" i="28"/>
  <c r="CT215" i="28"/>
  <c r="CS215" i="28"/>
  <c r="CR215" i="28"/>
  <c r="CQ215" i="28"/>
  <c r="CP215" i="28"/>
  <c r="CO215" i="28"/>
  <c r="CN215" i="28"/>
  <c r="CM215" i="28"/>
  <c r="CL215" i="28"/>
  <c r="CK215" i="28"/>
  <c r="CZ214" i="28"/>
  <c r="CY214" i="28"/>
  <c r="CX214" i="28"/>
  <c r="CW214" i="28"/>
  <c r="CV214" i="28"/>
  <c r="CU214" i="28"/>
  <c r="CT214" i="28"/>
  <c r="CS214" i="28"/>
  <c r="CR214" i="28"/>
  <c r="CQ214" i="28"/>
  <c r="CP214" i="28"/>
  <c r="CO214" i="28"/>
  <c r="CN214" i="28"/>
  <c r="CM214" i="28"/>
  <c r="CL214" i="28"/>
  <c r="CK214" i="28"/>
  <c r="CZ213" i="28"/>
  <c r="CY213" i="28"/>
  <c r="CX213" i="28"/>
  <c r="CW213" i="28"/>
  <c r="CV213" i="28"/>
  <c r="CU213" i="28"/>
  <c r="CT213" i="28"/>
  <c r="CS213" i="28"/>
  <c r="CR213" i="28"/>
  <c r="CQ213" i="28"/>
  <c r="CP213" i="28"/>
  <c r="CO213" i="28"/>
  <c r="CN213" i="28"/>
  <c r="CM213" i="28"/>
  <c r="CL213" i="28"/>
  <c r="CK213" i="28"/>
  <c r="CZ212" i="28"/>
  <c r="CY212" i="28"/>
  <c r="CX212" i="28"/>
  <c r="CW212" i="28"/>
  <c r="CV212" i="28"/>
  <c r="CU212" i="28"/>
  <c r="CT212" i="28"/>
  <c r="CS212" i="28"/>
  <c r="CR212" i="28"/>
  <c r="CQ212" i="28"/>
  <c r="CP212" i="28"/>
  <c r="CO212" i="28"/>
  <c r="CN212" i="28"/>
  <c r="CM212" i="28"/>
  <c r="CL212" i="28"/>
  <c r="CK212" i="28"/>
  <c r="CZ211" i="28"/>
  <c r="CY211" i="28"/>
  <c r="CX211" i="28"/>
  <c r="CW211" i="28"/>
  <c r="CV211" i="28"/>
  <c r="CU211" i="28"/>
  <c r="CT211" i="28"/>
  <c r="CS211" i="28"/>
  <c r="CR211" i="28"/>
  <c r="CQ211" i="28"/>
  <c r="CP211" i="28"/>
  <c r="CO211" i="28"/>
  <c r="CN211" i="28"/>
  <c r="CM211" i="28"/>
  <c r="CL211" i="28"/>
  <c r="CK211" i="28"/>
  <c r="CZ210" i="28"/>
  <c r="CY210" i="28"/>
  <c r="CX210" i="28"/>
  <c r="CW210" i="28"/>
  <c r="CV210" i="28"/>
  <c r="CU210" i="28"/>
  <c r="CT210" i="28"/>
  <c r="CS210" i="28"/>
  <c r="CR210" i="28"/>
  <c r="CQ210" i="28"/>
  <c r="CP210" i="28"/>
  <c r="CO210" i="28"/>
  <c r="CN210" i="28"/>
  <c r="CM210" i="28"/>
  <c r="CL210" i="28"/>
  <c r="CK210" i="28"/>
  <c r="CZ209" i="28"/>
  <c r="CY209" i="28"/>
  <c r="CX209" i="28"/>
  <c r="CW209" i="28"/>
  <c r="CV209" i="28"/>
  <c r="CU209" i="28"/>
  <c r="CT209" i="28"/>
  <c r="CS209" i="28"/>
  <c r="CR209" i="28"/>
  <c r="CQ209" i="28"/>
  <c r="CP209" i="28"/>
  <c r="CO209" i="28"/>
  <c r="CN209" i="28"/>
  <c r="CM209" i="28"/>
  <c r="CL209" i="28"/>
  <c r="CK209" i="28"/>
  <c r="CZ208" i="28"/>
  <c r="CY208" i="28"/>
  <c r="CX208" i="28"/>
  <c r="CW208" i="28"/>
  <c r="CV208" i="28"/>
  <c r="CU208" i="28"/>
  <c r="CT208" i="28"/>
  <c r="CS208" i="28"/>
  <c r="CR208" i="28"/>
  <c r="CQ208" i="28"/>
  <c r="CP208" i="28"/>
  <c r="CO208" i="28"/>
  <c r="CN208" i="28"/>
  <c r="CM208" i="28"/>
  <c r="CL208" i="28"/>
  <c r="CK208" i="28"/>
  <c r="CZ207" i="28"/>
  <c r="CY207" i="28"/>
  <c r="CX207" i="28"/>
  <c r="CW207" i="28"/>
  <c r="CV207" i="28"/>
  <c r="CU207" i="28"/>
  <c r="CT207" i="28"/>
  <c r="CS207" i="28"/>
  <c r="CR207" i="28"/>
  <c r="CQ207" i="28"/>
  <c r="CP207" i="28"/>
  <c r="CO207" i="28"/>
  <c r="CN207" i="28"/>
  <c r="CM207" i="28"/>
  <c r="CL207" i="28"/>
  <c r="CK207" i="28"/>
  <c r="CZ206" i="28"/>
  <c r="CY206" i="28"/>
  <c r="CX206" i="28"/>
  <c r="CW206" i="28"/>
  <c r="CV206" i="28"/>
  <c r="CU206" i="28"/>
  <c r="CT206" i="28"/>
  <c r="CS206" i="28"/>
  <c r="CR206" i="28"/>
  <c r="CQ206" i="28"/>
  <c r="CP206" i="28"/>
  <c r="CO206" i="28"/>
  <c r="CN206" i="28"/>
  <c r="CM206" i="28"/>
  <c r="CL206" i="28"/>
  <c r="CK206" i="28"/>
  <c r="CZ205" i="28"/>
  <c r="CY205" i="28"/>
  <c r="CX205" i="28"/>
  <c r="CW205" i="28"/>
  <c r="CV205" i="28"/>
  <c r="CU205" i="28"/>
  <c r="CT205" i="28"/>
  <c r="CS205" i="28"/>
  <c r="CR205" i="28"/>
  <c r="CQ205" i="28"/>
  <c r="CP205" i="28"/>
  <c r="CO205" i="28"/>
  <c r="CN205" i="28"/>
  <c r="CM205" i="28"/>
  <c r="CL205" i="28"/>
  <c r="CK205" i="28"/>
  <c r="CZ204" i="28"/>
  <c r="CY204" i="28"/>
  <c r="CX204" i="28"/>
  <c r="CW204" i="28"/>
  <c r="CV204" i="28"/>
  <c r="CU204" i="28"/>
  <c r="CT204" i="28"/>
  <c r="CS204" i="28"/>
  <c r="CR204" i="28"/>
  <c r="CQ204" i="28"/>
  <c r="CP204" i="28"/>
  <c r="CO204" i="28"/>
  <c r="CN204" i="28"/>
  <c r="CM204" i="28"/>
  <c r="CL204" i="28"/>
  <c r="CK204" i="28"/>
  <c r="CZ203" i="28"/>
  <c r="CY203" i="28"/>
  <c r="CX203" i="28"/>
  <c r="CW203" i="28"/>
  <c r="CV203" i="28"/>
  <c r="CU203" i="28"/>
  <c r="CT203" i="28"/>
  <c r="CS203" i="28"/>
  <c r="CR203" i="28"/>
  <c r="CQ203" i="28"/>
  <c r="CP203" i="28"/>
  <c r="CO203" i="28"/>
  <c r="CN203" i="28"/>
  <c r="CM203" i="28"/>
  <c r="CL203" i="28"/>
  <c r="CK203" i="28"/>
  <c r="CZ202" i="28"/>
  <c r="CY202" i="28"/>
  <c r="CX202" i="28"/>
  <c r="CW202" i="28"/>
  <c r="CV202" i="28"/>
  <c r="CU202" i="28"/>
  <c r="CT202" i="28"/>
  <c r="CS202" i="28"/>
  <c r="CR202" i="28"/>
  <c r="CQ202" i="28"/>
  <c r="CP202" i="28"/>
  <c r="CO202" i="28"/>
  <c r="CN202" i="28"/>
  <c r="CM202" i="28"/>
  <c r="CL202" i="28"/>
  <c r="CK202" i="28"/>
  <c r="CZ201" i="28"/>
  <c r="CY201" i="28"/>
  <c r="CX201" i="28"/>
  <c r="CW201" i="28"/>
  <c r="CV201" i="28"/>
  <c r="CU201" i="28"/>
  <c r="CT201" i="28"/>
  <c r="CS201" i="28"/>
  <c r="CR201" i="28"/>
  <c r="CQ201" i="28"/>
  <c r="CP201" i="28"/>
  <c r="CO201" i="28"/>
  <c r="CN201" i="28"/>
  <c r="CM201" i="28"/>
  <c r="CL201" i="28"/>
  <c r="CK201" i="28"/>
  <c r="CZ200" i="28"/>
  <c r="CY200" i="28"/>
  <c r="CX200" i="28"/>
  <c r="CW200" i="28"/>
  <c r="CV200" i="28"/>
  <c r="CU200" i="28"/>
  <c r="CT200" i="28"/>
  <c r="CS200" i="28"/>
  <c r="CR200" i="28"/>
  <c r="CQ200" i="28"/>
  <c r="CP200" i="28"/>
  <c r="CO200" i="28"/>
  <c r="CN200" i="28"/>
  <c r="CM200" i="28"/>
  <c r="CL200" i="28"/>
  <c r="CK200" i="28"/>
  <c r="CZ199" i="28"/>
  <c r="CY199" i="28"/>
  <c r="CX199" i="28"/>
  <c r="CW199" i="28"/>
  <c r="CV199" i="28"/>
  <c r="CU199" i="28"/>
  <c r="CT199" i="28"/>
  <c r="CS199" i="28"/>
  <c r="CR199" i="28"/>
  <c r="CQ199" i="28"/>
  <c r="CP199" i="28"/>
  <c r="CO199" i="28"/>
  <c r="CN199" i="28"/>
  <c r="CM199" i="28"/>
  <c r="CL199" i="28"/>
  <c r="CK199" i="28"/>
  <c r="CZ198" i="28"/>
  <c r="CY198" i="28"/>
  <c r="CX198" i="28"/>
  <c r="CW198" i="28"/>
  <c r="CV198" i="28"/>
  <c r="CU198" i="28"/>
  <c r="CT198" i="28"/>
  <c r="CS198" i="28"/>
  <c r="CR198" i="28"/>
  <c r="CQ198" i="28"/>
  <c r="CP198" i="28"/>
  <c r="CO198" i="28"/>
  <c r="CN198" i="28"/>
  <c r="CM198" i="28"/>
  <c r="CL198" i="28"/>
  <c r="CK198" i="28"/>
  <c r="CZ197" i="28"/>
  <c r="CY197" i="28"/>
  <c r="CX197" i="28"/>
  <c r="CW197" i="28"/>
  <c r="CV197" i="28"/>
  <c r="CU197" i="28"/>
  <c r="CT197" i="28"/>
  <c r="CS197" i="28"/>
  <c r="CR197" i="28"/>
  <c r="CQ197" i="28"/>
  <c r="CP197" i="28"/>
  <c r="CO197" i="28"/>
  <c r="CN197" i="28"/>
  <c r="CM197" i="28"/>
  <c r="CL197" i="28"/>
  <c r="CK197" i="28"/>
  <c r="CZ196" i="28"/>
  <c r="CY196" i="28"/>
  <c r="CX196" i="28"/>
  <c r="CW196" i="28"/>
  <c r="CV196" i="28"/>
  <c r="CU196" i="28"/>
  <c r="CT196" i="28"/>
  <c r="CS196" i="28"/>
  <c r="CR196" i="28"/>
  <c r="CQ196" i="28"/>
  <c r="CP196" i="28"/>
  <c r="CO196" i="28"/>
  <c r="CN196" i="28"/>
  <c r="CM196" i="28"/>
  <c r="CL196" i="28"/>
  <c r="CK196" i="28"/>
  <c r="CZ195" i="28"/>
  <c r="CY195" i="28"/>
  <c r="CX195" i="28"/>
  <c r="CW195" i="28"/>
  <c r="CV195" i="28"/>
  <c r="CU195" i="28"/>
  <c r="CT195" i="28"/>
  <c r="CS195" i="28"/>
  <c r="CR195" i="28"/>
  <c r="CQ195" i="28"/>
  <c r="CP195" i="28"/>
  <c r="CO195" i="28"/>
  <c r="CN195" i="28"/>
  <c r="CM195" i="28"/>
  <c r="CL195" i="28"/>
  <c r="CK195" i="28"/>
  <c r="CZ194" i="28"/>
  <c r="CY194" i="28"/>
  <c r="CX194" i="28"/>
  <c r="CW194" i="28"/>
  <c r="CV194" i="28"/>
  <c r="CU194" i="28"/>
  <c r="CT194" i="28"/>
  <c r="CS194" i="28"/>
  <c r="CR194" i="28"/>
  <c r="CQ194" i="28"/>
  <c r="CP194" i="28"/>
  <c r="CO194" i="28"/>
  <c r="CN194" i="28"/>
  <c r="CM194" i="28"/>
  <c r="CL194" i="28"/>
  <c r="CK194" i="28"/>
  <c r="CZ193" i="28"/>
  <c r="CY193" i="28"/>
  <c r="CX193" i="28"/>
  <c r="CW193" i="28"/>
  <c r="CV193" i="28"/>
  <c r="CU193" i="28"/>
  <c r="CT193" i="28"/>
  <c r="CS193" i="28"/>
  <c r="CR193" i="28"/>
  <c r="CQ193" i="28"/>
  <c r="CP193" i="28"/>
  <c r="CO193" i="28"/>
  <c r="CN193" i="28"/>
  <c r="CM193" i="28"/>
  <c r="CL193" i="28"/>
  <c r="CK193" i="28"/>
  <c r="CZ192" i="28"/>
  <c r="CY192" i="28"/>
  <c r="CX192" i="28"/>
  <c r="CW192" i="28"/>
  <c r="CV192" i="28"/>
  <c r="CU192" i="28"/>
  <c r="CT192" i="28"/>
  <c r="CS192" i="28"/>
  <c r="CR192" i="28"/>
  <c r="CQ192" i="28"/>
  <c r="CP192" i="28"/>
  <c r="CO192" i="28"/>
  <c r="CN192" i="28"/>
  <c r="CM192" i="28"/>
  <c r="CL192" i="28"/>
  <c r="CK192" i="28"/>
  <c r="CZ191" i="28"/>
  <c r="CY191" i="28"/>
  <c r="CX191" i="28"/>
  <c r="CW191" i="28"/>
  <c r="CV191" i="28"/>
  <c r="CU191" i="28"/>
  <c r="CT191" i="28"/>
  <c r="CS191" i="28"/>
  <c r="CR191" i="28"/>
  <c r="CQ191" i="28"/>
  <c r="CP191" i="28"/>
  <c r="CO191" i="28"/>
  <c r="CN191" i="28"/>
  <c r="CM191" i="28"/>
  <c r="CL191" i="28"/>
  <c r="CK191" i="28"/>
  <c r="CZ190" i="28"/>
  <c r="CY190" i="28"/>
  <c r="CX190" i="28"/>
  <c r="CW190" i="28"/>
  <c r="CV190" i="28"/>
  <c r="CU190" i="28"/>
  <c r="CT190" i="28"/>
  <c r="CS190" i="28"/>
  <c r="CR190" i="28"/>
  <c r="CQ190" i="28"/>
  <c r="CP190" i="28"/>
  <c r="CO190" i="28"/>
  <c r="CN190" i="28"/>
  <c r="CM190" i="28"/>
  <c r="CL190" i="28"/>
  <c r="CK190" i="28"/>
  <c r="CZ189" i="28"/>
  <c r="CY189" i="28"/>
  <c r="CX189" i="28"/>
  <c r="CW189" i="28"/>
  <c r="CV189" i="28"/>
  <c r="CU189" i="28"/>
  <c r="CT189" i="28"/>
  <c r="CS189" i="28"/>
  <c r="CR189" i="28"/>
  <c r="CQ189" i="28"/>
  <c r="CP189" i="28"/>
  <c r="CO189" i="28"/>
  <c r="CN189" i="28"/>
  <c r="CM189" i="28"/>
  <c r="CL189" i="28"/>
  <c r="CK189" i="28"/>
  <c r="CZ188" i="28"/>
  <c r="CY188" i="28"/>
  <c r="CX188" i="28"/>
  <c r="CW188" i="28"/>
  <c r="CV188" i="28"/>
  <c r="CU188" i="28"/>
  <c r="CT188" i="28"/>
  <c r="CS188" i="28"/>
  <c r="CR188" i="28"/>
  <c r="CQ188" i="28"/>
  <c r="CP188" i="28"/>
  <c r="CO188" i="28"/>
  <c r="CN188" i="28"/>
  <c r="CM188" i="28"/>
  <c r="CL188" i="28"/>
  <c r="CK188" i="28"/>
  <c r="CZ187" i="28"/>
  <c r="CY187" i="28"/>
  <c r="CX187" i="28"/>
  <c r="CW187" i="28"/>
  <c r="CV187" i="28"/>
  <c r="CU187" i="28"/>
  <c r="CT187" i="28"/>
  <c r="CS187" i="28"/>
  <c r="CR187" i="28"/>
  <c r="CQ187" i="28"/>
  <c r="CP187" i="28"/>
  <c r="CO187" i="28"/>
  <c r="CN187" i="28"/>
  <c r="CM187" i="28"/>
  <c r="CL187" i="28"/>
  <c r="CK187" i="28"/>
  <c r="CZ186" i="28"/>
  <c r="CY186" i="28"/>
  <c r="CX186" i="28"/>
  <c r="CW186" i="28"/>
  <c r="CV186" i="28"/>
  <c r="CU186" i="28"/>
  <c r="CT186" i="28"/>
  <c r="CS186" i="28"/>
  <c r="CR186" i="28"/>
  <c r="CQ186" i="28"/>
  <c r="CP186" i="28"/>
  <c r="CO186" i="28"/>
  <c r="CN186" i="28"/>
  <c r="CM186" i="28"/>
  <c r="CL186" i="28"/>
  <c r="CK186" i="28"/>
  <c r="CZ185" i="28"/>
  <c r="CY185" i="28"/>
  <c r="CX185" i="28"/>
  <c r="CW185" i="28"/>
  <c r="CV185" i="28"/>
  <c r="CU185" i="28"/>
  <c r="CT185" i="28"/>
  <c r="CS185" i="28"/>
  <c r="CR185" i="28"/>
  <c r="CQ185" i="28"/>
  <c r="CP185" i="28"/>
  <c r="CO185" i="28"/>
  <c r="CN185" i="28"/>
  <c r="CM185" i="28"/>
  <c r="CL185" i="28"/>
  <c r="CK185" i="28"/>
  <c r="CZ184" i="28"/>
  <c r="CY184" i="28"/>
  <c r="CX184" i="28"/>
  <c r="CW184" i="28"/>
  <c r="CV184" i="28"/>
  <c r="CU184" i="28"/>
  <c r="CT184" i="28"/>
  <c r="CS184" i="28"/>
  <c r="CR184" i="28"/>
  <c r="CQ184" i="28"/>
  <c r="CP184" i="28"/>
  <c r="CO184" i="28"/>
  <c r="CN184" i="28"/>
  <c r="CM184" i="28"/>
  <c r="CL184" i="28"/>
  <c r="CK184" i="28"/>
  <c r="CZ183" i="28"/>
  <c r="CY183" i="28"/>
  <c r="CX183" i="28"/>
  <c r="CW183" i="28"/>
  <c r="CV183" i="28"/>
  <c r="CU183" i="28"/>
  <c r="CT183" i="28"/>
  <c r="CS183" i="28"/>
  <c r="CR183" i="28"/>
  <c r="CQ183" i="28"/>
  <c r="CP183" i="28"/>
  <c r="CO183" i="28"/>
  <c r="CN183" i="28"/>
  <c r="CM183" i="28"/>
  <c r="CL183" i="28"/>
  <c r="CK183" i="28"/>
  <c r="CZ182" i="28"/>
  <c r="CY182" i="28"/>
  <c r="CX182" i="28"/>
  <c r="CW182" i="28"/>
  <c r="CV182" i="28"/>
  <c r="CU182" i="28"/>
  <c r="CT182" i="28"/>
  <c r="CS182" i="28"/>
  <c r="CR182" i="28"/>
  <c r="CQ182" i="28"/>
  <c r="CP182" i="28"/>
  <c r="CO182" i="28"/>
  <c r="CN182" i="28"/>
  <c r="CM182" i="28"/>
  <c r="CL182" i="28"/>
  <c r="CK182" i="28"/>
  <c r="CZ181" i="28"/>
  <c r="CY181" i="28"/>
  <c r="CX181" i="28"/>
  <c r="CW181" i="28"/>
  <c r="CV181" i="28"/>
  <c r="CU181" i="28"/>
  <c r="CT181" i="28"/>
  <c r="CS181" i="28"/>
  <c r="CR181" i="28"/>
  <c r="CQ181" i="28"/>
  <c r="CP181" i="28"/>
  <c r="CO181" i="28"/>
  <c r="CN181" i="28"/>
  <c r="CM181" i="28"/>
  <c r="CL181" i="28"/>
  <c r="CK181" i="28"/>
  <c r="CZ180" i="28"/>
  <c r="CY180" i="28"/>
  <c r="CX180" i="28"/>
  <c r="CW180" i="28"/>
  <c r="CV180" i="28"/>
  <c r="CU180" i="28"/>
  <c r="CT180" i="28"/>
  <c r="CS180" i="28"/>
  <c r="CR180" i="28"/>
  <c r="CQ180" i="28"/>
  <c r="CP180" i="28"/>
  <c r="CO180" i="28"/>
  <c r="CN180" i="28"/>
  <c r="CM180" i="28"/>
  <c r="CL180" i="28"/>
  <c r="CK180" i="28"/>
  <c r="CZ179" i="28"/>
  <c r="CY179" i="28"/>
  <c r="CX179" i="28"/>
  <c r="CW179" i="28"/>
  <c r="CV179" i="28"/>
  <c r="CU179" i="28"/>
  <c r="CT179" i="28"/>
  <c r="CS179" i="28"/>
  <c r="CR179" i="28"/>
  <c r="CQ179" i="28"/>
  <c r="CP179" i="28"/>
  <c r="CO179" i="28"/>
  <c r="CN179" i="28"/>
  <c r="CM179" i="28"/>
  <c r="CL179" i="28"/>
  <c r="CK179" i="28"/>
  <c r="CZ178" i="28"/>
  <c r="CY178" i="28"/>
  <c r="CX178" i="28"/>
  <c r="CW178" i="28"/>
  <c r="CV178" i="28"/>
  <c r="CU178" i="28"/>
  <c r="CT178" i="28"/>
  <c r="CS178" i="28"/>
  <c r="CR178" i="28"/>
  <c r="CQ178" i="28"/>
  <c r="CP178" i="28"/>
  <c r="CO178" i="28"/>
  <c r="CN178" i="28"/>
  <c r="CM178" i="28"/>
  <c r="CL178" i="28"/>
  <c r="CK178" i="28"/>
  <c r="CZ177" i="28"/>
  <c r="CY177" i="28"/>
  <c r="CX177" i="28"/>
  <c r="CW177" i="28"/>
  <c r="CV177" i="28"/>
  <c r="CU177" i="28"/>
  <c r="CT177" i="28"/>
  <c r="CS177" i="28"/>
  <c r="CR177" i="28"/>
  <c r="CQ177" i="28"/>
  <c r="CP177" i="28"/>
  <c r="CO177" i="28"/>
  <c r="CN177" i="28"/>
  <c r="CM177" i="28"/>
  <c r="CL177" i="28"/>
  <c r="CK177" i="28"/>
  <c r="CZ176" i="28"/>
  <c r="CY176" i="28"/>
  <c r="CX176" i="28"/>
  <c r="CW176" i="28"/>
  <c r="CV176" i="28"/>
  <c r="CU176" i="28"/>
  <c r="CT176" i="28"/>
  <c r="CS176" i="28"/>
  <c r="CR176" i="28"/>
  <c r="CQ176" i="28"/>
  <c r="CP176" i="28"/>
  <c r="CO176" i="28"/>
  <c r="CN176" i="28"/>
  <c r="CM176" i="28"/>
  <c r="CL176" i="28"/>
  <c r="CK176" i="28"/>
  <c r="CZ175" i="28"/>
  <c r="CY175" i="28"/>
  <c r="CX175" i="28"/>
  <c r="CW175" i="28"/>
  <c r="CV175" i="28"/>
  <c r="CU175" i="28"/>
  <c r="CT175" i="28"/>
  <c r="CS175" i="28"/>
  <c r="CR175" i="28"/>
  <c r="CQ175" i="28"/>
  <c r="CP175" i="28"/>
  <c r="CO175" i="28"/>
  <c r="CN175" i="28"/>
  <c r="CM175" i="28"/>
  <c r="CL175" i="28"/>
  <c r="CK175" i="28"/>
  <c r="CZ174" i="28"/>
  <c r="CY174" i="28"/>
  <c r="CX174" i="28"/>
  <c r="CW174" i="28"/>
  <c r="CV174" i="28"/>
  <c r="CU174" i="28"/>
  <c r="CT174" i="28"/>
  <c r="CS174" i="28"/>
  <c r="CR174" i="28"/>
  <c r="CQ174" i="28"/>
  <c r="CP174" i="28"/>
  <c r="CO174" i="28"/>
  <c r="CN174" i="28"/>
  <c r="CM174" i="28"/>
  <c r="CL174" i="28"/>
  <c r="CK174" i="28"/>
  <c r="CZ173" i="28"/>
  <c r="CY173" i="28"/>
  <c r="CX173" i="28"/>
  <c r="CW173" i="28"/>
  <c r="CV173" i="28"/>
  <c r="CU173" i="28"/>
  <c r="CT173" i="28"/>
  <c r="CS173" i="28"/>
  <c r="CR173" i="28"/>
  <c r="CQ173" i="28"/>
  <c r="CP173" i="28"/>
  <c r="CO173" i="28"/>
  <c r="CN173" i="28"/>
  <c r="CM173" i="28"/>
  <c r="CL173" i="28"/>
  <c r="CK173" i="28"/>
  <c r="CZ172" i="28"/>
  <c r="CY172" i="28"/>
  <c r="CX172" i="28"/>
  <c r="CW172" i="28"/>
  <c r="CV172" i="28"/>
  <c r="CU172" i="28"/>
  <c r="CT172" i="28"/>
  <c r="CS172" i="28"/>
  <c r="CR172" i="28"/>
  <c r="CQ172" i="28"/>
  <c r="CP172" i="28"/>
  <c r="CO172" i="28"/>
  <c r="CN172" i="28"/>
  <c r="CM172" i="28"/>
  <c r="CL172" i="28"/>
  <c r="CK172" i="28"/>
  <c r="CZ171" i="28"/>
  <c r="CY171" i="28"/>
  <c r="CX171" i="28"/>
  <c r="CW171" i="28"/>
  <c r="CV171" i="28"/>
  <c r="CU171" i="28"/>
  <c r="CT171" i="28"/>
  <c r="CS171" i="28"/>
  <c r="CR171" i="28"/>
  <c r="CQ171" i="28"/>
  <c r="CP171" i="28"/>
  <c r="CO171" i="28"/>
  <c r="CN171" i="28"/>
  <c r="CM171" i="28"/>
  <c r="CL171" i="28"/>
  <c r="CK171" i="28"/>
  <c r="CZ170" i="28"/>
  <c r="CY170" i="28"/>
  <c r="CX170" i="28"/>
  <c r="CW170" i="28"/>
  <c r="CV170" i="28"/>
  <c r="CU170" i="28"/>
  <c r="CT170" i="28"/>
  <c r="CS170" i="28"/>
  <c r="CR170" i="28"/>
  <c r="CQ170" i="28"/>
  <c r="CP170" i="28"/>
  <c r="CO170" i="28"/>
  <c r="CN170" i="28"/>
  <c r="CM170" i="28"/>
  <c r="CL170" i="28"/>
  <c r="CK170" i="28"/>
  <c r="CZ169" i="28"/>
  <c r="CY169" i="28"/>
  <c r="CX169" i="28"/>
  <c r="CW169" i="28"/>
  <c r="CV169" i="28"/>
  <c r="CU169" i="28"/>
  <c r="CT169" i="28"/>
  <c r="CS169" i="28"/>
  <c r="CR169" i="28"/>
  <c r="CQ169" i="28"/>
  <c r="CP169" i="28"/>
  <c r="CO169" i="28"/>
  <c r="CN169" i="28"/>
  <c r="CM169" i="28"/>
  <c r="CL169" i="28"/>
  <c r="CK169" i="28"/>
  <c r="CZ168" i="28"/>
  <c r="CY168" i="28"/>
  <c r="CX168" i="28"/>
  <c r="CW168" i="28"/>
  <c r="CV168" i="28"/>
  <c r="CU168" i="28"/>
  <c r="CT168" i="28"/>
  <c r="CS168" i="28"/>
  <c r="CR168" i="28"/>
  <c r="CQ168" i="28"/>
  <c r="CP168" i="28"/>
  <c r="CO168" i="28"/>
  <c r="CN168" i="28"/>
  <c r="CM168" i="28"/>
  <c r="CL168" i="28"/>
  <c r="CK168" i="28"/>
  <c r="CZ167" i="28"/>
  <c r="CY167" i="28"/>
  <c r="CX167" i="28"/>
  <c r="CW167" i="28"/>
  <c r="CV167" i="28"/>
  <c r="CU167" i="28"/>
  <c r="CT167" i="28"/>
  <c r="CS167" i="28"/>
  <c r="CR167" i="28"/>
  <c r="CQ167" i="28"/>
  <c r="CP167" i="28"/>
  <c r="CO167" i="28"/>
  <c r="CN167" i="28"/>
  <c r="CM167" i="28"/>
  <c r="CL167" i="28"/>
  <c r="CK167" i="28"/>
  <c r="CZ166" i="28"/>
  <c r="CY166" i="28"/>
  <c r="CX166" i="28"/>
  <c r="CW166" i="28"/>
  <c r="CV166" i="28"/>
  <c r="CU166" i="28"/>
  <c r="CT166" i="28"/>
  <c r="CS166" i="28"/>
  <c r="CR166" i="28"/>
  <c r="CQ166" i="28"/>
  <c r="CP166" i="28"/>
  <c r="CO166" i="28"/>
  <c r="CN166" i="28"/>
  <c r="CM166" i="28"/>
  <c r="CL166" i="28"/>
  <c r="CK166" i="28"/>
  <c r="CZ165" i="28"/>
  <c r="CY165" i="28"/>
  <c r="CX165" i="28"/>
  <c r="CW165" i="28"/>
  <c r="CV165" i="28"/>
  <c r="CU165" i="28"/>
  <c r="CT165" i="28"/>
  <c r="CS165" i="28"/>
  <c r="CR165" i="28"/>
  <c r="CQ165" i="28"/>
  <c r="CP165" i="28"/>
  <c r="CO165" i="28"/>
  <c r="CN165" i="28"/>
  <c r="CM165" i="28"/>
  <c r="CL165" i="28"/>
  <c r="CK165" i="28"/>
  <c r="CZ164" i="28"/>
  <c r="CY164" i="28"/>
  <c r="CX164" i="28"/>
  <c r="CW164" i="28"/>
  <c r="CV164" i="28"/>
  <c r="CU164" i="28"/>
  <c r="CT164" i="28"/>
  <c r="CS164" i="28"/>
  <c r="CR164" i="28"/>
  <c r="CQ164" i="28"/>
  <c r="CP164" i="28"/>
  <c r="CO164" i="28"/>
  <c r="CN164" i="28"/>
  <c r="CM164" i="28"/>
  <c r="CL164" i="28"/>
  <c r="CK164" i="28"/>
  <c r="CH155" i="28"/>
  <c r="CH154" i="28"/>
  <c r="CH153" i="28"/>
  <c r="CH152" i="28"/>
  <c r="CH151" i="28"/>
  <c r="CH150" i="28"/>
  <c r="CH149" i="28"/>
  <c r="CH148" i="28"/>
  <c r="CH147" i="28"/>
  <c r="CH146" i="28"/>
  <c r="CH145" i="28"/>
  <c r="CH144" i="28"/>
  <c r="CH143" i="28"/>
  <c r="CH142" i="28"/>
  <c r="CH141" i="28"/>
  <c r="CH140" i="28"/>
  <c r="CH139" i="28"/>
  <c r="CH138" i="28"/>
  <c r="CH137" i="28"/>
  <c r="CH136" i="28"/>
  <c r="CH135" i="28"/>
  <c r="CH134" i="28"/>
  <c r="CH133" i="28"/>
  <c r="CH132" i="28"/>
  <c r="CH131" i="28"/>
  <c r="CH130" i="28"/>
  <c r="CH129" i="28"/>
  <c r="CH128" i="28"/>
  <c r="CH127" i="28"/>
  <c r="CH126" i="28"/>
  <c r="CH125" i="28"/>
  <c r="CH124" i="28"/>
  <c r="CH123" i="28"/>
  <c r="CH122" i="28"/>
  <c r="CH121" i="28"/>
  <c r="CH120" i="28"/>
  <c r="CH119" i="28"/>
  <c r="CH118" i="28"/>
  <c r="CH117" i="28"/>
  <c r="CH116" i="28"/>
  <c r="CH115" i="28"/>
  <c r="CH114" i="28"/>
  <c r="CH113" i="28"/>
  <c r="CH112" i="28"/>
  <c r="CH111" i="28"/>
  <c r="CH110" i="28"/>
  <c r="CH109" i="28"/>
  <c r="CH108" i="28"/>
  <c r="CH107" i="28"/>
  <c r="CH106" i="28"/>
  <c r="CH105" i="28"/>
  <c r="CH104" i="28"/>
  <c r="CH103" i="28"/>
  <c r="CH102" i="28"/>
  <c r="CH101" i="28"/>
  <c r="CH100" i="28"/>
  <c r="CH99" i="28"/>
  <c r="CH98" i="28"/>
  <c r="CH97" i="28"/>
  <c r="CH96" i="28"/>
  <c r="CH95" i="28"/>
  <c r="CH94" i="28"/>
  <c r="CH93" i="28"/>
  <c r="CH92" i="28"/>
  <c r="CH91" i="28"/>
  <c r="CH90" i="28"/>
  <c r="CH89" i="28"/>
  <c r="CH88" i="28"/>
  <c r="CH87" i="28"/>
  <c r="CH86" i="28"/>
  <c r="CH85" i="28"/>
  <c r="DA76" i="28"/>
  <c r="CH76" i="28" s="1"/>
  <c r="DA75" i="28"/>
  <c r="CH75" i="28" s="1"/>
  <c r="DA74" i="28"/>
  <c r="CH74" i="28" s="1"/>
  <c r="DA73" i="28"/>
  <c r="CH73" i="28" s="1"/>
  <c r="DA72" i="28"/>
  <c r="CH72" i="28" s="1"/>
  <c r="DA71" i="28"/>
  <c r="CH71" i="28" s="1"/>
  <c r="DA70" i="28"/>
  <c r="CH70" i="28" s="1"/>
  <c r="DA69" i="28"/>
  <c r="CH69" i="28" s="1"/>
  <c r="DA68" i="28"/>
  <c r="CH68" i="28" s="1"/>
  <c r="DA67" i="28"/>
  <c r="CH67" i="28" s="1"/>
  <c r="DA66" i="28"/>
  <c r="CH66" i="28" s="1"/>
  <c r="DA65" i="28"/>
  <c r="CH65" i="28" s="1"/>
  <c r="DA64" i="28"/>
  <c r="CH64" i="28" s="1"/>
  <c r="DA63" i="28"/>
  <c r="CH63" i="28" s="1"/>
  <c r="DA62" i="28"/>
  <c r="CH62" i="28" s="1"/>
  <c r="DA61" i="28"/>
  <c r="CH61" i="28" s="1"/>
  <c r="DA60" i="28"/>
  <c r="CH60" i="28" s="1"/>
  <c r="DA59" i="28"/>
  <c r="CH59" i="28" s="1"/>
  <c r="DA58" i="28"/>
  <c r="CH58" i="28" s="1"/>
  <c r="DA57" i="28"/>
  <c r="CH57" i="28" s="1"/>
  <c r="DA56" i="28"/>
  <c r="CH56" i="28" s="1"/>
  <c r="DA55" i="28"/>
  <c r="CH55" i="28" s="1"/>
  <c r="DA54" i="28"/>
  <c r="CH54" i="28" s="1"/>
  <c r="DA53" i="28"/>
  <c r="CH53" i="28" s="1"/>
  <c r="DA52" i="28"/>
  <c r="CH52" i="28" s="1"/>
  <c r="DA51" i="28"/>
  <c r="CH51" i="28" s="1"/>
  <c r="DA50" i="28"/>
  <c r="CH50" i="28" s="1"/>
  <c r="DA49" i="28"/>
  <c r="CH49" i="28" s="1"/>
  <c r="DA48" i="28"/>
  <c r="CH48" i="28" s="1"/>
  <c r="DA47" i="28"/>
  <c r="CH47" i="28" s="1"/>
  <c r="DA46" i="28"/>
  <c r="CH46" i="28" s="1"/>
  <c r="DA45" i="28"/>
  <c r="DA44" i="28"/>
  <c r="CH44" i="28" s="1"/>
  <c r="DA43" i="28"/>
  <c r="CH43" i="28" s="1"/>
  <c r="DA42" i="28"/>
  <c r="CH42" i="28" s="1"/>
  <c r="DA41" i="28"/>
  <c r="CH41" i="28" s="1"/>
  <c r="DA40" i="28"/>
  <c r="CH40" i="28" s="1"/>
  <c r="DA39" i="28"/>
  <c r="CH39" i="28" s="1"/>
  <c r="DA38" i="28"/>
  <c r="CH38" i="28" s="1"/>
  <c r="DA37" i="28"/>
  <c r="CH37" i="28" s="1"/>
  <c r="DA36" i="28"/>
  <c r="CH36" i="28" s="1"/>
  <c r="DA35" i="28"/>
  <c r="CH35" i="28" s="1"/>
  <c r="DA34" i="28"/>
  <c r="CH34" i="28" s="1"/>
  <c r="DA33" i="28"/>
  <c r="CH33" i="28" s="1"/>
  <c r="DA32" i="28"/>
  <c r="CH32" i="28" s="1"/>
  <c r="DA31" i="28"/>
  <c r="CH31" i="28" s="1"/>
  <c r="DA30" i="28"/>
  <c r="CH30" i="28" s="1"/>
  <c r="DA29" i="28"/>
  <c r="CH29" i="28" s="1"/>
  <c r="DA28" i="28"/>
  <c r="CH28" i="28" s="1"/>
  <c r="DA27" i="28"/>
  <c r="CH27" i="28" s="1"/>
  <c r="DA26" i="28"/>
  <c r="DA25" i="28"/>
  <c r="CH25" i="28" s="1"/>
  <c r="DA24" i="28"/>
  <c r="CH24" i="28" s="1"/>
  <c r="DA23" i="28"/>
  <c r="DA22" i="28"/>
  <c r="DA21" i="28"/>
  <c r="CH21" i="28" s="1"/>
  <c r="DA20" i="28"/>
  <c r="CH20" i="28" s="1"/>
  <c r="DA19" i="28"/>
  <c r="CH19" i="28" s="1"/>
  <c r="DA18" i="28"/>
  <c r="CH18" i="28" s="1"/>
  <c r="DA17" i="28"/>
  <c r="CH17" i="28" s="1"/>
  <c r="DA16" i="28"/>
  <c r="CH16" i="28" s="1"/>
  <c r="DA15" i="28"/>
  <c r="DA14" i="28"/>
  <c r="CH14" i="28" s="1"/>
  <c r="DA13" i="28"/>
  <c r="DA12" i="28"/>
  <c r="CH12" i="28" s="1"/>
  <c r="DA11" i="28"/>
  <c r="CH11" i="28" s="1"/>
  <c r="DA10" i="28"/>
  <c r="CH10" i="28" s="1"/>
  <c r="DA9" i="28"/>
  <c r="CH9" i="28" s="1"/>
  <c r="DA8" i="28"/>
  <c r="CH8" i="28" s="1"/>
  <c r="DA7" i="28"/>
  <c r="CH7" i="28" s="1"/>
  <c r="CH15" i="28" l="1"/>
  <c r="CL242" i="28"/>
  <c r="CH45" i="28"/>
  <c r="CL241" i="28"/>
  <c r="CH22" i="28"/>
  <c r="CL238" i="28"/>
  <c r="CH26" i="28"/>
  <c r="CL240" i="28"/>
  <c r="CH13" i="28"/>
  <c r="CL237" i="28"/>
  <c r="CH23" i="28"/>
  <c r="CL239" i="28"/>
  <c r="CK84" i="28"/>
  <c r="CK163" i="28" s="1"/>
  <c r="DF6" i="28"/>
  <c r="DZ6" i="28" s="1"/>
  <c r="ET6" i="28" s="1"/>
  <c r="CM84" i="28"/>
  <c r="CM163" i="28" s="1"/>
  <c r="DH6" i="28"/>
  <c r="EB6" i="28" s="1"/>
  <c r="EV6" i="28" s="1"/>
  <c r="CO84" i="28"/>
  <c r="CO163" i="28" s="1"/>
  <c r="DJ6" i="28"/>
  <c r="ED6" i="28" s="1"/>
  <c r="EX6" i="28" s="1"/>
  <c r="CQ84" i="28"/>
  <c r="CQ163" i="28" s="1"/>
  <c r="DL6" i="28"/>
  <c r="EF6" i="28" s="1"/>
  <c r="EZ6" i="28" s="1"/>
  <c r="CS84" i="28"/>
  <c r="CS163" i="28" s="1"/>
  <c r="DN6" i="28"/>
  <c r="EH6" i="28" s="1"/>
  <c r="FB6" i="28" s="1"/>
  <c r="CU84" i="28"/>
  <c r="CU163" i="28" s="1"/>
  <c r="DP6" i="28"/>
  <c r="EJ6" i="28" s="1"/>
  <c r="FD6" i="28" s="1"/>
  <c r="CW84" i="28"/>
  <c r="CW163" i="28" s="1"/>
  <c r="DR6" i="28"/>
  <c r="EL6" i="28" s="1"/>
  <c r="FF6" i="28" s="1"/>
  <c r="CY84" i="28"/>
  <c r="CY163" i="28" s="1"/>
  <c r="DT6" i="28"/>
  <c r="EN6" i="28" s="1"/>
  <c r="FH6" i="28" s="1"/>
  <c r="CL84" i="28"/>
  <c r="CL163" i="28" s="1"/>
  <c r="DG6" i="28"/>
  <c r="EA6" i="28" s="1"/>
  <c r="EU6" i="28" s="1"/>
  <c r="CN84" i="28"/>
  <c r="CN163" i="28" s="1"/>
  <c r="DI6" i="28"/>
  <c r="EC6" i="28" s="1"/>
  <c r="EW6" i="28" s="1"/>
  <c r="CP84" i="28"/>
  <c r="CP163" i="28" s="1"/>
  <c r="DK6" i="28"/>
  <c r="EE6" i="28" s="1"/>
  <c r="EY6" i="28" s="1"/>
  <c r="CR84" i="28"/>
  <c r="CR163" i="28" s="1"/>
  <c r="DM6" i="28"/>
  <c r="EG6" i="28" s="1"/>
  <c r="FA6" i="28" s="1"/>
  <c r="CT84" i="28"/>
  <c r="CT163" i="28" s="1"/>
  <c r="DO6" i="28"/>
  <c r="EI6" i="28" s="1"/>
  <c r="FC6" i="28" s="1"/>
  <c r="CV84" i="28"/>
  <c r="CV163" i="28" s="1"/>
  <c r="DQ6" i="28"/>
  <c r="EK6" i="28" s="1"/>
  <c r="FE6" i="28" s="1"/>
  <c r="CX84" i="28"/>
  <c r="CX163" i="28" s="1"/>
  <c r="DS6" i="28"/>
  <c r="EM6" i="28" s="1"/>
  <c r="FG6" i="28" s="1"/>
  <c r="CZ84" i="28"/>
  <c r="CZ163" i="28" s="1"/>
  <c r="DU6" i="28"/>
  <c r="EO6" i="28" s="1"/>
  <c r="FI6" i="28" s="1"/>
  <c r="DA229" i="28"/>
  <c r="DA231" i="28"/>
  <c r="DA232" i="28"/>
  <c r="DA233" i="28"/>
  <c r="DA164" i="28"/>
  <c r="DA165" i="28"/>
  <c r="DA166" i="28"/>
  <c r="DA168" i="28"/>
  <c r="DA169" i="28"/>
  <c r="DA170" i="28"/>
  <c r="DA172" i="28"/>
  <c r="DA173" i="28"/>
  <c r="DA174" i="28"/>
  <c r="DA176" i="28"/>
  <c r="DA177" i="28"/>
  <c r="DA179" i="28"/>
  <c r="DA180" i="28"/>
  <c r="DA181" i="28"/>
  <c r="DA183" i="28"/>
  <c r="DA184" i="28"/>
  <c r="DA185" i="28"/>
  <c r="DA187" i="28"/>
  <c r="DA188" i="28"/>
  <c r="DA189" i="28"/>
  <c r="DA191" i="28"/>
  <c r="DA192" i="28"/>
  <c r="DA193" i="28"/>
  <c r="DA195" i="28"/>
  <c r="DA196" i="28"/>
  <c r="DA197" i="28"/>
  <c r="DA199" i="28"/>
  <c r="DA200" i="28"/>
  <c r="DA201" i="28"/>
  <c r="DA203" i="28"/>
  <c r="DA204" i="28"/>
  <c r="DA205" i="28"/>
  <c r="DA207" i="28"/>
  <c r="DA208" i="28"/>
  <c r="DA209" i="28"/>
  <c r="DA211" i="28"/>
  <c r="DA212" i="28"/>
  <c r="DA213" i="28"/>
  <c r="DA215" i="28"/>
  <c r="DA216" i="28"/>
  <c r="DA217" i="28"/>
  <c r="DA219" i="28"/>
  <c r="DA220" i="28"/>
  <c r="DA221" i="28"/>
  <c r="DA223" i="28"/>
  <c r="DA224" i="28"/>
  <c r="DA225" i="28"/>
  <c r="DA227" i="28"/>
  <c r="DA228" i="28"/>
  <c r="DA167" i="28"/>
  <c r="DA171" i="28"/>
  <c r="DA175" i="28"/>
  <c r="DA178" i="28"/>
  <c r="DA182" i="28"/>
  <c r="DA186" i="28"/>
  <c r="DA190" i="28"/>
  <c r="DA194" i="28"/>
  <c r="DA198" i="28"/>
  <c r="DA202" i="28"/>
  <c r="DA206" i="28"/>
  <c r="DA210" i="28"/>
  <c r="DA214" i="28"/>
  <c r="DA218" i="28"/>
  <c r="DA222" i="28"/>
  <c r="DA226" i="28"/>
  <c r="DA230" i="28"/>
  <c r="DU6" i="29"/>
  <c r="DT6" i="29"/>
  <c r="DS6" i="29"/>
  <c r="DR6" i="29"/>
  <c r="DQ6" i="29"/>
  <c r="DP6" i="29"/>
  <c r="DO6" i="29"/>
  <c r="DN6" i="29"/>
  <c r="DM6" i="29"/>
  <c r="DL6" i="29"/>
  <c r="DK6" i="29"/>
  <c r="DJ6" i="29"/>
  <c r="DI6" i="29"/>
  <c r="DH6" i="29"/>
  <c r="DG6" i="29"/>
  <c r="DF6" i="29"/>
  <c r="DV76" i="29"/>
  <c r="DC76" i="29" s="1"/>
  <c r="DV75" i="29"/>
  <c r="DC75" i="29" s="1"/>
  <c r="DV74" i="29"/>
  <c r="DC74" i="29" s="1"/>
  <c r="DV73" i="29"/>
  <c r="DC73" i="29" s="1"/>
  <c r="DV72" i="29"/>
  <c r="DC72" i="29" s="1"/>
  <c r="DV71" i="29"/>
  <c r="DC71" i="29" s="1"/>
  <c r="DV70" i="29"/>
  <c r="DC70" i="29" s="1"/>
  <c r="DV69" i="29"/>
  <c r="DC69" i="29" s="1"/>
  <c r="DV68" i="29"/>
  <c r="DC68" i="29" s="1"/>
  <c r="DV67" i="29"/>
  <c r="DC67" i="29" s="1"/>
  <c r="DV66" i="29"/>
  <c r="DC66" i="29" s="1"/>
  <c r="DV65" i="29"/>
  <c r="DC65" i="29" s="1"/>
  <c r="DV64" i="29"/>
  <c r="DC64" i="29" s="1"/>
  <c r="DV63" i="29"/>
  <c r="DC63" i="29" s="1"/>
  <c r="DV62" i="29"/>
  <c r="DC62" i="29" s="1"/>
  <c r="DV61" i="29"/>
  <c r="DC61" i="29" s="1"/>
  <c r="DV60" i="29"/>
  <c r="DC60" i="29" s="1"/>
  <c r="DV59" i="29"/>
  <c r="DC59" i="29" s="1"/>
  <c r="DV58" i="29"/>
  <c r="DC58" i="29" s="1"/>
  <c r="DV57" i="29"/>
  <c r="DC57" i="29" s="1"/>
  <c r="DV56" i="29"/>
  <c r="DC56" i="29" s="1"/>
  <c r="DV55" i="29"/>
  <c r="DC55" i="29" s="1"/>
  <c r="DV54" i="29"/>
  <c r="DC54" i="29" s="1"/>
  <c r="DV53" i="29"/>
  <c r="DC53" i="29" s="1"/>
  <c r="DV52" i="29"/>
  <c r="DC52" i="29" s="1"/>
  <c r="DV51" i="29"/>
  <c r="DC51" i="29" s="1"/>
  <c r="DV50" i="29"/>
  <c r="DC50" i="29" s="1"/>
  <c r="DV49" i="29"/>
  <c r="DC49" i="29" s="1"/>
  <c r="DV48" i="29"/>
  <c r="DC48" i="29" s="1"/>
  <c r="DV47" i="29"/>
  <c r="DC47" i="29" s="1"/>
  <c r="DV46" i="29"/>
  <c r="DC46" i="29" s="1"/>
  <c r="DV45" i="29"/>
  <c r="DC45" i="29" s="1"/>
  <c r="DV44" i="29"/>
  <c r="DC44" i="29" s="1"/>
  <c r="DV43" i="29"/>
  <c r="DC43" i="29" s="1"/>
  <c r="DV42" i="29"/>
  <c r="DC42" i="29" s="1"/>
  <c r="DV41" i="29"/>
  <c r="DC41" i="29" s="1"/>
  <c r="DV40" i="29"/>
  <c r="DC40" i="29" s="1"/>
  <c r="DV39" i="29"/>
  <c r="DC39" i="29" s="1"/>
  <c r="DV38" i="29"/>
  <c r="DC38" i="29" s="1"/>
  <c r="DV37" i="29"/>
  <c r="DC37" i="29" s="1"/>
  <c r="DV36" i="29"/>
  <c r="DC36" i="29" s="1"/>
  <c r="DV35" i="29"/>
  <c r="DC35" i="29" s="1"/>
  <c r="DV34" i="29"/>
  <c r="DC34" i="29" s="1"/>
  <c r="DV33" i="29"/>
  <c r="DC33" i="29" s="1"/>
  <c r="DV32" i="29"/>
  <c r="DC32" i="29" s="1"/>
  <c r="DV31" i="29"/>
  <c r="DC31" i="29" s="1"/>
  <c r="DV30" i="29"/>
  <c r="DC30" i="29" s="1"/>
  <c r="DV29" i="29"/>
  <c r="DC29" i="29" s="1"/>
  <c r="DV28" i="29"/>
  <c r="DC28" i="29" s="1"/>
  <c r="DV27" i="29"/>
  <c r="DC27" i="29" s="1"/>
  <c r="DV26" i="29"/>
  <c r="DC26" i="29" s="1"/>
  <c r="DV25" i="29"/>
  <c r="DC25" i="29" s="1"/>
  <c r="DV24" i="29"/>
  <c r="DC24" i="29" s="1"/>
  <c r="DV23" i="29"/>
  <c r="DC23" i="29" s="1"/>
  <c r="DV22" i="29"/>
  <c r="DC22" i="29" s="1"/>
  <c r="DV21" i="29"/>
  <c r="DC21" i="29" s="1"/>
  <c r="DV20" i="29"/>
  <c r="DC20" i="29" s="1"/>
  <c r="DV19" i="29"/>
  <c r="DC19" i="29" s="1"/>
  <c r="DV18" i="29"/>
  <c r="DC18" i="29" s="1"/>
  <c r="DV17" i="29"/>
  <c r="DC17" i="29" s="1"/>
  <c r="DV16" i="29"/>
  <c r="DC16" i="29" s="1"/>
  <c r="DV15" i="29"/>
  <c r="DC15" i="29" s="1"/>
  <c r="DV14" i="29"/>
  <c r="DC14" i="29" s="1"/>
  <c r="DV13" i="29"/>
  <c r="DC13" i="29" s="1"/>
  <c r="DV12" i="29"/>
  <c r="DC12" i="29" s="1"/>
  <c r="DV11" i="29"/>
  <c r="DC11" i="29" s="1"/>
  <c r="DV10" i="29"/>
  <c r="DC10" i="29" s="1"/>
  <c r="DV9" i="29"/>
  <c r="DC9" i="29" s="1"/>
  <c r="DV8" i="29"/>
  <c r="DC8" i="29" s="1"/>
  <c r="DV7" i="29"/>
  <c r="DC7" i="29" s="1"/>
  <c r="CL243" i="28" l="1"/>
  <c r="DA234" i="28"/>
  <c r="BM155" i="28" l="1"/>
  <c r="AR155" i="28"/>
  <c r="W155" i="28"/>
  <c r="A155" i="28"/>
  <c r="BX82" i="28" l="1"/>
  <c r="BX4" i="28"/>
  <c r="C76" i="29" l="1"/>
  <c r="B76" i="29"/>
  <c r="C75" i="29"/>
  <c r="B75" i="29"/>
  <c r="C74" i="29"/>
  <c r="B74" i="29"/>
  <c r="C73" i="29"/>
  <c r="B73" i="29"/>
  <c r="C72" i="29"/>
  <c r="B72" i="29"/>
  <c r="C71" i="29"/>
  <c r="B71" i="29"/>
  <c r="C70" i="29"/>
  <c r="B70" i="29"/>
  <c r="C69" i="29"/>
  <c r="B69" i="29"/>
  <c r="C68" i="29"/>
  <c r="B68" i="29"/>
  <c r="C67" i="29"/>
  <c r="B67" i="29"/>
  <c r="C66" i="29"/>
  <c r="B66" i="29"/>
  <c r="C65" i="29"/>
  <c r="B65" i="29"/>
  <c r="C64" i="29"/>
  <c r="B64" i="29"/>
  <c r="C63" i="29"/>
  <c r="B63" i="29"/>
  <c r="C62" i="29"/>
  <c r="B62" i="29"/>
  <c r="C61" i="29"/>
  <c r="B61" i="29"/>
  <c r="C60" i="29"/>
  <c r="B60" i="29"/>
  <c r="C59" i="29"/>
  <c r="B59" i="29"/>
  <c r="C58" i="29"/>
  <c r="B58" i="29"/>
  <c r="C57" i="29"/>
  <c r="B57" i="29"/>
  <c r="C56" i="29"/>
  <c r="B56" i="29"/>
  <c r="C55" i="29"/>
  <c r="B55" i="29"/>
  <c r="C54" i="29"/>
  <c r="B54" i="29"/>
  <c r="C53" i="29"/>
  <c r="B53" i="29"/>
  <c r="C52" i="29"/>
  <c r="B52" i="29"/>
  <c r="C51" i="29"/>
  <c r="B51" i="29"/>
  <c r="C50" i="29"/>
  <c r="B50" i="29"/>
  <c r="C49" i="29"/>
  <c r="B49" i="29"/>
  <c r="C48" i="29"/>
  <c r="B48" i="29"/>
  <c r="C47" i="29"/>
  <c r="B47" i="29"/>
  <c r="C46" i="29"/>
  <c r="B46" i="29"/>
  <c r="C45" i="29"/>
  <c r="B45" i="29"/>
  <c r="C44" i="29"/>
  <c r="B44" i="29"/>
  <c r="C43" i="29"/>
  <c r="B43" i="29"/>
  <c r="C42" i="29"/>
  <c r="B42" i="29"/>
  <c r="C41" i="29"/>
  <c r="B41" i="29"/>
  <c r="C40" i="29"/>
  <c r="B40" i="29"/>
  <c r="C39" i="29"/>
  <c r="B39" i="29"/>
  <c r="C38" i="29"/>
  <c r="B38" i="29"/>
  <c r="C37" i="29"/>
  <c r="B37" i="29"/>
  <c r="C36" i="29"/>
  <c r="B36" i="29"/>
  <c r="C35" i="29"/>
  <c r="B35" i="29"/>
  <c r="C34" i="29"/>
  <c r="B34" i="29"/>
  <c r="C33" i="29"/>
  <c r="B33" i="29"/>
  <c r="C32" i="29"/>
  <c r="B32" i="29"/>
  <c r="C31" i="29"/>
  <c r="B31" i="29"/>
  <c r="C30" i="29"/>
  <c r="B30" i="29"/>
  <c r="C29" i="29"/>
  <c r="B29" i="29"/>
  <c r="C28" i="29"/>
  <c r="B28" i="29"/>
  <c r="C27" i="29"/>
  <c r="B27" i="29"/>
  <c r="C26" i="29"/>
  <c r="B26" i="29"/>
  <c r="C25" i="29"/>
  <c r="B25" i="29"/>
  <c r="C24" i="29"/>
  <c r="B24" i="29"/>
  <c r="C23" i="29"/>
  <c r="B23" i="29"/>
  <c r="C22" i="29"/>
  <c r="B22" i="29"/>
  <c r="C21" i="29"/>
  <c r="B21" i="29"/>
  <c r="C20" i="29"/>
  <c r="B20" i="29"/>
  <c r="C19" i="29"/>
  <c r="B19" i="29"/>
  <c r="C18" i="29"/>
  <c r="B18" i="29"/>
  <c r="C17" i="29"/>
  <c r="B17" i="29"/>
  <c r="C16" i="29"/>
  <c r="B16" i="29"/>
  <c r="C15" i="29"/>
  <c r="B15" i="29"/>
  <c r="C14" i="29"/>
  <c r="B14" i="29"/>
  <c r="C13" i="29"/>
  <c r="B13" i="29"/>
  <c r="C12" i="29"/>
  <c r="B12" i="29"/>
  <c r="C11" i="29"/>
  <c r="B11" i="29"/>
  <c r="C10" i="29"/>
  <c r="B10" i="29"/>
  <c r="C9" i="29"/>
  <c r="B9" i="29"/>
  <c r="C8" i="29"/>
  <c r="B8" i="29"/>
  <c r="C7" i="29"/>
  <c r="B7" i="29"/>
  <c r="B1" i="8" l="1"/>
  <c r="CF76" i="28" l="1"/>
  <c r="CF75" i="28"/>
  <c r="CF74" i="28"/>
  <c r="CF73" i="28"/>
  <c r="CF72" i="28"/>
  <c r="CF71" i="28"/>
  <c r="CF70" i="28"/>
  <c r="CF69" i="28"/>
  <c r="CF68" i="28"/>
  <c r="CF67" i="28"/>
  <c r="CF66" i="28"/>
  <c r="CF65" i="28"/>
  <c r="CF64" i="28"/>
  <c r="CF63" i="28"/>
  <c r="CF62" i="28"/>
  <c r="CF61" i="28"/>
  <c r="CF60" i="28"/>
  <c r="CF59" i="28"/>
  <c r="CF58" i="28"/>
  <c r="CF57" i="28"/>
  <c r="CF56" i="28"/>
  <c r="CF55" i="28"/>
  <c r="CF54" i="28"/>
  <c r="CF53" i="28"/>
  <c r="CF52" i="28"/>
  <c r="CF51" i="28"/>
  <c r="CF50" i="28"/>
  <c r="CF49" i="28"/>
  <c r="CF48" i="28"/>
  <c r="CF47" i="28"/>
  <c r="CF46" i="28"/>
  <c r="CF45" i="28"/>
  <c r="BQ241" i="28" s="1"/>
  <c r="CF44" i="28"/>
  <c r="CF43" i="28"/>
  <c r="CF42" i="28"/>
  <c r="CF41" i="28"/>
  <c r="CF40" i="28"/>
  <c r="CF39" i="28"/>
  <c r="CF38" i="28"/>
  <c r="CF37" i="28"/>
  <c r="CF36" i="28"/>
  <c r="CF35" i="28"/>
  <c r="CF34" i="28"/>
  <c r="CF33" i="28"/>
  <c r="CF32" i="28"/>
  <c r="CF31" i="28"/>
  <c r="CF30" i="28"/>
  <c r="CF29" i="28"/>
  <c r="CF28" i="28"/>
  <c r="CF27" i="28"/>
  <c r="CF26" i="28"/>
  <c r="BQ240" i="28" s="1"/>
  <c r="CF25" i="28"/>
  <c r="CF24" i="28"/>
  <c r="CF23" i="28"/>
  <c r="BQ239" i="28" s="1"/>
  <c r="CF22" i="28"/>
  <c r="BQ238" i="28" s="1"/>
  <c r="CF21" i="28"/>
  <c r="CF20" i="28"/>
  <c r="CF19" i="28"/>
  <c r="CF18" i="28"/>
  <c r="CF17" i="28"/>
  <c r="CF16" i="28"/>
  <c r="CF15" i="28"/>
  <c r="BQ242" i="28" s="1"/>
  <c r="CF14" i="28"/>
  <c r="CF13" i="28"/>
  <c r="BQ237" i="28" s="1"/>
  <c r="CF12" i="28"/>
  <c r="CF11" i="28"/>
  <c r="CF10" i="28"/>
  <c r="BQ243" i="28" l="1"/>
  <c r="DH19" i="25"/>
  <c r="DG19" i="25"/>
  <c r="DH17" i="25"/>
  <c r="DG17" i="25"/>
  <c r="DH11" i="25"/>
  <c r="DH25" i="25" s="1"/>
  <c r="DG11" i="25"/>
  <c r="DG25" i="25" s="1"/>
  <c r="AJ10" i="25"/>
  <c r="DF19" i="25"/>
  <c r="AH19" i="25"/>
  <c r="DF17" i="25"/>
  <c r="AH17" i="25"/>
  <c r="DF11" i="25"/>
  <c r="DF25" i="25" s="1"/>
  <c r="AH11" i="25"/>
  <c r="AH10" i="25"/>
  <c r="DM17" i="25" l="1"/>
  <c r="CW17" i="25"/>
  <c r="DI28" i="25"/>
  <c r="H435" i="4" s="1"/>
  <c r="AJ11" i="25"/>
  <c r="DO11" i="25"/>
  <c r="CY11" i="25"/>
  <c r="AJ19" i="25"/>
  <c r="DO19" i="25"/>
  <c r="CY19" i="25"/>
  <c r="DM11" i="25"/>
  <c r="CW11" i="25"/>
  <c r="DM19" i="25"/>
  <c r="CW19" i="25"/>
  <c r="AJ17" i="25"/>
  <c r="DO17" i="25"/>
  <c r="CY17" i="25"/>
  <c r="AG10" i="25"/>
  <c r="AG17" i="25"/>
  <c r="AG11" i="25"/>
  <c r="AG19" i="25"/>
  <c r="AR10" i="25" l="1"/>
  <c r="AR8" i="25"/>
  <c r="AI8" i="25"/>
  <c r="AR17" i="25"/>
  <c r="AR19" i="25"/>
  <c r="AR11" i="25"/>
  <c r="D77" i="8"/>
  <c r="E77" i="8"/>
  <c r="AK19" i="27" l="1"/>
  <c r="AO28" i="25"/>
  <c r="D339" i="4" s="1"/>
  <c r="AO29" i="25"/>
  <c r="D335" i="4" s="1"/>
  <c r="AK11" i="27"/>
  <c r="AT28" i="25"/>
  <c r="D337" i="4" s="1"/>
  <c r="AK17" i="27"/>
  <c r="AT29" i="25"/>
  <c r="D338" i="4" s="1"/>
  <c r="AK10" i="27"/>
  <c r="AR29" i="25"/>
  <c r="D336" i="4" s="1"/>
  <c r="DN17" i="25"/>
  <c r="CX17" i="25"/>
  <c r="CX19" i="25"/>
  <c r="DN19" i="25"/>
  <c r="CX11" i="25"/>
  <c r="DN11" i="25"/>
  <c r="CX10" i="25"/>
  <c r="DN10" i="25"/>
  <c r="AD8" i="27"/>
  <c r="AM28" i="25"/>
  <c r="D342" i="4" s="1"/>
  <c r="AK8" i="27"/>
  <c r="AI10" i="25"/>
  <c r="AI11" i="25"/>
  <c r="AI17" i="25"/>
  <c r="AI19" i="25"/>
  <c r="E10" i="30"/>
  <c r="C10" i="30"/>
  <c r="AD19" i="27" l="1"/>
  <c r="AH27" i="25"/>
  <c r="D346" i="4" s="1"/>
  <c r="AD11" i="27"/>
  <c r="AL27" i="25"/>
  <c r="D344" i="4" s="1"/>
  <c r="AD17" i="27"/>
  <c r="AH29" i="25"/>
  <c r="D345" i="4" s="1"/>
  <c r="AD10" i="27"/>
  <c r="AJ27" i="25"/>
  <c r="D343" i="4" s="1"/>
  <c r="E122" i="12"/>
  <c r="E120" i="12"/>
  <c r="E121" i="12"/>
  <c r="E119" i="12"/>
  <c r="E118" i="12"/>
  <c r="E115" i="12"/>
  <c r="E116" i="12"/>
  <c r="E114" i="12"/>
  <c r="E113" i="12"/>
  <c r="E117" i="12"/>
  <c r="C121" i="12"/>
  <c r="I121" i="12" s="1"/>
  <c r="C119" i="12"/>
  <c r="I119" i="12" s="1"/>
  <c r="C118" i="12"/>
  <c r="I118" i="12" s="1"/>
  <c r="C115" i="12"/>
  <c r="I115" i="12" s="1"/>
  <c r="C116" i="12"/>
  <c r="I116" i="12" s="1"/>
  <c r="C114" i="12"/>
  <c r="I114" i="12" s="1"/>
  <c r="C113" i="12"/>
  <c r="I113" i="12" s="1"/>
  <c r="C122" i="12"/>
  <c r="I122" i="12" s="1"/>
  <c r="C120" i="12"/>
  <c r="C117" i="12"/>
  <c r="I117" i="12" s="1"/>
  <c r="I120" i="12" l="1"/>
  <c r="AA29" i="8"/>
  <c r="A29" i="8" s="1"/>
  <c r="E3" i="30"/>
  <c r="C3" i="30"/>
  <c r="E9" i="30"/>
  <c r="C9" i="30"/>
  <c r="E8" i="30"/>
  <c r="C8" i="30"/>
  <c r="E7" i="30"/>
  <c r="C7" i="30"/>
  <c r="E6" i="30"/>
  <c r="C6" i="30"/>
  <c r="E5" i="30"/>
  <c r="C5" i="30"/>
  <c r="E4" i="30"/>
  <c r="C4" i="30"/>
  <c r="C2" i="30"/>
  <c r="E2" i="30"/>
  <c r="Y76" i="29" l="1"/>
  <c r="AT76" i="29" s="1"/>
  <c r="BO76" i="29" s="1"/>
  <c r="CJ76" i="29" s="1"/>
  <c r="DE76" i="29" s="1"/>
  <c r="X76" i="29"/>
  <c r="AS76" i="29" s="1"/>
  <c r="BN76" i="29" s="1"/>
  <c r="CI76" i="29" s="1"/>
  <c r="DD76" i="29" s="1"/>
  <c r="Y75" i="29"/>
  <c r="AT75" i="29" s="1"/>
  <c r="BO75" i="29" s="1"/>
  <c r="CJ75" i="29" s="1"/>
  <c r="DE75" i="29" s="1"/>
  <c r="X75" i="29"/>
  <c r="AS75" i="29" s="1"/>
  <c r="BN75" i="29" s="1"/>
  <c r="CI75" i="29" s="1"/>
  <c r="DD75" i="29" s="1"/>
  <c r="Y74" i="29"/>
  <c r="AT74" i="29" s="1"/>
  <c r="BO74" i="29" s="1"/>
  <c r="CJ74" i="29" s="1"/>
  <c r="DE74" i="29" s="1"/>
  <c r="X74" i="29"/>
  <c r="AS74" i="29" s="1"/>
  <c r="BN74" i="29" s="1"/>
  <c r="CI74" i="29" s="1"/>
  <c r="DD74" i="29" s="1"/>
  <c r="Y73" i="29"/>
  <c r="AT73" i="29" s="1"/>
  <c r="BO73" i="29" s="1"/>
  <c r="CJ73" i="29" s="1"/>
  <c r="DE73" i="29" s="1"/>
  <c r="X73" i="29"/>
  <c r="AS73" i="29" s="1"/>
  <c r="BN73" i="29" s="1"/>
  <c r="CI73" i="29" s="1"/>
  <c r="DD73" i="29" s="1"/>
  <c r="Y72" i="29"/>
  <c r="AT72" i="29" s="1"/>
  <c r="BO72" i="29" s="1"/>
  <c r="CJ72" i="29" s="1"/>
  <c r="DE72" i="29" s="1"/>
  <c r="X72" i="29"/>
  <c r="AS72" i="29" s="1"/>
  <c r="BN72" i="29" s="1"/>
  <c r="CI72" i="29" s="1"/>
  <c r="DD72" i="29" s="1"/>
  <c r="Y71" i="29"/>
  <c r="AT71" i="29" s="1"/>
  <c r="BO71" i="29" s="1"/>
  <c r="CJ71" i="29" s="1"/>
  <c r="DE71" i="29" s="1"/>
  <c r="X71" i="29"/>
  <c r="AS71" i="29" s="1"/>
  <c r="BN71" i="29" s="1"/>
  <c r="CI71" i="29" s="1"/>
  <c r="DD71" i="29" s="1"/>
  <c r="Y70" i="29"/>
  <c r="AT70" i="29" s="1"/>
  <c r="BO70" i="29" s="1"/>
  <c r="CJ70" i="29" s="1"/>
  <c r="DE70" i="29" s="1"/>
  <c r="X70" i="29"/>
  <c r="AS70" i="29" s="1"/>
  <c r="BN70" i="29" s="1"/>
  <c r="CI70" i="29" s="1"/>
  <c r="DD70" i="29" s="1"/>
  <c r="Y69" i="29"/>
  <c r="AT69" i="29" s="1"/>
  <c r="BO69" i="29" s="1"/>
  <c r="CJ69" i="29" s="1"/>
  <c r="DE69" i="29" s="1"/>
  <c r="X69" i="29"/>
  <c r="AS69" i="29" s="1"/>
  <c r="BN69" i="29" s="1"/>
  <c r="CI69" i="29" s="1"/>
  <c r="DD69" i="29" s="1"/>
  <c r="Y68" i="29"/>
  <c r="AT68" i="29" s="1"/>
  <c r="BO68" i="29" s="1"/>
  <c r="CJ68" i="29" s="1"/>
  <c r="DE68" i="29" s="1"/>
  <c r="X68" i="29"/>
  <c r="AS68" i="29" s="1"/>
  <c r="BN68" i="29" s="1"/>
  <c r="CI68" i="29" s="1"/>
  <c r="DD68" i="29" s="1"/>
  <c r="Y67" i="29"/>
  <c r="AT67" i="29" s="1"/>
  <c r="BO67" i="29" s="1"/>
  <c r="CJ67" i="29" s="1"/>
  <c r="DE67" i="29" s="1"/>
  <c r="X67" i="29"/>
  <c r="AS67" i="29" s="1"/>
  <c r="BN67" i="29" s="1"/>
  <c r="CI67" i="29" s="1"/>
  <c r="DD67" i="29" s="1"/>
  <c r="Y66" i="29"/>
  <c r="AT66" i="29" s="1"/>
  <c r="BO66" i="29" s="1"/>
  <c r="CJ66" i="29" s="1"/>
  <c r="DE66" i="29" s="1"/>
  <c r="X66" i="29"/>
  <c r="AS66" i="29" s="1"/>
  <c r="BN66" i="29" s="1"/>
  <c r="CI66" i="29" s="1"/>
  <c r="DD66" i="29" s="1"/>
  <c r="Y65" i="29"/>
  <c r="AT65" i="29" s="1"/>
  <c r="BO65" i="29" s="1"/>
  <c r="CJ65" i="29" s="1"/>
  <c r="DE65" i="29" s="1"/>
  <c r="X65" i="29"/>
  <c r="AS65" i="29" s="1"/>
  <c r="BN65" i="29" s="1"/>
  <c r="CI65" i="29" s="1"/>
  <c r="DD65" i="29" s="1"/>
  <c r="Y64" i="29"/>
  <c r="AT64" i="29" s="1"/>
  <c r="BO64" i="29" s="1"/>
  <c r="CJ64" i="29" s="1"/>
  <c r="DE64" i="29" s="1"/>
  <c r="X64" i="29"/>
  <c r="AS64" i="29" s="1"/>
  <c r="BN64" i="29" s="1"/>
  <c r="CI64" i="29" s="1"/>
  <c r="DD64" i="29" s="1"/>
  <c r="Y63" i="29"/>
  <c r="AT63" i="29" s="1"/>
  <c r="BO63" i="29" s="1"/>
  <c r="CJ63" i="29" s="1"/>
  <c r="DE63" i="29" s="1"/>
  <c r="X63" i="29"/>
  <c r="AS63" i="29" s="1"/>
  <c r="BN63" i="29" s="1"/>
  <c r="CI63" i="29" s="1"/>
  <c r="DD63" i="29" s="1"/>
  <c r="Y62" i="29"/>
  <c r="AT62" i="29" s="1"/>
  <c r="BO62" i="29" s="1"/>
  <c r="CJ62" i="29" s="1"/>
  <c r="DE62" i="29" s="1"/>
  <c r="X62" i="29"/>
  <c r="AS62" i="29" s="1"/>
  <c r="BN62" i="29" s="1"/>
  <c r="CI62" i="29" s="1"/>
  <c r="DD62" i="29" s="1"/>
  <c r="Y61" i="29"/>
  <c r="AT61" i="29" s="1"/>
  <c r="BO61" i="29" s="1"/>
  <c r="CJ61" i="29" s="1"/>
  <c r="DE61" i="29" s="1"/>
  <c r="X61" i="29"/>
  <c r="AS61" i="29" s="1"/>
  <c r="BN61" i="29" s="1"/>
  <c r="CI61" i="29" s="1"/>
  <c r="DD61" i="29" s="1"/>
  <c r="Y60" i="29"/>
  <c r="AT60" i="29" s="1"/>
  <c r="BO60" i="29" s="1"/>
  <c r="CJ60" i="29" s="1"/>
  <c r="DE60" i="29" s="1"/>
  <c r="X60" i="29"/>
  <c r="AS60" i="29" s="1"/>
  <c r="BN60" i="29" s="1"/>
  <c r="CI60" i="29" s="1"/>
  <c r="DD60" i="29" s="1"/>
  <c r="Y59" i="29"/>
  <c r="AT59" i="29" s="1"/>
  <c r="BO59" i="29" s="1"/>
  <c r="CJ59" i="29" s="1"/>
  <c r="DE59" i="29" s="1"/>
  <c r="X59" i="29"/>
  <c r="AS59" i="29" s="1"/>
  <c r="BN59" i="29" s="1"/>
  <c r="CI59" i="29" s="1"/>
  <c r="DD59" i="29" s="1"/>
  <c r="Y58" i="29"/>
  <c r="AT58" i="29" s="1"/>
  <c r="BO58" i="29" s="1"/>
  <c r="CJ58" i="29" s="1"/>
  <c r="DE58" i="29" s="1"/>
  <c r="X58" i="29"/>
  <c r="AS58" i="29" s="1"/>
  <c r="BN58" i="29" s="1"/>
  <c r="CI58" i="29" s="1"/>
  <c r="DD58" i="29" s="1"/>
  <c r="Y57" i="29"/>
  <c r="AT57" i="29" s="1"/>
  <c r="BO57" i="29" s="1"/>
  <c r="CJ57" i="29" s="1"/>
  <c r="DE57" i="29" s="1"/>
  <c r="X57" i="29"/>
  <c r="AS57" i="29" s="1"/>
  <c r="BN57" i="29" s="1"/>
  <c r="CI57" i="29" s="1"/>
  <c r="DD57" i="29" s="1"/>
  <c r="Y56" i="29"/>
  <c r="AT56" i="29" s="1"/>
  <c r="BO56" i="29" s="1"/>
  <c r="CJ56" i="29" s="1"/>
  <c r="DE56" i="29" s="1"/>
  <c r="X56" i="29"/>
  <c r="AS56" i="29" s="1"/>
  <c r="BN56" i="29" s="1"/>
  <c r="CI56" i="29" s="1"/>
  <c r="DD56" i="29" s="1"/>
  <c r="Y55" i="29"/>
  <c r="AT55" i="29" s="1"/>
  <c r="BO55" i="29" s="1"/>
  <c r="CJ55" i="29" s="1"/>
  <c r="DE55" i="29" s="1"/>
  <c r="X55" i="29"/>
  <c r="AS55" i="29" s="1"/>
  <c r="BN55" i="29" s="1"/>
  <c r="CI55" i="29" s="1"/>
  <c r="DD55" i="29" s="1"/>
  <c r="Y54" i="29"/>
  <c r="AT54" i="29" s="1"/>
  <c r="BO54" i="29" s="1"/>
  <c r="CJ54" i="29" s="1"/>
  <c r="DE54" i="29" s="1"/>
  <c r="X54" i="29"/>
  <c r="AS54" i="29" s="1"/>
  <c r="BN54" i="29" s="1"/>
  <c r="CI54" i="29" s="1"/>
  <c r="DD54" i="29" s="1"/>
  <c r="Y53" i="29"/>
  <c r="AT53" i="29" s="1"/>
  <c r="BO53" i="29" s="1"/>
  <c r="CJ53" i="29" s="1"/>
  <c r="DE53" i="29" s="1"/>
  <c r="X53" i="29"/>
  <c r="AS53" i="29" s="1"/>
  <c r="BN53" i="29" s="1"/>
  <c r="CI53" i="29" s="1"/>
  <c r="DD53" i="29" s="1"/>
  <c r="Y52" i="29"/>
  <c r="AT52" i="29" s="1"/>
  <c r="BO52" i="29" s="1"/>
  <c r="CJ52" i="29" s="1"/>
  <c r="DE52" i="29" s="1"/>
  <c r="X52" i="29"/>
  <c r="AS52" i="29" s="1"/>
  <c r="BN52" i="29" s="1"/>
  <c r="CI52" i="29" s="1"/>
  <c r="DD52" i="29" s="1"/>
  <c r="Y51" i="29"/>
  <c r="AT51" i="29" s="1"/>
  <c r="BO51" i="29" s="1"/>
  <c r="CJ51" i="29" s="1"/>
  <c r="DE51" i="29" s="1"/>
  <c r="X51" i="29"/>
  <c r="AS51" i="29" s="1"/>
  <c r="BN51" i="29" s="1"/>
  <c r="CI51" i="29" s="1"/>
  <c r="DD51" i="29" s="1"/>
  <c r="Y50" i="29"/>
  <c r="AT50" i="29" s="1"/>
  <c r="BO50" i="29" s="1"/>
  <c r="CJ50" i="29" s="1"/>
  <c r="DE50" i="29" s="1"/>
  <c r="X50" i="29"/>
  <c r="AS50" i="29" s="1"/>
  <c r="BN50" i="29" s="1"/>
  <c r="CI50" i="29" s="1"/>
  <c r="DD50" i="29" s="1"/>
  <c r="Y49" i="29"/>
  <c r="AT49" i="29" s="1"/>
  <c r="BO49" i="29" s="1"/>
  <c r="CJ49" i="29" s="1"/>
  <c r="DE49" i="29" s="1"/>
  <c r="X49" i="29"/>
  <c r="AS49" i="29" s="1"/>
  <c r="BN49" i="29" s="1"/>
  <c r="CI49" i="29" s="1"/>
  <c r="DD49" i="29" s="1"/>
  <c r="Y48" i="29"/>
  <c r="AT48" i="29" s="1"/>
  <c r="BO48" i="29" s="1"/>
  <c r="CJ48" i="29" s="1"/>
  <c r="DE48" i="29" s="1"/>
  <c r="X48" i="29"/>
  <c r="AS48" i="29" s="1"/>
  <c r="BN48" i="29" s="1"/>
  <c r="CI48" i="29" s="1"/>
  <c r="DD48" i="29" s="1"/>
  <c r="Y47" i="29"/>
  <c r="AT47" i="29" s="1"/>
  <c r="BO47" i="29" s="1"/>
  <c r="CJ47" i="29" s="1"/>
  <c r="DE47" i="29" s="1"/>
  <c r="X47" i="29"/>
  <c r="AS47" i="29" s="1"/>
  <c r="BN47" i="29" s="1"/>
  <c r="CI47" i="29" s="1"/>
  <c r="DD47" i="29" s="1"/>
  <c r="Y46" i="29"/>
  <c r="AT46" i="29" s="1"/>
  <c r="BO46" i="29" s="1"/>
  <c r="CJ46" i="29" s="1"/>
  <c r="DE46" i="29" s="1"/>
  <c r="X46" i="29"/>
  <c r="AS46" i="29" s="1"/>
  <c r="BN46" i="29" s="1"/>
  <c r="CI46" i="29" s="1"/>
  <c r="DD46" i="29" s="1"/>
  <c r="Y45" i="29"/>
  <c r="AT45" i="29" s="1"/>
  <c r="BO45" i="29" s="1"/>
  <c r="CJ45" i="29" s="1"/>
  <c r="DE45" i="29" s="1"/>
  <c r="X45" i="29"/>
  <c r="AS45" i="29" s="1"/>
  <c r="BN45" i="29" s="1"/>
  <c r="CI45" i="29" s="1"/>
  <c r="DD45" i="29" s="1"/>
  <c r="Y44" i="29"/>
  <c r="AT44" i="29" s="1"/>
  <c r="BO44" i="29" s="1"/>
  <c r="CJ44" i="29" s="1"/>
  <c r="DE44" i="29" s="1"/>
  <c r="X44" i="29"/>
  <c r="AS44" i="29" s="1"/>
  <c r="BN44" i="29" s="1"/>
  <c r="CI44" i="29" s="1"/>
  <c r="DD44" i="29" s="1"/>
  <c r="Y43" i="29"/>
  <c r="AT43" i="29" s="1"/>
  <c r="BO43" i="29" s="1"/>
  <c r="CJ43" i="29" s="1"/>
  <c r="DE43" i="29" s="1"/>
  <c r="X43" i="29"/>
  <c r="AS43" i="29" s="1"/>
  <c r="BN43" i="29" s="1"/>
  <c r="CI43" i="29" s="1"/>
  <c r="DD43" i="29" s="1"/>
  <c r="Y42" i="29"/>
  <c r="AT42" i="29" s="1"/>
  <c r="BO42" i="29" s="1"/>
  <c r="CJ42" i="29" s="1"/>
  <c r="DE42" i="29" s="1"/>
  <c r="X42" i="29"/>
  <c r="AS42" i="29" s="1"/>
  <c r="BN42" i="29" s="1"/>
  <c r="CI42" i="29" s="1"/>
  <c r="DD42" i="29" s="1"/>
  <c r="Y41" i="29"/>
  <c r="AT41" i="29" s="1"/>
  <c r="BO41" i="29" s="1"/>
  <c r="CJ41" i="29" s="1"/>
  <c r="DE41" i="29" s="1"/>
  <c r="X41" i="29"/>
  <c r="AS41" i="29" s="1"/>
  <c r="BN41" i="29" s="1"/>
  <c r="CI41" i="29" s="1"/>
  <c r="DD41" i="29" s="1"/>
  <c r="Y40" i="29"/>
  <c r="AT40" i="29" s="1"/>
  <c r="BO40" i="29" s="1"/>
  <c r="CJ40" i="29" s="1"/>
  <c r="DE40" i="29" s="1"/>
  <c r="X40" i="29"/>
  <c r="AS40" i="29" s="1"/>
  <c r="BN40" i="29" s="1"/>
  <c r="CI40" i="29" s="1"/>
  <c r="DD40" i="29" s="1"/>
  <c r="Y39" i="29"/>
  <c r="AT39" i="29" s="1"/>
  <c r="BO39" i="29" s="1"/>
  <c r="CJ39" i="29" s="1"/>
  <c r="DE39" i="29" s="1"/>
  <c r="X39" i="29"/>
  <c r="AS39" i="29" s="1"/>
  <c r="BN39" i="29" s="1"/>
  <c r="CI39" i="29" s="1"/>
  <c r="DD39" i="29" s="1"/>
  <c r="Y38" i="29"/>
  <c r="AT38" i="29" s="1"/>
  <c r="BO38" i="29" s="1"/>
  <c r="CJ38" i="29" s="1"/>
  <c r="DE38" i="29" s="1"/>
  <c r="X38" i="29"/>
  <c r="AS38" i="29" s="1"/>
  <c r="BN38" i="29" s="1"/>
  <c r="CI38" i="29" s="1"/>
  <c r="DD38" i="29" s="1"/>
  <c r="Y37" i="29"/>
  <c r="AT37" i="29" s="1"/>
  <c r="BO37" i="29" s="1"/>
  <c r="CJ37" i="29" s="1"/>
  <c r="DE37" i="29" s="1"/>
  <c r="X37" i="29"/>
  <c r="AS37" i="29" s="1"/>
  <c r="BN37" i="29" s="1"/>
  <c r="CI37" i="29" s="1"/>
  <c r="DD37" i="29" s="1"/>
  <c r="Y36" i="29"/>
  <c r="AT36" i="29" s="1"/>
  <c r="BO36" i="29" s="1"/>
  <c r="CJ36" i="29" s="1"/>
  <c r="DE36" i="29" s="1"/>
  <c r="X36" i="29"/>
  <c r="AS36" i="29" s="1"/>
  <c r="BN36" i="29" s="1"/>
  <c r="CI36" i="29" s="1"/>
  <c r="DD36" i="29" s="1"/>
  <c r="Y35" i="29"/>
  <c r="AT35" i="29" s="1"/>
  <c r="BO35" i="29" s="1"/>
  <c r="CJ35" i="29" s="1"/>
  <c r="DE35" i="29" s="1"/>
  <c r="X35" i="29"/>
  <c r="AS35" i="29" s="1"/>
  <c r="BN35" i="29" s="1"/>
  <c r="CI35" i="29" s="1"/>
  <c r="DD35" i="29" s="1"/>
  <c r="Y34" i="29"/>
  <c r="AT34" i="29" s="1"/>
  <c r="BO34" i="29" s="1"/>
  <c r="CJ34" i="29" s="1"/>
  <c r="DE34" i="29" s="1"/>
  <c r="X34" i="29"/>
  <c r="AS34" i="29" s="1"/>
  <c r="BN34" i="29" s="1"/>
  <c r="CI34" i="29" s="1"/>
  <c r="DD34" i="29" s="1"/>
  <c r="Y33" i="29"/>
  <c r="AT33" i="29" s="1"/>
  <c r="BO33" i="29" s="1"/>
  <c r="CJ33" i="29" s="1"/>
  <c r="DE33" i="29" s="1"/>
  <c r="X33" i="29"/>
  <c r="AS33" i="29" s="1"/>
  <c r="BN33" i="29" s="1"/>
  <c r="CI33" i="29" s="1"/>
  <c r="DD33" i="29" s="1"/>
  <c r="Y32" i="29"/>
  <c r="AT32" i="29" s="1"/>
  <c r="BO32" i="29" s="1"/>
  <c r="CJ32" i="29" s="1"/>
  <c r="DE32" i="29" s="1"/>
  <c r="X32" i="29"/>
  <c r="AS32" i="29" s="1"/>
  <c r="BN32" i="29" s="1"/>
  <c r="CI32" i="29" s="1"/>
  <c r="DD32" i="29" s="1"/>
  <c r="Y31" i="29"/>
  <c r="AT31" i="29" s="1"/>
  <c r="BO31" i="29" s="1"/>
  <c r="CJ31" i="29" s="1"/>
  <c r="DE31" i="29" s="1"/>
  <c r="X31" i="29"/>
  <c r="AS31" i="29" s="1"/>
  <c r="BN31" i="29" s="1"/>
  <c r="CI31" i="29" s="1"/>
  <c r="DD31" i="29" s="1"/>
  <c r="Y30" i="29"/>
  <c r="AT30" i="29" s="1"/>
  <c r="BO30" i="29" s="1"/>
  <c r="CJ30" i="29" s="1"/>
  <c r="DE30" i="29" s="1"/>
  <c r="X30" i="29"/>
  <c r="AS30" i="29" s="1"/>
  <c r="BN30" i="29" s="1"/>
  <c r="CI30" i="29" s="1"/>
  <c r="DD30" i="29" s="1"/>
  <c r="Y29" i="29"/>
  <c r="AT29" i="29" s="1"/>
  <c r="BO29" i="29" s="1"/>
  <c r="CJ29" i="29" s="1"/>
  <c r="DE29" i="29" s="1"/>
  <c r="X29" i="29"/>
  <c r="AS29" i="29" s="1"/>
  <c r="BN29" i="29" s="1"/>
  <c r="CI29" i="29" s="1"/>
  <c r="DD29" i="29" s="1"/>
  <c r="Y28" i="29"/>
  <c r="AT28" i="29" s="1"/>
  <c r="BO28" i="29" s="1"/>
  <c r="CJ28" i="29" s="1"/>
  <c r="DE28" i="29" s="1"/>
  <c r="X28" i="29"/>
  <c r="AS28" i="29" s="1"/>
  <c r="BN28" i="29" s="1"/>
  <c r="CI28" i="29" s="1"/>
  <c r="DD28" i="29" s="1"/>
  <c r="Y27" i="29"/>
  <c r="AT27" i="29" s="1"/>
  <c r="BO27" i="29" s="1"/>
  <c r="CJ27" i="29" s="1"/>
  <c r="DE27" i="29" s="1"/>
  <c r="X27" i="29"/>
  <c r="AS27" i="29" s="1"/>
  <c r="BN27" i="29" s="1"/>
  <c r="CI27" i="29" s="1"/>
  <c r="DD27" i="29" s="1"/>
  <c r="Y26" i="29"/>
  <c r="AT26" i="29" s="1"/>
  <c r="BO26" i="29" s="1"/>
  <c r="CJ26" i="29" s="1"/>
  <c r="DE26" i="29" s="1"/>
  <c r="X26" i="29"/>
  <c r="AS26" i="29" s="1"/>
  <c r="BN26" i="29" s="1"/>
  <c r="CI26" i="29" s="1"/>
  <c r="DD26" i="29" s="1"/>
  <c r="Y25" i="29"/>
  <c r="AT25" i="29" s="1"/>
  <c r="BO25" i="29" s="1"/>
  <c r="CJ25" i="29" s="1"/>
  <c r="DE25" i="29" s="1"/>
  <c r="X25" i="29"/>
  <c r="AS25" i="29" s="1"/>
  <c r="BN25" i="29" s="1"/>
  <c r="CI25" i="29" s="1"/>
  <c r="DD25" i="29" s="1"/>
  <c r="Y24" i="29"/>
  <c r="AT24" i="29" s="1"/>
  <c r="BO24" i="29" s="1"/>
  <c r="CJ24" i="29" s="1"/>
  <c r="DE24" i="29" s="1"/>
  <c r="X24" i="29"/>
  <c r="AS24" i="29" s="1"/>
  <c r="BN24" i="29" s="1"/>
  <c r="CI24" i="29" s="1"/>
  <c r="DD24" i="29" s="1"/>
  <c r="Y23" i="29"/>
  <c r="AT23" i="29" s="1"/>
  <c r="BO23" i="29" s="1"/>
  <c r="CJ23" i="29" s="1"/>
  <c r="DE23" i="29" s="1"/>
  <c r="X23" i="29"/>
  <c r="AS23" i="29" s="1"/>
  <c r="BN23" i="29" s="1"/>
  <c r="CI23" i="29" s="1"/>
  <c r="DD23" i="29" s="1"/>
  <c r="Y22" i="29"/>
  <c r="AT22" i="29" s="1"/>
  <c r="BO22" i="29" s="1"/>
  <c r="CJ22" i="29" s="1"/>
  <c r="DE22" i="29" s="1"/>
  <c r="X22" i="29"/>
  <c r="AS22" i="29" s="1"/>
  <c r="BN22" i="29" s="1"/>
  <c r="CI22" i="29" s="1"/>
  <c r="DD22" i="29" s="1"/>
  <c r="Y21" i="29"/>
  <c r="AT21" i="29" s="1"/>
  <c r="BO21" i="29" s="1"/>
  <c r="CJ21" i="29" s="1"/>
  <c r="DE21" i="29" s="1"/>
  <c r="X21" i="29"/>
  <c r="AS21" i="29" s="1"/>
  <c r="BN21" i="29" s="1"/>
  <c r="CI21" i="29" s="1"/>
  <c r="DD21" i="29" s="1"/>
  <c r="Y20" i="29"/>
  <c r="AT20" i="29" s="1"/>
  <c r="BO20" i="29" s="1"/>
  <c r="CJ20" i="29" s="1"/>
  <c r="DE20" i="29" s="1"/>
  <c r="X20" i="29"/>
  <c r="AS20" i="29" s="1"/>
  <c r="BN20" i="29" s="1"/>
  <c r="CI20" i="29" s="1"/>
  <c r="DD20" i="29" s="1"/>
  <c r="Y19" i="29"/>
  <c r="AT19" i="29" s="1"/>
  <c r="BO19" i="29" s="1"/>
  <c r="CJ19" i="29" s="1"/>
  <c r="DE19" i="29" s="1"/>
  <c r="X19" i="29"/>
  <c r="AS19" i="29" s="1"/>
  <c r="BN19" i="29" s="1"/>
  <c r="CI19" i="29" s="1"/>
  <c r="DD19" i="29" s="1"/>
  <c r="Y18" i="29"/>
  <c r="AT18" i="29" s="1"/>
  <c r="BO18" i="29" s="1"/>
  <c r="CJ18" i="29" s="1"/>
  <c r="DE18" i="29" s="1"/>
  <c r="X18" i="29"/>
  <c r="AS18" i="29" s="1"/>
  <c r="BN18" i="29" s="1"/>
  <c r="CI18" i="29" s="1"/>
  <c r="DD18" i="29" s="1"/>
  <c r="Y17" i="29"/>
  <c r="AT17" i="29" s="1"/>
  <c r="BO17" i="29" s="1"/>
  <c r="CJ17" i="29" s="1"/>
  <c r="DE17" i="29" s="1"/>
  <c r="X17" i="29"/>
  <c r="AS17" i="29" s="1"/>
  <c r="BN17" i="29" s="1"/>
  <c r="CI17" i="29" s="1"/>
  <c r="DD17" i="29" s="1"/>
  <c r="Y16" i="29"/>
  <c r="AT16" i="29" s="1"/>
  <c r="BO16" i="29" s="1"/>
  <c r="CJ16" i="29" s="1"/>
  <c r="DE16" i="29" s="1"/>
  <c r="X16" i="29"/>
  <c r="AS16" i="29" s="1"/>
  <c r="BN16" i="29" s="1"/>
  <c r="CI16" i="29" s="1"/>
  <c r="DD16" i="29" s="1"/>
  <c r="Y15" i="29"/>
  <c r="AT15" i="29" s="1"/>
  <c r="BO15" i="29" s="1"/>
  <c r="CJ15" i="29" s="1"/>
  <c r="DE15" i="29" s="1"/>
  <c r="X15" i="29"/>
  <c r="AS15" i="29" s="1"/>
  <c r="BN15" i="29" s="1"/>
  <c r="CI15" i="29" s="1"/>
  <c r="DD15" i="29" s="1"/>
  <c r="Y14" i="29"/>
  <c r="AT14" i="29" s="1"/>
  <c r="BO14" i="29" s="1"/>
  <c r="CJ14" i="29" s="1"/>
  <c r="DE14" i="29" s="1"/>
  <c r="X14" i="29"/>
  <c r="AS14" i="29" s="1"/>
  <c r="BN14" i="29" s="1"/>
  <c r="CI14" i="29" s="1"/>
  <c r="DD14" i="29" s="1"/>
  <c r="Y13" i="29"/>
  <c r="AT13" i="29" s="1"/>
  <c r="BO13" i="29" s="1"/>
  <c r="CJ13" i="29" s="1"/>
  <c r="DE13" i="29" s="1"/>
  <c r="X13" i="29"/>
  <c r="AS13" i="29" s="1"/>
  <c r="BN13" i="29" s="1"/>
  <c r="CI13" i="29" s="1"/>
  <c r="DD13" i="29" s="1"/>
  <c r="Y12" i="29"/>
  <c r="AT12" i="29" s="1"/>
  <c r="BO12" i="29" s="1"/>
  <c r="CJ12" i="29" s="1"/>
  <c r="DE12" i="29" s="1"/>
  <c r="X12" i="29"/>
  <c r="AS12" i="29" s="1"/>
  <c r="BN12" i="29" s="1"/>
  <c r="CI12" i="29" s="1"/>
  <c r="DD12" i="29" s="1"/>
  <c r="Y11" i="29"/>
  <c r="AT11" i="29" s="1"/>
  <c r="BO11" i="29" s="1"/>
  <c r="CJ11" i="29" s="1"/>
  <c r="DE11" i="29" s="1"/>
  <c r="X11" i="29"/>
  <c r="AS11" i="29" s="1"/>
  <c r="BN11" i="29" s="1"/>
  <c r="CI11" i="29" s="1"/>
  <c r="DD11" i="29" s="1"/>
  <c r="Y10" i="29"/>
  <c r="AT10" i="29" s="1"/>
  <c r="BO10" i="29" s="1"/>
  <c r="CJ10" i="29" s="1"/>
  <c r="DE10" i="29" s="1"/>
  <c r="X10" i="29"/>
  <c r="AS10" i="29" s="1"/>
  <c r="BN10" i="29" s="1"/>
  <c r="CI10" i="29" s="1"/>
  <c r="DD10" i="29" s="1"/>
  <c r="Y9" i="29"/>
  <c r="AT9" i="29" s="1"/>
  <c r="BO9" i="29" s="1"/>
  <c r="CJ9" i="29" s="1"/>
  <c r="DE9" i="29" s="1"/>
  <c r="X9" i="29"/>
  <c r="AS9" i="29" s="1"/>
  <c r="BN9" i="29" s="1"/>
  <c r="CI9" i="29" s="1"/>
  <c r="DD9" i="29" s="1"/>
  <c r="Y8" i="29"/>
  <c r="AT8" i="29" s="1"/>
  <c r="BO8" i="29" s="1"/>
  <c r="CJ8" i="29" s="1"/>
  <c r="DE8" i="29" s="1"/>
  <c r="X8" i="29"/>
  <c r="AS8" i="29" s="1"/>
  <c r="BN8" i="29" s="1"/>
  <c r="CI8" i="29" s="1"/>
  <c r="DD8" i="29" s="1"/>
  <c r="Y7" i="29"/>
  <c r="AT7" i="29" s="1"/>
  <c r="BO7" i="29" s="1"/>
  <c r="CJ7" i="29" s="1"/>
  <c r="DE7" i="29" s="1"/>
  <c r="X7" i="29"/>
  <c r="W33" i="32" l="1"/>
  <c r="S33" i="32"/>
  <c r="O33" i="32"/>
  <c r="V33" i="32"/>
  <c r="R33" i="32"/>
  <c r="N33" i="32"/>
  <c r="L33" i="32"/>
  <c r="K33" i="32"/>
  <c r="U33" i="32"/>
  <c r="Q33" i="32"/>
  <c r="M33" i="32"/>
  <c r="T33" i="32"/>
  <c r="P33" i="32"/>
  <c r="J33" i="32"/>
  <c r="I33" i="32"/>
  <c r="AS7" i="29"/>
  <c r="S1" i="28"/>
  <c r="AO1" i="28" s="1"/>
  <c r="BJ1" i="28" s="1"/>
  <c r="CE1" i="28" s="1"/>
  <c r="CZ1" i="28" s="1"/>
  <c r="DU1" i="28" s="1"/>
  <c r="EO1" i="28" s="1"/>
  <c r="FI1" i="28" s="1"/>
  <c r="R1" i="28"/>
  <c r="AN1" i="28" s="1"/>
  <c r="BI1" i="28" s="1"/>
  <c r="CD1" i="28" s="1"/>
  <c r="CY1" i="28" s="1"/>
  <c r="DT1" i="28" s="1"/>
  <c r="EN1" i="28" s="1"/>
  <c r="FH1" i="28" s="1"/>
  <c r="Q1" i="28"/>
  <c r="AM1" i="28" s="1"/>
  <c r="BH1" i="28" s="1"/>
  <c r="CC1" i="28" s="1"/>
  <c r="CX1" i="28" s="1"/>
  <c r="DS1" i="28" s="1"/>
  <c r="EM1" i="28" s="1"/>
  <c r="FG1" i="28" s="1"/>
  <c r="P1" i="28"/>
  <c r="AL1" i="28" s="1"/>
  <c r="BG1" i="28" s="1"/>
  <c r="CB1" i="28" s="1"/>
  <c r="CW1" i="28" s="1"/>
  <c r="DR1" i="28" s="1"/>
  <c r="EL1" i="28" s="1"/>
  <c r="FF1" i="28" s="1"/>
  <c r="O1" i="28"/>
  <c r="AK1" i="28" s="1"/>
  <c r="BF1" i="28" s="1"/>
  <c r="CA1" i="28" s="1"/>
  <c r="CV1" i="28" s="1"/>
  <c r="DQ1" i="28" s="1"/>
  <c r="EK1" i="28" s="1"/>
  <c r="FE1" i="28" s="1"/>
  <c r="N1" i="28"/>
  <c r="AJ1" i="28" s="1"/>
  <c r="BE1" i="28" s="1"/>
  <c r="BZ1" i="28" s="1"/>
  <c r="CU1" i="28" s="1"/>
  <c r="DP1" i="28" s="1"/>
  <c r="EJ1" i="28" s="1"/>
  <c r="FD1" i="28" s="1"/>
  <c r="M1" i="28"/>
  <c r="AI1" i="28" s="1"/>
  <c r="BD1" i="28" s="1"/>
  <c r="BY1" i="28" s="1"/>
  <c r="CT1" i="28" s="1"/>
  <c r="DO1" i="28" s="1"/>
  <c r="EI1" i="28" s="1"/>
  <c r="FC1" i="28" s="1"/>
  <c r="L1" i="28"/>
  <c r="AH1" i="28" s="1"/>
  <c r="BC1" i="28" s="1"/>
  <c r="BX1" i="28" s="1"/>
  <c r="CS1" i="28" s="1"/>
  <c r="DN1" i="28" s="1"/>
  <c r="EH1" i="28" s="1"/>
  <c r="FB1" i="28" s="1"/>
  <c r="K1" i="28"/>
  <c r="AG1" i="28" s="1"/>
  <c r="BB1" i="28" s="1"/>
  <c r="BW1" i="28" s="1"/>
  <c r="CR1" i="28" s="1"/>
  <c r="DM1" i="28" s="1"/>
  <c r="EG1" i="28" s="1"/>
  <c r="FA1" i="28" s="1"/>
  <c r="J1" i="28"/>
  <c r="AF1" i="28" s="1"/>
  <c r="BA1" i="28" s="1"/>
  <c r="BV1" i="28" s="1"/>
  <c r="CQ1" i="28" s="1"/>
  <c r="DL1" i="28" s="1"/>
  <c r="EF1" i="28" s="1"/>
  <c r="EZ1" i="28" s="1"/>
  <c r="I1" i="28"/>
  <c r="AE1" i="28" s="1"/>
  <c r="AZ1" i="28" s="1"/>
  <c r="BU1" i="28" s="1"/>
  <c r="CP1" i="28" s="1"/>
  <c r="DK1" i="28" s="1"/>
  <c r="EE1" i="28" s="1"/>
  <c r="EY1" i="28" s="1"/>
  <c r="H1" i="28"/>
  <c r="AD1" i="28" s="1"/>
  <c r="AY1" i="28" s="1"/>
  <c r="BT1" i="28" s="1"/>
  <c r="CO1" i="28" s="1"/>
  <c r="DJ1" i="28" s="1"/>
  <c r="ED1" i="28" s="1"/>
  <c r="EX1" i="28" s="1"/>
  <c r="G1" i="28"/>
  <c r="AC1" i="28" s="1"/>
  <c r="AX1" i="28" s="1"/>
  <c r="BS1" i="28" s="1"/>
  <c r="CN1" i="28" s="1"/>
  <c r="DI1" i="28" s="1"/>
  <c r="EC1" i="28" s="1"/>
  <c r="EW1" i="28" s="1"/>
  <c r="F1" i="28"/>
  <c r="AB1" i="28" s="1"/>
  <c r="AW1" i="28" s="1"/>
  <c r="BR1" i="28" s="1"/>
  <c r="CM1" i="28" s="1"/>
  <c r="DH1" i="28" s="1"/>
  <c r="EB1" i="28" s="1"/>
  <c r="EV1" i="28" s="1"/>
  <c r="E1" i="28"/>
  <c r="AA1" i="28" s="1"/>
  <c r="AV1" i="28" s="1"/>
  <c r="BQ1" i="28" s="1"/>
  <c r="CL1" i="28" s="1"/>
  <c r="DG1" i="28" s="1"/>
  <c r="EA1" i="28" s="1"/>
  <c r="EU1" i="28" s="1"/>
  <c r="D1" i="28"/>
  <c r="Z1" i="28" s="1"/>
  <c r="AU1" i="28" s="1"/>
  <c r="BP1" i="28" s="1"/>
  <c r="CK1" i="28" s="1"/>
  <c r="DF1" i="28" s="1"/>
  <c r="DZ1" i="28" s="1"/>
  <c r="ET1" i="28" s="1"/>
  <c r="C76" i="28"/>
  <c r="Y76" i="28" s="1"/>
  <c r="B76" i="28"/>
  <c r="C75" i="28"/>
  <c r="Y75" i="28" s="1"/>
  <c r="B75" i="28"/>
  <c r="C74" i="28"/>
  <c r="Y74" i="28" s="1"/>
  <c r="B74" i="28"/>
  <c r="C73" i="28"/>
  <c r="Y73" i="28" s="1"/>
  <c r="B73" i="28"/>
  <c r="C72" i="28"/>
  <c r="Y72" i="28" s="1"/>
  <c r="B72" i="28"/>
  <c r="C71" i="28"/>
  <c r="Y71" i="28" s="1"/>
  <c r="B71" i="28"/>
  <c r="C70" i="28"/>
  <c r="Y70" i="28" s="1"/>
  <c r="B70" i="28"/>
  <c r="C69" i="28"/>
  <c r="Y69" i="28" s="1"/>
  <c r="B69" i="28"/>
  <c r="C68" i="28"/>
  <c r="Y68" i="28" s="1"/>
  <c r="B68" i="28"/>
  <c r="C67" i="28"/>
  <c r="Y67" i="28" s="1"/>
  <c r="B67" i="28"/>
  <c r="C66" i="28"/>
  <c r="Y66" i="28" s="1"/>
  <c r="B66" i="28"/>
  <c r="C65" i="28"/>
  <c r="Y65" i="28" s="1"/>
  <c r="B65" i="28"/>
  <c r="C64" i="28"/>
  <c r="Y64" i="28" s="1"/>
  <c r="B64" i="28"/>
  <c r="C63" i="28"/>
  <c r="Y63" i="28" s="1"/>
  <c r="B63" i="28"/>
  <c r="X63" i="28" s="1"/>
  <c r="C62" i="28"/>
  <c r="C140" i="28" s="1"/>
  <c r="C219" i="28" s="1"/>
  <c r="B62" i="28"/>
  <c r="X62" i="28" s="1"/>
  <c r="C61" i="28"/>
  <c r="C139" i="28" s="1"/>
  <c r="C218" i="28" s="1"/>
  <c r="B61" i="28"/>
  <c r="X61" i="28" s="1"/>
  <c r="C60" i="28"/>
  <c r="C138" i="28" s="1"/>
  <c r="C217" i="28" s="1"/>
  <c r="B60" i="28"/>
  <c r="X60" i="28" s="1"/>
  <c r="C59" i="28"/>
  <c r="C137" i="28" s="1"/>
  <c r="C216" i="28" s="1"/>
  <c r="B59" i="28"/>
  <c r="X59" i="28" s="1"/>
  <c r="C58" i="28"/>
  <c r="C136" i="28" s="1"/>
  <c r="C215" i="28" s="1"/>
  <c r="B58" i="28"/>
  <c r="X58" i="28" s="1"/>
  <c r="C57" i="28"/>
  <c r="C135" i="28" s="1"/>
  <c r="C214" i="28" s="1"/>
  <c r="B57" i="28"/>
  <c r="X57" i="28" s="1"/>
  <c r="C56" i="28"/>
  <c r="C134" i="28" s="1"/>
  <c r="C213" i="28" s="1"/>
  <c r="B56" i="28"/>
  <c r="X56" i="28" s="1"/>
  <c r="C55" i="28"/>
  <c r="C133" i="28" s="1"/>
  <c r="C212" i="28" s="1"/>
  <c r="B55" i="28"/>
  <c r="X55" i="28" s="1"/>
  <c r="C54" i="28"/>
  <c r="C132" i="28" s="1"/>
  <c r="C211" i="28" s="1"/>
  <c r="B54" i="28"/>
  <c r="X54" i="28" s="1"/>
  <c r="C53" i="28"/>
  <c r="C131" i="28" s="1"/>
  <c r="C210" i="28" s="1"/>
  <c r="B53" i="28"/>
  <c r="X53" i="28" s="1"/>
  <c r="C52" i="28"/>
  <c r="C130" i="28" s="1"/>
  <c r="C209" i="28" s="1"/>
  <c r="B52" i="28"/>
  <c r="X52" i="28" s="1"/>
  <c r="C51" i="28"/>
  <c r="C129" i="28" s="1"/>
  <c r="C208" i="28" s="1"/>
  <c r="B51" i="28"/>
  <c r="X51" i="28" s="1"/>
  <c r="C50" i="28"/>
  <c r="C128" i="28" s="1"/>
  <c r="C207" i="28" s="1"/>
  <c r="B50" i="28"/>
  <c r="X50" i="28" s="1"/>
  <c r="C49" i="28"/>
  <c r="C127" i="28" s="1"/>
  <c r="C206" i="28" s="1"/>
  <c r="B49" i="28"/>
  <c r="X49" i="28" s="1"/>
  <c r="C48" i="28"/>
  <c r="C126" i="28" s="1"/>
  <c r="C205" i="28" s="1"/>
  <c r="B48" i="28"/>
  <c r="X48" i="28" s="1"/>
  <c r="C47" i="28"/>
  <c r="C125" i="28" s="1"/>
  <c r="C204" i="28" s="1"/>
  <c r="B47" i="28"/>
  <c r="X47" i="28" s="1"/>
  <c r="C46" i="28"/>
  <c r="C124" i="28" s="1"/>
  <c r="C203" i="28" s="1"/>
  <c r="B46" i="28"/>
  <c r="X46" i="28" s="1"/>
  <c r="C45" i="28"/>
  <c r="C123" i="28" s="1"/>
  <c r="C202" i="28" s="1"/>
  <c r="B45" i="28"/>
  <c r="X45" i="28" s="1"/>
  <c r="C44" i="28"/>
  <c r="C122" i="28" s="1"/>
  <c r="C201" i="28" s="1"/>
  <c r="B44" i="28"/>
  <c r="X44" i="28" s="1"/>
  <c r="C43" i="28"/>
  <c r="C121" i="28" s="1"/>
  <c r="C200" i="28" s="1"/>
  <c r="B43" i="28"/>
  <c r="X43" i="28" s="1"/>
  <c r="C42" i="28"/>
  <c r="C120" i="28" s="1"/>
  <c r="C199" i="28" s="1"/>
  <c r="B42" i="28"/>
  <c r="X42" i="28" s="1"/>
  <c r="C41" i="28"/>
  <c r="C119" i="28" s="1"/>
  <c r="C198" i="28" s="1"/>
  <c r="B41" i="28"/>
  <c r="X41" i="28" s="1"/>
  <c r="C40" i="28"/>
  <c r="C118" i="28" s="1"/>
  <c r="C197" i="28" s="1"/>
  <c r="B40" i="28"/>
  <c r="X40" i="28" s="1"/>
  <c r="C39" i="28"/>
  <c r="C117" i="28" s="1"/>
  <c r="C196" i="28" s="1"/>
  <c r="B39" i="28"/>
  <c r="X39" i="28" s="1"/>
  <c r="C38" i="28"/>
  <c r="C116" i="28" s="1"/>
  <c r="C195" i="28" s="1"/>
  <c r="B38" i="28"/>
  <c r="X38" i="28" s="1"/>
  <c r="C37" i="28"/>
  <c r="C115" i="28" s="1"/>
  <c r="C194" i="28" s="1"/>
  <c r="B37" i="28"/>
  <c r="X37" i="28" s="1"/>
  <c r="C36" i="28"/>
  <c r="C114" i="28" s="1"/>
  <c r="C193" i="28" s="1"/>
  <c r="B36" i="28"/>
  <c r="X36" i="28" s="1"/>
  <c r="C35" i="28"/>
  <c r="C113" i="28" s="1"/>
  <c r="C192" i="28" s="1"/>
  <c r="B35" i="28"/>
  <c r="X35" i="28" s="1"/>
  <c r="C34" i="28"/>
  <c r="C112" i="28" s="1"/>
  <c r="C191" i="28" s="1"/>
  <c r="B34" i="28"/>
  <c r="X34" i="28" s="1"/>
  <c r="C33" i="28"/>
  <c r="C111" i="28" s="1"/>
  <c r="C190" i="28" s="1"/>
  <c r="B33" i="28"/>
  <c r="X33" i="28" s="1"/>
  <c r="C32" i="28"/>
  <c r="C110" i="28" s="1"/>
  <c r="C189" i="28" s="1"/>
  <c r="B32" i="28"/>
  <c r="X32" i="28" s="1"/>
  <c r="C31" i="28"/>
  <c r="C109" i="28" s="1"/>
  <c r="C188" i="28" s="1"/>
  <c r="B31" i="28"/>
  <c r="X31" i="28" s="1"/>
  <c r="C30" i="28"/>
  <c r="C108" i="28" s="1"/>
  <c r="C187" i="28" s="1"/>
  <c r="B30" i="28"/>
  <c r="X30" i="28" s="1"/>
  <c r="C29" i="28"/>
  <c r="C107" i="28" s="1"/>
  <c r="C186" i="28" s="1"/>
  <c r="B29" i="28"/>
  <c r="X29" i="28" s="1"/>
  <c r="C28" i="28"/>
  <c r="C106" i="28" s="1"/>
  <c r="C185" i="28" s="1"/>
  <c r="B28" i="28"/>
  <c r="X28" i="28" s="1"/>
  <c r="C27" i="28"/>
  <c r="C105" i="28" s="1"/>
  <c r="C184" i="28" s="1"/>
  <c r="B27" i="28"/>
  <c r="X27" i="28" s="1"/>
  <c r="C26" i="28"/>
  <c r="C104" i="28" s="1"/>
  <c r="C183" i="28" s="1"/>
  <c r="B26" i="28"/>
  <c r="X26" i="28" s="1"/>
  <c r="C25" i="28"/>
  <c r="C103" i="28" s="1"/>
  <c r="C182" i="28" s="1"/>
  <c r="B25" i="28"/>
  <c r="X25" i="28" s="1"/>
  <c r="C24" i="28"/>
  <c r="C102" i="28" s="1"/>
  <c r="C181" i="28" s="1"/>
  <c r="B24" i="28"/>
  <c r="X24" i="28" s="1"/>
  <c r="C23" i="28"/>
  <c r="C101" i="28" s="1"/>
  <c r="C180" i="28" s="1"/>
  <c r="B23" i="28"/>
  <c r="X23" i="28" s="1"/>
  <c r="C22" i="28"/>
  <c r="C100" i="28" s="1"/>
  <c r="C179" i="28" s="1"/>
  <c r="B22" i="28"/>
  <c r="X22" i="28" s="1"/>
  <c r="C21" i="28"/>
  <c r="C99" i="28" s="1"/>
  <c r="C178" i="28" s="1"/>
  <c r="B21" i="28"/>
  <c r="X21" i="28" s="1"/>
  <c r="C20" i="28"/>
  <c r="C98" i="28" s="1"/>
  <c r="C177" i="28" s="1"/>
  <c r="B20" i="28"/>
  <c r="X20" i="28" s="1"/>
  <c r="C19" i="28"/>
  <c r="C97" i="28" s="1"/>
  <c r="C176" i="28" s="1"/>
  <c r="B19" i="28"/>
  <c r="X19" i="28" s="1"/>
  <c r="C18" i="28"/>
  <c r="C96" i="28" s="1"/>
  <c r="C175" i="28" s="1"/>
  <c r="B18" i="28"/>
  <c r="X18" i="28" s="1"/>
  <c r="C17" i="28"/>
  <c r="C95" i="28" s="1"/>
  <c r="C174" i="28" s="1"/>
  <c r="B17" i="28"/>
  <c r="X17" i="28" s="1"/>
  <c r="C16" i="28"/>
  <c r="C94" i="28" s="1"/>
  <c r="C173" i="28" s="1"/>
  <c r="B16" i="28"/>
  <c r="X16" i="28" s="1"/>
  <c r="C15" i="28"/>
  <c r="C93" i="28" s="1"/>
  <c r="C172" i="28" s="1"/>
  <c r="B15" i="28"/>
  <c r="X15" i="28" s="1"/>
  <c r="C14" i="28"/>
  <c r="C92" i="28" s="1"/>
  <c r="C171" i="28" s="1"/>
  <c r="B14" i="28"/>
  <c r="X14" i="28" s="1"/>
  <c r="C13" i="28"/>
  <c r="C91" i="28" s="1"/>
  <c r="C170" i="28" s="1"/>
  <c r="B13" i="28"/>
  <c r="X13" i="28" s="1"/>
  <c r="C12" i="28"/>
  <c r="C90" i="28" s="1"/>
  <c r="C169" i="28" s="1"/>
  <c r="B12" i="28"/>
  <c r="X12" i="28" s="1"/>
  <c r="C11" i="28"/>
  <c r="C89" i="28" s="1"/>
  <c r="C168" i="28" s="1"/>
  <c r="B11" i="28"/>
  <c r="X11" i="28" s="1"/>
  <c r="C10" i="28"/>
  <c r="C88" i="28" s="1"/>
  <c r="C167" i="28" s="1"/>
  <c r="B10" i="28"/>
  <c r="X10" i="28" s="1"/>
  <c r="C9" i="28"/>
  <c r="C87" i="28" s="1"/>
  <c r="C166" i="28" s="1"/>
  <c r="B9" i="28"/>
  <c r="X9" i="28" s="1"/>
  <c r="C8" i="28"/>
  <c r="C86" i="28" s="1"/>
  <c r="C165" i="28" s="1"/>
  <c r="B8" i="28"/>
  <c r="X8" i="28" s="1"/>
  <c r="C7" i="28"/>
  <c r="C85" i="28" s="1"/>
  <c r="C164" i="28" s="1"/>
  <c r="B7" i="28"/>
  <c r="X7" i="28" s="1"/>
  <c r="X85" i="28" s="1"/>
  <c r="AS8" i="28" l="1"/>
  <c r="AS86" i="28" s="1"/>
  <c r="AS165" i="28" s="1"/>
  <c r="X86" i="28"/>
  <c r="X165" i="28" s="1"/>
  <c r="AS9" i="28"/>
  <c r="AS87" i="28" s="1"/>
  <c r="AS166" i="28" s="1"/>
  <c r="X87" i="28"/>
  <c r="X166" i="28" s="1"/>
  <c r="AS10" i="28"/>
  <c r="AS88" i="28" s="1"/>
  <c r="AS167" i="28" s="1"/>
  <c r="X88" i="28"/>
  <c r="X167" i="28" s="1"/>
  <c r="AS11" i="28"/>
  <c r="AS89" i="28" s="1"/>
  <c r="AS168" i="28" s="1"/>
  <c r="X89" i="28"/>
  <c r="X168" i="28" s="1"/>
  <c r="AS12" i="28"/>
  <c r="AS90" i="28" s="1"/>
  <c r="AS169" i="28" s="1"/>
  <c r="X90" i="28"/>
  <c r="X169" i="28" s="1"/>
  <c r="AS13" i="28"/>
  <c r="AS91" i="28" s="1"/>
  <c r="AS170" i="28" s="1"/>
  <c r="X91" i="28"/>
  <c r="X170" i="28" s="1"/>
  <c r="AS14" i="28"/>
  <c r="AS92" i="28" s="1"/>
  <c r="AS171" i="28" s="1"/>
  <c r="X92" i="28"/>
  <c r="X171" i="28" s="1"/>
  <c r="AS15" i="28"/>
  <c r="AS93" i="28" s="1"/>
  <c r="AS172" i="28" s="1"/>
  <c r="X93" i="28"/>
  <c r="X172" i="28" s="1"/>
  <c r="AS16" i="28"/>
  <c r="AS94" i="28" s="1"/>
  <c r="AS173" i="28" s="1"/>
  <c r="X94" i="28"/>
  <c r="X173" i="28" s="1"/>
  <c r="AS17" i="28"/>
  <c r="AS95" i="28" s="1"/>
  <c r="AS174" i="28" s="1"/>
  <c r="X95" i="28"/>
  <c r="X174" i="28" s="1"/>
  <c r="AS18" i="28"/>
  <c r="AS96" i="28" s="1"/>
  <c r="AS175" i="28" s="1"/>
  <c r="X96" i="28"/>
  <c r="X175" i="28" s="1"/>
  <c r="AS19" i="28"/>
  <c r="AS97" i="28" s="1"/>
  <c r="AS176" i="28" s="1"/>
  <c r="X97" i="28"/>
  <c r="X176" i="28" s="1"/>
  <c r="AS20" i="28"/>
  <c r="AS98" i="28" s="1"/>
  <c r="AS177" i="28" s="1"/>
  <c r="X98" i="28"/>
  <c r="X177" i="28" s="1"/>
  <c r="AS21" i="28"/>
  <c r="AS99" i="28" s="1"/>
  <c r="AS178" i="28" s="1"/>
  <c r="X99" i="28"/>
  <c r="X178" i="28" s="1"/>
  <c r="AS22" i="28"/>
  <c r="BN22" i="28" s="1"/>
  <c r="X100" i="28"/>
  <c r="X179" i="28" s="1"/>
  <c r="AS23" i="28"/>
  <c r="BN23" i="28" s="1"/>
  <c r="X101" i="28"/>
  <c r="X180" i="28" s="1"/>
  <c r="AS24" i="28"/>
  <c r="BN24" i="28" s="1"/>
  <c r="X102" i="28"/>
  <c r="X181" i="28" s="1"/>
  <c r="AS25" i="28"/>
  <c r="BN25" i="28" s="1"/>
  <c r="X103" i="28"/>
  <c r="X182" i="28" s="1"/>
  <c r="AS26" i="28"/>
  <c r="BN26" i="28" s="1"/>
  <c r="X104" i="28"/>
  <c r="X183" i="28" s="1"/>
  <c r="AS27" i="28"/>
  <c r="BN27" i="28" s="1"/>
  <c r="X105" i="28"/>
  <c r="X184" i="28" s="1"/>
  <c r="AS28" i="28"/>
  <c r="AS106" i="28" s="1"/>
  <c r="AS185" i="28" s="1"/>
  <c r="X106" i="28"/>
  <c r="X185" i="28" s="1"/>
  <c r="AS29" i="28"/>
  <c r="AS107" i="28" s="1"/>
  <c r="AS186" i="28" s="1"/>
  <c r="X107" i="28"/>
  <c r="X186" i="28" s="1"/>
  <c r="AS30" i="28"/>
  <c r="AS108" i="28" s="1"/>
  <c r="AS187" i="28" s="1"/>
  <c r="X108" i="28"/>
  <c r="X187" i="28" s="1"/>
  <c r="AS31" i="28"/>
  <c r="AS109" i="28" s="1"/>
  <c r="AS188" i="28" s="1"/>
  <c r="X109" i="28"/>
  <c r="X188" i="28" s="1"/>
  <c r="AS32" i="28"/>
  <c r="AS110" i="28" s="1"/>
  <c r="AS189" i="28" s="1"/>
  <c r="X110" i="28"/>
  <c r="X189" i="28" s="1"/>
  <c r="AS33" i="28"/>
  <c r="AS111" i="28" s="1"/>
  <c r="AS190" i="28" s="1"/>
  <c r="X111" i="28"/>
  <c r="X190" i="28" s="1"/>
  <c r="AS34" i="28"/>
  <c r="AS112" i="28" s="1"/>
  <c r="AS191" i="28" s="1"/>
  <c r="X112" i="28"/>
  <c r="X191" i="28" s="1"/>
  <c r="AS35" i="28"/>
  <c r="AS113" i="28" s="1"/>
  <c r="AS192" i="28" s="1"/>
  <c r="X113" i="28"/>
  <c r="X192" i="28" s="1"/>
  <c r="AS36" i="28"/>
  <c r="AS114" i="28" s="1"/>
  <c r="AS193" i="28" s="1"/>
  <c r="X114" i="28"/>
  <c r="X193" i="28" s="1"/>
  <c r="AS37" i="28"/>
  <c r="AS115" i="28" s="1"/>
  <c r="AS194" i="28" s="1"/>
  <c r="X115" i="28"/>
  <c r="X194" i="28" s="1"/>
  <c r="AS38" i="28"/>
  <c r="AS116" i="28" s="1"/>
  <c r="AS195" i="28" s="1"/>
  <c r="X116" i="28"/>
  <c r="X195" i="28" s="1"/>
  <c r="AS39" i="28"/>
  <c r="AS117" i="28" s="1"/>
  <c r="AS196" i="28" s="1"/>
  <c r="X117" i="28"/>
  <c r="X196" i="28" s="1"/>
  <c r="AS40" i="28"/>
  <c r="AS118" i="28" s="1"/>
  <c r="AS197" i="28" s="1"/>
  <c r="X118" i="28"/>
  <c r="X197" i="28" s="1"/>
  <c r="AS41" i="28"/>
  <c r="AS119" i="28" s="1"/>
  <c r="AS198" i="28" s="1"/>
  <c r="X119" i="28"/>
  <c r="X198" i="28" s="1"/>
  <c r="AS42" i="28"/>
  <c r="AS120" i="28" s="1"/>
  <c r="AS199" i="28" s="1"/>
  <c r="X120" i="28"/>
  <c r="X199" i="28" s="1"/>
  <c r="AS43" i="28"/>
  <c r="AS121" i="28" s="1"/>
  <c r="AS200" i="28" s="1"/>
  <c r="X121" i="28"/>
  <c r="X200" i="28" s="1"/>
  <c r="AS44" i="28"/>
  <c r="AS122" i="28" s="1"/>
  <c r="AS201" i="28" s="1"/>
  <c r="X122" i="28"/>
  <c r="X201" i="28" s="1"/>
  <c r="AS45" i="28"/>
  <c r="AS123" i="28" s="1"/>
  <c r="AS202" i="28" s="1"/>
  <c r="X123" i="28"/>
  <c r="X202" i="28" s="1"/>
  <c r="AS46" i="28"/>
  <c r="AS124" i="28" s="1"/>
  <c r="AS203" i="28" s="1"/>
  <c r="X124" i="28"/>
  <c r="X203" i="28" s="1"/>
  <c r="AS47" i="28"/>
  <c r="AS125" i="28" s="1"/>
  <c r="AS204" i="28" s="1"/>
  <c r="X125" i="28"/>
  <c r="X204" i="28" s="1"/>
  <c r="AS48" i="28"/>
  <c r="AS126" i="28" s="1"/>
  <c r="AS205" i="28" s="1"/>
  <c r="X126" i="28"/>
  <c r="X205" i="28" s="1"/>
  <c r="AS49" i="28"/>
  <c r="AS127" i="28" s="1"/>
  <c r="AS206" i="28" s="1"/>
  <c r="X127" i="28"/>
  <c r="X206" i="28" s="1"/>
  <c r="AS50" i="28"/>
  <c r="AS128" i="28" s="1"/>
  <c r="AS207" i="28" s="1"/>
  <c r="X128" i="28"/>
  <c r="X207" i="28" s="1"/>
  <c r="AS51" i="28"/>
  <c r="AS129" i="28" s="1"/>
  <c r="AS208" i="28" s="1"/>
  <c r="X129" i="28"/>
  <c r="X208" i="28" s="1"/>
  <c r="AS52" i="28"/>
  <c r="AS130" i="28" s="1"/>
  <c r="AS209" i="28" s="1"/>
  <c r="X130" i="28"/>
  <c r="X209" i="28" s="1"/>
  <c r="AS53" i="28"/>
  <c r="AS131" i="28" s="1"/>
  <c r="AS210" i="28" s="1"/>
  <c r="X131" i="28"/>
  <c r="X210" i="28" s="1"/>
  <c r="AS54" i="28"/>
  <c r="AS132" i="28" s="1"/>
  <c r="AS211" i="28" s="1"/>
  <c r="X132" i="28"/>
  <c r="X211" i="28" s="1"/>
  <c r="AS55" i="28"/>
  <c r="AS133" i="28" s="1"/>
  <c r="AS212" i="28" s="1"/>
  <c r="X133" i="28"/>
  <c r="X212" i="28" s="1"/>
  <c r="AS56" i="28"/>
  <c r="AS134" i="28" s="1"/>
  <c r="AS213" i="28" s="1"/>
  <c r="X134" i="28"/>
  <c r="X213" i="28" s="1"/>
  <c r="AS57" i="28"/>
  <c r="AS135" i="28" s="1"/>
  <c r="AS214" i="28" s="1"/>
  <c r="X135" i="28"/>
  <c r="X214" i="28" s="1"/>
  <c r="AS58" i="28"/>
  <c r="AS136" i="28" s="1"/>
  <c r="AS215" i="28" s="1"/>
  <c r="X136" i="28"/>
  <c r="X215" i="28" s="1"/>
  <c r="AS59" i="28"/>
  <c r="AS137" i="28" s="1"/>
  <c r="AS216" i="28" s="1"/>
  <c r="X137" i="28"/>
  <c r="X216" i="28" s="1"/>
  <c r="AS60" i="28"/>
  <c r="AS138" i="28" s="1"/>
  <c r="AS217" i="28" s="1"/>
  <c r="X138" i="28"/>
  <c r="X217" i="28" s="1"/>
  <c r="AS61" i="28"/>
  <c r="AS139" i="28" s="1"/>
  <c r="AS218" i="28" s="1"/>
  <c r="X139" i="28"/>
  <c r="X218" i="28" s="1"/>
  <c r="AS62" i="28"/>
  <c r="AS140" i="28" s="1"/>
  <c r="AS219" i="28" s="1"/>
  <c r="X140" i="28"/>
  <c r="X219" i="28" s="1"/>
  <c r="AS63" i="28"/>
  <c r="AS141" i="28" s="1"/>
  <c r="AS220" i="28" s="1"/>
  <c r="X141" i="28"/>
  <c r="X220" i="28" s="1"/>
  <c r="Y141" i="28"/>
  <c r="Y220" i="28" s="1"/>
  <c r="AT64" i="28"/>
  <c r="AT142" i="28" s="1"/>
  <c r="AT221" i="28" s="1"/>
  <c r="Y142" i="28"/>
  <c r="Y221" i="28" s="1"/>
  <c r="Y143" i="28"/>
  <c r="Y222" i="28" s="1"/>
  <c r="AT66" i="28"/>
  <c r="AT144" i="28" s="1"/>
  <c r="AT223" i="28" s="1"/>
  <c r="Y144" i="28"/>
  <c r="Y223" i="28" s="1"/>
  <c r="Y145" i="28"/>
  <c r="Y224" i="28" s="1"/>
  <c r="AT68" i="28"/>
  <c r="BO68" i="28" s="1"/>
  <c r="Y146" i="28"/>
  <c r="Y225" i="28" s="1"/>
  <c r="Y147" i="28"/>
  <c r="Y226" i="28" s="1"/>
  <c r="AT70" i="28"/>
  <c r="AT148" i="28" s="1"/>
  <c r="AT227" i="28" s="1"/>
  <c r="Y148" i="28"/>
  <c r="Y227" i="28" s="1"/>
  <c r="Y149" i="28"/>
  <c r="Y228" i="28" s="1"/>
  <c r="AT72" i="28"/>
  <c r="BO72" i="28" s="1"/>
  <c r="Y150" i="28"/>
  <c r="Y229" i="28" s="1"/>
  <c r="Y151" i="28"/>
  <c r="Y230" i="28" s="1"/>
  <c r="AT74" i="28"/>
  <c r="AT152" i="28" s="1"/>
  <c r="AT231" i="28" s="1"/>
  <c r="Y152" i="28"/>
  <c r="Y231" i="28" s="1"/>
  <c r="Y153" i="28"/>
  <c r="Y232" i="28" s="1"/>
  <c r="AT76" i="28"/>
  <c r="BO76" i="28" s="1"/>
  <c r="Y154" i="28"/>
  <c r="Y233" i="28" s="1"/>
  <c r="W34" i="32"/>
  <c r="S34" i="32"/>
  <c r="O34" i="32"/>
  <c r="V34" i="32"/>
  <c r="R34" i="32"/>
  <c r="N34" i="32"/>
  <c r="I34" i="32"/>
  <c r="J34" i="32"/>
  <c r="U34" i="32"/>
  <c r="Q34" i="32"/>
  <c r="M34" i="32"/>
  <c r="T34" i="32"/>
  <c r="P34" i="32"/>
  <c r="K34" i="32"/>
  <c r="L34" i="32"/>
  <c r="AS7" i="28"/>
  <c r="BN7" i="28" s="1"/>
  <c r="BN7" i="29"/>
  <c r="C143" i="28"/>
  <c r="C222" i="28" s="1"/>
  <c r="C147" i="28"/>
  <c r="C226" i="28" s="1"/>
  <c r="C151" i="28"/>
  <c r="C230" i="28" s="1"/>
  <c r="Y7" i="28"/>
  <c r="Y11" i="28"/>
  <c r="Y15" i="28"/>
  <c r="Y19" i="28"/>
  <c r="Y23" i="28"/>
  <c r="Y27" i="28"/>
  <c r="Y31" i="28"/>
  <c r="Y35" i="28"/>
  <c r="Y39" i="28"/>
  <c r="Y43" i="28"/>
  <c r="Y47" i="28"/>
  <c r="Y51" i="28"/>
  <c r="Y55" i="28"/>
  <c r="Y59" i="28"/>
  <c r="C141" i="28"/>
  <c r="C220" i="28" s="1"/>
  <c r="C145" i="28"/>
  <c r="C224" i="28" s="1"/>
  <c r="C149" i="28"/>
  <c r="C228" i="28" s="1"/>
  <c r="C153" i="28"/>
  <c r="C232" i="28" s="1"/>
  <c r="Y9" i="28"/>
  <c r="Y13" i="28"/>
  <c r="Y17" i="28"/>
  <c r="Y21" i="28"/>
  <c r="Y25" i="28"/>
  <c r="Y29" i="28"/>
  <c r="Y33" i="28"/>
  <c r="Y37" i="28"/>
  <c r="Y41" i="28"/>
  <c r="Y45" i="28"/>
  <c r="Y49" i="28"/>
  <c r="Y53" i="28"/>
  <c r="Y57" i="28"/>
  <c r="Y61" i="28"/>
  <c r="C142" i="28"/>
  <c r="C221" i="28" s="1"/>
  <c r="C144" i="28"/>
  <c r="C223" i="28" s="1"/>
  <c r="C146" i="28"/>
  <c r="C225" i="28" s="1"/>
  <c r="C148" i="28"/>
  <c r="C227" i="28" s="1"/>
  <c r="C150" i="28"/>
  <c r="C229" i="28" s="1"/>
  <c r="C152" i="28"/>
  <c r="C231" i="28" s="1"/>
  <c r="C154" i="28"/>
  <c r="C233" i="28" s="1"/>
  <c r="Y8" i="28"/>
  <c r="Y10" i="28"/>
  <c r="Y12" i="28"/>
  <c r="Y14" i="28"/>
  <c r="Y16" i="28"/>
  <c r="Y18" i="28"/>
  <c r="Y20" i="28"/>
  <c r="Y22" i="28"/>
  <c r="Y24" i="28"/>
  <c r="Y26" i="28"/>
  <c r="Y28" i="28"/>
  <c r="Y30" i="28"/>
  <c r="Y32" i="28"/>
  <c r="Y34" i="28"/>
  <c r="Y36" i="28"/>
  <c r="Y38" i="28"/>
  <c r="Y40" i="28"/>
  <c r="Y42" i="28"/>
  <c r="Y44" i="28"/>
  <c r="Y46" i="28"/>
  <c r="Y48" i="28"/>
  <c r="Y50" i="28"/>
  <c r="Y52" i="28"/>
  <c r="Y54" i="28"/>
  <c r="Y56" i="28"/>
  <c r="Y58" i="28"/>
  <c r="Y60" i="28"/>
  <c r="Y62" i="28"/>
  <c r="B142" i="28"/>
  <c r="B221" i="28" s="1"/>
  <c r="X64" i="28"/>
  <c r="B144" i="28"/>
  <c r="B223" i="28" s="1"/>
  <c r="X66" i="28"/>
  <c r="B145" i="28"/>
  <c r="B224" i="28" s="1"/>
  <c r="X67" i="28"/>
  <c r="B147" i="28"/>
  <c r="B226" i="28" s="1"/>
  <c r="X69" i="28"/>
  <c r="B148" i="28"/>
  <c r="B227" i="28" s="1"/>
  <c r="X70" i="28"/>
  <c r="B150" i="28"/>
  <c r="B229" i="28" s="1"/>
  <c r="X72" i="28"/>
  <c r="B151" i="28"/>
  <c r="B230" i="28" s="1"/>
  <c r="X73" i="28"/>
  <c r="B152" i="28"/>
  <c r="B231" i="28" s="1"/>
  <c r="X74" i="28"/>
  <c r="B153" i="28"/>
  <c r="B232" i="28" s="1"/>
  <c r="X75" i="28"/>
  <c r="B105" i="28"/>
  <c r="B184" i="28" s="1"/>
  <c r="B119" i="28"/>
  <c r="B198" i="28" s="1"/>
  <c r="B143" i="28"/>
  <c r="B222" i="28" s="1"/>
  <c r="X65" i="28"/>
  <c r="B146" i="28"/>
  <c r="B225" i="28" s="1"/>
  <c r="X68" i="28"/>
  <c r="B149" i="28"/>
  <c r="B228" i="28" s="1"/>
  <c r="X71" i="28"/>
  <c r="B154" i="28"/>
  <c r="B233" i="28" s="1"/>
  <c r="X76" i="28"/>
  <c r="B85" i="28"/>
  <c r="B164" i="28" s="1"/>
  <c r="B87" i="28"/>
  <c r="B166" i="28" s="1"/>
  <c r="B89" i="28"/>
  <c r="B168" i="28" s="1"/>
  <c r="B91" i="28"/>
  <c r="B170" i="28" s="1"/>
  <c r="B93" i="28"/>
  <c r="B172" i="28" s="1"/>
  <c r="B95" i="28"/>
  <c r="B174" i="28" s="1"/>
  <c r="B97" i="28"/>
  <c r="B176" i="28" s="1"/>
  <c r="B99" i="28"/>
  <c r="B178" i="28" s="1"/>
  <c r="B101" i="28"/>
  <c r="B180" i="28" s="1"/>
  <c r="B103" i="28"/>
  <c r="B182" i="28" s="1"/>
  <c r="B107" i="28"/>
  <c r="B186" i="28" s="1"/>
  <c r="B109" i="28"/>
  <c r="B188" i="28" s="1"/>
  <c r="B111" i="28"/>
  <c r="B190" i="28" s="1"/>
  <c r="B113" i="28"/>
  <c r="B192" i="28" s="1"/>
  <c r="B115" i="28"/>
  <c r="B194" i="28" s="1"/>
  <c r="B117" i="28"/>
  <c r="B196" i="28" s="1"/>
  <c r="B121" i="28"/>
  <c r="B200" i="28" s="1"/>
  <c r="B123" i="28"/>
  <c r="B202" i="28" s="1"/>
  <c r="B125" i="28"/>
  <c r="B204" i="28" s="1"/>
  <c r="B127" i="28"/>
  <c r="B206" i="28" s="1"/>
  <c r="B129" i="28"/>
  <c r="B208" i="28" s="1"/>
  <c r="B131" i="28"/>
  <c r="B210" i="28" s="1"/>
  <c r="B133" i="28"/>
  <c r="B212" i="28" s="1"/>
  <c r="B135" i="28"/>
  <c r="B214" i="28" s="1"/>
  <c r="B137" i="28"/>
  <c r="B216" i="28" s="1"/>
  <c r="B139" i="28"/>
  <c r="B218" i="28" s="1"/>
  <c r="B86" i="28"/>
  <c r="B165" i="28" s="1"/>
  <c r="B88" i="28"/>
  <c r="B167" i="28" s="1"/>
  <c r="B90" i="28"/>
  <c r="B169" i="28" s="1"/>
  <c r="B92" i="28"/>
  <c r="B171" i="28" s="1"/>
  <c r="B94" i="28"/>
  <c r="B173" i="28" s="1"/>
  <c r="B96" i="28"/>
  <c r="B175" i="28" s="1"/>
  <c r="B98" i="28"/>
  <c r="B177" i="28" s="1"/>
  <c r="B100" i="28"/>
  <c r="B179" i="28" s="1"/>
  <c r="B102" i="28"/>
  <c r="B181" i="28" s="1"/>
  <c r="B104" i="28"/>
  <c r="B183" i="28" s="1"/>
  <c r="B106" i="28"/>
  <c r="B185" i="28" s="1"/>
  <c r="B108" i="28"/>
  <c r="B187" i="28" s="1"/>
  <c r="B110" i="28"/>
  <c r="B189" i="28" s="1"/>
  <c r="B112" i="28"/>
  <c r="B191" i="28" s="1"/>
  <c r="B114" i="28"/>
  <c r="B193" i="28" s="1"/>
  <c r="B116" i="28"/>
  <c r="B195" i="28" s="1"/>
  <c r="B118" i="28"/>
  <c r="B197" i="28" s="1"/>
  <c r="B120" i="28"/>
  <c r="B199" i="28" s="1"/>
  <c r="B122" i="28"/>
  <c r="B201" i="28" s="1"/>
  <c r="B124" i="28"/>
  <c r="B203" i="28" s="1"/>
  <c r="B126" i="28"/>
  <c r="B205" i="28" s="1"/>
  <c r="B128" i="28"/>
  <c r="B207" i="28" s="1"/>
  <c r="B130" i="28"/>
  <c r="B209" i="28" s="1"/>
  <c r="B132" i="28"/>
  <c r="B211" i="28" s="1"/>
  <c r="B134" i="28"/>
  <c r="B213" i="28" s="1"/>
  <c r="B136" i="28"/>
  <c r="B215" i="28" s="1"/>
  <c r="B138" i="28"/>
  <c r="B217" i="28" s="1"/>
  <c r="B140" i="28"/>
  <c r="B219" i="28" s="1"/>
  <c r="B141" i="28"/>
  <c r="B220" i="28" s="1"/>
  <c r="AT9" i="28"/>
  <c r="BO9" i="28" s="1"/>
  <c r="AT13" i="28"/>
  <c r="BO13" i="28" s="1"/>
  <c r="AT17" i="28"/>
  <c r="BO17" i="28" s="1"/>
  <c r="AT21" i="28"/>
  <c r="BO21" i="28" s="1"/>
  <c r="AT25" i="28"/>
  <c r="BO25" i="28" s="1"/>
  <c r="AT29" i="28"/>
  <c r="BO29" i="28" s="1"/>
  <c r="AT65" i="28"/>
  <c r="BO65" i="28" s="1"/>
  <c r="AT69" i="28"/>
  <c r="BO69" i="28" s="1"/>
  <c r="AT73" i="28"/>
  <c r="BO73" i="28" s="1"/>
  <c r="AT59" i="28"/>
  <c r="BO59" i="28" s="1"/>
  <c r="AT63" i="28"/>
  <c r="BO63" i="28" s="1"/>
  <c r="AT67" i="28"/>
  <c r="BO67" i="28" s="1"/>
  <c r="AT71" i="28"/>
  <c r="BO71" i="28" s="1"/>
  <c r="AT75" i="28"/>
  <c r="BO75" i="28" s="1"/>
  <c r="BO64" i="28"/>
  <c r="BN8" i="28"/>
  <c r="BN12" i="28"/>
  <c r="BN16" i="28"/>
  <c r="AS102" i="28"/>
  <c r="AS181" i="28" s="1"/>
  <c r="BN33" i="28"/>
  <c r="BN41" i="28"/>
  <c r="BN49" i="28"/>
  <c r="BN57" i="28"/>
  <c r="Y35" i="8"/>
  <c r="BN61" i="28" l="1"/>
  <c r="BN53" i="28"/>
  <c r="BN131" i="28" s="1"/>
  <c r="BN210" i="28" s="1"/>
  <c r="BN45" i="28"/>
  <c r="BN37" i="28"/>
  <c r="CI37" i="28" s="1"/>
  <c r="BN29" i="28"/>
  <c r="BN20" i="28"/>
  <c r="CI20" i="28" s="1"/>
  <c r="BN14" i="28"/>
  <c r="BN10" i="28"/>
  <c r="CI10" i="28" s="1"/>
  <c r="BN59" i="28"/>
  <c r="BN55" i="28"/>
  <c r="CI55" i="28" s="1"/>
  <c r="BN51" i="28"/>
  <c r="BN47" i="28"/>
  <c r="CI47" i="28" s="1"/>
  <c r="BN43" i="28"/>
  <c r="BN39" i="28"/>
  <c r="CI39" i="28" s="1"/>
  <c r="BN35" i="28"/>
  <c r="BN31" i="28"/>
  <c r="CI31" i="28" s="1"/>
  <c r="AS104" i="28"/>
  <c r="AS183" i="28" s="1"/>
  <c r="AS100" i="28"/>
  <c r="AS179" i="28" s="1"/>
  <c r="BN18" i="28"/>
  <c r="BN63" i="28"/>
  <c r="CI63" i="28" s="1"/>
  <c r="BN62" i="28"/>
  <c r="BN140" i="28" s="1"/>
  <c r="BN219" i="28" s="1"/>
  <c r="BN60" i="28"/>
  <c r="BN138" i="28" s="1"/>
  <c r="BN217" i="28" s="1"/>
  <c r="BN58" i="28"/>
  <c r="BN136" i="28" s="1"/>
  <c r="BN215" i="28" s="1"/>
  <c r="BN56" i="28"/>
  <c r="CI56" i="28" s="1"/>
  <c r="BN54" i="28"/>
  <c r="BN132" i="28" s="1"/>
  <c r="BN211" i="28" s="1"/>
  <c r="BN52" i="28"/>
  <c r="BN130" i="28" s="1"/>
  <c r="BN209" i="28" s="1"/>
  <c r="BN50" i="28"/>
  <c r="BN128" i="28" s="1"/>
  <c r="BN207" i="28" s="1"/>
  <c r="BN48" i="28"/>
  <c r="CI48" i="28" s="1"/>
  <c r="BN46" i="28"/>
  <c r="BN124" i="28" s="1"/>
  <c r="BN203" i="28" s="1"/>
  <c r="BN44" i="28"/>
  <c r="BN122" i="28" s="1"/>
  <c r="BN201" i="28" s="1"/>
  <c r="BN42" i="28"/>
  <c r="BN120" i="28" s="1"/>
  <c r="BN199" i="28" s="1"/>
  <c r="BN40" i="28"/>
  <c r="CI40" i="28" s="1"/>
  <c r="BN38" i="28"/>
  <c r="BN116" i="28" s="1"/>
  <c r="BN195" i="28" s="1"/>
  <c r="BN36" i="28"/>
  <c r="BN114" i="28" s="1"/>
  <c r="BN193" i="28" s="1"/>
  <c r="BN34" i="28"/>
  <c r="BN112" i="28" s="1"/>
  <c r="BN191" i="28" s="1"/>
  <c r="BN32" i="28"/>
  <c r="CI32" i="28" s="1"/>
  <c r="BN30" i="28"/>
  <c r="BN108" i="28" s="1"/>
  <c r="BN187" i="28" s="1"/>
  <c r="AS105" i="28"/>
  <c r="AS184" i="28" s="1"/>
  <c r="AS103" i="28"/>
  <c r="AS182" i="28" s="1"/>
  <c r="AS101" i="28"/>
  <c r="AS180" i="28" s="1"/>
  <c r="BN21" i="28"/>
  <c r="CI21" i="28" s="1"/>
  <c r="BN19" i="28"/>
  <c r="BN97" i="28" s="1"/>
  <c r="BN176" i="28" s="1"/>
  <c r="BN17" i="28"/>
  <c r="CI17" i="28" s="1"/>
  <c r="BN15" i="28"/>
  <c r="CI15" i="28" s="1"/>
  <c r="BN13" i="28"/>
  <c r="CI13" i="28" s="1"/>
  <c r="BN11" i="28"/>
  <c r="BN89" i="28" s="1"/>
  <c r="BN168" i="28" s="1"/>
  <c r="BN9" i="28"/>
  <c r="CI9" i="28" s="1"/>
  <c r="BN28" i="28"/>
  <c r="BN106" i="28" s="1"/>
  <c r="BN185" i="28" s="1"/>
  <c r="AT150" i="28"/>
  <c r="AT229" i="28" s="1"/>
  <c r="AT154" i="28"/>
  <c r="AT233" i="28" s="1"/>
  <c r="AT146" i="28"/>
  <c r="AT225" i="28" s="1"/>
  <c r="BO74" i="28"/>
  <c r="BO152" i="28" s="1"/>
  <c r="BO231" i="28" s="1"/>
  <c r="BO70" i="28"/>
  <c r="CJ70" i="28" s="1"/>
  <c r="BO66" i="28"/>
  <c r="CJ66" i="28" s="1"/>
  <c r="AT60" i="28"/>
  <c r="AT138" i="28" s="1"/>
  <c r="AT217" i="28" s="1"/>
  <c r="Y138" i="28"/>
  <c r="Y217" i="28" s="1"/>
  <c r="AT56" i="28"/>
  <c r="AT134" i="28" s="1"/>
  <c r="AT213" i="28" s="1"/>
  <c r="Y134" i="28"/>
  <c r="Y213" i="28" s="1"/>
  <c r="AT52" i="28"/>
  <c r="AT130" i="28" s="1"/>
  <c r="AT209" i="28" s="1"/>
  <c r="Y130" i="28"/>
  <c r="Y209" i="28" s="1"/>
  <c r="AT48" i="28"/>
  <c r="AT126" i="28" s="1"/>
  <c r="AT205" i="28" s="1"/>
  <c r="Y126" i="28"/>
  <c r="Y205" i="28" s="1"/>
  <c r="AT44" i="28"/>
  <c r="AT122" i="28" s="1"/>
  <c r="AT201" i="28" s="1"/>
  <c r="Y122" i="28"/>
  <c r="Y201" i="28" s="1"/>
  <c r="AT40" i="28"/>
  <c r="AT118" i="28" s="1"/>
  <c r="AT197" i="28" s="1"/>
  <c r="Y118" i="28"/>
  <c r="Y197" i="28" s="1"/>
  <c r="AT36" i="28"/>
  <c r="AT114" i="28" s="1"/>
  <c r="AT193" i="28" s="1"/>
  <c r="Y114" i="28"/>
  <c r="Y193" i="28" s="1"/>
  <c r="AT32" i="28"/>
  <c r="AT110" i="28" s="1"/>
  <c r="AT189" i="28" s="1"/>
  <c r="Y110" i="28"/>
  <c r="Y189" i="28" s="1"/>
  <c r="AT28" i="28"/>
  <c r="AT106" i="28" s="1"/>
  <c r="AT185" i="28" s="1"/>
  <c r="Y106" i="28"/>
  <c r="Y185" i="28" s="1"/>
  <c r="AT24" i="28"/>
  <c r="AT102" i="28" s="1"/>
  <c r="AT181" i="28" s="1"/>
  <c r="Y102" i="28"/>
  <c r="Y181" i="28" s="1"/>
  <c r="AT20" i="28"/>
  <c r="AT98" i="28" s="1"/>
  <c r="AT177" i="28" s="1"/>
  <c r="Y98" i="28"/>
  <c r="Y177" i="28" s="1"/>
  <c r="AT16" i="28"/>
  <c r="AT94" i="28" s="1"/>
  <c r="AT173" i="28" s="1"/>
  <c r="Y94" i="28"/>
  <c r="Y173" i="28" s="1"/>
  <c r="AT12" i="28"/>
  <c r="AT90" i="28" s="1"/>
  <c r="AT169" i="28" s="1"/>
  <c r="Y90" i="28"/>
  <c r="Y169" i="28" s="1"/>
  <c r="AT8" i="28"/>
  <c r="AT86" i="28" s="1"/>
  <c r="AT165" i="28" s="1"/>
  <c r="Y86" i="28"/>
  <c r="Y165" i="28" s="1"/>
  <c r="Y139" i="28"/>
  <c r="Y218" i="28" s="1"/>
  <c r="Y131" i="28"/>
  <c r="Y210" i="28" s="1"/>
  <c r="Y123" i="28"/>
  <c r="Y202" i="28" s="1"/>
  <c r="Y115" i="28"/>
  <c r="Y194" i="28" s="1"/>
  <c r="Y107" i="28"/>
  <c r="Y186" i="28" s="1"/>
  <c r="Y99" i="28"/>
  <c r="Y178" i="28" s="1"/>
  <c r="Y91" i="28"/>
  <c r="Y170" i="28" s="1"/>
  <c r="Y137" i="28"/>
  <c r="Y216" i="28" s="1"/>
  <c r="Y129" i="28"/>
  <c r="Y208" i="28" s="1"/>
  <c r="Y121" i="28"/>
  <c r="Y200" i="28" s="1"/>
  <c r="Y113" i="28"/>
  <c r="Y192" i="28" s="1"/>
  <c r="Y105" i="28"/>
  <c r="Y184" i="28" s="1"/>
  <c r="Y97" i="28"/>
  <c r="Y176" i="28" s="1"/>
  <c r="Y89" i="28"/>
  <c r="Y168" i="28" s="1"/>
  <c r="AS76" i="28"/>
  <c r="BN76" i="28" s="1"/>
  <c r="CI76" i="28" s="1"/>
  <c r="X154" i="28"/>
  <c r="X233" i="28" s="1"/>
  <c r="AS71" i="28"/>
  <c r="BN71" i="28" s="1"/>
  <c r="CI71" i="28" s="1"/>
  <c r="X149" i="28"/>
  <c r="X228" i="28" s="1"/>
  <c r="AS68" i="28"/>
  <c r="BN68" i="28" s="1"/>
  <c r="CI68" i="28" s="1"/>
  <c r="X146" i="28"/>
  <c r="X225" i="28" s="1"/>
  <c r="AS65" i="28"/>
  <c r="BN65" i="28" s="1"/>
  <c r="CI65" i="28" s="1"/>
  <c r="X143" i="28"/>
  <c r="AS75" i="28"/>
  <c r="BN75" i="28" s="1"/>
  <c r="CI75" i="28" s="1"/>
  <c r="X153" i="28"/>
  <c r="X232" i="28" s="1"/>
  <c r="AS74" i="28"/>
  <c r="BN74" i="28" s="1"/>
  <c r="CI74" i="28" s="1"/>
  <c r="X152" i="28"/>
  <c r="X231" i="28" s="1"/>
  <c r="AS73" i="28"/>
  <c r="BN73" i="28" s="1"/>
  <c r="CI73" i="28" s="1"/>
  <c r="X151" i="28"/>
  <c r="X230" i="28" s="1"/>
  <c r="AS72" i="28"/>
  <c r="BN72" i="28" s="1"/>
  <c r="CI72" i="28" s="1"/>
  <c r="X150" i="28"/>
  <c r="X229" i="28" s="1"/>
  <c r="AS70" i="28"/>
  <c r="BN70" i="28" s="1"/>
  <c r="CI70" i="28" s="1"/>
  <c r="X148" i="28"/>
  <c r="X227" i="28" s="1"/>
  <c r="AS69" i="28"/>
  <c r="BN69" i="28" s="1"/>
  <c r="CI69" i="28" s="1"/>
  <c r="X147" i="28"/>
  <c r="X226" i="28" s="1"/>
  <c r="AS67" i="28"/>
  <c r="BN67" i="28" s="1"/>
  <c r="CI67" i="28" s="1"/>
  <c r="X145" i="28"/>
  <c r="X224" i="28" s="1"/>
  <c r="AS66" i="28"/>
  <c r="BN66" i="28" s="1"/>
  <c r="CI66" i="28" s="1"/>
  <c r="X144" i="28"/>
  <c r="X223" i="28" s="1"/>
  <c r="AS64" i="28"/>
  <c r="BN64" i="28" s="1"/>
  <c r="CI64" i="28" s="1"/>
  <c r="X142" i="28"/>
  <c r="X221" i="28" s="1"/>
  <c r="AT62" i="28"/>
  <c r="AT140" i="28" s="1"/>
  <c r="AT219" i="28" s="1"/>
  <c r="Y140" i="28"/>
  <c r="Y219" i="28" s="1"/>
  <c r="AT58" i="28"/>
  <c r="BO58" i="28" s="1"/>
  <c r="CJ58" i="28" s="1"/>
  <c r="Y136" i="28"/>
  <c r="Y215" i="28" s="1"/>
  <c r="AT54" i="28"/>
  <c r="AT132" i="28" s="1"/>
  <c r="AT211" i="28" s="1"/>
  <c r="Y132" i="28"/>
  <c r="Y211" i="28" s="1"/>
  <c r="AT50" i="28"/>
  <c r="BO50" i="28" s="1"/>
  <c r="CJ50" i="28" s="1"/>
  <c r="Y128" i="28"/>
  <c r="Y207" i="28" s="1"/>
  <c r="AT46" i="28"/>
  <c r="AT124" i="28" s="1"/>
  <c r="AT203" i="28" s="1"/>
  <c r="Y124" i="28"/>
  <c r="Y203" i="28" s="1"/>
  <c r="AT42" i="28"/>
  <c r="BO42" i="28" s="1"/>
  <c r="CJ42" i="28" s="1"/>
  <c r="Y120" i="28"/>
  <c r="Y199" i="28" s="1"/>
  <c r="AT38" i="28"/>
  <c r="AT116" i="28" s="1"/>
  <c r="AT195" i="28" s="1"/>
  <c r="Y116" i="28"/>
  <c r="Y195" i="28" s="1"/>
  <c r="AT34" i="28"/>
  <c r="BO34" i="28" s="1"/>
  <c r="CJ34" i="28" s="1"/>
  <c r="Y112" i="28"/>
  <c r="Y191" i="28" s="1"/>
  <c r="AT30" i="28"/>
  <c r="AT108" i="28" s="1"/>
  <c r="AT187" i="28" s="1"/>
  <c r="Y108" i="28"/>
  <c r="Y187" i="28" s="1"/>
  <c r="AT26" i="28"/>
  <c r="BO26" i="28" s="1"/>
  <c r="CJ26" i="28" s="1"/>
  <c r="Y104" i="28"/>
  <c r="Y183" i="28" s="1"/>
  <c r="AT22" i="28"/>
  <c r="AT100" i="28" s="1"/>
  <c r="AT179" i="28" s="1"/>
  <c r="Y100" i="28"/>
  <c r="Y179" i="28" s="1"/>
  <c r="AT18" i="28"/>
  <c r="BO18" i="28" s="1"/>
  <c r="CJ18" i="28" s="1"/>
  <c r="Y96" i="28"/>
  <c r="Y175" i="28" s="1"/>
  <c r="AT14" i="28"/>
  <c r="AT92" i="28" s="1"/>
  <c r="AT171" i="28" s="1"/>
  <c r="Y92" i="28"/>
  <c r="Y171" i="28" s="1"/>
  <c r="AT10" i="28"/>
  <c r="BO10" i="28" s="1"/>
  <c r="CJ10" i="28" s="1"/>
  <c r="Y88" i="28"/>
  <c r="Y167" i="28" s="1"/>
  <c r="Y135" i="28"/>
  <c r="Y214" i="28" s="1"/>
  <c r="Y127" i="28"/>
  <c r="Y206" i="28" s="1"/>
  <c r="Y119" i="28"/>
  <c r="Y198" i="28" s="1"/>
  <c r="Y111" i="28"/>
  <c r="Y190" i="28" s="1"/>
  <c r="Y103" i="28"/>
  <c r="Y182" i="28" s="1"/>
  <c r="Y95" i="28"/>
  <c r="Y174" i="28" s="1"/>
  <c r="Y87" i="28"/>
  <c r="Y166" i="28" s="1"/>
  <c r="Y133" i="28"/>
  <c r="Y212" i="28" s="1"/>
  <c r="Y125" i="28"/>
  <c r="Y204" i="28" s="1"/>
  <c r="Y117" i="28"/>
  <c r="Y196" i="28" s="1"/>
  <c r="Y109" i="28"/>
  <c r="Y188" i="28" s="1"/>
  <c r="Y101" i="28"/>
  <c r="Y180" i="28" s="1"/>
  <c r="Y93" i="28"/>
  <c r="Y172" i="28" s="1"/>
  <c r="Y85" i="28"/>
  <c r="Y164" i="28" s="1"/>
  <c r="AS85" i="28"/>
  <c r="AS164" i="28" s="1"/>
  <c r="V35" i="32"/>
  <c r="R35" i="32"/>
  <c r="N35" i="32"/>
  <c r="U35" i="32"/>
  <c r="Q35" i="32"/>
  <c r="M35" i="32"/>
  <c r="J35" i="32"/>
  <c r="I35" i="32"/>
  <c r="T35" i="32"/>
  <c r="P35" i="32"/>
  <c r="W35" i="32"/>
  <c r="S35" i="32"/>
  <c r="O35" i="32"/>
  <c r="L35" i="32"/>
  <c r="K35" i="32"/>
  <c r="X164" i="28"/>
  <c r="CI7" i="29"/>
  <c r="DD7" i="29" s="1"/>
  <c r="BO148" i="28"/>
  <c r="BO227" i="28" s="1"/>
  <c r="BO153" i="28"/>
  <c r="BO232" i="28" s="1"/>
  <c r="CJ75" i="28"/>
  <c r="BO145" i="28"/>
  <c r="BO224" i="28" s="1"/>
  <c r="CJ67" i="28"/>
  <c r="BO137" i="28"/>
  <c r="BO216" i="28" s="1"/>
  <c r="CJ59" i="28"/>
  <c r="BO147" i="28"/>
  <c r="BO226" i="28" s="1"/>
  <c r="CJ69" i="28"/>
  <c r="BO107" i="28"/>
  <c r="BO186" i="28" s="1"/>
  <c r="CJ29" i="28"/>
  <c r="BO99" i="28"/>
  <c r="BO178" i="28" s="1"/>
  <c r="CJ21" i="28"/>
  <c r="BO91" i="28"/>
  <c r="BO170" i="28" s="1"/>
  <c r="CJ13" i="28"/>
  <c r="BN141" i="28"/>
  <c r="BN220" i="28" s="1"/>
  <c r="BN139" i="28"/>
  <c r="BN218" i="28" s="1"/>
  <c r="CI61" i="28"/>
  <c r="BN137" i="28"/>
  <c r="BN216" i="28" s="1"/>
  <c r="CI59" i="28"/>
  <c r="BN135" i="28"/>
  <c r="BN214" i="28" s="1"/>
  <c r="CI57" i="28"/>
  <c r="BN129" i="28"/>
  <c r="BN208" i="28" s="1"/>
  <c r="CI51" i="28"/>
  <c r="BN127" i="28"/>
  <c r="BN206" i="28" s="1"/>
  <c r="CI49" i="28"/>
  <c r="BN123" i="28"/>
  <c r="BN202" i="28" s="1"/>
  <c r="CI45" i="28"/>
  <c r="BN121" i="28"/>
  <c r="BN200" i="28" s="1"/>
  <c r="CI43" i="28"/>
  <c r="BN119" i="28"/>
  <c r="BN198" i="28" s="1"/>
  <c r="CI41" i="28"/>
  <c r="BN113" i="28"/>
  <c r="BN192" i="28" s="1"/>
  <c r="CI35" i="28"/>
  <c r="BN111" i="28"/>
  <c r="BN190" i="28" s="1"/>
  <c r="CI33" i="28"/>
  <c r="BN107" i="28"/>
  <c r="BN186" i="28" s="1"/>
  <c r="CI29" i="28"/>
  <c r="BN105" i="28"/>
  <c r="BN184" i="28" s="1"/>
  <c r="CI27" i="28"/>
  <c r="BN104" i="28"/>
  <c r="BN183" i="28" s="1"/>
  <c r="CI26" i="28"/>
  <c r="BN103" i="28"/>
  <c r="BN182" i="28" s="1"/>
  <c r="CI25" i="28"/>
  <c r="BN102" i="28"/>
  <c r="BN181" i="28" s="1"/>
  <c r="CI24" i="28"/>
  <c r="BN101" i="28"/>
  <c r="BN180" i="28" s="1"/>
  <c r="CI23" i="28"/>
  <c r="BN100" i="28"/>
  <c r="BN179" i="28" s="1"/>
  <c r="CI22" i="28"/>
  <c r="BN96" i="28"/>
  <c r="BN175" i="28" s="1"/>
  <c r="CI18" i="28"/>
  <c r="BN94" i="28"/>
  <c r="BN173" i="28" s="1"/>
  <c r="CI16" i="28"/>
  <c r="BN92" i="28"/>
  <c r="BN171" i="28" s="1"/>
  <c r="CI14" i="28"/>
  <c r="BN90" i="28"/>
  <c r="BN169" i="28" s="1"/>
  <c r="CI12" i="28"/>
  <c r="BN86" i="28"/>
  <c r="BN165" i="28" s="1"/>
  <c r="CI8" i="28"/>
  <c r="BN85" i="28"/>
  <c r="CI7" i="28"/>
  <c r="BO154" i="28"/>
  <c r="BO233" i="28" s="1"/>
  <c r="CJ76" i="28"/>
  <c r="BO150" i="28"/>
  <c r="BO229" i="28" s="1"/>
  <c r="CJ72" i="28"/>
  <c r="BO146" i="28"/>
  <c r="BO225" i="28" s="1"/>
  <c r="CJ68" i="28"/>
  <c r="BO142" i="28"/>
  <c r="BO221" i="28" s="1"/>
  <c r="CJ64" i="28"/>
  <c r="BO149" i="28"/>
  <c r="BO228" i="28" s="1"/>
  <c r="CJ71" i="28"/>
  <c r="BO141" i="28"/>
  <c r="BO220" i="28" s="1"/>
  <c r="CJ63" i="28"/>
  <c r="BO151" i="28"/>
  <c r="BO230" i="28" s="1"/>
  <c r="CJ73" i="28"/>
  <c r="BO143" i="28"/>
  <c r="BO222" i="28" s="1"/>
  <c r="CJ65" i="28"/>
  <c r="BO103" i="28"/>
  <c r="BO182" i="28" s="1"/>
  <c r="CJ25" i="28"/>
  <c r="BO95" i="28"/>
  <c r="BO174" i="28" s="1"/>
  <c r="CJ17" i="28"/>
  <c r="BO87" i="28"/>
  <c r="BO166" i="28" s="1"/>
  <c r="CJ9" i="28"/>
  <c r="AT27" i="28"/>
  <c r="BO27" i="28" s="1"/>
  <c r="AT53" i="28"/>
  <c r="BO53" i="28" s="1"/>
  <c r="AT57" i="28"/>
  <c r="BO57" i="28" s="1"/>
  <c r="AT37" i="28"/>
  <c r="BO37" i="28" s="1"/>
  <c r="AT43" i="28"/>
  <c r="BO43" i="28" s="1"/>
  <c r="AT41" i="28"/>
  <c r="BO41" i="28" s="1"/>
  <c r="AT61" i="28"/>
  <c r="BO61" i="28" s="1"/>
  <c r="AT45" i="28"/>
  <c r="BO45" i="28" s="1"/>
  <c r="AT49" i="28"/>
  <c r="BO49" i="28" s="1"/>
  <c r="AT33" i="28"/>
  <c r="BO33" i="28" s="1"/>
  <c r="AT11" i="28"/>
  <c r="BO11" i="28" s="1"/>
  <c r="AT51" i="28"/>
  <c r="BO51" i="28" s="1"/>
  <c r="AT35" i="28"/>
  <c r="BO35" i="28" s="1"/>
  <c r="AT19" i="28"/>
  <c r="BO19" i="28" s="1"/>
  <c r="AT87" i="28"/>
  <c r="AT166" i="28" s="1"/>
  <c r="AT141" i="28"/>
  <c r="AT220" i="28" s="1"/>
  <c r="AT103" i="28"/>
  <c r="AT182" i="28" s="1"/>
  <c r="AT55" i="28"/>
  <c r="BO55" i="28" s="1"/>
  <c r="AT47" i="28"/>
  <c r="BO47" i="28" s="1"/>
  <c r="AT39" i="28"/>
  <c r="BO39" i="28" s="1"/>
  <c r="AT31" i="28"/>
  <c r="BO31" i="28" s="1"/>
  <c r="AT23" i="28"/>
  <c r="BO23" i="28" s="1"/>
  <c r="AT15" i="28"/>
  <c r="BO15" i="28" s="1"/>
  <c r="AT7" i="28"/>
  <c r="BO7" i="28" s="1"/>
  <c r="AT149" i="28"/>
  <c r="AT228" i="28" s="1"/>
  <c r="AT133" i="28"/>
  <c r="AT212" i="28" s="1"/>
  <c r="AT145" i="28"/>
  <c r="AT224" i="28" s="1"/>
  <c r="AT151" i="28"/>
  <c r="AT230" i="28" s="1"/>
  <c r="AT153" i="28"/>
  <c r="AT232" i="28" s="1"/>
  <c r="AT143" i="28"/>
  <c r="AT222" i="28" s="1"/>
  <c r="AT137" i="28"/>
  <c r="AT216" i="28" s="1"/>
  <c r="AT95" i="28"/>
  <c r="AT174" i="28" s="1"/>
  <c r="AT147" i="28"/>
  <c r="AT226" i="28" s="1"/>
  <c r="AT107" i="28"/>
  <c r="AT186" i="28" s="1"/>
  <c r="AT99" i="28"/>
  <c r="AT178" i="28" s="1"/>
  <c r="AT91" i="28"/>
  <c r="AT170" i="28" s="1"/>
  <c r="CZ6" i="29"/>
  <c r="CY6" i="29"/>
  <c r="CX6" i="29"/>
  <c r="CW6" i="29"/>
  <c r="CV6" i="29"/>
  <c r="CU6" i="29"/>
  <c r="CT6" i="29"/>
  <c r="CS6" i="29"/>
  <c r="CR6" i="29"/>
  <c r="CQ6" i="29"/>
  <c r="CP6" i="29"/>
  <c r="CO6" i="29"/>
  <c r="CN6" i="29"/>
  <c r="CM6" i="29"/>
  <c r="CL6" i="29"/>
  <c r="CK6" i="29"/>
  <c r="DA76" i="29"/>
  <c r="CH76" i="29" s="1"/>
  <c r="DA75" i="29"/>
  <c r="CH75" i="29" s="1"/>
  <c r="DA74" i="29"/>
  <c r="CH74" i="29" s="1"/>
  <c r="DA73" i="29"/>
  <c r="CH73" i="29" s="1"/>
  <c r="DA72" i="29"/>
  <c r="CH72" i="29" s="1"/>
  <c r="DA71" i="29"/>
  <c r="CH71" i="29" s="1"/>
  <c r="DA70" i="29"/>
  <c r="CH70" i="29" s="1"/>
  <c r="DA69" i="29"/>
  <c r="CH69" i="29" s="1"/>
  <c r="DA68" i="29"/>
  <c r="CH68" i="29" s="1"/>
  <c r="DA67" i="29"/>
  <c r="CH67" i="29" s="1"/>
  <c r="DA66" i="29"/>
  <c r="CH66" i="29" s="1"/>
  <c r="DA65" i="29"/>
  <c r="CH65" i="29" s="1"/>
  <c r="DA64" i="29"/>
  <c r="CH64" i="29" s="1"/>
  <c r="DA63" i="29"/>
  <c r="CH63" i="29" s="1"/>
  <c r="DA62" i="29"/>
  <c r="CH62" i="29" s="1"/>
  <c r="DA61" i="29"/>
  <c r="CH61" i="29" s="1"/>
  <c r="DA60" i="29"/>
  <c r="CH60" i="29" s="1"/>
  <c r="DA59" i="29"/>
  <c r="CH59" i="29" s="1"/>
  <c r="DA58" i="29"/>
  <c r="CH58" i="29" s="1"/>
  <c r="DA57" i="29"/>
  <c r="CH57" i="29" s="1"/>
  <c r="DA56" i="29"/>
  <c r="CH56" i="29" s="1"/>
  <c r="DA55" i="29"/>
  <c r="CH55" i="29" s="1"/>
  <c r="DA54" i="29"/>
  <c r="CH54" i="29" s="1"/>
  <c r="DA53" i="29"/>
  <c r="CH53" i="29" s="1"/>
  <c r="DA52" i="29"/>
  <c r="CH52" i="29" s="1"/>
  <c r="DA51" i="29"/>
  <c r="CH51" i="29" s="1"/>
  <c r="DA50" i="29"/>
  <c r="CH50" i="29" s="1"/>
  <c r="DA49" i="29"/>
  <c r="CH49" i="29" s="1"/>
  <c r="DA48" i="29"/>
  <c r="CH48" i="29" s="1"/>
  <c r="DA47" i="29"/>
  <c r="CH47" i="29" s="1"/>
  <c r="DA46" i="29"/>
  <c r="CH46" i="29" s="1"/>
  <c r="DA45" i="29"/>
  <c r="CH45" i="29" s="1"/>
  <c r="DA44" i="29"/>
  <c r="CH44" i="29" s="1"/>
  <c r="DA43" i="29"/>
  <c r="CH43" i="29" s="1"/>
  <c r="DA42" i="29"/>
  <c r="CH42" i="29" s="1"/>
  <c r="DA41" i="29"/>
  <c r="CH41" i="29" s="1"/>
  <c r="DA40" i="29"/>
  <c r="CH40" i="29" s="1"/>
  <c r="DA39" i="29"/>
  <c r="CH39" i="29" s="1"/>
  <c r="DA38" i="29"/>
  <c r="CH38" i="29" s="1"/>
  <c r="DA37" i="29"/>
  <c r="CH37" i="29" s="1"/>
  <c r="DA36" i="29"/>
  <c r="CH36" i="29" s="1"/>
  <c r="DA35" i="29"/>
  <c r="CH35" i="29" s="1"/>
  <c r="DA34" i="29"/>
  <c r="CH34" i="29" s="1"/>
  <c r="DA33" i="29"/>
  <c r="CH33" i="29" s="1"/>
  <c r="DA32" i="29"/>
  <c r="CH32" i="29" s="1"/>
  <c r="DA31" i="29"/>
  <c r="CH31" i="29" s="1"/>
  <c r="DA30" i="29"/>
  <c r="CH30" i="29" s="1"/>
  <c r="DA29" i="29"/>
  <c r="CH29" i="29" s="1"/>
  <c r="DA28" i="29"/>
  <c r="CH28" i="29" s="1"/>
  <c r="DA27" i="29"/>
  <c r="CH27" i="29" s="1"/>
  <c r="DA26" i="29"/>
  <c r="CH26" i="29" s="1"/>
  <c r="DA25" i="29"/>
  <c r="CH25" i="29" s="1"/>
  <c r="DA24" i="29"/>
  <c r="CH24" i="29" s="1"/>
  <c r="DA23" i="29"/>
  <c r="CH23" i="29" s="1"/>
  <c r="DA22" i="29"/>
  <c r="CH22" i="29" s="1"/>
  <c r="DA21" i="29"/>
  <c r="CH21" i="29" s="1"/>
  <c r="DA20" i="29"/>
  <c r="CH20" i="29" s="1"/>
  <c r="DA19" i="29"/>
  <c r="CH19" i="29" s="1"/>
  <c r="DA18" i="29"/>
  <c r="CH18" i="29" s="1"/>
  <c r="DA17" i="29"/>
  <c r="CH17" i="29" s="1"/>
  <c r="DA16" i="29"/>
  <c r="CH16" i="29" s="1"/>
  <c r="DA15" i="29"/>
  <c r="CH15" i="29" s="1"/>
  <c r="DA14" i="29"/>
  <c r="CH14" i="29" s="1"/>
  <c r="DA13" i="29"/>
  <c r="CH13" i="29" s="1"/>
  <c r="DA12" i="29"/>
  <c r="CH12" i="29" s="1"/>
  <c r="DA11" i="29"/>
  <c r="CH11" i="29" s="1"/>
  <c r="DA10" i="29"/>
  <c r="CH10" i="29" s="1"/>
  <c r="DA9" i="29"/>
  <c r="CH9" i="29" s="1"/>
  <c r="DA8" i="29"/>
  <c r="CH8" i="29" s="1"/>
  <c r="DA7" i="29"/>
  <c r="CH7" i="29" s="1"/>
  <c r="CF76" i="29"/>
  <c r="BM76" i="29" s="1"/>
  <c r="BK76" i="29"/>
  <c r="AP76" i="29"/>
  <c r="T76" i="29"/>
  <c r="A76" i="29" s="1"/>
  <c r="CF75" i="29"/>
  <c r="BM75" i="29" s="1"/>
  <c r="BK75" i="29"/>
  <c r="AP75" i="29"/>
  <c r="T75" i="29"/>
  <c r="A75" i="29" s="1"/>
  <c r="CF74" i="29"/>
  <c r="BM74" i="29" s="1"/>
  <c r="BK74" i="29"/>
  <c r="AP74" i="29"/>
  <c r="T74" i="29"/>
  <c r="A74" i="29" s="1"/>
  <c r="CF73" i="29"/>
  <c r="BM73" i="29" s="1"/>
  <c r="BK73" i="29"/>
  <c r="AP73" i="29"/>
  <c r="T73" i="29"/>
  <c r="A73" i="29" s="1"/>
  <c r="CF72" i="29"/>
  <c r="BM72" i="29" s="1"/>
  <c r="BK72" i="29"/>
  <c r="AP72" i="29"/>
  <c r="T72" i="29"/>
  <c r="A72" i="29" s="1"/>
  <c r="CF71" i="29"/>
  <c r="BM71" i="29" s="1"/>
  <c r="BK71" i="29"/>
  <c r="AP71" i="29"/>
  <c r="T71" i="29"/>
  <c r="A71" i="29" s="1"/>
  <c r="CF70" i="29"/>
  <c r="BM70" i="29" s="1"/>
  <c r="BK70" i="29"/>
  <c r="AP70" i="29"/>
  <c r="T70" i="29"/>
  <c r="A70" i="29" s="1"/>
  <c r="CF69" i="29"/>
  <c r="BM69" i="29" s="1"/>
  <c r="BK69" i="29"/>
  <c r="AP69" i="29"/>
  <c r="T69" i="29"/>
  <c r="A69" i="29" s="1"/>
  <c r="CF68" i="29"/>
  <c r="BM68" i="29" s="1"/>
  <c r="BK68" i="29"/>
  <c r="AP68" i="29"/>
  <c r="T68" i="29"/>
  <c r="A68" i="29" s="1"/>
  <c r="CF67" i="29"/>
  <c r="BM67" i="29" s="1"/>
  <c r="BK67" i="29"/>
  <c r="AP67" i="29"/>
  <c r="T67" i="29"/>
  <c r="A67" i="29" s="1"/>
  <c r="CF66" i="29"/>
  <c r="BM66" i="29" s="1"/>
  <c r="BK66" i="29"/>
  <c r="AP66" i="29"/>
  <c r="T66" i="29"/>
  <c r="A66" i="29" s="1"/>
  <c r="CF65" i="29"/>
  <c r="BM65" i="29" s="1"/>
  <c r="BK65" i="29"/>
  <c r="AP65" i="29"/>
  <c r="T65" i="29"/>
  <c r="A65" i="29" s="1"/>
  <c r="CF64" i="29"/>
  <c r="BM64" i="29" s="1"/>
  <c r="BK64" i="29"/>
  <c r="AP64" i="29"/>
  <c r="T64" i="29"/>
  <c r="A64" i="29" s="1"/>
  <c r="CF63" i="29"/>
  <c r="BM63" i="29" s="1"/>
  <c r="BK63" i="29"/>
  <c r="AP63" i="29"/>
  <c r="T63" i="29"/>
  <c r="A63" i="29" s="1"/>
  <c r="CF62" i="29"/>
  <c r="BM62" i="29" s="1"/>
  <c r="BK62" i="29"/>
  <c r="AP62" i="29"/>
  <c r="T62" i="29"/>
  <c r="A62" i="29" s="1"/>
  <c r="CF61" i="29"/>
  <c r="BM61" i="29" s="1"/>
  <c r="BK61" i="29"/>
  <c r="AP61" i="29"/>
  <c r="T61" i="29"/>
  <c r="A61" i="29" s="1"/>
  <c r="CF60" i="29"/>
  <c r="BM60" i="29" s="1"/>
  <c r="BK60" i="29"/>
  <c r="AP60" i="29"/>
  <c r="T60" i="29"/>
  <c r="A60" i="29" s="1"/>
  <c r="CF59" i="29"/>
  <c r="BM59" i="29" s="1"/>
  <c r="BK59" i="29"/>
  <c r="AR59" i="29" s="1"/>
  <c r="AP59" i="29"/>
  <c r="W59" i="29" s="1"/>
  <c r="T59" i="29"/>
  <c r="A59" i="29" s="1"/>
  <c r="CF58" i="29"/>
  <c r="BM58" i="29" s="1"/>
  <c r="BK58" i="29"/>
  <c r="AR58" i="29" s="1"/>
  <c r="AP58" i="29"/>
  <c r="W58" i="29" s="1"/>
  <c r="T58" i="29"/>
  <c r="A58" i="29" s="1"/>
  <c r="CF57" i="29"/>
  <c r="BM57" i="29" s="1"/>
  <c r="BK57" i="29"/>
  <c r="AP57" i="29"/>
  <c r="T57" i="29"/>
  <c r="A57" i="29" s="1"/>
  <c r="CF56" i="29"/>
  <c r="BM56" i="29" s="1"/>
  <c r="BK56" i="29"/>
  <c r="AP56" i="29"/>
  <c r="T56" i="29"/>
  <c r="A56" i="29" s="1"/>
  <c r="CF55" i="29"/>
  <c r="BM55" i="29" s="1"/>
  <c r="BK55" i="29"/>
  <c r="AP55" i="29"/>
  <c r="T55" i="29"/>
  <c r="A55" i="29" s="1"/>
  <c r="CF54" i="29"/>
  <c r="BM54" i="29" s="1"/>
  <c r="BK54" i="29"/>
  <c r="AP54" i="29"/>
  <c r="T54" i="29"/>
  <c r="A54" i="29" s="1"/>
  <c r="CF53" i="29"/>
  <c r="BM53" i="29" s="1"/>
  <c r="BK53" i="29"/>
  <c r="AP53" i="29"/>
  <c r="T53" i="29"/>
  <c r="A53" i="29" s="1"/>
  <c r="CF52" i="29"/>
  <c r="BM52" i="29" s="1"/>
  <c r="BK52" i="29"/>
  <c r="AP52" i="29"/>
  <c r="T52" i="29"/>
  <c r="A52" i="29" s="1"/>
  <c r="CF51" i="29"/>
  <c r="BM51" i="29" s="1"/>
  <c r="BK51" i="29"/>
  <c r="AP51" i="29"/>
  <c r="T51" i="29"/>
  <c r="A51" i="29" s="1"/>
  <c r="CF50" i="29"/>
  <c r="BM50" i="29" s="1"/>
  <c r="BK50" i="29"/>
  <c r="AP50" i="29"/>
  <c r="T50" i="29"/>
  <c r="A50" i="29" s="1"/>
  <c r="CF49" i="29"/>
  <c r="BM49" i="29" s="1"/>
  <c r="BK49" i="29"/>
  <c r="AP49" i="29"/>
  <c r="T49" i="29"/>
  <c r="A49" i="29" s="1"/>
  <c r="CF48" i="29"/>
  <c r="BM48" i="29" s="1"/>
  <c r="BK48" i="29"/>
  <c r="AP48" i="29"/>
  <c r="T48" i="29"/>
  <c r="A48" i="29" s="1"/>
  <c r="CF47" i="29"/>
  <c r="BM47" i="29" s="1"/>
  <c r="BK47" i="29"/>
  <c r="AP47" i="29"/>
  <c r="T47" i="29"/>
  <c r="A47" i="29" s="1"/>
  <c r="CF46" i="29"/>
  <c r="BM46" i="29" s="1"/>
  <c r="BK46" i="29"/>
  <c r="AP46" i="29"/>
  <c r="T46" i="29"/>
  <c r="A46" i="29" s="1"/>
  <c r="CF45" i="29"/>
  <c r="BM45" i="29" s="1"/>
  <c r="BK45" i="29"/>
  <c r="AP45" i="29"/>
  <c r="T45" i="29"/>
  <c r="A45" i="29" s="1"/>
  <c r="CF44" i="29"/>
  <c r="BM44" i="29" s="1"/>
  <c r="BK44" i="29"/>
  <c r="AP44" i="29"/>
  <c r="T44" i="29"/>
  <c r="A44" i="29" s="1"/>
  <c r="CF43" i="29"/>
  <c r="BM43" i="29" s="1"/>
  <c r="BK43" i="29"/>
  <c r="AP43" i="29"/>
  <c r="T43" i="29"/>
  <c r="A43" i="29" s="1"/>
  <c r="CF42" i="29"/>
  <c r="BM42" i="29" s="1"/>
  <c r="BK42" i="29"/>
  <c r="AP42" i="29"/>
  <c r="T42" i="29"/>
  <c r="A42" i="29" s="1"/>
  <c r="CF41" i="29"/>
  <c r="BM41" i="29" s="1"/>
  <c r="BK41" i="29"/>
  <c r="AP41" i="29"/>
  <c r="T41" i="29"/>
  <c r="A41" i="29" s="1"/>
  <c r="CF40" i="29"/>
  <c r="BM40" i="29" s="1"/>
  <c r="BK40" i="29"/>
  <c r="AP40" i="29"/>
  <c r="T40" i="29"/>
  <c r="A40" i="29" s="1"/>
  <c r="CF39" i="29"/>
  <c r="BM39" i="29" s="1"/>
  <c r="BK39" i="29"/>
  <c r="AP39" i="29"/>
  <c r="T39" i="29"/>
  <c r="A39" i="29" s="1"/>
  <c r="CF38" i="29"/>
  <c r="BM38" i="29" s="1"/>
  <c r="BK38" i="29"/>
  <c r="AP38" i="29"/>
  <c r="T38" i="29"/>
  <c r="A38" i="29" s="1"/>
  <c r="CF37" i="29"/>
  <c r="BM37" i="29" s="1"/>
  <c r="BK37" i="29"/>
  <c r="AR37" i="29" s="1"/>
  <c r="AP37" i="29"/>
  <c r="W37" i="29" s="1"/>
  <c r="T37" i="29"/>
  <c r="A37" i="29" s="1"/>
  <c r="CF36" i="29"/>
  <c r="BM36" i="29" s="1"/>
  <c r="BK36" i="29"/>
  <c r="AP36" i="29"/>
  <c r="T36" i="29"/>
  <c r="A36" i="29" s="1"/>
  <c r="CF35" i="29"/>
  <c r="BM35" i="29" s="1"/>
  <c r="BK35" i="29"/>
  <c r="AP35" i="29"/>
  <c r="T35" i="29"/>
  <c r="A35" i="29" s="1"/>
  <c r="CF34" i="29"/>
  <c r="BM34" i="29" s="1"/>
  <c r="BK34" i="29"/>
  <c r="AP34" i="29"/>
  <c r="T34" i="29"/>
  <c r="A34" i="29" s="1"/>
  <c r="CF33" i="29"/>
  <c r="BM33" i="29" s="1"/>
  <c r="BK33" i="29"/>
  <c r="AP33" i="29"/>
  <c r="T33" i="29"/>
  <c r="A33" i="29" s="1"/>
  <c r="CF32" i="29"/>
  <c r="BM32" i="29" s="1"/>
  <c r="BK32" i="29"/>
  <c r="AP32" i="29"/>
  <c r="T32" i="29"/>
  <c r="A32" i="29" s="1"/>
  <c r="CF31" i="29"/>
  <c r="BM31" i="29" s="1"/>
  <c r="BK31" i="29"/>
  <c r="AP31" i="29"/>
  <c r="T31" i="29"/>
  <c r="A31" i="29" s="1"/>
  <c r="CF30" i="29"/>
  <c r="BM30" i="29" s="1"/>
  <c r="BK30" i="29"/>
  <c r="AP30" i="29"/>
  <c r="T30" i="29"/>
  <c r="A30" i="29" s="1"/>
  <c r="CF29" i="29"/>
  <c r="BM29" i="29" s="1"/>
  <c r="BK29" i="29"/>
  <c r="AP29" i="29"/>
  <c r="T29" i="29"/>
  <c r="A29" i="29" s="1"/>
  <c r="CF28" i="29"/>
  <c r="BM28" i="29" s="1"/>
  <c r="BK28" i="29"/>
  <c r="AP28" i="29"/>
  <c r="T28" i="29"/>
  <c r="A28" i="29" s="1"/>
  <c r="CF27" i="29"/>
  <c r="BM27" i="29" s="1"/>
  <c r="BK27" i="29"/>
  <c r="AR27" i="29" s="1"/>
  <c r="AP27" i="29"/>
  <c r="W27" i="29" s="1"/>
  <c r="T27" i="29"/>
  <c r="A27" i="29" s="1"/>
  <c r="CF26" i="29"/>
  <c r="BM26" i="29" s="1"/>
  <c r="BK26" i="29"/>
  <c r="AP26" i="29"/>
  <c r="T26" i="29"/>
  <c r="A26" i="29" s="1"/>
  <c r="CF25" i="29"/>
  <c r="BM25" i="29" s="1"/>
  <c r="BK25" i="29"/>
  <c r="AP25" i="29"/>
  <c r="T25" i="29"/>
  <c r="A25" i="29" s="1"/>
  <c r="CF24" i="29"/>
  <c r="BM24" i="29" s="1"/>
  <c r="BK24" i="29"/>
  <c r="AP24" i="29"/>
  <c r="T24" i="29"/>
  <c r="A24" i="29" s="1"/>
  <c r="CF23" i="29"/>
  <c r="BM23" i="29" s="1"/>
  <c r="BK23" i="29"/>
  <c r="AP23" i="29"/>
  <c r="T23" i="29"/>
  <c r="A23" i="29" s="1"/>
  <c r="CF22" i="29"/>
  <c r="BM22" i="29" s="1"/>
  <c r="BK22" i="29"/>
  <c r="AP22" i="29"/>
  <c r="T22" i="29"/>
  <c r="A22" i="29" s="1"/>
  <c r="CF21" i="29"/>
  <c r="BM21" i="29" s="1"/>
  <c r="BK21" i="29"/>
  <c r="AP21" i="29"/>
  <c r="T21" i="29"/>
  <c r="A21" i="29" s="1"/>
  <c r="CF20" i="29"/>
  <c r="BM20" i="29" s="1"/>
  <c r="BK20" i="29"/>
  <c r="AR20" i="29" s="1"/>
  <c r="AP20" i="29"/>
  <c r="W20" i="29" s="1"/>
  <c r="T20" i="29"/>
  <c r="A20" i="29" s="1"/>
  <c r="CF19" i="29"/>
  <c r="BM19" i="29" s="1"/>
  <c r="BK19" i="29"/>
  <c r="D34" i="32" s="1"/>
  <c r="AP19" i="29"/>
  <c r="T19" i="29"/>
  <c r="A19" i="29" s="1"/>
  <c r="CF18" i="29"/>
  <c r="BM18" i="29" s="1"/>
  <c r="BK18" i="29"/>
  <c r="AP18" i="29"/>
  <c r="T18" i="29"/>
  <c r="A18" i="29" s="1"/>
  <c r="CF17" i="29"/>
  <c r="BM17" i="29" s="1"/>
  <c r="BK17" i="29"/>
  <c r="AP17" i="29"/>
  <c r="T17" i="29"/>
  <c r="A17" i="29" s="1"/>
  <c r="CF16" i="29"/>
  <c r="BM16" i="29" s="1"/>
  <c r="BK16" i="29"/>
  <c r="AP16" i="29"/>
  <c r="T16" i="29"/>
  <c r="A16" i="29" s="1"/>
  <c r="CF15" i="29"/>
  <c r="BM15" i="29" s="1"/>
  <c r="BK15" i="29"/>
  <c r="AP15" i="29"/>
  <c r="T15" i="29"/>
  <c r="A15" i="29" s="1"/>
  <c r="CF14" i="29"/>
  <c r="BM14" i="29" s="1"/>
  <c r="BK14" i="29"/>
  <c r="AP14" i="29"/>
  <c r="T14" i="29"/>
  <c r="A14" i="29" s="1"/>
  <c r="CF13" i="29"/>
  <c r="BM13" i="29" s="1"/>
  <c r="BK13" i="29"/>
  <c r="AP13" i="29"/>
  <c r="T13" i="29"/>
  <c r="A13" i="29" s="1"/>
  <c r="CF12" i="29"/>
  <c r="BM12" i="29" s="1"/>
  <c r="BK12" i="29"/>
  <c r="AP12" i="29"/>
  <c r="T12" i="29"/>
  <c r="A12" i="29" s="1"/>
  <c r="CF11" i="29"/>
  <c r="BM11" i="29" s="1"/>
  <c r="BK11" i="29"/>
  <c r="W11" i="29"/>
  <c r="T11" i="29"/>
  <c r="A11" i="29" s="1"/>
  <c r="CF10" i="29"/>
  <c r="BM10" i="29" s="1"/>
  <c r="BK10" i="29"/>
  <c r="AP10" i="29"/>
  <c r="T10" i="29"/>
  <c r="A10" i="29" s="1"/>
  <c r="CF9" i="29"/>
  <c r="BM9" i="29" s="1"/>
  <c r="BK9" i="29"/>
  <c r="AP9" i="29"/>
  <c r="T9" i="29"/>
  <c r="A9" i="29" s="1"/>
  <c r="CF8" i="29"/>
  <c r="BM8" i="29" s="1"/>
  <c r="BK8" i="29"/>
  <c r="AP8" i="29"/>
  <c r="T8" i="29"/>
  <c r="A8" i="29" s="1"/>
  <c r="BK7" i="29"/>
  <c r="AP7" i="29"/>
  <c r="T7" i="29"/>
  <c r="A7" i="29" s="1"/>
  <c r="CE6" i="29"/>
  <c r="CD6" i="29"/>
  <c r="CC6" i="29"/>
  <c r="CB6" i="29"/>
  <c r="CA6" i="29"/>
  <c r="BZ6" i="29"/>
  <c r="BY6" i="29"/>
  <c r="BX6" i="29"/>
  <c r="BW6" i="29"/>
  <c r="BV6" i="29"/>
  <c r="BU6" i="29"/>
  <c r="BT6" i="29"/>
  <c r="BS6" i="29"/>
  <c r="BR6" i="29"/>
  <c r="BQ6" i="29"/>
  <c r="BP6" i="29"/>
  <c r="BJ6" i="29"/>
  <c r="BI6" i="29"/>
  <c r="BH6" i="29"/>
  <c r="BG6" i="29"/>
  <c r="BF6" i="29"/>
  <c r="BE6" i="29"/>
  <c r="BD6" i="29"/>
  <c r="BC6" i="29"/>
  <c r="BB6" i="29"/>
  <c r="BA6" i="29"/>
  <c r="AZ6" i="29"/>
  <c r="AY6" i="29"/>
  <c r="AX6" i="29"/>
  <c r="AW6" i="29"/>
  <c r="AV6" i="29"/>
  <c r="AU6" i="29"/>
  <c r="AO6" i="29"/>
  <c r="AN6" i="29"/>
  <c r="AM6" i="29"/>
  <c r="AL6" i="29"/>
  <c r="AK6" i="29"/>
  <c r="AJ6" i="29"/>
  <c r="AI6" i="29"/>
  <c r="AH6" i="29"/>
  <c r="AG6" i="29"/>
  <c r="AF6" i="29"/>
  <c r="AE6" i="29"/>
  <c r="AD6" i="29"/>
  <c r="AC6" i="29"/>
  <c r="AB6" i="29"/>
  <c r="AA6" i="29"/>
  <c r="Z6" i="29"/>
  <c r="S6" i="29"/>
  <c r="R6" i="29"/>
  <c r="Q6" i="29"/>
  <c r="P6" i="29"/>
  <c r="O6" i="29"/>
  <c r="N6" i="29"/>
  <c r="M6" i="29"/>
  <c r="L6" i="29"/>
  <c r="K6" i="29"/>
  <c r="J6" i="29"/>
  <c r="I6" i="29"/>
  <c r="H6" i="29"/>
  <c r="G6" i="29"/>
  <c r="F6" i="29"/>
  <c r="E6" i="29"/>
  <c r="D6" i="29"/>
  <c r="BN98" i="28" l="1"/>
  <c r="BN177" i="28" s="1"/>
  <c r="BN88" i="28"/>
  <c r="BN167" i="28" s="1"/>
  <c r="BN115" i="28"/>
  <c r="BN194" i="28" s="1"/>
  <c r="CI53" i="28"/>
  <c r="CI131" i="28" s="1"/>
  <c r="CI210" i="28" s="1"/>
  <c r="BN109" i="28"/>
  <c r="BN188" i="28" s="1"/>
  <c r="BN125" i="28"/>
  <c r="BN204" i="28" s="1"/>
  <c r="CI19" i="28"/>
  <c r="DD19" i="28" s="1"/>
  <c r="DX19" i="28" s="1"/>
  <c r="ER19" i="28" s="1"/>
  <c r="BN117" i="28"/>
  <c r="BN196" i="28" s="1"/>
  <c r="BN133" i="28"/>
  <c r="BN212" i="28" s="1"/>
  <c r="CI11" i="28"/>
  <c r="DD11" i="28" s="1"/>
  <c r="DX11" i="28" s="1"/>
  <c r="ER11" i="28" s="1"/>
  <c r="BN93" i="28"/>
  <c r="BN172" i="28" s="1"/>
  <c r="CI50" i="28"/>
  <c r="CI128" i="28" s="1"/>
  <c r="CI207" i="28" s="1"/>
  <c r="CI34" i="28"/>
  <c r="CI112" i="28" s="1"/>
  <c r="CI191" i="28" s="1"/>
  <c r="CI58" i="28"/>
  <c r="DD58" i="28" s="1"/>
  <c r="DX58" i="28" s="1"/>
  <c r="ER58" i="28" s="1"/>
  <c r="BN87" i="28"/>
  <c r="BN166" i="28" s="1"/>
  <c r="BN91" i="28"/>
  <c r="BN170" i="28" s="1"/>
  <c r="BN95" i="28"/>
  <c r="BN174" i="28" s="1"/>
  <c r="BN99" i="28"/>
  <c r="BN178" i="28" s="1"/>
  <c r="CI42" i="28"/>
  <c r="DD42" i="28" s="1"/>
  <c r="DX42" i="28" s="1"/>
  <c r="ER42" i="28" s="1"/>
  <c r="CI54" i="28"/>
  <c r="DD54" i="28" s="1"/>
  <c r="DX54" i="28" s="1"/>
  <c r="ER54" i="28" s="1"/>
  <c r="CI62" i="28"/>
  <c r="CI140" i="28" s="1"/>
  <c r="CI219" i="28" s="1"/>
  <c r="BN154" i="28"/>
  <c r="BN233" i="28" s="1"/>
  <c r="CI30" i="28"/>
  <c r="CI108" i="28" s="1"/>
  <c r="CI187" i="28" s="1"/>
  <c r="CI38" i="28"/>
  <c r="DD38" i="28" s="1"/>
  <c r="DX38" i="28" s="1"/>
  <c r="ER38" i="28" s="1"/>
  <c r="CI46" i="28"/>
  <c r="DD46" i="28" s="1"/>
  <c r="DX46" i="28" s="1"/>
  <c r="ER46" i="28" s="1"/>
  <c r="BN110" i="28"/>
  <c r="BN189" i="28" s="1"/>
  <c r="CI36" i="28"/>
  <c r="CI114" i="28" s="1"/>
  <c r="CI193" i="28" s="1"/>
  <c r="BN118" i="28"/>
  <c r="BN197" i="28" s="1"/>
  <c r="CI44" i="28"/>
  <c r="CI122" i="28" s="1"/>
  <c r="CI201" i="28" s="1"/>
  <c r="BN126" i="28"/>
  <c r="BN205" i="28" s="1"/>
  <c r="CI52" i="28"/>
  <c r="CI130" i="28" s="1"/>
  <c r="CI209" i="28" s="1"/>
  <c r="BN134" i="28"/>
  <c r="BN213" i="28" s="1"/>
  <c r="CI60" i="28"/>
  <c r="CI138" i="28" s="1"/>
  <c r="CI217" i="28" s="1"/>
  <c r="AT88" i="28"/>
  <c r="AT167" i="28" s="1"/>
  <c r="BO112" i="28"/>
  <c r="BO191" i="28" s="1"/>
  <c r="BO8" i="28"/>
  <c r="CJ8" i="28" s="1"/>
  <c r="BN148" i="28"/>
  <c r="BN227" i="28" s="1"/>
  <c r="AS142" i="28"/>
  <c r="AS221" i="28" s="1"/>
  <c r="AT120" i="28"/>
  <c r="AT199" i="28" s="1"/>
  <c r="BO52" i="28"/>
  <c r="BO130" i="28" s="1"/>
  <c r="BO209" i="28" s="1"/>
  <c r="BN142" i="28"/>
  <c r="BN221" i="28" s="1"/>
  <c r="BN153" i="28"/>
  <c r="BN232" i="28" s="1"/>
  <c r="AS150" i="28"/>
  <c r="AS229" i="28" s="1"/>
  <c r="AT104" i="28"/>
  <c r="AT183" i="28" s="1"/>
  <c r="AS145" i="28"/>
  <c r="AS224" i="28" s="1"/>
  <c r="BO40" i="28"/>
  <c r="CJ40" i="28" s="1"/>
  <c r="BO60" i="28"/>
  <c r="CJ60" i="28" s="1"/>
  <c r="BO36" i="28"/>
  <c r="CJ36" i="28" s="1"/>
  <c r="BO96" i="28"/>
  <c r="BO175" i="28" s="1"/>
  <c r="BO128" i="28"/>
  <c r="BO207" i="28" s="1"/>
  <c r="BN145" i="28"/>
  <c r="BN224" i="28" s="1"/>
  <c r="BN151" i="28"/>
  <c r="BN230" i="28" s="1"/>
  <c r="BN146" i="28"/>
  <c r="BN225" i="28" s="1"/>
  <c r="AS146" i="28"/>
  <c r="AS225" i="28" s="1"/>
  <c r="AS154" i="28"/>
  <c r="AS233" i="28" s="1"/>
  <c r="AT96" i="28"/>
  <c r="AT175" i="28" s="1"/>
  <c r="AT112" i="28"/>
  <c r="AT191" i="28" s="1"/>
  <c r="AT128" i="28"/>
  <c r="AT207" i="28" s="1"/>
  <c r="AS153" i="28"/>
  <c r="AS232" i="28" s="1"/>
  <c r="BO24" i="28"/>
  <c r="BO102" i="28" s="1"/>
  <c r="BO181" i="28" s="1"/>
  <c r="BO56" i="28"/>
  <c r="BO134" i="28" s="1"/>
  <c r="BO213" i="28" s="1"/>
  <c r="AS151" i="28"/>
  <c r="AS230" i="28" s="1"/>
  <c r="BO44" i="28"/>
  <c r="CJ44" i="28" s="1"/>
  <c r="BO88" i="28"/>
  <c r="BO167" i="28" s="1"/>
  <c r="BO104" i="28"/>
  <c r="BO183" i="28" s="1"/>
  <c r="BO120" i="28"/>
  <c r="BO199" i="28" s="1"/>
  <c r="BO136" i="28"/>
  <c r="BO215" i="28" s="1"/>
  <c r="BN144" i="28"/>
  <c r="BN223" i="28" s="1"/>
  <c r="BN147" i="28"/>
  <c r="BN226" i="28" s="1"/>
  <c r="BN150" i="28"/>
  <c r="BN229" i="28" s="1"/>
  <c r="BN152" i="28"/>
  <c r="BN231" i="28" s="1"/>
  <c r="BN143" i="28"/>
  <c r="BN222" i="28" s="1"/>
  <c r="BN149" i="28"/>
  <c r="BN228" i="28" s="1"/>
  <c r="F35" i="32"/>
  <c r="CI28" i="28"/>
  <c r="CI106" i="28" s="1"/>
  <c r="CI185" i="28" s="1"/>
  <c r="AT113" i="28"/>
  <c r="AT192" i="28" s="1"/>
  <c r="AT136" i="28"/>
  <c r="AT215" i="28" s="1"/>
  <c r="BO144" i="28"/>
  <c r="BO223" i="28" s="1"/>
  <c r="CJ74" i="28"/>
  <c r="CJ152" i="28" s="1"/>
  <c r="CJ231" i="28" s="1"/>
  <c r="AT97" i="28"/>
  <c r="AT176" i="28" s="1"/>
  <c r="AT129" i="28"/>
  <c r="AT208" i="28" s="1"/>
  <c r="AS144" i="28"/>
  <c r="AS223" i="28" s="1"/>
  <c r="AS148" i="28"/>
  <c r="AS227" i="28" s="1"/>
  <c r="AS152" i="28"/>
  <c r="AS231" i="28" s="1"/>
  <c r="BO14" i="28"/>
  <c r="CJ14" i="28" s="1"/>
  <c r="BO22" i="28"/>
  <c r="BO100" i="28" s="1"/>
  <c r="BO179" i="28" s="1"/>
  <c r="BO30" i="28"/>
  <c r="CJ30" i="28" s="1"/>
  <c r="BO38" i="28"/>
  <c r="BO116" i="28" s="1"/>
  <c r="BO195" i="28" s="1"/>
  <c r="BO46" i="28"/>
  <c r="CJ46" i="28" s="1"/>
  <c r="BO54" i="28"/>
  <c r="BO132" i="28" s="1"/>
  <c r="BO211" i="28" s="1"/>
  <c r="BO62" i="28"/>
  <c r="CJ62" i="28" s="1"/>
  <c r="AS149" i="28"/>
  <c r="AS228" i="28" s="1"/>
  <c r="AS147" i="28"/>
  <c r="AS226" i="28" s="1"/>
  <c r="BO16" i="28"/>
  <c r="CJ16" i="28" s="1"/>
  <c r="BO32" i="28"/>
  <c r="CJ32" i="28" s="1"/>
  <c r="BO48" i="28"/>
  <c r="CJ48" i="28" s="1"/>
  <c r="AS143" i="28"/>
  <c r="AS222" i="28" s="1"/>
  <c r="BO12" i="28"/>
  <c r="BO90" i="28" s="1"/>
  <c r="BO169" i="28" s="1"/>
  <c r="BO20" i="28"/>
  <c r="CJ20" i="28" s="1"/>
  <c r="AT119" i="28"/>
  <c r="AT198" i="28" s="1"/>
  <c r="BO28" i="28"/>
  <c r="CJ28" i="28" s="1"/>
  <c r="CJ88" i="28"/>
  <c r="CJ167" i="28" s="1"/>
  <c r="DE10" i="28"/>
  <c r="DY10" i="28" s="1"/>
  <c r="ES10" i="28" s="1"/>
  <c r="CJ96" i="28"/>
  <c r="CJ175" i="28" s="1"/>
  <c r="DE18" i="28"/>
  <c r="DY18" i="28" s="1"/>
  <c r="ES18" i="28" s="1"/>
  <c r="CJ104" i="28"/>
  <c r="CJ183" i="28" s="1"/>
  <c r="DE26" i="28"/>
  <c r="DY26" i="28" s="1"/>
  <c r="ES26" i="28" s="1"/>
  <c r="CJ112" i="28"/>
  <c r="CJ191" i="28" s="1"/>
  <c r="DE34" i="28"/>
  <c r="DY34" i="28" s="1"/>
  <c r="ES34" i="28" s="1"/>
  <c r="CJ120" i="28"/>
  <c r="CJ199" i="28" s="1"/>
  <c r="DE42" i="28"/>
  <c r="DY42" i="28" s="1"/>
  <c r="ES42" i="28" s="1"/>
  <c r="CJ128" i="28"/>
  <c r="CJ207" i="28" s="1"/>
  <c r="DE50" i="28"/>
  <c r="DY50" i="28" s="1"/>
  <c r="ES50" i="28" s="1"/>
  <c r="CJ136" i="28"/>
  <c r="CJ215" i="28" s="1"/>
  <c r="DE58" i="28"/>
  <c r="DY58" i="28" s="1"/>
  <c r="ES58" i="28" s="1"/>
  <c r="CI142" i="28"/>
  <c r="CI221" i="28" s="1"/>
  <c r="DD64" i="28"/>
  <c r="DX64" i="28" s="1"/>
  <c r="ER64" i="28" s="1"/>
  <c r="CI144" i="28"/>
  <c r="CI223" i="28" s="1"/>
  <c r="DD66" i="28"/>
  <c r="DX66" i="28" s="1"/>
  <c r="ER66" i="28" s="1"/>
  <c r="CI145" i="28"/>
  <c r="CI224" i="28" s="1"/>
  <c r="DD67" i="28"/>
  <c r="DX67" i="28" s="1"/>
  <c r="ER67" i="28" s="1"/>
  <c r="CI147" i="28"/>
  <c r="CI226" i="28" s="1"/>
  <c r="DD69" i="28"/>
  <c r="DX69" i="28" s="1"/>
  <c r="ER69" i="28" s="1"/>
  <c r="CI148" i="28"/>
  <c r="CI227" i="28" s="1"/>
  <c r="DD70" i="28"/>
  <c r="DX70" i="28" s="1"/>
  <c r="ER70" i="28" s="1"/>
  <c r="CI150" i="28"/>
  <c r="CI229" i="28" s="1"/>
  <c r="DD72" i="28"/>
  <c r="DX72" i="28" s="1"/>
  <c r="ER72" i="28" s="1"/>
  <c r="CI151" i="28"/>
  <c r="CI230" i="28" s="1"/>
  <c r="DD73" i="28"/>
  <c r="DX73" i="28" s="1"/>
  <c r="ER73" i="28" s="1"/>
  <c r="CI152" i="28"/>
  <c r="CI231" i="28" s="1"/>
  <c r="DD74" i="28"/>
  <c r="DX74" i="28" s="1"/>
  <c r="ER74" i="28" s="1"/>
  <c r="CI153" i="28"/>
  <c r="CI232" i="28" s="1"/>
  <c r="DD75" i="28"/>
  <c r="DX75" i="28" s="1"/>
  <c r="ER75" i="28" s="1"/>
  <c r="CI143" i="28"/>
  <c r="CI222" i="28" s="1"/>
  <c r="DD65" i="28"/>
  <c r="DX65" i="28" s="1"/>
  <c r="ER65" i="28" s="1"/>
  <c r="CI146" i="28"/>
  <c r="CI225" i="28" s="1"/>
  <c r="DD68" i="28"/>
  <c r="DX68" i="28" s="1"/>
  <c r="ER68" i="28" s="1"/>
  <c r="CI149" i="28"/>
  <c r="CI228" i="28" s="1"/>
  <c r="DD71" i="28"/>
  <c r="DX71" i="28" s="1"/>
  <c r="ER71" i="28" s="1"/>
  <c r="CI154" i="28"/>
  <c r="CI233" i="28" s="1"/>
  <c r="DD76" i="28"/>
  <c r="DX76" i="28" s="1"/>
  <c r="ER76" i="28" s="1"/>
  <c r="CJ87" i="28"/>
  <c r="CJ166" i="28" s="1"/>
  <c r="DE9" i="28"/>
  <c r="DY9" i="28" s="1"/>
  <c r="ES9" i="28" s="1"/>
  <c r="CJ95" i="28"/>
  <c r="CJ174" i="28" s="1"/>
  <c r="DE17" i="28"/>
  <c r="DY17" i="28" s="1"/>
  <c r="ES17" i="28" s="1"/>
  <c r="CJ103" i="28"/>
  <c r="CJ182" i="28" s="1"/>
  <c r="DE25" i="28"/>
  <c r="DY25" i="28" s="1"/>
  <c r="ES25" i="28" s="1"/>
  <c r="CJ143" i="28"/>
  <c r="CJ222" i="28" s="1"/>
  <c r="DE65" i="28"/>
  <c r="DY65" i="28" s="1"/>
  <c r="ES65" i="28" s="1"/>
  <c r="CJ151" i="28"/>
  <c r="CJ230" i="28" s="1"/>
  <c r="DE73" i="28"/>
  <c r="DY73" i="28" s="1"/>
  <c r="ES73" i="28" s="1"/>
  <c r="CJ141" i="28"/>
  <c r="CJ220" i="28" s="1"/>
  <c r="DE63" i="28"/>
  <c r="DY63" i="28" s="1"/>
  <c r="ES63" i="28" s="1"/>
  <c r="CJ149" i="28"/>
  <c r="CJ228" i="28" s="1"/>
  <c r="DE71" i="28"/>
  <c r="DY71" i="28" s="1"/>
  <c r="ES71" i="28" s="1"/>
  <c r="CJ142" i="28"/>
  <c r="CJ221" i="28" s="1"/>
  <c r="DE64" i="28"/>
  <c r="DY64" i="28" s="1"/>
  <c r="ES64" i="28" s="1"/>
  <c r="CJ146" i="28"/>
  <c r="CJ225" i="28" s="1"/>
  <c r="DE68" i="28"/>
  <c r="DY68" i="28" s="1"/>
  <c r="ES68" i="28" s="1"/>
  <c r="CJ150" i="28"/>
  <c r="CJ229" i="28" s="1"/>
  <c r="DE72" i="28"/>
  <c r="DY72" i="28" s="1"/>
  <c r="ES72" i="28" s="1"/>
  <c r="CJ154" i="28"/>
  <c r="CJ233" i="28" s="1"/>
  <c r="DE76" i="28"/>
  <c r="DY76" i="28" s="1"/>
  <c r="ES76" i="28" s="1"/>
  <c r="CI85" i="28"/>
  <c r="CI164" i="28" s="1"/>
  <c r="DD7" i="28"/>
  <c r="DX7" i="28" s="1"/>
  <c r="ER7" i="28" s="1"/>
  <c r="CI86" i="28"/>
  <c r="CI165" i="28" s="1"/>
  <c r="DD8" i="28"/>
  <c r="DX8" i="28" s="1"/>
  <c r="ER8" i="28" s="1"/>
  <c r="CI87" i="28"/>
  <c r="CI166" i="28" s="1"/>
  <c r="DD9" i="28"/>
  <c r="DX9" i="28" s="1"/>
  <c r="ER9" i="28" s="1"/>
  <c r="CI88" i="28"/>
  <c r="CI167" i="28" s="1"/>
  <c r="DD10" i="28"/>
  <c r="DX10" i="28" s="1"/>
  <c r="ER10" i="28" s="1"/>
  <c r="CI89" i="28"/>
  <c r="CI168" i="28" s="1"/>
  <c r="CI90" i="28"/>
  <c r="CI169" i="28" s="1"/>
  <c r="DD12" i="28"/>
  <c r="DX12" i="28" s="1"/>
  <c r="ER12" i="28" s="1"/>
  <c r="CI91" i="28"/>
  <c r="CI170" i="28" s="1"/>
  <c r="DD13" i="28"/>
  <c r="DX13" i="28" s="1"/>
  <c r="ER13" i="28" s="1"/>
  <c r="CI92" i="28"/>
  <c r="CI171" i="28" s="1"/>
  <c r="DD14" i="28"/>
  <c r="DX14" i="28" s="1"/>
  <c r="ER14" i="28" s="1"/>
  <c r="CI93" i="28"/>
  <c r="CI172" i="28" s="1"/>
  <c r="DD15" i="28"/>
  <c r="DX15" i="28" s="1"/>
  <c r="ER15" i="28" s="1"/>
  <c r="CI94" i="28"/>
  <c r="CI173" i="28" s="1"/>
  <c r="DD16" i="28"/>
  <c r="DX16" i="28" s="1"/>
  <c r="ER16" i="28" s="1"/>
  <c r="CI95" i="28"/>
  <c r="CI174" i="28" s="1"/>
  <c r="DD17" i="28"/>
  <c r="DX17" i="28" s="1"/>
  <c r="ER17" i="28" s="1"/>
  <c r="CI96" i="28"/>
  <c r="CI175" i="28" s="1"/>
  <c r="DD18" i="28"/>
  <c r="DX18" i="28" s="1"/>
  <c r="ER18" i="28" s="1"/>
  <c r="CI97" i="28"/>
  <c r="CI176" i="28" s="1"/>
  <c r="CI98" i="28"/>
  <c r="CI177" i="28" s="1"/>
  <c r="DD20" i="28"/>
  <c r="DX20" i="28" s="1"/>
  <c r="ER20" i="28" s="1"/>
  <c r="CI99" i="28"/>
  <c r="CI178" i="28" s="1"/>
  <c r="DD21" i="28"/>
  <c r="DX21" i="28" s="1"/>
  <c r="ER21" i="28" s="1"/>
  <c r="CI100" i="28"/>
  <c r="CI179" i="28" s="1"/>
  <c r="DD22" i="28"/>
  <c r="DX22" i="28" s="1"/>
  <c r="ER22" i="28" s="1"/>
  <c r="CI101" i="28"/>
  <c r="CI180" i="28" s="1"/>
  <c r="DD23" i="28"/>
  <c r="DX23" i="28" s="1"/>
  <c r="ER23" i="28" s="1"/>
  <c r="CI102" i="28"/>
  <c r="CI181" i="28" s="1"/>
  <c r="DD24" i="28"/>
  <c r="DX24" i="28" s="1"/>
  <c r="ER24" i="28" s="1"/>
  <c r="CI103" i="28"/>
  <c r="CI182" i="28" s="1"/>
  <c r="DD25" i="28"/>
  <c r="DX25" i="28" s="1"/>
  <c r="ER25" i="28" s="1"/>
  <c r="CI104" i="28"/>
  <c r="CI183" i="28" s="1"/>
  <c r="DD26" i="28"/>
  <c r="DX26" i="28" s="1"/>
  <c r="ER26" i="28" s="1"/>
  <c r="CI105" i="28"/>
  <c r="CI184" i="28" s="1"/>
  <c r="DD27" i="28"/>
  <c r="DX27" i="28" s="1"/>
  <c r="ER27" i="28" s="1"/>
  <c r="CI107" i="28"/>
  <c r="CI186" i="28" s="1"/>
  <c r="DD29" i="28"/>
  <c r="DX29" i="28" s="1"/>
  <c r="ER29" i="28" s="1"/>
  <c r="CI109" i="28"/>
  <c r="CI188" i="28" s="1"/>
  <c r="DD31" i="28"/>
  <c r="DX31" i="28" s="1"/>
  <c r="ER31" i="28" s="1"/>
  <c r="CI110" i="28"/>
  <c r="CI189" i="28" s="1"/>
  <c r="DD32" i="28"/>
  <c r="DX32" i="28" s="1"/>
  <c r="ER32" i="28" s="1"/>
  <c r="CI111" i="28"/>
  <c r="CI190" i="28" s="1"/>
  <c r="DD33" i="28"/>
  <c r="DX33" i="28" s="1"/>
  <c r="ER33" i="28" s="1"/>
  <c r="CI113" i="28"/>
  <c r="CI192" i="28" s="1"/>
  <c r="DD35" i="28"/>
  <c r="DX35" i="28" s="1"/>
  <c r="ER35" i="28" s="1"/>
  <c r="CI115" i="28"/>
  <c r="CI194" i="28" s="1"/>
  <c r="DD37" i="28"/>
  <c r="DX37" i="28" s="1"/>
  <c r="ER37" i="28" s="1"/>
  <c r="CI116" i="28"/>
  <c r="CI195" i="28" s="1"/>
  <c r="CI117" i="28"/>
  <c r="CI196" i="28" s="1"/>
  <c r="DD39" i="28"/>
  <c r="DX39" i="28" s="1"/>
  <c r="ER39" i="28" s="1"/>
  <c r="CI118" i="28"/>
  <c r="CI197" i="28" s="1"/>
  <c r="DD40" i="28"/>
  <c r="DX40" i="28" s="1"/>
  <c r="ER40" i="28" s="1"/>
  <c r="CI119" i="28"/>
  <c r="CI198" i="28" s="1"/>
  <c r="DD41" i="28"/>
  <c r="DX41" i="28" s="1"/>
  <c r="ER41" i="28" s="1"/>
  <c r="CI121" i="28"/>
  <c r="CI200" i="28" s="1"/>
  <c r="DD43" i="28"/>
  <c r="DX43" i="28" s="1"/>
  <c r="ER43" i="28" s="1"/>
  <c r="CI123" i="28"/>
  <c r="CI202" i="28" s="1"/>
  <c r="DD45" i="28"/>
  <c r="DX45" i="28" s="1"/>
  <c r="ER45" i="28" s="1"/>
  <c r="CI125" i="28"/>
  <c r="CI204" i="28" s="1"/>
  <c r="DD47" i="28"/>
  <c r="DX47" i="28" s="1"/>
  <c r="ER47" i="28" s="1"/>
  <c r="CI126" i="28"/>
  <c r="CI205" i="28" s="1"/>
  <c r="DD48" i="28"/>
  <c r="DX48" i="28" s="1"/>
  <c r="ER48" i="28" s="1"/>
  <c r="CI127" i="28"/>
  <c r="CI206" i="28" s="1"/>
  <c r="DD49" i="28"/>
  <c r="DX49" i="28" s="1"/>
  <c r="ER49" i="28" s="1"/>
  <c r="CI129" i="28"/>
  <c r="CI208" i="28" s="1"/>
  <c r="DD51" i="28"/>
  <c r="DX51" i="28" s="1"/>
  <c r="ER51" i="28" s="1"/>
  <c r="CI133" i="28"/>
  <c r="CI212" i="28" s="1"/>
  <c r="DD55" i="28"/>
  <c r="DX55" i="28" s="1"/>
  <c r="ER55" i="28" s="1"/>
  <c r="CI134" i="28"/>
  <c r="CI213" i="28" s="1"/>
  <c r="DD56" i="28"/>
  <c r="DX56" i="28" s="1"/>
  <c r="ER56" i="28" s="1"/>
  <c r="CI135" i="28"/>
  <c r="CI214" i="28" s="1"/>
  <c r="DD57" i="28"/>
  <c r="DX57" i="28" s="1"/>
  <c r="ER57" i="28" s="1"/>
  <c r="CI137" i="28"/>
  <c r="CI216" i="28" s="1"/>
  <c r="DD59" i="28"/>
  <c r="DX59" i="28" s="1"/>
  <c r="ER59" i="28" s="1"/>
  <c r="CI139" i="28"/>
  <c r="CI218" i="28" s="1"/>
  <c r="DD61" i="28"/>
  <c r="DX61" i="28" s="1"/>
  <c r="ER61" i="28" s="1"/>
  <c r="CI141" i="28"/>
  <c r="CI220" i="28" s="1"/>
  <c r="DD63" i="28"/>
  <c r="DX63" i="28" s="1"/>
  <c r="ER63" i="28" s="1"/>
  <c r="CJ91" i="28"/>
  <c r="CJ170" i="28" s="1"/>
  <c r="DE13" i="28"/>
  <c r="DY13" i="28" s="1"/>
  <c r="ES13" i="28" s="1"/>
  <c r="CJ99" i="28"/>
  <c r="CJ178" i="28" s="1"/>
  <c r="DE21" i="28"/>
  <c r="DY21" i="28" s="1"/>
  <c r="ES21" i="28" s="1"/>
  <c r="CJ107" i="28"/>
  <c r="CJ186" i="28" s="1"/>
  <c r="DE29" i="28"/>
  <c r="DY29" i="28" s="1"/>
  <c r="ES29" i="28" s="1"/>
  <c r="CJ147" i="28"/>
  <c r="CJ226" i="28" s="1"/>
  <c r="DE69" i="28"/>
  <c r="DY69" i="28" s="1"/>
  <c r="ES69" i="28" s="1"/>
  <c r="CJ137" i="28"/>
  <c r="CJ216" i="28" s="1"/>
  <c r="DE59" i="28"/>
  <c r="DY59" i="28" s="1"/>
  <c r="ES59" i="28" s="1"/>
  <c r="CJ145" i="28"/>
  <c r="CJ224" i="28" s="1"/>
  <c r="DE67" i="28"/>
  <c r="DY67" i="28" s="1"/>
  <c r="ES67" i="28" s="1"/>
  <c r="CJ153" i="28"/>
  <c r="CJ232" i="28" s="1"/>
  <c r="DE75" i="28"/>
  <c r="DY75" i="28" s="1"/>
  <c r="ES75" i="28" s="1"/>
  <c r="CJ144" i="28"/>
  <c r="CJ223" i="28" s="1"/>
  <c r="DE66" i="28"/>
  <c r="DY66" i="28" s="1"/>
  <c r="ES66" i="28" s="1"/>
  <c r="CJ148" i="28"/>
  <c r="CJ227" i="28" s="1"/>
  <c r="DE70" i="28"/>
  <c r="DY70" i="28" s="1"/>
  <c r="ES70" i="28" s="1"/>
  <c r="AT127" i="28"/>
  <c r="AT206" i="28" s="1"/>
  <c r="D33" i="32"/>
  <c r="D35" i="32"/>
  <c r="X222" i="28"/>
  <c r="BN164" i="28"/>
  <c r="W7" i="29"/>
  <c r="W8" i="29"/>
  <c r="W9" i="29"/>
  <c r="W10" i="29"/>
  <c r="W12" i="29"/>
  <c r="W13" i="29"/>
  <c r="W14" i="29"/>
  <c r="W15" i="29"/>
  <c r="W16" i="29"/>
  <c r="W17" i="29"/>
  <c r="W18" i="29"/>
  <c r="W19" i="29"/>
  <c r="W21" i="29"/>
  <c r="W22" i="29"/>
  <c r="W23" i="29"/>
  <c r="W24" i="29"/>
  <c r="W25" i="29"/>
  <c r="W26" i="29"/>
  <c r="W28" i="29"/>
  <c r="W29" i="29"/>
  <c r="W30" i="29"/>
  <c r="W31" i="29"/>
  <c r="W32" i="29"/>
  <c r="W33" i="29"/>
  <c r="W34" i="29"/>
  <c r="W35" i="29"/>
  <c r="W36" i="29"/>
  <c r="W38" i="29"/>
  <c r="W39" i="29"/>
  <c r="W40" i="29"/>
  <c r="W41" i="29"/>
  <c r="W42" i="29"/>
  <c r="W43" i="29"/>
  <c r="W44" i="29"/>
  <c r="W45" i="29"/>
  <c r="W46" i="29"/>
  <c r="W47" i="29"/>
  <c r="W48" i="29"/>
  <c r="W49" i="29"/>
  <c r="W50" i="29"/>
  <c r="W51" i="29"/>
  <c r="W52" i="29"/>
  <c r="W53" i="29"/>
  <c r="W54" i="29"/>
  <c r="W55" i="29"/>
  <c r="W56" i="29"/>
  <c r="W57" i="29"/>
  <c r="W60" i="29"/>
  <c r="W61" i="29"/>
  <c r="W62" i="29"/>
  <c r="W63" i="29"/>
  <c r="W64" i="29"/>
  <c r="W65" i="29"/>
  <c r="W66" i="29"/>
  <c r="W67" i="29"/>
  <c r="W68" i="29"/>
  <c r="W69" i="29"/>
  <c r="W70" i="29"/>
  <c r="W71" i="29"/>
  <c r="W72" i="29"/>
  <c r="W73" i="29"/>
  <c r="W74" i="29"/>
  <c r="W75" i="29"/>
  <c r="W76" i="29"/>
  <c r="AR7" i="29"/>
  <c r="AR8" i="29"/>
  <c r="AR9" i="29"/>
  <c r="AR10" i="29"/>
  <c r="AR11" i="29"/>
  <c r="AR12" i="29"/>
  <c r="AR13" i="29"/>
  <c r="AR14" i="29"/>
  <c r="AR15" i="29"/>
  <c r="AR16" i="29"/>
  <c r="AR17" i="29"/>
  <c r="AR18" i="29"/>
  <c r="AR19" i="29"/>
  <c r="AR21" i="29"/>
  <c r="AR22" i="29"/>
  <c r="AR23" i="29"/>
  <c r="AR24" i="29"/>
  <c r="AR25" i="29"/>
  <c r="AR26" i="29"/>
  <c r="AR28" i="29"/>
  <c r="AR29" i="29"/>
  <c r="AR30" i="29"/>
  <c r="AR31" i="29"/>
  <c r="AR32" i="29"/>
  <c r="AR33" i="29"/>
  <c r="AR34" i="29"/>
  <c r="AR35" i="29"/>
  <c r="AR36" i="29"/>
  <c r="AR38" i="29"/>
  <c r="AR39" i="29"/>
  <c r="AR40" i="29"/>
  <c r="AR41" i="29"/>
  <c r="AR42" i="29"/>
  <c r="AR43" i="29"/>
  <c r="AR44" i="29"/>
  <c r="AR45" i="29"/>
  <c r="AR46" i="29"/>
  <c r="AR47" i="29"/>
  <c r="AR48" i="29"/>
  <c r="AR49" i="29"/>
  <c r="AR50" i="29"/>
  <c r="AR51" i="29"/>
  <c r="AR52" i="29"/>
  <c r="AR53" i="29"/>
  <c r="AR54" i="29"/>
  <c r="AR55" i="29"/>
  <c r="AR56" i="29"/>
  <c r="AR57" i="29"/>
  <c r="AR60" i="29"/>
  <c r="AR61" i="29"/>
  <c r="AR62" i="29"/>
  <c r="AR63" i="29"/>
  <c r="AR64" i="29"/>
  <c r="AR65" i="29"/>
  <c r="AR66" i="29"/>
  <c r="AR67" i="29"/>
  <c r="AR68" i="29"/>
  <c r="AR69" i="29"/>
  <c r="AR70" i="29"/>
  <c r="AR71" i="29"/>
  <c r="AR72" i="29"/>
  <c r="AR73" i="29"/>
  <c r="AR74" i="29"/>
  <c r="AR75" i="29"/>
  <c r="AR76" i="29"/>
  <c r="BO109" i="28"/>
  <c r="BO188" i="28" s="1"/>
  <c r="CJ31" i="28"/>
  <c r="BO113" i="28"/>
  <c r="BO192" i="28" s="1"/>
  <c r="CJ35" i="28"/>
  <c r="BO89" i="28"/>
  <c r="BO168" i="28" s="1"/>
  <c r="CJ11" i="28"/>
  <c r="BO115" i="28"/>
  <c r="BO194" i="28" s="1"/>
  <c r="CJ37" i="28"/>
  <c r="BO131" i="28"/>
  <c r="BO210" i="28" s="1"/>
  <c r="CJ53" i="28"/>
  <c r="BO93" i="28"/>
  <c r="BO172" i="28" s="1"/>
  <c r="CJ15" i="28"/>
  <c r="BO125" i="28"/>
  <c r="BO204" i="28" s="1"/>
  <c r="CJ47" i="28"/>
  <c r="BO111" i="28"/>
  <c r="BO190" i="28" s="1"/>
  <c r="CJ33" i="28"/>
  <c r="BO123" i="28"/>
  <c r="BO202" i="28" s="1"/>
  <c r="CJ45" i="28"/>
  <c r="BO119" i="28"/>
  <c r="BO198" i="28" s="1"/>
  <c r="CJ41" i="28"/>
  <c r="BO135" i="28"/>
  <c r="BO214" i="28" s="1"/>
  <c r="CJ57" i="28"/>
  <c r="BO85" i="28"/>
  <c r="BO164" i="28" s="1"/>
  <c r="CJ7" i="28"/>
  <c r="BO101" i="28"/>
  <c r="BO180" i="28" s="1"/>
  <c r="CJ23" i="28"/>
  <c r="BO117" i="28"/>
  <c r="BO196" i="28" s="1"/>
  <c r="CJ39" i="28"/>
  <c r="BO133" i="28"/>
  <c r="BO212" i="28" s="1"/>
  <c r="CJ55" i="28"/>
  <c r="BO97" i="28"/>
  <c r="BO176" i="28" s="1"/>
  <c r="CJ19" i="28"/>
  <c r="BO129" i="28"/>
  <c r="BO208" i="28" s="1"/>
  <c r="CJ51" i="28"/>
  <c r="BO127" i="28"/>
  <c r="BO206" i="28" s="1"/>
  <c r="CJ49" i="28"/>
  <c r="BO139" i="28"/>
  <c r="BO218" i="28" s="1"/>
  <c r="CJ61" i="28"/>
  <c r="BO121" i="28"/>
  <c r="BO200" i="28" s="1"/>
  <c r="CJ43" i="28"/>
  <c r="BO105" i="28"/>
  <c r="BO184" i="28" s="1"/>
  <c r="CJ27" i="28"/>
  <c r="AT105" i="28"/>
  <c r="AT184" i="28" s="1"/>
  <c r="AT85" i="28"/>
  <c r="AT164" i="28" s="1"/>
  <c r="AT117" i="28"/>
  <c r="AT196" i="28" s="1"/>
  <c r="AT131" i="28"/>
  <c r="AT210" i="28" s="1"/>
  <c r="AT115" i="28"/>
  <c r="AT194" i="28" s="1"/>
  <c r="AT135" i="28"/>
  <c r="AT214" i="28" s="1"/>
  <c r="AT109" i="28"/>
  <c r="AT188" i="28" s="1"/>
  <c r="AT139" i="28"/>
  <c r="AT218" i="28" s="1"/>
  <c r="AT111" i="28"/>
  <c r="AT190" i="28" s="1"/>
  <c r="AT93" i="28"/>
  <c r="AT172" i="28" s="1"/>
  <c r="AT121" i="28"/>
  <c r="AT200" i="28" s="1"/>
  <c r="AT101" i="28"/>
  <c r="AT180" i="28" s="1"/>
  <c r="AT125" i="28"/>
  <c r="AT204" i="28" s="1"/>
  <c r="AT123" i="28"/>
  <c r="AT202" i="28" s="1"/>
  <c r="AT89" i="28"/>
  <c r="AT168" i="28" s="1"/>
  <c r="L4" i="28"/>
  <c r="DD53" i="28" l="1"/>
  <c r="DX53" i="28" s="1"/>
  <c r="ER53" i="28" s="1"/>
  <c r="BO114" i="28"/>
  <c r="BO193" i="28" s="1"/>
  <c r="CI136" i="28"/>
  <c r="CI215" i="28" s="1"/>
  <c r="DD50" i="28"/>
  <c r="DX50" i="28" s="1"/>
  <c r="ER50" i="28" s="1"/>
  <c r="BO118" i="28"/>
  <c r="BO197" i="28" s="1"/>
  <c r="CI132" i="28"/>
  <c r="CI211" i="28" s="1"/>
  <c r="CI120" i="28"/>
  <c r="CI199" i="28" s="1"/>
  <c r="DD34" i="28"/>
  <c r="DX34" i="28" s="1"/>
  <c r="ER34" i="28" s="1"/>
  <c r="DD62" i="28"/>
  <c r="DX62" i="28" s="1"/>
  <c r="ER62" i="28" s="1"/>
  <c r="CI124" i="28"/>
  <c r="CI203" i="28" s="1"/>
  <c r="DD30" i="28"/>
  <c r="DX30" i="28" s="1"/>
  <c r="ER30" i="28" s="1"/>
  <c r="CJ52" i="28"/>
  <c r="CJ130" i="28" s="1"/>
  <c r="CJ209" i="28" s="1"/>
  <c r="CJ38" i="28"/>
  <c r="DE38" i="28" s="1"/>
  <c r="DY38" i="28" s="1"/>
  <c r="ES38" i="28" s="1"/>
  <c r="BO86" i="28"/>
  <c r="BO165" i="28" s="1"/>
  <c r="DD60" i="28"/>
  <c r="DX60" i="28" s="1"/>
  <c r="ER60" i="28" s="1"/>
  <c r="DD44" i="28"/>
  <c r="DX44" i="28" s="1"/>
  <c r="ER44" i="28" s="1"/>
  <c r="DD52" i="28"/>
  <c r="DX52" i="28" s="1"/>
  <c r="ER52" i="28" s="1"/>
  <c r="DD36" i="28"/>
  <c r="DX36" i="28" s="1"/>
  <c r="ER36" i="28" s="1"/>
  <c r="BO94" i="28"/>
  <c r="BO173" i="28" s="1"/>
  <c r="CJ12" i="28"/>
  <c r="CJ90" i="28" s="1"/>
  <c r="CJ169" i="28" s="1"/>
  <c r="CJ24" i="28"/>
  <c r="DE24" i="28" s="1"/>
  <c r="DY24" i="28" s="1"/>
  <c r="ES24" i="28" s="1"/>
  <c r="BO138" i="28"/>
  <c r="BO217" i="28" s="1"/>
  <c r="CJ56" i="28"/>
  <c r="CJ134" i="28" s="1"/>
  <c r="CJ213" i="28" s="1"/>
  <c r="BO126" i="28"/>
  <c r="BO205" i="28" s="1"/>
  <c r="CJ54" i="28"/>
  <c r="DE54" i="28" s="1"/>
  <c r="DY54" i="28" s="1"/>
  <c r="ES54" i="28" s="1"/>
  <c r="CJ22" i="28"/>
  <c r="CJ100" i="28" s="1"/>
  <c r="CJ179" i="28" s="1"/>
  <c r="BO122" i="28"/>
  <c r="BO201" i="28" s="1"/>
  <c r="BO140" i="28"/>
  <c r="BO219" i="28" s="1"/>
  <c r="DD28" i="28"/>
  <c r="DX28" i="28" s="1"/>
  <c r="ER28" i="28" s="1"/>
  <c r="BO106" i="28"/>
  <c r="BO185" i="28" s="1"/>
  <c r="DE74" i="28"/>
  <c r="DY74" i="28" s="1"/>
  <c r="ES74" i="28" s="1"/>
  <c r="BO108" i="28"/>
  <c r="BO187" i="28" s="1"/>
  <c r="BO110" i="28"/>
  <c r="BO189" i="28" s="1"/>
  <c r="BO124" i="28"/>
  <c r="BO203" i="28" s="1"/>
  <c r="BO92" i="28"/>
  <c r="BO171" i="28" s="1"/>
  <c r="BO98" i="28"/>
  <c r="BO177" i="28" s="1"/>
  <c r="CJ122" i="28"/>
  <c r="CJ201" i="28" s="1"/>
  <c r="DE44" i="28"/>
  <c r="DY44" i="28" s="1"/>
  <c r="ES44" i="28" s="1"/>
  <c r="CJ105" i="28"/>
  <c r="CJ184" i="28" s="1"/>
  <c r="DE27" i="28"/>
  <c r="DY27" i="28" s="1"/>
  <c r="ES27" i="28" s="1"/>
  <c r="CJ114" i="28"/>
  <c r="CJ193" i="28" s="1"/>
  <c r="DE36" i="28"/>
  <c r="DY36" i="28" s="1"/>
  <c r="ES36" i="28" s="1"/>
  <c r="CJ138" i="28"/>
  <c r="CJ217" i="28" s="1"/>
  <c r="DE60" i="28"/>
  <c r="DY60" i="28" s="1"/>
  <c r="ES60" i="28" s="1"/>
  <c r="CJ121" i="28"/>
  <c r="CJ200" i="28" s="1"/>
  <c r="DE43" i="28"/>
  <c r="DY43" i="28" s="1"/>
  <c r="ES43" i="28" s="1"/>
  <c r="CJ139" i="28"/>
  <c r="CJ218" i="28" s="1"/>
  <c r="DE61" i="28"/>
  <c r="DY61" i="28" s="1"/>
  <c r="ES61" i="28" s="1"/>
  <c r="CJ127" i="28"/>
  <c r="CJ206" i="28" s="1"/>
  <c r="DE49" i="28"/>
  <c r="DY49" i="28" s="1"/>
  <c r="ES49" i="28" s="1"/>
  <c r="CJ126" i="28"/>
  <c r="CJ205" i="28" s="1"/>
  <c r="DE48" i="28"/>
  <c r="DY48" i="28" s="1"/>
  <c r="ES48" i="28" s="1"/>
  <c r="CJ110" i="28"/>
  <c r="CJ189" i="28" s="1"/>
  <c r="DE32" i="28"/>
  <c r="DY32" i="28" s="1"/>
  <c r="ES32" i="28" s="1"/>
  <c r="CJ94" i="28"/>
  <c r="CJ173" i="28" s="1"/>
  <c r="DE16" i="28"/>
  <c r="DY16" i="28" s="1"/>
  <c r="ES16" i="28" s="1"/>
  <c r="CJ129" i="28"/>
  <c r="CJ208" i="28" s="1"/>
  <c r="DE51" i="28"/>
  <c r="DY51" i="28" s="1"/>
  <c r="ES51" i="28" s="1"/>
  <c r="CJ97" i="28"/>
  <c r="CJ176" i="28" s="1"/>
  <c r="DE19" i="28"/>
  <c r="DY19" i="28" s="1"/>
  <c r="ES19" i="28" s="1"/>
  <c r="CJ140" i="28"/>
  <c r="CJ219" i="28" s="1"/>
  <c r="DE62" i="28"/>
  <c r="DY62" i="28" s="1"/>
  <c r="ES62" i="28" s="1"/>
  <c r="CJ124" i="28"/>
  <c r="CJ203" i="28" s="1"/>
  <c r="DE46" i="28"/>
  <c r="DY46" i="28" s="1"/>
  <c r="ES46" i="28" s="1"/>
  <c r="CJ116" i="28"/>
  <c r="CJ195" i="28" s="1"/>
  <c r="CJ108" i="28"/>
  <c r="CJ187" i="28" s="1"/>
  <c r="DE30" i="28"/>
  <c r="DY30" i="28" s="1"/>
  <c r="ES30" i="28" s="1"/>
  <c r="CJ92" i="28"/>
  <c r="CJ171" i="28" s="1"/>
  <c r="DE14" i="28"/>
  <c r="DY14" i="28" s="1"/>
  <c r="ES14" i="28" s="1"/>
  <c r="CJ133" i="28"/>
  <c r="CJ212" i="28" s="1"/>
  <c r="DE55" i="28"/>
  <c r="DY55" i="28" s="1"/>
  <c r="ES55" i="28" s="1"/>
  <c r="CJ117" i="28"/>
  <c r="CJ196" i="28" s="1"/>
  <c r="DE39" i="28"/>
  <c r="DY39" i="28" s="1"/>
  <c r="ES39" i="28" s="1"/>
  <c r="CJ101" i="28"/>
  <c r="CJ180" i="28" s="1"/>
  <c r="DE23" i="28"/>
  <c r="DY23" i="28" s="1"/>
  <c r="ES23" i="28" s="1"/>
  <c r="CJ85" i="28"/>
  <c r="CJ164" i="28" s="1"/>
  <c r="DE7" i="28"/>
  <c r="DY7" i="28" s="1"/>
  <c r="ES7" i="28" s="1"/>
  <c r="CJ135" i="28"/>
  <c r="CJ214" i="28" s="1"/>
  <c r="DE57" i="28"/>
  <c r="DY57" i="28" s="1"/>
  <c r="ES57" i="28" s="1"/>
  <c r="CJ119" i="28"/>
  <c r="CJ198" i="28" s="1"/>
  <c r="DE41" i="28"/>
  <c r="DY41" i="28" s="1"/>
  <c r="ES41" i="28" s="1"/>
  <c r="CJ123" i="28"/>
  <c r="CJ202" i="28" s="1"/>
  <c r="DE45" i="28"/>
  <c r="DY45" i="28" s="1"/>
  <c r="ES45" i="28" s="1"/>
  <c r="CJ111" i="28"/>
  <c r="CJ190" i="28" s="1"/>
  <c r="DE33" i="28"/>
  <c r="DY33" i="28" s="1"/>
  <c r="ES33" i="28" s="1"/>
  <c r="CJ118" i="28"/>
  <c r="CJ197" i="28" s="1"/>
  <c r="DE40" i="28"/>
  <c r="DY40" i="28" s="1"/>
  <c r="ES40" i="28" s="1"/>
  <c r="CJ86" i="28"/>
  <c r="CJ165" i="28" s="1"/>
  <c r="DE8" i="28"/>
  <c r="DY8" i="28" s="1"/>
  <c r="ES8" i="28" s="1"/>
  <c r="CJ125" i="28"/>
  <c r="CJ204" i="28" s="1"/>
  <c r="DE47" i="28"/>
  <c r="DY47" i="28" s="1"/>
  <c r="ES47" i="28" s="1"/>
  <c r="CJ93" i="28"/>
  <c r="CJ172" i="28" s="1"/>
  <c r="DE15" i="28"/>
  <c r="DY15" i="28" s="1"/>
  <c r="ES15" i="28" s="1"/>
  <c r="CJ98" i="28"/>
  <c r="CJ177" i="28" s="1"/>
  <c r="DE20" i="28"/>
  <c r="DY20" i="28" s="1"/>
  <c r="ES20" i="28" s="1"/>
  <c r="CJ131" i="28"/>
  <c r="CJ210" i="28" s="1"/>
  <c r="DE53" i="28"/>
  <c r="DY53" i="28" s="1"/>
  <c r="ES53" i="28" s="1"/>
  <c r="CJ115" i="28"/>
  <c r="CJ194" i="28" s="1"/>
  <c r="DE37" i="28"/>
  <c r="DY37" i="28" s="1"/>
  <c r="ES37" i="28" s="1"/>
  <c r="CJ106" i="28"/>
  <c r="CJ185" i="28" s="1"/>
  <c r="DE28" i="28"/>
  <c r="DY28" i="28" s="1"/>
  <c r="ES28" i="28" s="1"/>
  <c r="CJ89" i="28"/>
  <c r="CJ168" i="28" s="1"/>
  <c r="DE11" i="28"/>
  <c r="DY11" i="28" s="1"/>
  <c r="ES11" i="28" s="1"/>
  <c r="CJ113" i="28"/>
  <c r="CJ192" i="28" s="1"/>
  <c r="DE35" i="28"/>
  <c r="DY35" i="28" s="1"/>
  <c r="ES35" i="28" s="1"/>
  <c r="CJ109" i="28"/>
  <c r="CJ188" i="28" s="1"/>
  <c r="DE31" i="28"/>
  <c r="DY31" i="28" s="1"/>
  <c r="ES31" i="28" s="1"/>
  <c r="CE233" i="28"/>
  <c r="CD233" i="28"/>
  <c r="CC233" i="28"/>
  <c r="CB233" i="28"/>
  <c r="CA233" i="28"/>
  <c r="BZ233" i="28"/>
  <c r="BY233" i="28"/>
  <c r="BX233" i="28"/>
  <c r="BW233" i="28"/>
  <c r="BV233" i="28"/>
  <c r="BU233" i="28"/>
  <c r="BT233" i="28"/>
  <c r="BS233" i="28"/>
  <c r="BR233" i="28"/>
  <c r="BQ233" i="28"/>
  <c r="BP233" i="28"/>
  <c r="CE232" i="28"/>
  <c r="CD232" i="28"/>
  <c r="CC232" i="28"/>
  <c r="CB232" i="28"/>
  <c r="CA232" i="28"/>
  <c r="BZ232" i="28"/>
  <c r="BY232" i="28"/>
  <c r="BX232" i="28"/>
  <c r="BW232" i="28"/>
  <c r="BV232" i="28"/>
  <c r="BU232" i="28"/>
  <c r="BT232" i="28"/>
  <c r="BS232" i="28"/>
  <c r="BR232" i="28"/>
  <c r="BQ232" i="28"/>
  <c r="BP232" i="28"/>
  <c r="CE231" i="28"/>
  <c r="CD231" i="28"/>
  <c r="CC231" i="28"/>
  <c r="CB231" i="28"/>
  <c r="CA231" i="28"/>
  <c r="BZ231" i="28"/>
  <c r="BY231" i="28"/>
  <c r="BX231" i="28"/>
  <c r="BW231" i="28"/>
  <c r="BV231" i="28"/>
  <c r="BU231" i="28"/>
  <c r="BT231" i="28"/>
  <c r="BS231" i="28"/>
  <c r="BR231" i="28"/>
  <c r="BQ231" i="28"/>
  <c r="BP231" i="28"/>
  <c r="CE230" i="28"/>
  <c r="CD230" i="28"/>
  <c r="CC230" i="28"/>
  <c r="CB230" i="28"/>
  <c r="CA230" i="28"/>
  <c r="BZ230" i="28"/>
  <c r="BY230" i="28"/>
  <c r="BX230" i="28"/>
  <c r="BW230" i="28"/>
  <c r="BV230" i="28"/>
  <c r="BU230" i="28"/>
  <c r="BT230" i="28"/>
  <c r="BS230" i="28"/>
  <c r="BR230" i="28"/>
  <c r="BQ230" i="28"/>
  <c r="BP230" i="28"/>
  <c r="CE229" i="28"/>
  <c r="CD229" i="28"/>
  <c r="CC229" i="28"/>
  <c r="CB229" i="28"/>
  <c r="CA229" i="28"/>
  <c r="BZ229" i="28"/>
  <c r="BY229" i="28"/>
  <c r="BX229" i="28"/>
  <c r="BW229" i="28"/>
  <c r="BV229" i="28"/>
  <c r="BU229" i="28"/>
  <c r="BT229" i="28"/>
  <c r="BS229" i="28"/>
  <c r="BR229" i="28"/>
  <c r="BQ229" i="28"/>
  <c r="BP229" i="28"/>
  <c r="CE228" i="28"/>
  <c r="CD228" i="28"/>
  <c r="CC228" i="28"/>
  <c r="CB228" i="28"/>
  <c r="CA228" i="28"/>
  <c r="BZ228" i="28"/>
  <c r="BY228" i="28"/>
  <c r="BX228" i="28"/>
  <c r="BW228" i="28"/>
  <c r="BV228" i="28"/>
  <c r="BU228" i="28"/>
  <c r="BT228" i="28"/>
  <c r="BS228" i="28"/>
  <c r="BR228" i="28"/>
  <c r="BQ228" i="28"/>
  <c r="BP228" i="28"/>
  <c r="CE227" i="28"/>
  <c r="CD227" i="28"/>
  <c r="CC227" i="28"/>
  <c r="CB227" i="28"/>
  <c r="CA227" i="28"/>
  <c r="BZ227" i="28"/>
  <c r="BY227" i="28"/>
  <c r="BX227" i="28"/>
  <c r="BW227" i="28"/>
  <c r="BV227" i="28"/>
  <c r="BU227" i="28"/>
  <c r="BT227" i="28"/>
  <c r="BS227" i="28"/>
  <c r="BR227" i="28"/>
  <c r="BQ227" i="28"/>
  <c r="BP227" i="28"/>
  <c r="CE226" i="28"/>
  <c r="CD226" i="28"/>
  <c r="CC226" i="28"/>
  <c r="CB226" i="28"/>
  <c r="CA226" i="28"/>
  <c r="BZ226" i="28"/>
  <c r="BY226" i="28"/>
  <c r="BX226" i="28"/>
  <c r="BW226" i="28"/>
  <c r="BV226" i="28"/>
  <c r="BU226" i="28"/>
  <c r="BT226" i="28"/>
  <c r="BS226" i="28"/>
  <c r="BR226" i="28"/>
  <c r="BQ226" i="28"/>
  <c r="BP226" i="28"/>
  <c r="CE225" i="28"/>
  <c r="CD225" i="28"/>
  <c r="CC225" i="28"/>
  <c r="CB225" i="28"/>
  <c r="CA225" i="28"/>
  <c r="BZ225" i="28"/>
  <c r="BY225" i="28"/>
  <c r="BX225" i="28"/>
  <c r="BW225" i="28"/>
  <c r="BV225" i="28"/>
  <c r="BU225" i="28"/>
  <c r="BT225" i="28"/>
  <c r="BS225" i="28"/>
  <c r="BR225" i="28"/>
  <c r="BQ225" i="28"/>
  <c r="BP225" i="28"/>
  <c r="CE224" i="28"/>
  <c r="CD224" i="28"/>
  <c r="CC224" i="28"/>
  <c r="CB224" i="28"/>
  <c r="CA224" i="28"/>
  <c r="BZ224" i="28"/>
  <c r="BY224" i="28"/>
  <c r="BX224" i="28"/>
  <c r="BW224" i="28"/>
  <c r="BV224" i="28"/>
  <c r="BU224" i="28"/>
  <c r="BT224" i="28"/>
  <c r="BS224" i="28"/>
  <c r="BR224" i="28"/>
  <c r="BQ224" i="28"/>
  <c r="BP224" i="28"/>
  <c r="CE223" i="28"/>
  <c r="CD223" i="28"/>
  <c r="CC223" i="28"/>
  <c r="CB223" i="28"/>
  <c r="CA223" i="28"/>
  <c r="BZ223" i="28"/>
  <c r="BY223" i="28"/>
  <c r="BX223" i="28"/>
  <c r="BW223" i="28"/>
  <c r="BV223" i="28"/>
  <c r="BU223" i="28"/>
  <c r="BT223" i="28"/>
  <c r="BS223" i="28"/>
  <c r="BR223" i="28"/>
  <c r="BQ223" i="28"/>
  <c r="BP223" i="28"/>
  <c r="CE222" i="28"/>
  <c r="CD222" i="28"/>
  <c r="CC222" i="28"/>
  <c r="CB222" i="28"/>
  <c r="CA222" i="28"/>
  <c r="BZ222" i="28"/>
  <c r="BY222" i="28"/>
  <c r="BX222" i="28"/>
  <c r="BW222" i="28"/>
  <c r="BV222" i="28"/>
  <c r="BU222" i="28"/>
  <c r="BT222" i="28"/>
  <c r="BS222" i="28"/>
  <c r="BR222" i="28"/>
  <c r="BQ222" i="28"/>
  <c r="BP222" i="28"/>
  <c r="CE221" i="28"/>
  <c r="CD221" i="28"/>
  <c r="CC221" i="28"/>
  <c r="CB221" i="28"/>
  <c r="CA221" i="28"/>
  <c r="BZ221" i="28"/>
  <c r="BY221" i="28"/>
  <c r="BX221" i="28"/>
  <c r="BW221" i="28"/>
  <c r="BV221" i="28"/>
  <c r="BU221" i="28"/>
  <c r="BT221" i="28"/>
  <c r="BS221" i="28"/>
  <c r="BR221" i="28"/>
  <c r="BQ221" i="28"/>
  <c r="BP221" i="28"/>
  <c r="CE220" i="28"/>
  <c r="CD220" i="28"/>
  <c r="CC220" i="28"/>
  <c r="CB220" i="28"/>
  <c r="CA220" i="28"/>
  <c r="BZ220" i="28"/>
  <c r="BY220" i="28"/>
  <c r="BX220" i="28"/>
  <c r="BW220" i="28"/>
  <c r="BV220" i="28"/>
  <c r="BU220" i="28"/>
  <c r="BT220" i="28"/>
  <c r="BS220" i="28"/>
  <c r="BR220" i="28"/>
  <c r="BQ220" i="28"/>
  <c r="BP220" i="28"/>
  <c r="CE219" i="28"/>
  <c r="CD219" i="28"/>
  <c r="CC219" i="28"/>
  <c r="CB219" i="28"/>
  <c r="CA219" i="28"/>
  <c r="BZ219" i="28"/>
  <c r="BY219" i="28"/>
  <c r="BX219" i="28"/>
  <c r="BW219" i="28"/>
  <c r="BV219" i="28"/>
  <c r="BU219" i="28"/>
  <c r="BT219" i="28"/>
  <c r="BS219" i="28"/>
  <c r="BR219" i="28"/>
  <c r="BQ219" i="28"/>
  <c r="BP219" i="28"/>
  <c r="CE218" i="28"/>
  <c r="CD218" i="28"/>
  <c r="CC218" i="28"/>
  <c r="CB218" i="28"/>
  <c r="CA218" i="28"/>
  <c r="BZ218" i="28"/>
  <c r="BY218" i="28"/>
  <c r="BX218" i="28"/>
  <c r="BW218" i="28"/>
  <c r="BV218" i="28"/>
  <c r="BU218" i="28"/>
  <c r="BT218" i="28"/>
  <c r="BS218" i="28"/>
  <c r="BR218" i="28"/>
  <c r="BQ218" i="28"/>
  <c r="BP218" i="28"/>
  <c r="CE217" i="28"/>
  <c r="CD217" i="28"/>
  <c r="CC217" i="28"/>
  <c r="CB217" i="28"/>
  <c r="CA217" i="28"/>
  <c r="BZ217" i="28"/>
  <c r="BY217" i="28"/>
  <c r="BX217" i="28"/>
  <c r="BW217" i="28"/>
  <c r="BV217" i="28"/>
  <c r="BU217" i="28"/>
  <c r="BT217" i="28"/>
  <c r="BS217" i="28"/>
  <c r="BR217" i="28"/>
  <c r="BQ217" i="28"/>
  <c r="BP217" i="28"/>
  <c r="CE216" i="28"/>
  <c r="CD216" i="28"/>
  <c r="CC216" i="28"/>
  <c r="CB216" i="28"/>
  <c r="CA216" i="28"/>
  <c r="BZ216" i="28"/>
  <c r="BY216" i="28"/>
  <c r="BX216" i="28"/>
  <c r="BW216" i="28"/>
  <c r="BV216" i="28"/>
  <c r="BU216" i="28"/>
  <c r="BT216" i="28"/>
  <c r="BS216" i="28"/>
  <c r="BR216" i="28"/>
  <c r="BQ216" i="28"/>
  <c r="BP216" i="28"/>
  <c r="CE215" i="28"/>
  <c r="CD215" i="28"/>
  <c r="CC215" i="28"/>
  <c r="CB215" i="28"/>
  <c r="CA215" i="28"/>
  <c r="BZ215" i="28"/>
  <c r="BY215" i="28"/>
  <c r="BX215" i="28"/>
  <c r="BW215" i="28"/>
  <c r="BV215" i="28"/>
  <c r="BU215" i="28"/>
  <c r="BT215" i="28"/>
  <c r="BS215" i="28"/>
  <c r="BR215" i="28"/>
  <c r="BQ215" i="28"/>
  <c r="BP215" i="28"/>
  <c r="CE214" i="28"/>
  <c r="CD214" i="28"/>
  <c r="CC214" i="28"/>
  <c r="CB214" i="28"/>
  <c r="CA214" i="28"/>
  <c r="BZ214" i="28"/>
  <c r="BY214" i="28"/>
  <c r="BX214" i="28"/>
  <c r="BW214" i="28"/>
  <c r="BV214" i="28"/>
  <c r="BU214" i="28"/>
  <c r="BT214" i="28"/>
  <c r="BS214" i="28"/>
  <c r="BR214" i="28"/>
  <c r="BQ214" i="28"/>
  <c r="BP214" i="28"/>
  <c r="CE213" i="28"/>
  <c r="CD213" i="28"/>
  <c r="CC213" i="28"/>
  <c r="CB213" i="28"/>
  <c r="CA213" i="28"/>
  <c r="BZ213" i="28"/>
  <c r="BY213" i="28"/>
  <c r="BX213" i="28"/>
  <c r="BW213" i="28"/>
  <c r="BV213" i="28"/>
  <c r="BU213" i="28"/>
  <c r="BT213" i="28"/>
  <c r="BS213" i="28"/>
  <c r="BR213" i="28"/>
  <c r="BQ213" i="28"/>
  <c r="BP213" i="28"/>
  <c r="CE212" i="28"/>
  <c r="CD212" i="28"/>
  <c r="CC212" i="28"/>
  <c r="CB212" i="28"/>
  <c r="CA212" i="28"/>
  <c r="BZ212" i="28"/>
  <c r="BY212" i="28"/>
  <c r="BX212" i="28"/>
  <c r="BW212" i="28"/>
  <c r="BV212" i="28"/>
  <c r="BU212" i="28"/>
  <c r="BT212" i="28"/>
  <c r="BS212" i="28"/>
  <c r="BR212" i="28"/>
  <c r="BQ212" i="28"/>
  <c r="BP212" i="28"/>
  <c r="CE211" i="28"/>
  <c r="CD211" i="28"/>
  <c r="CC211" i="28"/>
  <c r="CB211" i="28"/>
  <c r="CA211" i="28"/>
  <c r="BZ211" i="28"/>
  <c r="BY211" i="28"/>
  <c r="BX211" i="28"/>
  <c r="BW211" i="28"/>
  <c r="BV211" i="28"/>
  <c r="BU211" i="28"/>
  <c r="BT211" i="28"/>
  <c r="BS211" i="28"/>
  <c r="BR211" i="28"/>
  <c r="BQ211" i="28"/>
  <c r="BP211" i="28"/>
  <c r="CE210" i="28"/>
  <c r="CD210" i="28"/>
  <c r="CC210" i="28"/>
  <c r="CB210" i="28"/>
  <c r="CA210" i="28"/>
  <c r="BZ210" i="28"/>
  <c r="BY210" i="28"/>
  <c r="BX210" i="28"/>
  <c r="BW210" i="28"/>
  <c r="BV210" i="28"/>
  <c r="BU210" i="28"/>
  <c r="BT210" i="28"/>
  <c r="BS210" i="28"/>
  <c r="BR210" i="28"/>
  <c r="BQ210" i="28"/>
  <c r="BP210" i="28"/>
  <c r="CE209" i="28"/>
  <c r="CD209" i="28"/>
  <c r="CC209" i="28"/>
  <c r="CB209" i="28"/>
  <c r="CA209" i="28"/>
  <c r="BZ209" i="28"/>
  <c r="BY209" i="28"/>
  <c r="BX209" i="28"/>
  <c r="BW209" i="28"/>
  <c r="BV209" i="28"/>
  <c r="BU209" i="28"/>
  <c r="BT209" i="28"/>
  <c r="BS209" i="28"/>
  <c r="BR209" i="28"/>
  <c r="BQ209" i="28"/>
  <c r="BP209" i="28"/>
  <c r="CE208" i="28"/>
  <c r="CD208" i="28"/>
  <c r="CC208" i="28"/>
  <c r="CB208" i="28"/>
  <c r="CA208" i="28"/>
  <c r="BZ208" i="28"/>
  <c r="BY208" i="28"/>
  <c r="BX208" i="28"/>
  <c r="BW208" i="28"/>
  <c r="BV208" i="28"/>
  <c r="BU208" i="28"/>
  <c r="BT208" i="28"/>
  <c r="BS208" i="28"/>
  <c r="BR208" i="28"/>
  <c r="BQ208" i="28"/>
  <c r="BP208" i="28"/>
  <c r="CE207" i="28"/>
  <c r="CD207" i="28"/>
  <c r="CC207" i="28"/>
  <c r="CB207" i="28"/>
  <c r="CA207" i="28"/>
  <c r="BZ207" i="28"/>
  <c r="BY207" i="28"/>
  <c r="BX207" i="28"/>
  <c r="BW207" i="28"/>
  <c r="BV207" i="28"/>
  <c r="BU207" i="28"/>
  <c r="BT207" i="28"/>
  <c r="BS207" i="28"/>
  <c r="BR207" i="28"/>
  <c r="BQ207" i="28"/>
  <c r="BP207" i="28"/>
  <c r="CE206" i="28"/>
  <c r="CD206" i="28"/>
  <c r="CC206" i="28"/>
  <c r="CB206" i="28"/>
  <c r="CA206" i="28"/>
  <c r="BZ206" i="28"/>
  <c r="BY206" i="28"/>
  <c r="BX206" i="28"/>
  <c r="BW206" i="28"/>
  <c r="BV206" i="28"/>
  <c r="BU206" i="28"/>
  <c r="BT206" i="28"/>
  <c r="BS206" i="28"/>
  <c r="BR206" i="28"/>
  <c r="BQ206" i="28"/>
  <c r="BP206" i="28"/>
  <c r="CE205" i="28"/>
  <c r="CD205" i="28"/>
  <c r="CC205" i="28"/>
  <c r="CB205" i="28"/>
  <c r="CA205" i="28"/>
  <c r="BZ205" i="28"/>
  <c r="BY205" i="28"/>
  <c r="BX205" i="28"/>
  <c r="BW205" i="28"/>
  <c r="BV205" i="28"/>
  <c r="BU205" i="28"/>
  <c r="BT205" i="28"/>
  <c r="BS205" i="28"/>
  <c r="BR205" i="28"/>
  <c r="BQ205" i="28"/>
  <c r="BP205" i="28"/>
  <c r="CE204" i="28"/>
  <c r="CD204" i="28"/>
  <c r="CC204" i="28"/>
  <c r="CB204" i="28"/>
  <c r="CA204" i="28"/>
  <c r="BZ204" i="28"/>
  <c r="BY204" i="28"/>
  <c r="BX204" i="28"/>
  <c r="BW204" i="28"/>
  <c r="BV204" i="28"/>
  <c r="BU204" i="28"/>
  <c r="BT204" i="28"/>
  <c r="BS204" i="28"/>
  <c r="BR204" i="28"/>
  <c r="BQ204" i="28"/>
  <c r="BP204" i="28"/>
  <c r="CE203" i="28"/>
  <c r="CD203" i="28"/>
  <c r="CC203" i="28"/>
  <c r="CB203" i="28"/>
  <c r="CA203" i="28"/>
  <c r="BZ203" i="28"/>
  <c r="BY203" i="28"/>
  <c r="BX203" i="28"/>
  <c r="BW203" i="28"/>
  <c r="BV203" i="28"/>
  <c r="BU203" i="28"/>
  <c r="BT203" i="28"/>
  <c r="BS203" i="28"/>
  <c r="BR203" i="28"/>
  <c r="BQ203" i="28"/>
  <c r="BP203" i="28"/>
  <c r="CE202" i="28"/>
  <c r="CD202" i="28"/>
  <c r="CC202" i="28"/>
  <c r="CB202" i="28"/>
  <c r="CA202" i="28"/>
  <c r="BZ202" i="28"/>
  <c r="BY202" i="28"/>
  <c r="BX202" i="28"/>
  <c r="BW202" i="28"/>
  <c r="BV202" i="28"/>
  <c r="BU202" i="28"/>
  <c r="BT202" i="28"/>
  <c r="BS202" i="28"/>
  <c r="BR202" i="28"/>
  <c r="BQ202" i="28"/>
  <c r="BP202" i="28"/>
  <c r="CE201" i="28"/>
  <c r="CD201" i="28"/>
  <c r="CC201" i="28"/>
  <c r="CB201" i="28"/>
  <c r="CA201" i="28"/>
  <c r="BZ201" i="28"/>
  <c r="BY201" i="28"/>
  <c r="BX201" i="28"/>
  <c r="BW201" i="28"/>
  <c r="BV201" i="28"/>
  <c r="BU201" i="28"/>
  <c r="BT201" i="28"/>
  <c r="BS201" i="28"/>
  <c r="BR201" i="28"/>
  <c r="BQ201" i="28"/>
  <c r="BP201" i="28"/>
  <c r="CE200" i="28"/>
  <c r="CD200" i="28"/>
  <c r="CC200" i="28"/>
  <c r="CB200" i="28"/>
  <c r="CA200" i="28"/>
  <c r="BZ200" i="28"/>
  <c r="BY200" i="28"/>
  <c r="BX200" i="28"/>
  <c r="BW200" i="28"/>
  <c r="BV200" i="28"/>
  <c r="BU200" i="28"/>
  <c r="BT200" i="28"/>
  <c r="BS200" i="28"/>
  <c r="BR200" i="28"/>
  <c r="BQ200" i="28"/>
  <c r="BP200" i="28"/>
  <c r="CE199" i="28"/>
  <c r="CD199" i="28"/>
  <c r="CC199" i="28"/>
  <c r="CB199" i="28"/>
  <c r="CA199" i="28"/>
  <c r="BZ199" i="28"/>
  <c r="BY199" i="28"/>
  <c r="BX199" i="28"/>
  <c r="BW199" i="28"/>
  <c r="BV199" i="28"/>
  <c r="BU199" i="28"/>
  <c r="BT199" i="28"/>
  <c r="BS199" i="28"/>
  <c r="BR199" i="28"/>
  <c r="BQ199" i="28"/>
  <c r="BP199" i="28"/>
  <c r="CE198" i="28"/>
  <c r="CD198" i="28"/>
  <c r="CC198" i="28"/>
  <c r="CB198" i="28"/>
  <c r="CA198" i="28"/>
  <c r="BZ198" i="28"/>
  <c r="BY198" i="28"/>
  <c r="BX198" i="28"/>
  <c r="BW198" i="28"/>
  <c r="BV198" i="28"/>
  <c r="BU198" i="28"/>
  <c r="BT198" i="28"/>
  <c r="BS198" i="28"/>
  <c r="BR198" i="28"/>
  <c r="BQ198" i="28"/>
  <c r="BP198" i="28"/>
  <c r="CE197" i="28"/>
  <c r="CD197" i="28"/>
  <c r="CC197" i="28"/>
  <c r="CB197" i="28"/>
  <c r="CA197" i="28"/>
  <c r="BZ197" i="28"/>
  <c r="BY197" i="28"/>
  <c r="BX197" i="28"/>
  <c r="BW197" i="28"/>
  <c r="BV197" i="28"/>
  <c r="BU197" i="28"/>
  <c r="BT197" i="28"/>
  <c r="BS197" i="28"/>
  <c r="BR197" i="28"/>
  <c r="BQ197" i="28"/>
  <c r="BP197" i="28"/>
  <c r="CE196" i="28"/>
  <c r="CD196" i="28"/>
  <c r="CC196" i="28"/>
  <c r="CB196" i="28"/>
  <c r="CA196" i="28"/>
  <c r="BZ196" i="28"/>
  <c r="BY196" i="28"/>
  <c r="BX196" i="28"/>
  <c r="BW196" i="28"/>
  <c r="BV196" i="28"/>
  <c r="BU196" i="28"/>
  <c r="BT196" i="28"/>
  <c r="BS196" i="28"/>
  <c r="BR196" i="28"/>
  <c r="BQ196" i="28"/>
  <c r="BP196" i="28"/>
  <c r="CE195" i="28"/>
  <c r="CD195" i="28"/>
  <c r="CC195" i="28"/>
  <c r="CB195" i="28"/>
  <c r="CA195" i="28"/>
  <c r="BZ195" i="28"/>
  <c r="BY195" i="28"/>
  <c r="BX195" i="28"/>
  <c r="BW195" i="28"/>
  <c r="BV195" i="28"/>
  <c r="BU195" i="28"/>
  <c r="BT195" i="28"/>
  <c r="BS195" i="28"/>
  <c r="BR195" i="28"/>
  <c r="BQ195" i="28"/>
  <c r="BP195" i="28"/>
  <c r="CE194" i="28"/>
  <c r="CD194" i="28"/>
  <c r="CC194" i="28"/>
  <c r="CB194" i="28"/>
  <c r="CA194" i="28"/>
  <c r="BZ194" i="28"/>
  <c r="BY194" i="28"/>
  <c r="BX194" i="28"/>
  <c r="BW194" i="28"/>
  <c r="BV194" i="28"/>
  <c r="BU194" i="28"/>
  <c r="BT194" i="28"/>
  <c r="BS194" i="28"/>
  <c r="BR194" i="28"/>
  <c r="BQ194" i="28"/>
  <c r="BP194" i="28"/>
  <c r="CE193" i="28"/>
  <c r="CD193" i="28"/>
  <c r="CC193" i="28"/>
  <c r="CB193" i="28"/>
  <c r="CA193" i="28"/>
  <c r="BZ193" i="28"/>
  <c r="BY193" i="28"/>
  <c r="BX193" i="28"/>
  <c r="BW193" i="28"/>
  <c r="BV193" i="28"/>
  <c r="BU193" i="28"/>
  <c r="BT193" i="28"/>
  <c r="BS193" i="28"/>
  <c r="BR193" i="28"/>
  <c r="BQ193" i="28"/>
  <c r="BP193" i="28"/>
  <c r="CE192" i="28"/>
  <c r="CD192" i="28"/>
  <c r="CC192" i="28"/>
  <c r="CB192" i="28"/>
  <c r="CA192" i="28"/>
  <c r="BZ192" i="28"/>
  <c r="BY192" i="28"/>
  <c r="BX192" i="28"/>
  <c r="BW192" i="28"/>
  <c r="BV192" i="28"/>
  <c r="BU192" i="28"/>
  <c r="BT192" i="28"/>
  <c r="BS192" i="28"/>
  <c r="BR192" i="28"/>
  <c r="BQ192" i="28"/>
  <c r="BP192" i="28"/>
  <c r="CE191" i="28"/>
  <c r="CD191" i="28"/>
  <c r="CC191" i="28"/>
  <c r="CB191" i="28"/>
  <c r="CA191" i="28"/>
  <c r="BZ191" i="28"/>
  <c r="BY191" i="28"/>
  <c r="BX191" i="28"/>
  <c r="BW191" i="28"/>
  <c r="BV191" i="28"/>
  <c r="BU191" i="28"/>
  <c r="BT191" i="28"/>
  <c r="BS191" i="28"/>
  <c r="BR191" i="28"/>
  <c r="BQ191" i="28"/>
  <c r="BP191" i="28"/>
  <c r="CE190" i="28"/>
  <c r="CD190" i="28"/>
  <c r="CC190" i="28"/>
  <c r="CB190" i="28"/>
  <c r="CA190" i="28"/>
  <c r="BZ190" i="28"/>
  <c r="BY190" i="28"/>
  <c r="BX190" i="28"/>
  <c r="BW190" i="28"/>
  <c r="BV190" i="28"/>
  <c r="BU190" i="28"/>
  <c r="BT190" i="28"/>
  <c r="BS190" i="28"/>
  <c r="BR190" i="28"/>
  <c r="BQ190" i="28"/>
  <c r="BP190" i="28"/>
  <c r="CE189" i="28"/>
  <c r="CD189" i="28"/>
  <c r="CC189" i="28"/>
  <c r="CB189" i="28"/>
  <c r="CA189" i="28"/>
  <c r="BZ189" i="28"/>
  <c r="BY189" i="28"/>
  <c r="BX189" i="28"/>
  <c r="BW189" i="28"/>
  <c r="BV189" i="28"/>
  <c r="BU189" i="28"/>
  <c r="BT189" i="28"/>
  <c r="BS189" i="28"/>
  <c r="BR189" i="28"/>
  <c r="BQ189" i="28"/>
  <c r="BP189" i="28"/>
  <c r="CE188" i="28"/>
  <c r="CD188" i="28"/>
  <c r="CC188" i="28"/>
  <c r="CB188" i="28"/>
  <c r="CA188" i="28"/>
  <c r="BZ188" i="28"/>
  <c r="BY188" i="28"/>
  <c r="BX188" i="28"/>
  <c r="BW188" i="28"/>
  <c r="BV188" i="28"/>
  <c r="BU188" i="28"/>
  <c r="BT188" i="28"/>
  <c r="BS188" i="28"/>
  <c r="BR188" i="28"/>
  <c r="BQ188" i="28"/>
  <c r="BP188" i="28"/>
  <c r="CE187" i="28"/>
  <c r="CD187" i="28"/>
  <c r="CC187" i="28"/>
  <c r="CB187" i="28"/>
  <c r="CA187" i="28"/>
  <c r="BZ187" i="28"/>
  <c r="BY187" i="28"/>
  <c r="BX187" i="28"/>
  <c r="BW187" i="28"/>
  <c r="BV187" i="28"/>
  <c r="BU187" i="28"/>
  <c r="BT187" i="28"/>
  <c r="BS187" i="28"/>
  <c r="BR187" i="28"/>
  <c r="BQ187" i="28"/>
  <c r="BP187" i="28"/>
  <c r="CE186" i="28"/>
  <c r="CD186" i="28"/>
  <c r="CC186" i="28"/>
  <c r="CB186" i="28"/>
  <c r="CA186" i="28"/>
  <c r="BZ186" i="28"/>
  <c r="BY186" i="28"/>
  <c r="BX186" i="28"/>
  <c r="BW186" i="28"/>
  <c r="BV186" i="28"/>
  <c r="BU186" i="28"/>
  <c r="BT186" i="28"/>
  <c r="BS186" i="28"/>
  <c r="BR186" i="28"/>
  <c r="BQ186" i="28"/>
  <c r="BP186" i="28"/>
  <c r="CE185" i="28"/>
  <c r="CD185" i="28"/>
  <c r="CC185" i="28"/>
  <c r="CB185" i="28"/>
  <c r="CA185" i="28"/>
  <c r="BZ185" i="28"/>
  <c r="BY185" i="28"/>
  <c r="BX185" i="28"/>
  <c r="BW185" i="28"/>
  <c r="BV185" i="28"/>
  <c r="BU185" i="28"/>
  <c r="BT185" i="28"/>
  <c r="BS185" i="28"/>
  <c r="BR185" i="28"/>
  <c r="BQ185" i="28"/>
  <c r="BP185" i="28"/>
  <c r="CE184" i="28"/>
  <c r="CD184" i="28"/>
  <c r="CC184" i="28"/>
  <c r="CB184" i="28"/>
  <c r="CA184" i="28"/>
  <c r="BZ184" i="28"/>
  <c r="BY184" i="28"/>
  <c r="BX184" i="28"/>
  <c r="BW184" i="28"/>
  <c r="BV184" i="28"/>
  <c r="BU184" i="28"/>
  <c r="BT184" i="28"/>
  <c r="BS184" i="28"/>
  <c r="BR184" i="28"/>
  <c r="BQ184" i="28"/>
  <c r="BP184" i="28"/>
  <c r="CE183" i="28"/>
  <c r="CD183" i="28"/>
  <c r="CC183" i="28"/>
  <c r="CB183" i="28"/>
  <c r="CA183" i="28"/>
  <c r="BZ183" i="28"/>
  <c r="BY183" i="28"/>
  <c r="BX183" i="28"/>
  <c r="BW183" i="28"/>
  <c r="BV183" i="28"/>
  <c r="BU183" i="28"/>
  <c r="BT183" i="28"/>
  <c r="BS183" i="28"/>
  <c r="BR183" i="28"/>
  <c r="BQ183" i="28"/>
  <c r="BP183" i="28"/>
  <c r="CE182" i="28"/>
  <c r="CD182" i="28"/>
  <c r="CC182" i="28"/>
  <c r="CB182" i="28"/>
  <c r="CA182" i="28"/>
  <c r="BZ182" i="28"/>
  <c r="BY182" i="28"/>
  <c r="BX182" i="28"/>
  <c r="BW182" i="28"/>
  <c r="BV182" i="28"/>
  <c r="BU182" i="28"/>
  <c r="BT182" i="28"/>
  <c r="BS182" i="28"/>
  <c r="BR182" i="28"/>
  <c r="BQ182" i="28"/>
  <c r="BP182" i="28"/>
  <c r="CE181" i="28"/>
  <c r="CD181" i="28"/>
  <c r="CC181" i="28"/>
  <c r="CB181" i="28"/>
  <c r="CA181" i="28"/>
  <c r="BZ181" i="28"/>
  <c r="BY181" i="28"/>
  <c r="BX181" i="28"/>
  <c r="BW181" i="28"/>
  <c r="BV181" i="28"/>
  <c r="BU181" i="28"/>
  <c r="BT181" i="28"/>
  <c r="BS181" i="28"/>
  <c r="BR181" i="28"/>
  <c r="BQ181" i="28"/>
  <c r="BP181" i="28"/>
  <c r="CE180" i="28"/>
  <c r="CD180" i="28"/>
  <c r="CC180" i="28"/>
  <c r="CB180" i="28"/>
  <c r="CA180" i="28"/>
  <c r="BZ180" i="28"/>
  <c r="BY180" i="28"/>
  <c r="BX180" i="28"/>
  <c r="BW180" i="28"/>
  <c r="BV180" i="28"/>
  <c r="BU180" i="28"/>
  <c r="BT180" i="28"/>
  <c r="BS180" i="28"/>
  <c r="BR180" i="28"/>
  <c r="BQ180" i="28"/>
  <c r="BP180" i="28"/>
  <c r="CE179" i="28"/>
  <c r="CD179" i="28"/>
  <c r="CC179" i="28"/>
  <c r="CB179" i="28"/>
  <c r="CA179" i="28"/>
  <c r="BZ179" i="28"/>
  <c r="BY179" i="28"/>
  <c r="BX179" i="28"/>
  <c r="BW179" i="28"/>
  <c r="BV179" i="28"/>
  <c r="BU179" i="28"/>
  <c r="BT179" i="28"/>
  <c r="BS179" i="28"/>
  <c r="BR179" i="28"/>
  <c r="BQ179" i="28"/>
  <c r="BP179" i="28"/>
  <c r="CE178" i="28"/>
  <c r="CD178" i="28"/>
  <c r="CC178" i="28"/>
  <c r="CB178" i="28"/>
  <c r="CA178" i="28"/>
  <c r="BZ178" i="28"/>
  <c r="BY178" i="28"/>
  <c r="BX178" i="28"/>
  <c r="BW178" i="28"/>
  <c r="BV178" i="28"/>
  <c r="BU178" i="28"/>
  <c r="BT178" i="28"/>
  <c r="BS178" i="28"/>
  <c r="BR178" i="28"/>
  <c r="BQ178" i="28"/>
  <c r="BP178" i="28"/>
  <c r="CE177" i="28"/>
  <c r="CD177" i="28"/>
  <c r="CC177" i="28"/>
  <c r="CB177" i="28"/>
  <c r="CA177" i="28"/>
  <c r="BZ177" i="28"/>
  <c r="BY177" i="28"/>
  <c r="BX177" i="28"/>
  <c r="BW177" i="28"/>
  <c r="BV177" i="28"/>
  <c r="BU177" i="28"/>
  <c r="BT177" i="28"/>
  <c r="BS177" i="28"/>
  <c r="BR177" i="28"/>
  <c r="BQ177" i="28"/>
  <c r="BP177" i="28"/>
  <c r="CE176" i="28"/>
  <c r="CD176" i="28"/>
  <c r="CC176" i="28"/>
  <c r="CB176" i="28"/>
  <c r="CA176" i="28"/>
  <c r="BZ176" i="28"/>
  <c r="BY176" i="28"/>
  <c r="BX176" i="28"/>
  <c r="BW176" i="28"/>
  <c r="BV176" i="28"/>
  <c r="BU176" i="28"/>
  <c r="BT176" i="28"/>
  <c r="BS176" i="28"/>
  <c r="BR176" i="28"/>
  <c r="BQ176" i="28"/>
  <c r="BP176" i="28"/>
  <c r="CE175" i="28"/>
  <c r="CD175" i="28"/>
  <c r="CC175" i="28"/>
  <c r="CB175" i="28"/>
  <c r="CA175" i="28"/>
  <c r="BZ175" i="28"/>
  <c r="BY175" i="28"/>
  <c r="BX175" i="28"/>
  <c r="BW175" i="28"/>
  <c r="BV175" i="28"/>
  <c r="BU175" i="28"/>
  <c r="BT175" i="28"/>
  <c r="BS175" i="28"/>
  <c r="BR175" i="28"/>
  <c r="BQ175" i="28"/>
  <c r="BP175" i="28"/>
  <c r="CE174" i="28"/>
  <c r="CD174" i="28"/>
  <c r="CC174" i="28"/>
  <c r="CB174" i="28"/>
  <c r="CA174" i="28"/>
  <c r="BZ174" i="28"/>
  <c r="BY174" i="28"/>
  <c r="BX174" i="28"/>
  <c r="BW174" i="28"/>
  <c r="BV174" i="28"/>
  <c r="BU174" i="28"/>
  <c r="BT174" i="28"/>
  <c r="BS174" i="28"/>
  <c r="BR174" i="28"/>
  <c r="BQ174" i="28"/>
  <c r="BP174" i="28"/>
  <c r="CE173" i="28"/>
  <c r="CD173" i="28"/>
  <c r="CC173" i="28"/>
  <c r="CB173" i="28"/>
  <c r="CA173" i="28"/>
  <c r="BZ173" i="28"/>
  <c r="BY173" i="28"/>
  <c r="BX173" i="28"/>
  <c r="BW173" i="28"/>
  <c r="BV173" i="28"/>
  <c r="BU173" i="28"/>
  <c r="BT173" i="28"/>
  <c r="BS173" i="28"/>
  <c r="BR173" i="28"/>
  <c r="BQ173" i="28"/>
  <c r="BP173" i="28"/>
  <c r="CE172" i="28"/>
  <c r="CD172" i="28"/>
  <c r="CC172" i="28"/>
  <c r="CB172" i="28"/>
  <c r="CA172" i="28"/>
  <c r="BZ172" i="28"/>
  <c r="BY172" i="28"/>
  <c r="BX172" i="28"/>
  <c r="BW172" i="28"/>
  <c r="BV172" i="28"/>
  <c r="BU172" i="28"/>
  <c r="BT172" i="28"/>
  <c r="BS172" i="28"/>
  <c r="BR172" i="28"/>
  <c r="BQ172" i="28"/>
  <c r="BP172" i="28"/>
  <c r="CE171" i="28"/>
  <c r="CD171" i="28"/>
  <c r="CC171" i="28"/>
  <c r="CB171" i="28"/>
  <c r="CA171" i="28"/>
  <c r="BZ171" i="28"/>
  <c r="BY171" i="28"/>
  <c r="BX171" i="28"/>
  <c r="BW171" i="28"/>
  <c r="BV171" i="28"/>
  <c r="BU171" i="28"/>
  <c r="BT171" i="28"/>
  <c r="BS171" i="28"/>
  <c r="BR171" i="28"/>
  <c r="BQ171" i="28"/>
  <c r="BP171" i="28"/>
  <c r="CE170" i="28"/>
  <c r="CD170" i="28"/>
  <c r="CC170" i="28"/>
  <c r="CB170" i="28"/>
  <c r="CA170" i="28"/>
  <c r="BZ170" i="28"/>
  <c r="BY170" i="28"/>
  <c r="BX170" i="28"/>
  <c r="BW170" i="28"/>
  <c r="BV170" i="28"/>
  <c r="BU170" i="28"/>
  <c r="BT170" i="28"/>
  <c r="BS170" i="28"/>
  <c r="BR170" i="28"/>
  <c r="BQ170" i="28"/>
  <c r="BP170" i="28"/>
  <c r="CE169" i="28"/>
  <c r="CD169" i="28"/>
  <c r="CC169" i="28"/>
  <c r="CB169" i="28"/>
  <c r="CA169" i="28"/>
  <c r="BZ169" i="28"/>
  <c r="BY169" i="28"/>
  <c r="BX169" i="28"/>
  <c r="BW169" i="28"/>
  <c r="BV169" i="28"/>
  <c r="BU169" i="28"/>
  <c r="BT169" i="28"/>
  <c r="BS169" i="28"/>
  <c r="BR169" i="28"/>
  <c r="BQ169" i="28"/>
  <c r="BP169" i="28"/>
  <c r="CE168" i="28"/>
  <c r="CD168" i="28"/>
  <c r="CC168" i="28"/>
  <c r="CB168" i="28"/>
  <c r="CA168" i="28"/>
  <c r="BZ168" i="28"/>
  <c r="BY168" i="28"/>
  <c r="BX168" i="28"/>
  <c r="BW168" i="28"/>
  <c r="BV168" i="28"/>
  <c r="BU168" i="28"/>
  <c r="BT168" i="28"/>
  <c r="BS168" i="28"/>
  <c r="BR168" i="28"/>
  <c r="BQ168" i="28"/>
  <c r="BP168" i="28"/>
  <c r="CE167" i="28"/>
  <c r="CD167" i="28"/>
  <c r="CC167" i="28"/>
  <c r="CB167" i="28"/>
  <c r="CA167" i="28"/>
  <c r="BZ167" i="28"/>
  <c r="BY167" i="28"/>
  <c r="BX167" i="28"/>
  <c r="BW167" i="28"/>
  <c r="BV167" i="28"/>
  <c r="BU167" i="28"/>
  <c r="BT167" i="28"/>
  <c r="BS167" i="28"/>
  <c r="BR167" i="28"/>
  <c r="BQ167" i="28"/>
  <c r="BP167" i="28"/>
  <c r="CE166" i="28"/>
  <c r="CD166" i="28"/>
  <c r="CC166" i="28"/>
  <c r="CB166" i="28"/>
  <c r="CA166" i="28"/>
  <c r="BZ166" i="28"/>
  <c r="BY166" i="28"/>
  <c r="BX166" i="28"/>
  <c r="BW166" i="28"/>
  <c r="BV166" i="28"/>
  <c r="BU166" i="28"/>
  <c r="BT166" i="28"/>
  <c r="BS166" i="28"/>
  <c r="BR166" i="28"/>
  <c r="BQ166" i="28"/>
  <c r="BP166" i="28"/>
  <c r="CE165" i="28"/>
  <c r="CD165" i="28"/>
  <c r="CC165" i="28"/>
  <c r="CB165" i="28"/>
  <c r="CA165" i="28"/>
  <c r="BZ165" i="28"/>
  <c r="BY165" i="28"/>
  <c r="BX165" i="28"/>
  <c r="BW165" i="28"/>
  <c r="BV165" i="28"/>
  <c r="BU165" i="28"/>
  <c r="BT165" i="28"/>
  <c r="BS165" i="28"/>
  <c r="BR165" i="28"/>
  <c r="BQ165" i="28"/>
  <c r="BP165" i="28"/>
  <c r="CE164" i="28"/>
  <c r="CD164" i="28"/>
  <c r="CC164" i="28"/>
  <c r="CB164" i="28"/>
  <c r="CA164" i="28"/>
  <c r="BZ164" i="28"/>
  <c r="BY164" i="28"/>
  <c r="BX164" i="28"/>
  <c r="BW164" i="28"/>
  <c r="BV164" i="28"/>
  <c r="BU164" i="28"/>
  <c r="BT164" i="28"/>
  <c r="BS164" i="28"/>
  <c r="BR164" i="28"/>
  <c r="BQ164" i="28"/>
  <c r="BP164" i="28"/>
  <c r="BJ233" i="28"/>
  <c r="BI233" i="28"/>
  <c r="BH233" i="28"/>
  <c r="BG233" i="28"/>
  <c r="BF233" i="28"/>
  <c r="BE233" i="28"/>
  <c r="BD233" i="28"/>
  <c r="BC233" i="28"/>
  <c r="BB233" i="28"/>
  <c r="BA233" i="28"/>
  <c r="AZ233" i="28"/>
  <c r="AY233" i="28"/>
  <c r="AX233" i="28"/>
  <c r="AW233" i="28"/>
  <c r="AV233" i="28"/>
  <c r="AU233" i="28"/>
  <c r="BJ232" i="28"/>
  <c r="BI232" i="28"/>
  <c r="BH232" i="28"/>
  <c r="BG232" i="28"/>
  <c r="BF232" i="28"/>
  <c r="BE232" i="28"/>
  <c r="BD232" i="28"/>
  <c r="BC232" i="28"/>
  <c r="BB232" i="28"/>
  <c r="BA232" i="28"/>
  <c r="AZ232" i="28"/>
  <c r="AY232" i="28"/>
  <c r="AX232" i="28"/>
  <c r="AW232" i="28"/>
  <c r="AV232" i="28"/>
  <c r="AU232" i="28"/>
  <c r="BJ231" i="28"/>
  <c r="BI231" i="28"/>
  <c r="BH231" i="28"/>
  <c r="BG231" i="28"/>
  <c r="BF231" i="28"/>
  <c r="BE231" i="28"/>
  <c r="BD231" i="28"/>
  <c r="BC231" i="28"/>
  <c r="BB231" i="28"/>
  <c r="BA231" i="28"/>
  <c r="AZ231" i="28"/>
  <c r="AY231" i="28"/>
  <c r="AX231" i="28"/>
  <c r="AW231" i="28"/>
  <c r="AV231" i="28"/>
  <c r="AU231" i="28"/>
  <c r="BJ230" i="28"/>
  <c r="BI230" i="28"/>
  <c r="BH230" i="28"/>
  <c r="BG230" i="28"/>
  <c r="BF230" i="28"/>
  <c r="BE230" i="28"/>
  <c r="BD230" i="28"/>
  <c r="BC230" i="28"/>
  <c r="BB230" i="28"/>
  <c r="BA230" i="28"/>
  <c r="AZ230" i="28"/>
  <c r="AY230" i="28"/>
  <c r="AX230" i="28"/>
  <c r="AW230" i="28"/>
  <c r="AV230" i="28"/>
  <c r="AU230" i="28"/>
  <c r="BJ229" i="28"/>
  <c r="BI229" i="28"/>
  <c r="BH229" i="28"/>
  <c r="BG229" i="28"/>
  <c r="BF229" i="28"/>
  <c r="BE229" i="28"/>
  <c r="BD229" i="28"/>
  <c r="BC229" i="28"/>
  <c r="BB229" i="28"/>
  <c r="BA229" i="28"/>
  <c r="AZ229" i="28"/>
  <c r="AY229" i="28"/>
  <c r="AX229" i="28"/>
  <c r="AW229" i="28"/>
  <c r="AV229" i="28"/>
  <c r="AU229" i="28"/>
  <c r="BJ228" i="28"/>
  <c r="BI228" i="28"/>
  <c r="BH228" i="28"/>
  <c r="BG228" i="28"/>
  <c r="BF228" i="28"/>
  <c r="BE228" i="28"/>
  <c r="BD228" i="28"/>
  <c r="BC228" i="28"/>
  <c r="BB228" i="28"/>
  <c r="BA228" i="28"/>
  <c r="AZ228" i="28"/>
  <c r="AY228" i="28"/>
  <c r="AX228" i="28"/>
  <c r="AW228" i="28"/>
  <c r="AV228" i="28"/>
  <c r="AU228" i="28"/>
  <c r="BJ227" i="28"/>
  <c r="BI227" i="28"/>
  <c r="BH227" i="28"/>
  <c r="BG227" i="28"/>
  <c r="BF227" i="28"/>
  <c r="BE227" i="28"/>
  <c r="BD227" i="28"/>
  <c r="BC227" i="28"/>
  <c r="BB227" i="28"/>
  <c r="BA227" i="28"/>
  <c r="AZ227" i="28"/>
  <c r="AY227" i="28"/>
  <c r="AX227" i="28"/>
  <c r="AW227" i="28"/>
  <c r="AV227" i="28"/>
  <c r="AU227" i="28"/>
  <c r="BJ226" i="28"/>
  <c r="BI226" i="28"/>
  <c r="BH226" i="28"/>
  <c r="BG226" i="28"/>
  <c r="BF226" i="28"/>
  <c r="BE226" i="28"/>
  <c r="BD226" i="28"/>
  <c r="BC226" i="28"/>
  <c r="BB226" i="28"/>
  <c r="BA226" i="28"/>
  <c r="AZ226" i="28"/>
  <c r="AY226" i="28"/>
  <c r="AX226" i="28"/>
  <c r="AW226" i="28"/>
  <c r="AV226" i="28"/>
  <c r="AU226" i="28"/>
  <c r="BJ225" i="28"/>
  <c r="BI225" i="28"/>
  <c r="BH225" i="28"/>
  <c r="BG225" i="28"/>
  <c r="BF225" i="28"/>
  <c r="BE225" i="28"/>
  <c r="BD225" i="28"/>
  <c r="BC225" i="28"/>
  <c r="BB225" i="28"/>
  <c r="BA225" i="28"/>
  <c r="AZ225" i="28"/>
  <c r="AY225" i="28"/>
  <c r="AX225" i="28"/>
  <c r="AW225" i="28"/>
  <c r="AV225" i="28"/>
  <c r="AU225" i="28"/>
  <c r="BJ224" i="28"/>
  <c r="BI224" i="28"/>
  <c r="BH224" i="28"/>
  <c r="BG224" i="28"/>
  <c r="BF224" i="28"/>
  <c r="BE224" i="28"/>
  <c r="BD224" i="28"/>
  <c r="BC224" i="28"/>
  <c r="BB224" i="28"/>
  <c r="BA224" i="28"/>
  <c r="AZ224" i="28"/>
  <c r="AY224" i="28"/>
  <c r="AX224" i="28"/>
  <c r="AW224" i="28"/>
  <c r="AV224" i="28"/>
  <c r="AU224" i="28"/>
  <c r="BJ223" i="28"/>
  <c r="BI223" i="28"/>
  <c r="BH223" i="28"/>
  <c r="BG223" i="28"/>
  <c r="BF223" i="28"/>
  <c r="BE223" i="28"/>
  <c r="BD223" i="28"/>
  <c r="BC223" i="28"/>
  <c r="BB223" i="28"/>
  <c r="BA223" i="28"/>
  <c r="AZ223" i="28"/>
  <c r="AY223" i="28"/>
  <c r="AX223" i="28"/>
  <c r="AW223" i="28"/>
  <c r="AV223" i="28"/>
  <c r="AU223" i="28"/>
  <c r="BJ222" i="28"/>
  <c r="BI222" i="28"/>
  <c r="BH222" i="28"/>
  <c r="BG222" i="28"/>
  <c r="BF222" i="28"/>
  <c r="BE222" i="28"/>
  <c r="BD222" i="28"/>
  <c r="BC222" i="28"/>
  <c r="BB222" i="28"/>
  <c r="BA222" i="28"/>
  <c r="AZ222" i="28"/>
  <c r="AY222" i="28"/>
  <c r="AX222" i="28"/>
  <c r="AW222" i="28"/>
  <c r="AV222" i="28"/>
  <c r="AU222" i="28"/>
  <c r="BJ221" i="28"/>
  <c r="BI221" i="28"/>
  <c r="BH221" i="28"/>
  <c r="BG221" i="28"/>
  <c r="BF221" i="28"/>
  <c r="BE221" i="28"/>
  <c r="BD221" i="28"/>
  <c r="BC221" i="28"/>
  <c r="BB221" i="28"/>
  <c r="BA221" i="28"/>
  <c r="AZ221" i="28"/>
  <c r="AY221" i="28"/>
  <c r="AX221" i="28"/>
  <c r="AW221" i="28"/>
  <c r="AV221" i="28"/>
  <c r="AU221" i="28"/>
  <c r="BJ220" i="28"/>
  <c r="BI220" i="28"/>
  <c r="BH220" i="28"/>
  <c r="BG220" i="28"/>
  <c r="BF220" i="28"/>
  <c r="BE220" i="28"/>
  <c r="BD220" i="28"/>
  <c r="BC220" i="28"/>
  <c r="BB220" i="28"/>
  <c r="BA220" i="28"/>
  <c r="AZ220" i="28"/>
  <c r="AY220" i="28"/>
  <c r="AX220" i="28"/>
  <c r="AW220" i="28"/>
  <c r="AV220" i="28"/>
  <c r="AU220" i="28"/>
  <c r="BJ219" i="28"/>
  <c r="BI219" i="28"/>
  <c r="BH219" i="28"/>
  <c r="BG219" i="28"/>
  <c r="BF219" i="28"/>
  <c r="BE219" i="28"/>
  <c r="BD219" i="28"/>
  <c r="BC219" i="28"/>
  <c r="BB219" i="28"/>
  <c r="BA219" i="28"/>
  <c r="AZ219" i="28"/>
  <c r="AY219" i="28"/>
  <c r="AX219" i="28"/>
  <c r="AW219" i="28"/>
  <c r="AV219" i="28"/>
  <c r="AU219" i="28"/>
  <c r="BJ218" i="28"/>
  <c r="BI218" i="28"/>
  <c r="BH218" i="28"/>
  <c r="BG218" i="28"/>
  <c r="BF218" i="28"/>
  <c r="BE218" i="28"/>
  <c r="BD218" i="28"/>
  <c r="BC218" i="28"/>
  <c r="BB218" i="28"/>
  <c r="BA218" i="28"/>
  <c r="AZ218" i="28"/>
  <c r="AY218" i="28"/>
  <c r="AX218" i="28"/>
  <c r="AW218" i="28"/>
  <c r="AV218" i="28"/>
  <c r="AU218" i="28"/>
  <c r="BJ217" i="28"/>
  <c r="BI217" i="28"/>
  <c r="BH217" i="28"/>
  <c r="BG217" i="28"/>
  <c r="BF217" i="28"/>
  <c r="BE217" i="28"/>
  <c r="BD217" i="28"/>
  <c r="BC217" i="28"/>
  <c r="BB217" i="28"/>
  <c r="BA217" i="28"/>
  <c r="AZ217" i="28"/>
  <c r="AY217" i="28"/>
  <c r="AX217" i="28"/>
  <c r="AW217" i="28"/>
  <c r="AV217" i="28"/>
  <c r="AU217" i="28"/>
  <c r="BJ216" i="28"/>
  <c r="BI216" i="28"/>
  <c r="BH216" i="28"/>
  <c r="BG216" i="28"/>
  <c r="BF216" i="28"/>
  <c r="BE216" i="28"/>
  <c r="BD216" i="28"/>
  <c r="BC216" i="28"/>
  <c r="BB216" i="28"/>
  <c r="BA216" i="28"/>
  <c r="AZ216" i="28"/>
  <c r="AY216" i="28"/>
  <c r="AX216" i="28"/>
  <c r="AW216" i="28"/>
  <c r="AV216" i="28"/>
  <c r="AU216" i="28"/>
  <c r="BJ215" i="28"/>
  <c r="BI215" i="28"/>
  <c r="BH215" i="28"/>
  <c r="BG215" i="28"/>
  <c r="BF215" i="28"/>
  <c r="BE215" i="28"/>
  <c r="BD215" i="28"/>
  <c r="BC215" i="28"/>
  <c r="BB215" i="28"/>
  <c r="BA215" i="28"/>
  <c r="AZ215" i="28"/>
  <c r="AY215" i="28"/>
  <c r="AX215" i="28"/>
  <c r="AW215" i="28"/>
  <c r="AV215" i="28"/>
  <c r="AU215" i="28"/>
  <c r="BJ214" i="28"/>
  <c r="BI214" i="28"/>
  <c r="BH214" i="28"/>
  <c r="BG214" i="28"/>
  <c r="BF214" i="28"/>
  <c r="BE214" i="28"/>
  <c r="BD214" i="28"/>
  <c r="BC214" i="28"/>
  <c r="BB214" i="28"/>
  <c r="BA214" i="28"/>
  <c r="AZ214" i="28"/>
  <c r="AY214" i="28"/>
  <c r="AX214" i="28"/>
  <c r="AW214" i="28"/>
  <c r="AV214" i="28"/>
  <c r="AU214" i="28"/>
  <c r="BJ213" i="28"/>
  <c r="BI213" i="28"/>
  <c r="BH213" i="28"/>
  <c r="BG213" i="28"/>
  <c r="BF213" i="28"/>
  <c r="BE213" i="28"/>
  <c r="BD213" i="28"/>
  <c r="BC213" i="28"/>
  <c r="BB213" i="28"/>
  <c r="BA213" i="28"/>
  <c r="AZ213" i="28"/>
  <c r="AY213" i="28"/>
  <c r="AX213" i="28"/>
  <c r="AW213" i="28"/>
  <c r="AV213" i="28"/>
  <c r="AU213" i="28"/>
  <c r="BJ212" i="28"/>
  <c r="BI212" i="28"/>
  <c r="BH212" i="28"/>
  <c r="BG212" i="28"/>
  <c r="BF212" i="28"/>
  <c r="BE212" i="28"/>
  <c r="BD212" i="28"/>
  <c r="BC212" i="28"/>
  <c r="BB212" i="28"/>
  <c r="BA212" i="28"/>
  <c r="AZ212" i="28"/>
  <c r="AY212" i="28"/>
  <c r="AX212" i="28"/>
  <c r="AW212" i="28"/>
  <c r="AV212" i="28"/>
  <c r="AU212" i="28"/>
  <c r="BJ211" i="28"/>
  <c r="BI211" i="28"/>
  <c r="BH211" i="28"/>
  <c r="BG211" i="28"/>
  <c r="BF211" i="28"/>
  <c r="BE211" i="28"/>
  <c r="BD211" i="28"/>
  <c r="BC211" i="28"/>
  <c r="BB211" i="28"/>
  <c r="BA211" i="28"/>
  <c r="AZ211" i="28"/>
  <c r="AY211" i="28"/>
  <c r="AX211" i="28"/>
  <c r="AW211" i="28"/>
  <c r="AV211" i="28"/>
  <c r="AU211" i="28"/>
  <c r="BJ210" i="28"/>
  <c r="BI210" i="28"/>
  <c r="BH210" i="28"/>
  <c r="BG210" i="28"/>
  <c r="BF210" i="28"/>
  <c r="BE210" i="28"/>
  <c r="BD210" i="28"/>
  <c r="BC210" i="28"/>
  <c r="BB210" i="28"/>
  <c r="BA210" i="28"/>
  <c r="AZ210" i="28"/>
  <c r="AY210" i="28"/>
  <c r="AX210" i="28"/>
  <c r="AW210" i="28"/>
  <c r="AV210" i="28"/>
  <c r="AU210" i="28"/>
  <c r="BJ209" i="28"/>
  <c r="BI209" i="28"/>
  <c r="BH209" i="28"/>
  <c r="BG209" i="28"/>
  <c r="BF209" i="28"/>
  <c r="BE209" i="28"/>
  <c r="BD209" i="28"/>
  <c r="BC209" i="28"/>
  <c r="BB209" i="28"/>
  <c r="BA209" i="28"/>
  <c r="AZ209" i="28"/>
  <c r="AY209" i="28"/>
  <c r="AX209" i="28"/>
  <c r="AW209" i="28"/>
  <c r="AV209" i="28"/>
  <c r="AU209" i="28"/>
  <c r="BJ208" i="28"/>
  <c r="BI208" i="28"/>
  <c r="BH208" i="28"/>
  <c r="BG208" i="28"/>
  <c r="BF208" i="28"/>
  <c r="BE208" i="28"/>
  <c r="BD208" i="28"/>
  <c r="BC208" i="28"/>
  <c r="BB208" i="28"/>
  <c r="BA208" i="28"/>
  <c r="AZ208" i="28"/>
  <c r="AY208" i="28"/>
  <c r="AX208" i="28"/>
  <c r="AW208" i="28"/>
  <c r="AV208" i="28"/>
  <c r="AU208" i="28"/>
  <c r="BJ207" i="28"/>
  <c r="BI207" i="28"/>
  <c r="BH207" i="28"/>
  <c r="BG207" i="28"/>
  <c r="BF207" i="28"/>
  <c r="BE207" i="28"/>
  <c r="BD207" i="28"/>
  <c r="BC207" i="28"/>
  <c r="BB207" i="28"/>
  <c r="BA207" i="28"/>
  <c r="AZ207" i="28"/>
  <c r="AY207" i="28"/>
  <c r="AX207" i="28"/>
  <c r="AW207" i="28"/>
  <c r="AV207" i="28"/>
  <c r="AU207" i="28"/>
  <c r="BJ206" i="28"/>
  <c r="BI206" i="28"/>
  <c r="BH206" i="28"/>
  <c r="BG206" i="28"/>
  <c r="BF206" i="28"/>
  <c r="BE206" i="28"/>
  <c r="BD206" i="28"/>
  <c r="BC206" i="28"/>
  <c r="BB206" i="28"/>
  <c r="BA206" i="28"/>
  <c r="AZ206" i="28"/>
  <c r="AY206" i="28"/>
  <c r="AX206" i="28"/>
  <c r="AW206" i="28"/>
  <c r="AV206" i="28"/>
  <c r="AU206" i="28"/>
  <c r="BJ205" i="28"/>
  <c r="BI205" i="28"/>
  <c r="BH205" i="28"/>
  <c r="BG205" i="28"/>
  <c r="BF205" i="28"/>
  <c r="BE205" i="28"/>
  <c r="BD205" i="28"/>
  <c r="BC205" i="28"/>
  <c r="BB205" i="28"/>
  <c r="BA205" i="28"/>
  <c r="AZ205" i="28"/>
  <c r="AY205" i="28"/>
  <c r="AX205" i="28"/>
  <c r="AW205" i="28"/>
  <c r="AV205" i="28"/>
  <c r="AU205" i="28"/>
  <c r="BJ204" i="28"/>
  <c r="BI204" i="28"/>
  <c r="BH204" i="28"/>
  <c r="BG204" i="28"/>
  <c r="BF204" i="28"/>
  <c r="BE204" i="28"/>
  <c r="BD204" i="28"/>
  <c r="BC204" i="28"/>
  <c r="BB204" i="28"/>
  <c r="BA204" i="28"/>
  <c r="AZ204" i="28"/>
  <c r="AY204" i="28"/>
  <c r="AX204" i="28"/>
  <c r="AW204" i="28"/>
  <c r="AV204" i="28"/>
  <c r="AU204" i="28"/>
  <c r="BJ203" i="28"/>
  <c r="BI203" i="28"/>
  <c r="BH203" i="28"/>
  <c r="BG203" i="28"/>
  <c r="BF203" i="28"/>
  <c r="BE203" i="28"/>
  <c r="BD203" i="28"/>
  <c r="BC203" i="28"/>
  <c r="BB203" i="28"/>
  <c r="BA203" i="28"/>
  <c r="AZ203" i="28"/>
  <c r="AY203" i="28"/>
  <c r="AX203" i="28"/>
  <c r="AW203" i="28"/>
  <c r="AV203" i="28"/>
  <c r="AU203" i="28"/>
  <c r="BJ202" i="28"/>
  <c r="BI202" i="28"/>
  <c r="BH202" i="28"/>
  <c r="BG202" i="28"/>
  <c r="BF202" i="28"/>
  <c r="BE202" i="28"/>
  <c r="BD202" i="28"/>
  <c r="BC202" i="28"/>
  <c r="BB202" i="28"/>
  <c r="BA202" i="28"/>
  <c r="AZ202" i="28"/>
  <c r="AY202" i="28"/>
  <c r="AX202" i="28"/>
  <c r="AW202" i="28"/>
  <c r="AV202" i="28"/>
  <c r="AU202" i="28"/>
  <c r="BJ201" i="28"/>
  <c r="BI201" i="28"/>
  <c r="BH201" i="28"/>
  <c r="BG201" i="28"/>
  <c r="BF201" i="28"/>
  <c r="BE201" i="28"/>
  <c r="BD201" i="28"/>
  <c r="BC201" i="28"/>
  <c r="BB201" i="28"/>
  <c r="BA201" i="28"/>
  <c r="AZ201" i="28"/>
  <c r="AY201" i="28"/>
  <c r="AX201" i="28"/>
  <c r="AW201" i="28"/>
  <c r="AV201" i="28"/>
  <c r="AU201" i="28"/>
  <c r="BJ200" i="28"/>
  <c r="BI200" i="28"/>
  <c r="BH200" i="28"/>
  <c r="BG200" i="28"/>
  <c r="BF200" i="28"/>
  <c r="BE200" i="28"/>
  <c r="BD200" i="28"/>
  <c r="BC200" i="28"/>
  <c r="BB200" i="28"/>
  <c r="BA200" i="28"/>
  <c r="AZ200" i="28"/>
  <c r="AY200" i="28"/>
  <c r="AX200" i="28"/>
  <c r="AW200" i="28"/>
  <c r="AV200" i="28"/>
  <c r="AU200" i="28"/>
  <c r="BJ199" i="28"/>
  <c r="BI199" i="28"/>
  <c r="BH199" i="28"/>
  <c r="BG199" i="28"/>
  <c r="BF199" i="28"/>
  <c r="BE199" i="28"/>
  <c r="BD199" i="28"/>
  <c r="BC199" i="28"/>
  <c r="BB199" i="28"/>
  <c r="BA199" i="28"/>
  <c r="AZ199" i="28"/>
  <c r="AY199" i="28"/>
  <c r="AX199" i="28"/>
  <c r="AW199" i="28"/>
  <c r="AV199" i="28"/>
  <c r="AU199" i="28"/>
  <c r="BJ198" i="28"/>
  <c r="BI198" i="28"/>
  <c r="BH198" i="28"/>
  <c r="BG198" i="28"/>
  <c r="BF198" i="28"/>
  <c r="BE198" i="28"/>
  <c r="BD198" i="28"/>
  <c r="BC198" i="28"/>
  <c r="BB198" i="28"/>
  <c r="BA198" i="28"/>
  <c r="AZ198" i="28"/>
  <c r="AY198" i="28"/>
  <c r="AX198" i="28"/>
  <c r="AW198" i="28"/>
  <c r="AV198" i="28"/>
  <c r="AU198" i="28"/>
  <c r="BJ197" i="28"/>
  <c r="BI197" i="28"/>
  <c r="BH197" i="28"/>
  <c r="BG197" i="28"/>
  <c r="BF197" i="28"/>
  <c r="BE197" i="28"/>
  <c r="BD197" i="28"/>
  <c r="BC197" i="28"/>
  <c r="BB197" i="28"/>
  <c r="BA197" i="28"/>
  <c r="AZ197" i="28"/>
  <c r="AY197" i="28"/>
  <c r="AX197" i="28"/>
  <c r="AW197" i="28"/>
  <c r="AV197" i="28"/>
  <c r="AU197" i="28"/>
  <c r="BJ196" i="28"/>
  <c r="BI196" i="28"/>
  <c r="BH196" i="28"/>
  <c r="BG196" i="28"/>
  <c r="BF196" i="28"/>
  <c r="BE196" i="28"/>
  <c r="BD196" i="28"/>
  <c r="BC196" i="28"/>
  <c r="BB196" i="28"/>
  <c r="BA196" i="28"/>
  <c r="AZ196" i="28"/>
  <c r="AY196" i="28"/>
  <c r="AX196" i="28"/>
  <c r="AW196" i="28"/>
  <c r="AV196" i="28"/>
  <c r="AU196" i="28"/>
  <c r="BJ195" i="28"/>
  <c r="BI195" i="28"/>
  <c r="BH195" i="28"/>
  <c r="BG195" i="28"/>
  <c r="BF195" i="28"/>
  <c r="BE195" i="28"/>
  <c r="BD195" i="28"/>
  <c r="BC195" i="28"/>
  <c r="BB195" i="28"/>
  <c r="BA195" i="28"/>
  <c r="AZ195" i="28"/>
  <c r="AY195" i="28"/>
  <c r="AX195" i="28"/>
  <c r="AW195" i="28"/>
  <c r="AV195" i="28"/>
  <c r="AU195" i="28"/>
  <c r="BJ194" i="28"/>
  <c r="BI194" i="28"/>
  <c r="BH194" i="28"/>
  <c r="BG194" i="28"/>
  <c r="BF194" i="28"/>
  <c r="BE194" i="28"/>
  <c r="BD194" i="28"/>
  <c r="BC194" i="28"/>
  <c r="BB194" i="28"/>
  <c r="BA194" i="28"/>
  <c r="AZ194" i="28"/>
  <c r="AY194" i="28"/>
  <c r="AX194" i="28"/>
  <c r="AW194" i="28"/>
  <c r="AV194" i="28"/>
  <c r="AU194" i="28"/>
  <c r="BJ193" i="28"/>
  <c r="BI193" i="28"/>
  <c r="BH193" i="28"/>
  <c r="BG193" i="28"/>
  <c r="BF193" i="28"/>
  <c r="BE193" i="28"/>
  <c r="BD193" i="28"/>
  <c r="BC193" i="28"/>
  <c r="BB193" i="28"/>
  <c r="BA193" i="28"/>
  <c r="AZ193" i="28"/>
  <c r="AY193" i="28"/>
  <c r="AX193" i="28"/>
  <c r="AW193" i="28"/>
  <c r="AV193" i="28"/>
  <c r="AU193" i="28"/>
  <c r="BJ192" i="28"/>
  <c r="BI192" i="28"/>
  <c r="BH192" i="28"/>
  <c r="BG192" i="28"/>
  <c r="BF192" i="28"/>
  <c r="BE192" i="28"/>
  <c r="BD192" i="28"/>
  <c r="BC192" i="28"/>
  <c r="BB192" i="28"/>
  <c r="BA192" i="28"/>
  <c r="AZ192" i="28"/>
  <c r="AY192" i="28"/>
  <c r="AX192" i="28"/>
  <c r="AW192" i="28"/>
  <c r="AV192" i="28"/>
  <c r="AU192" i="28"/>
  <c r="BJ191" i="28"/>
  <c r="BI191" i="28"/>
  <c r="BH191" i="28"/>
  <c r="BG191" i="28"/>
  <c r="BF191" i="28"/>
  <c r="BE191" i="28"/>
  <c r="BD191" i="28"/>
  <c r="BC191" i="28"/>
  <c r="BB191" i="28"/>
  <c r="BA191" i="28"/>
  <c r="AZ191" i="28"/>
  <c r="AY191" i="28"/>
  <c r="AX191" i="28"/>
  <c r="AW191" i="28"/>
  <c r="AV191" i="28"/>
  <c r="AU191" i="28"/>
  <c r="BJ190" i="28"/>
  <c r="BI190" i="28"/>
  <c r="BH190" i="28"/>
  <c r="BG190" i="28"/>
  <c r="BF190" i="28"/>
  <c r="BE190" i="28"/>
  <c r="BD190" i="28"/>
  <c r="BC190" i="28"/>
  <c r="BB190" i="28"/>
  <c r="BA190" i="28"/>
  <c r="AZ190" i="28"/>
  <c r="AY190" i="28"/>
  <c r="AX190" i="28"/>
  <c r="AW190" i="28"/>
  <c r="AV190" i="28"/>
  <c r="AU190" i="28"/>
  <c r="BJ189" i="28"/>
  <c r="BI189" i="28"/>
  <c r="BH189" i="28"/>
  <c r="BG189" i="28"/>
  <c r="BF189" i="28"/>
  <c r="BE189" i="28"/>
  <c r="BD189" i="28"/>
  <c r="BC189" i="28"/>
  <c r="BB189" i="28"/>
  <c r="BA189" i="28"/>
  <c r="AZ189" i="28"/>
  <c r="AY189" i="28"/>
  <c r="AX189" i="28"/>
  <c r="AW189" i="28"/>
  <c r="AV189" i="28"/>
  <c r="AU189" i="28"/>
  <c r="BJ188" i="28"/>
  <c r="BI188" i="28"/>
  <c r="BH188" i="28"/>
  <c r="BG188" i="28"/>
  <c r="BF188" i="28"/>
  <c r="BE188" i="28"/>
  <c r="BD188" i="28"/>
  <c r="BC188" i="28"/>
  <c r="BB188" i="28"/>
  <c r="BA188" i="28"/>
  <c r="AZ188" i="28"/>
  <c r="AY188" i="28"/>
  <c r="AX188" i="28"/>
  <c r="AW188" i="28"/>
  <c r="AV188" i="28"/>
  <c r="AU188" i="28"/>
  <c r="BJ187" i="28"/>
  <c r="BI187" i="28"/>
  <c r="BH187" i="28"/>
  <c r="BG187" i="28"/>
  <c r="BF187" i="28"/>
  <c r="BE187" i="28"/>
  <c r="BD187" i="28"/>
  <c r="BC187" i="28"/>
  <c r="BB187" i="28"/>
  <c r="BA187" i="28"/>
  <c r="AZ187" i="28"/>
  <c r="AY187" i="28"/>
  <c r="AX187" i="28"/>
  <c r="AW187" i="28"/>
  <c r="AV187" i="28"/>
  <c r="AU187" i="28"/>
  <c r="BJ186" i="28"/>
  <c r="BI186" i="28"/>
  <c r="BH186" i="28"/>
  <c r="BG186" i="28"/>
  <c r="BF186" i="28"/>
  <c r="BE186" i="28"/>
  <c r="BD186" i="28"/>
  <c r="BC186" i="28"/>
  <c r="BB186" i="28"/>
  <c r="BA186" i="28"/>
  <c r="AZ186" i="28"/>
  <c r="AY186" i="28"/>
  <c r="AX186" i="28"/>
  <c r="AW186" i="28"/>
  <c r="AV186" i="28"/>
  <c r="AU186" i="28"/>
  <c r="BJ185" i="28"/>
  <c r="BI185" i="28"/>
  <c r="BH185" i="28"/>
  <c r="BG185" i="28"/>
  <c r="BF185" i="28"/>
  <c r="BE185" i="28"/>
  <c r="BD185" i="28"/>
  <c r="BC185" i="28"/>
  <c r="BB185" i="28"/>
  <c r="BA185" i="28"/>
  <c r="AZ185" i="28"/>
  <c r="AY185" i="28"/>
  <c r="AX185" i="28"/>
  <c r="AW185" i="28"/>
  <c r="AV185" i="28"/>
  <c r="AU185" i="28"/>
  <c r="BJ184" i="28"/>
  <c r="BI184" i="28"/>
  <c r="BH184" i="28"/>
  <c r="BG184" i="28"/>
  <c r="BF184" i="28"/>
  <c r="BE184" i="28"/>
  <c r="BD184" i="28"/>
  <c r="BC184" i="28"/>
  <c r="BB184" i="28"/>
  <c r="BA184" i="28"/>
  <c r="AZ184" i="28"/>
  <c r="AY184" i="28"/>
  <c r="AX184" i="28"/>
  <c r="AW184" i="28"/>
  <c r="AV184" i="28"/>
  <c r="AU184" i="28"/>
  <c r="BJ183" i="28"/>
  <c r="BI183" i="28"/>
  <c r="BH183" i="28"/>
  <c r="BG183" i="28"/>
  <c r="BF183" i="28"/>
  <c r="BE183" i="28"/>
  <c r="BD183" i="28"/>
  <c r="BC183" i="28"/>
  <c r="BB183" i="28"/>
  <c r="BA183" i="28"/>
  <c r="AZ183" i="28"/>
  <c r="AY183" i="28"/>
  <c r="AX183" i="28"/>
  <c r="AW183" i="28"/>
  <c r="AV183" i="28"/>
  <c r="AU183" i="28"/>
  <c r="BJ182" i="28"/>
  <c r="BI182" i="28"/>
  <c r="BH182" i="28"/>
  <c r="BG182" i="28"/>
  <c r="BF182" i="28"/>
  <c r="BE182" i="28"/>
  <c r="BD182" i="28"/>
  <c r="BC182" i="28"/>
  <c r="BB182" i="28"/>
  <c r="BA182" i="28"/>
  <c r="AZ182" i="28"/>
  <c r="AY182" i="28"/>
  <c r="AX182" i="28"/>
  <c r="AW182" i="28"/>
  <c r="AV182" i="28"/>
  <c r="AU182" i="28"/>
  <c r="BJ181" i="28"/>
  <c r="BI181" i="28"/>
  <c r="BH181" i="28"/>
  <c r="BG181" i="28"/>
  <c r="BF181" i="28"/>
  <c r="BE181" i="28"/>
  <c r="BD181" i="28"/>
  <c r="BC181" i="28"/>
  <c r="BB181" i="28"/>
  <c r="BA181" i="28"/>
  <c r="AZ181" i="28"/>
  <c r="AY181" i="28"/>
  <c r="AX181" i="28"/>
  <c r="AW181" i="28"/>
  <c r="AV181" i="28"/>
  <c r="AU181" i="28"/>
  <c r="BJ180" i="28"/>
  <c r="BI180" i="28"/>
  <c r="BH180" i="28"/>
  <c r="BG180" i="28"/>
  <c r="BF180" i="28"/>
  <c r="BE180" i="28"/>
  <c r="BD180" i="28"/>
  <c r="BC180" i="28"/>
  <c r="BB180" i="28"/>
  <c r="BA180" i="28"/>
  <c r="AZ180" i="28"/>
  <c r="AY180" i="28"/>
  <c r="AX180" i="28"/>
  <c r="AW180" i="28"/>
  <c r="AV180" i="28"/>
  <c r="AU180" i="28"/>
  <c r="BJ179" i="28"/>
  <c r="BI179" i="28"/>
  <c r="BH179" i="28"/>
  <c r="BG179" i="28"/>
  <c r="BF179" i="28"/>
  <c r="BE179" i="28"/>
  <c r="BD179" i="28"/>
  <c r="BC179" i="28"/>
  <c r="BB179" i="28"/>
  <c r="BA179" i="28"/>
  <c r="AZ179" i="28"/>
  <c r="AY179" i="28"/>
  <c r="AX179" i="28"/>
  <c r="AW179" i="28"/>
  <c r="AV179" i="28"/>
  <c r="AU179" i="28"/>
  <c r="BJ178" i="28"/>
  <c r="BI178" i="28"/>
  <c r="BH178" i="28"/>
  <c r="BG178" i="28"/>
  <c r="BF178" i="28"/>
  <c r="BE178" i="28"/>
  <c r="BD178" i="28"/>
  <c r="BC178" i="28"/>
  <c r="BB178" i="28"/>
  <c r="BA178" i="28"/>
  <c r="AZ178" i="28"/>
  <c r="AY178" i="28"/>
  <c r="AX178" i="28"/>
  <c r="AW178" i="28"/>
  <c r="AV178" i="28"/>
  <c r="AU178" i="28"/>
  <c r="BJ177" i="28"/>
  <c r="BI177" i="28"/>
  <c r="BH177" i="28"/>
  <c r="BG177" i="28"/>
  <c r="BF177" i="28"/>
  <c r="BE177" i="28"/>
  <c r="BD177" i="28"/>
  <c r="BC177" i="28"/>
  <c r="BB177" i="28"/>
  <c r="BA177" i="28"/>
  <c r="AZ177" i="28"/>
  <c r="AY177" i="28"/>
  <c r="AX177" i="28"/>
  <c r="AW177" i="28"/>
  <c r="AV177" i="28"/>
  <c r="AU177" i="28"/>
  <c r="BJ176" i="28"/>
  <c r="BI176" i="28"/>
  <c r="BH176" i="28"/>
  <c r="BG176" i="28"/>
  <c r="BF176" i="28"/>
  <c r="BE176" i="28"/>
  <c r="BD176" i="28"/>
  <c r="BC176" i="28"/>
  <c r="BB176" i="28"/>
  <c r="BA176" i="28"/>
  <c r="AZ176" i="28"/>
  <c r="AY176" i="28"/>
  <c r="AX176" i="28"/>
  <c r="AW176" i="28"/>
  <c r="AV176" i="28"/>
  <c r="AU176" i="28"/>
  <c r="BJ175" i="28"/>
  <c r="BI175" i="28"/>
  <c r="BH175" i="28"/>
  <c r="BG175" i="28"/>
  <c r="BF175" i="28"/>
  <c r="BE175" i="28"/>
  <c r="BD175" i="28"/>
  <c r="BC175" i="28"/>
  <c r="BB175" i="28"/>
  <c r="BA175" i="28"/>
  <c r="AZ175" i="28"/>
  <c r="AY175" i="28"/>
  <c r="AX175" i="28"/>
  <c r="AW175" i="28"/>
  <c r="AV175" i="28"/>
  <c r="AU175" i="28"/>
  <c r="BJ174" i="28"/>
  <c r="BI174" i="28"/>
  <c r="BH174" i="28"/>
  <c r="BG174" i="28"/>
  <c r="BF174" i="28"/>
  <c r="BE174" i="28"/>
  <c r="BD174" i="28"/>
  <c r="BC174" i="28"/>
  <c r="BB174" i="28"/>
  <c r="BA174" i="28"/>
  <c r="AZ174" i="28"/>
  <c r="AY174" i="28"/>
  <c r="AX174" i="28"/>
  <c r="AW174" i="28"/>
  <c r="AV174" i="28"/>
  <c r="AU174" i="28"/>
  <c r="BJ173" i="28"/>
  <c r="BI173" i="28"/>
  <c r="BH173" i="28"/>
  <c r="BG173" i="28"/>
  <c r="BF173" i="28"/>
  <c r="BE173" i="28"/>
  <c r="BD173" i="28"/>
  <c r="BC173" i="28"/>
  <c r="BB173" i="28"/>
  <c r="BA173" i="28"/>
  <c r="AZ173" i="28"/>
  <c r="AY173" i="28"/>
  <c r="AX173" i="28"/>
  <c r="AW173" i="28"/>
  <c r="AV173" i="28"/>
  <c r="AU173" i="28"/>
  <c r="BJ172" i="28"/>
  <c r="BI172" i="28"/>
  <c r="BH172" i="28"/>
  <c r="BG172" i="28"/>
  <c r="BF172" i="28"/>
  <c r="BE172" i="28"/>
  <c r="BD172" i="28"/>
  <c r="BC172" i="28"/>
  <c r="BB172" i="28"/>
  <c r="BA172" i="28"/>
  <c r="AZ172" i="28"/>
  <c r="AY172" i="28"/>
  <c r="AX172" i="28"/>
  <c r="AW172" i="28"/>
  <c r="AV172" i="28"/>
  <c r="AU172" i="28"/>
  <c r="BJ171" i="28"/>
  <c r="BI171" i="28"/>
  <c r="BH171" i="28"/>
  <c r="BG171" i="28"/>
  <c r="BF171" i="28"/>
  <c r="BE171" i="28"/>
  <c r="BD171" i="28"/>
  <c r="BC171" i="28"/>
  <c r="BB171" i="28"/>
  <c r="BA171" i="28"/>
  <c r="AZ171" i="28"/>
  <c r="AY171" i="28"/>
  <c r="AX171" i="28"/>
  <c r="AW171" i="28"/>
  <c r="AV171" i="28"/>
  <c r="AU171" i="28"/>
  <c r="BJ170" i="28"/>
  <c r="BI170" i="28"/>
  <c r="BH170" i="28"/>
  <c r="BG170" i="28"/>
  <c r="BF170" i="28"/>
  <c r="BE170" i="28"/>
  <c r="BD170" i="28"/>
  <c r="BC170" i="28"/>
  <c r="BB170" i="28"/>
  <c r="BA170" i="28"/>
  <c r="AZ170" i="28"/>
  <c r="AY170" i="28"/>
  <c r="AX170" i="28"/>
  <c r="AW170" i="28"/>
  <c r="AV170" i="28"/>
  <c r="AU170" i="28"/>
  <c r="BJ169" i="28"/>
  <c r="BI169" i="28"/>
  <c r="BH169" i="28"/>
  <c r="BG169" i="28"/>
  <c r="BF169" i="28"/>
  <c r="BE169" i="28"/>
  <c r="BD169" i="28"/>
  <c r="BC169" i="28"/>
  <c r="BB169" i="28"/>
  <c r="BA169" i="28"/>
  <c r="AZ169" i="28"/>
  <c r="AY169" i="28"/>
  <c r="AX169" i="28"/>
  <c r="AW169" i="28"/>
  <c r="AV169" i="28"/>
  <c r="AU169" i="28"/>
  <c r="BJ168" i="28"/>
  <c r="BI168" i="28"/>
  <c r="BH168" i="28"/>
  <c r="BG168" i="28"/>
  <c r="BF168" i="28"/>
  <c r="BE168" i="28"/>
  <c r="BD168" i="28"/>
  <c r="BC168" i="28"/>
  <c r="BB168" i="28"/>
  <c r="BA168" i="28"/>
  <c r="AZ168" i="28"/>
  <c r="AY168" i="28"/>
  <c r="AX168" i="28"/>
  <c r="AW168" i="28"/>
  <c r="AV168" i="28"/>
  <c r="AU168" i="28"/>
  <c r="BJ167" i="28"/>
  <c r="BI167" i="28"/>
  <c r="BH167" i="28"/>
  <c r="BG167" i="28"/>
  <c r="BF167" i="28"/>
  <c r="BE167" i="28"/>
  <c r="BD167" i="28"/>
  <c r="BC167" i="28"/>
  <c r="BB167" i="28"/>
  <c r="BA167" i="28"/>
  <c r="AZ167" i="28"/>
  <c r="AY167" i="28"/>
  <c r="AX167" i="28"/>
  <c r="AW167" i="28"/>
  <c r="AV167" i="28"/>
  <c r="AU167" i="28"/>
  <c r="BJ166" i="28"/>
  <c r="BI166" i="28"/>
  <c r="BH166" i="28"/>
  <c r="BG166" i="28"/>
  <c r="BF166" i="28"/>
  <c r="BE166" i="28"/>
  <c r="BD166" i="28"/>
  <c r="BC166" i="28"/>
  <c r="BB166" i="28"/>
  <c r="BA166" i="28"/>
  <c r="AZ166" i="28"/>
  <c r="AY166" i="28"/>
  <c r="AX166" i="28"/>
  <c r="AW166" i="28"/>
  <c r="AV166" i="28"/>
  <c r="AU166" i="28"/>
  <c r="BJ165" i="28"/>
  <c r="BI165" i="28"/>
  <c r="BH165" i="28"/>
  <c r="BG165" i="28"/>
  <c r="BF165" i="28"/>
  <c r="BE165" i="28"/>
  <c r="BD165" i="28"/>
  <c r="BC165" i="28"/>
  <c r="BB165" i="28"/>
  <c r="BA165" i="28"/>
  <c r="AZ165" i="28"/>
  <c r="AY165" i="28"/>
  <c r="AX165" i="28"/>
  <c r="AW165" i="28"/>
  <c r="AV165" i="28"/>
  <c r="AU165" i="28"/>
  <c r="BJ164" i="28"/>
  <c r="BI164" i="28"/>
  <c r="BH164" i="28"/>
  <c r="BG164" i="28"/>
  <c r="BF164" i="28"/>
  <c r="BE164" i="28"/>
  <c r="BD164" i="28"/>
  <c r="BC164" i="28"/>
  <c r="BB164" i="28"/>
  <c r="BA164" i="28"/>
  <c r="AZ164" i="28"/>
  <c r="AY164" i="28"/>
  <c r="AX164" i="28"/>
  <c r="AW164" i="28"/>
  <c r="AV164" i="28"/>
  <c r="AU164" i="28"/>
  <c r="AO233" i="28"/>
  <c r="AN233" i="28"/>
  <c r="AM233" i="28"/>
  <c r="AL233" i="28"/>
  <c r="AK233" i="28"/>
  <c r="AJ233" i="28"/>
  <c r="AI233" i="28"/>
  <c r="AH233" i="28"/>
  <c r="AG233" i="28"/>
  <c r="AF233" i="28"/>
  <c r="AE233" i="28"/>
  <c r="AD233" i="28"/>
  <c r="AC233" i="28"/>
  <c r="AB233" i="28"/>
  <c r="AA233" i="28"/>
  <c r="AO232" i="28"/>
  <c r="AN232" i="28"/>
  <c r="AM232" i="28"/>
  <c r="AL232" i="28"/>
  <c r="AK232" i="28"/>
  <c r="AJ232" i="28"/>
  <c r="AI232" i="28"/>
  <c r="AH232" i="28"/>
  <c r="AG232" i="28"/>
  <c r="AF232" i="28"/>
  <c r="AE232" i="28"/>
  <c r="AD232" i="28"/>
  <c r="AC232" i="28"/>
  <c r="AB232" i="28"/>
  <c r="AA232" i="28"/>
  <c r="AO231" i="28"/>
  <c r="AN231" i="28"/>
  <c r="AM231" i="28"/>
  <c r="AL231" i="28"/>
  <c r="AK231" i="28"/>
  <c r="AJ231" i="28"/>
  <c r="AI231" i="28"/>
  <c r="AH231" i="28"/>
  <c r="AG231" i="28"/>
  <c r="AF231" i="28"/>
  <c r="AE231" i="28"/>
  <c r="AD231" i="28"/>
  <c r="AC231" i="28"/>
  <c r="AB231" i="28"/>
  <c r="AA231" i="28"/>
  <c r="AO230" i="28"/>
  <c r="AN230" i="28"/>
  <c r="AM230" i="28"/>
  <c r="AL230" i="28"/>
  <c r="AK230" i="28"/>
  <c r="AJ230" i="28"/>
  <c r="AI230" i="28"/>
  <c r="AH230" i="28"/>
  <c r="AG230" i="28"/>
  <c r="AF230" i="28"/>
  <c r="AE230" i="28"/>
  <c r="AD230" i="28"/>
  <c r="AC230" i="28"/>
  <c r="AB230" i="28"/>
  <c r="AA230" i="28"/>
  <c r="AO229" i="28"/>
  <c r="AN229" i="28"/>
  <c r="AM229" i="28"/>
  <c r="AL229" i="28"/>
  <c r="AK229" i="28"/>
  <c r="AJ229" i="28"/>
  <c r="AI229" i="28"/>
  <c r="AH229" i="28"/>
  <c r="AG229" i="28"/>
  <c r="AF229" i="28"/>
  <c r="AE229" i="28"/>
  <c r="AD229" i="28"/>
  <c r="AC229" i="28"/>
  <c r="AB229" i="28"/>
  <c r="AA229" i="28"/>
  <c r="AO228" i="28"/>
  <c r="AN228" i="28"/>
  <c r="AM228" i="28"/>
  <c r="AL228" i="28"/>
  <c r="AK228" i="28"/>
  <c r="AJ228" i="28"/>
  <c r="AI228" i="28"/>
  <c r="AH228" i="28"/>
  <c r="AG228" i="28"/>
  <c r="AF228" i="28"/>
  <c r="AE228" i="28"/>
  <c r="AD228" i="28"/>
  <c r="AC228" i="28"/>
  <c r="AB228" i="28"/>
  <c r="AA228" i="28"/>
  <c r="AO227" i="28"/>
  <c r="AN227" i="28"/>
  <c r="AM227" i="28"/>
  <c r="AL227" i="28"/>
  <c r="AK227" i="28"/>
  <c r="AJ227" i="28"/>
  <c r="AI227" i="28"/>
  <c r="AH227" i="28"/>
  <c r="AG227" i="28"/>
  <c r="AF227" i="28"/>
  <c r="AE227" i="28"/>
  <c r="AD227" i="28"/>
  <c r="AC227" i="28"/>
  <c r="AB227" i="28"/>
  <c r="AA227" i="28"/>
  <c r="AO226" i="28"/>
  <c r="AN226" i="28"/>
  <c r="AM226" i="28"/>
  <c r="AL226" i="28"/>
  <c r="AK226" i="28"/>
  <c r="AJ226" i="28"/>
  <c r="AI226" i="28"/>
  <c r="AH226" i="28"/>
  <c r="AG226" i="28"/>
  <c r="AF226" i="28"/>
  <c r="AE226" i="28"/>
  <c r="AD226" i="28"/>
  <c r="AC226" i="28"/>
  <c r="AB226" i="28"/>
  <c r="AA226" i="28"/>
  <c r="AO225" i="28"/>
  <c r="AN225" i="28"/>
  <c r="AM225" i="28"/>
  <c r="AL225" i="28"/>
  <c r="AK225" i="28"/>
  <c r="AJ225" i="28"/>
  <c r="AI225" i="28"/>
  <c r="AH225" i="28"/>
  <c r="AG225" i="28"/>
  <c r="AF225" i="28"/>
  <c r="AE225" i="28"/>
  <c r="AD225" i="28"/>
  <c r="AC225" i="28"/>
  <c r="AB225" i="28"/>
  <c r="AA225" i="28"/>
  <c r="AO224" i="28"/>
  <c r="AN224" i="28"/>
  <c r="AM224" i="28"/>
  <c r="AL224" i="28"/>
  <c r="AK224" i="28"/>
  <c r="AJ224" i="28"/>
  <c r="AI224" i="28"/>
  <c r="AH224" i="28"/>
  <c r="AG224" i="28"/>
  <c r="AF224" i="28"/>
  <c r="AE224" i="28"/>
  <c r="AD224" i="28"/>
  <c r="AC224" i="28"/>
  <c r="AB224" i="28"/>
  <c r="AA224" i="28"/>
  <c r="AO223" i="28"/>
  <c r="AN223" i="28"/>
  <c r="AM223" i="28"/>
  <c r="AL223" i="28"/>
  <c r="AK223" i="28"/>
  <c r="AJ223" i="28"/>
  <c r="AI223" i="28"/>
  <c r="AH223" i="28"/>
  <c r="AG223" i="28"/>
  <c r="AF223" i="28"/>
  <c r="AE223" i="28"/>
  <c r="AD223" i="28"/>
  <c r="AC223" i="28"/>
  <c r="AB223" i="28"/>
  <c r="AA223" i="28"/>
  <c r="AO222" i="28"/>
  <c r="AN222" i="28"/>
  <c r="AM222" i="28"/>
  <c r="AL222" i="28"/>
  <c r="AK222" i="28"/>
  <c r="AJ222" i="28"/>
  <c r="AI222" i="28"/>
  <c r="AH222" i="28"/>
  <c r="AG222" i="28"/>
  <c r="AF222" i="28"/>
  <c r="AE222" i="28"/>
  <c r="AD222" i="28"/>
  <c r="AC222" i="28"/>
  <c r="AB222" i="28"/>
  <c r="AA222" i="28"/>
  <c r="AO221" i="28"/>
  <c r="AN221" i="28"/>
  <c r="AM221" i="28"/>
  <c r="AL221" i="28"/>
  <c r="AK221" i="28"/>
  <c r="AJ221" i="28"/>
  <c r="AI221" i="28"/>
  <c r="AH221" i="28"/>
  <c r="AG221" i="28"/>
  <c r="AF221" i="28"/>
  <c r="AE221" i="28"/>
  <c r="AD221" i="28"/>
  <c r="AC221" i="28"/>
  <c r="AB221" i="28"/>
  <c r="AA221" i="28"/>
  <c r="AO220" i="28"/>
  <c r="AN220" i="28"/>
  <c r="AM220" i="28"/>
  <c r="AL220" i="28"/>
  <c r="AK220" i="28"/>
  <c r="AJ220" i="28"/>
  <c r="AI220" i="28"/>
  <c r="AH220" i="28"/>
  <c r="AG220" i="28"/>
  <c r="AF220" i="28"/>
  <c r="AE220" i="28"/>
  <c r="AD220" i="28"/>
  <c r="AC220" i="28"/>
  <c r="AB220" i="28"/>
  <c r="AA220" i="28"/>
  <c r="AO219" i="28"/>
  <c r="AN219" i="28"/>
  <c r="AM219" i="28"/>
  <c r="AL219" i="28"/>
  <c r="AK219" i="28"/>
  <c r="AJ219" i="28"/>
  <c r="AI219" i="28"/>
  <c r="AH219" i="28"/>
  <c r="AG219" i="28"/>
  <c r="AF219" i="28"/>
  <c r="AE219" i="28"/>
  <c r="AD219" i="28"/>
  <c r="AC219" i="28"/>
  <c r="AB219" i="28"/>
  <c r="AA219" i="28"/>
  <c r="AO218" i="28"/>
  <c r="AN218" i="28"/>
  <c r="AM218" i="28"/>
  <c r="AL218" i="28"/>
  <c r="AK218" i="28"/>
  <c r="AJ218" i="28"/>
  <c r="AI218" i="28"/>
  <c r="AH218" i="28"/>
  <c r="AG218" i="28"/>
  <c r="AF218" i="28"/>
  <c r="AE218" i="28"/>
  <c r="AD218" i="28"/>
  <c r="AC218" i="28"/>
  <c r="AB218" i="28"/>
  <c r="AA218" i="28"/>
  <c r="AO217" i="28"/>
  <c r="AN217" i="28"/>
  <c r="AM217" i="28"/>
  <c r="AL217" i="28"/>
  <c r="AK217" i="28"/>
  <c r="AJ217" i="28"/>
  <c r="AI217" i="28"/>
  <c r="AH217" i="28"/>
  <c r="AG217" i="28"/>
  <c r="AF217" i="28"/>
  <c r="AE217" i="28"/>
  <c r="AD217" i="28"/>
  <c r="AC217" i="28"/>
  <c r="AB217" i="28"/>
  <c r="AA217" i="28"/>
  <c r="AO216" i="28"/>
  <c r="AN216" i="28"/>
  <c r="AM216" i="28"/>
  <c r="AL216" i="28"/>
  <c r="AK216" i="28"/>
  <c r="AJ216" i="28"/>
  <c r="AI216" i="28"/>
  <c r="AH216" i="28"/>
  <c r="AG216" i="28"/>
  <c r="AF216" i="28"/>
  <c r="AE216" i="28"/>
  <c r="AD216" i="28"/>
  <c r="AC216" i="28"/>
  <c r="AB216" i="28"/>
  <c r="AA216" i="28"/>
  <c r="AO215" i="28"/>
  <c r="AN215" i="28"/>
  <c r="AM215" i="28"/>
  <c r="AL215" i="28"/>
  <c r="AK215" i="28"/>
  <c r="AJ215" i="28"/>
  <c r="AI215" i="28"/>
  <c r="AH215" i="28"/>
  <c r="AG215" i="28"/>
  <c r="AF215" i="28"/>
  <c r="AE215" i="28"/>
  <c r="AD215" i="28"/>
  <c r="AC215" i="28"/>
  <c r="AB215" i="28"/>
  <c r="AA215" i="28"/>
  <c r="AO214" i="28"/>
  <c r="AN214" i="28"/>
  <c r="AM214" i="28"/>
  <c r="AL214" i="28"/>
  <c r="AK214" i="28"/>
  <c r="AJ214" i="28"/>
  <c r="AI214" i="28"/>
  <c r="AH214" i="28"/>
  <c r="AG214" i="28"/>
  <c r="AF214" i="28"/>
  <c r="AE214" i="28"/>
  <c r="AD214" i="28"/>
  <c r="AC214" i="28"/>
  <c r="AB214" i="28"/>
  <c r="AA214" i="28"/>
  <c r="AO213" i="28"/>
  <c r="AN213" i="28"/>
  <c r="AM213" i="28"/>
  <c r="AL213" i="28"/>
  <c r="AK213" i="28"/>
  <c r="AJ213" i="28"/>
  <c r="AI213" i="28"/>
  <c r="AH213" i="28"/>
  <c r="AG213" i="28"/>
  <c r="AF213" i="28"/>
  <c r="AE213" i="28"/>
  <c r="AD213" i="28"/>
  <c r="AC213" i="28"/>
  <c r="AB213" i="28"/>
  <c r="AA213" i="28"/>
  <c r="AO212" i="28"/>
  <c r="AN212" i="28"/>
  <c r="AM212" i="28"/>
  <c r="AL212" i="28"/>
  <c r="AK212" i="28"/>
  <c r="AJ212" i="28"/>
  <c r="AI212" i="28"/>
  <c r="AH212" i="28"/>
  <c r="AG212" i="28"/>
  <c r="AF212" i="28"/>
  <c r="AE212" i="28"/>
  <c r="AD212" i="28"/>
  <c r="AC212" i="28"/>
  <c r="AB212" i="28"/>
  <c r="AA212" i="28"/>
  <c r="AO211" i="28"/>
  <c r="AN211" i="28"/>
  <c r="AM211" i="28"/>
  <c r="AL211" i="28"/>
  <c r="AK211" i="28"/>
  <c r="AJ211" i="28"/>
  <c r="AI211" i="28"/>
  <c r="AH211" i="28"/>
  <c r="AG211" i="28"/>
  <c r="AF211" i="28"/>
  <c r="AE211" i="28"/>
  <c r="AD211" i="28"/>
  <c r="AC211" i="28"/>
  <c r="AB211" i="28"/>
  <c r="AA211" i="28"/>
  <c r="AO210" i="28"/>
  <c r="AN210" i="28"/>
  <c r="AM210" i="28"/>
  <c r="AL210" i="28"/>
  <c r="AK210" i="28"/>
  <c r="AJ210" i="28"/>
  <c r="AI210" i="28"/>
  <c r="AH210" i="28"/>
  <c r="AG210" i="28"/>
  <c r="AF210" i="28"/>
  <c r="AE210" i="28"/>
  <c r="AD210" i="28"/>
  <c r="AC210" i="28"/>
  <c r="AB210" i="28"/>
  <c r="AA210" i="28"/>
  <c r="AO209" i="28"/>
  <c r="AN209" i="28"/>
  <c r="AM209" i="28"/>
  <c r="AL209" i="28"/>
  <c r="AK209" i="28"/>
  <c r="AJ209" i="28"/>
  <c r="AI209" i="28"/>
  <c r="AH209" i="28"/>
  <c r="AG209" i="28"/>
  <c r="AF209" i="28"/>
  <c r="AE209" i="28"/>
  <c r="AD209" i="28"/>
  <c r="AC209" i="28"/>
  <c r="AB209" i="28"/>
  <c r="AA209" i="28"/>
  <c r="AO208" i="28"/>
  <c r="AN208" i="28"/>
  <c r="AM208" i="28"/>
  <c r="AL208" i="28"/>
  <c r="AK208" i="28"/>
  <c r="AJ208" i="28"/>
  <c r="AI208" i="28"/>
  <c r="AH208" i="28"/>
  <c r="AG208" i="28"/>
  <c r="AF208" i="28"/>
  <c r="AE208" i="28"/>
  <c r="AD208" i="28"/>
  <c r="AC208" i="28"/>
  <c r="AB208" i="28"/>
  <c r="AA208" i="28"/>
  <c r="AO207" i="28"/>
  <c r="AN207" i="28"/>
  <c r="AM207" i="28"/>
  <c r="AL207" i="28"/>
  <c r="AK207" i="28"/>
  <c r="AJ207" i="28"/>
  <c r="AI207" i="28"/>
  <c r="AH207" i="28"/>
  <c r="AG207" i="28"/>
  <c r="AF207" i="28"/>
  <c r="AE207" i="28"/>
  <c r="AD207" i="28"/>
  <c r="AC207" i="28"/>
  <c r="AB207" i="28"/>
  <c r="AA207" i="28"/>
  <c r="AO206" i="28"/>
  <c r="AN206" i="28"/>
  <c r="AM206" i="28"/>
  <c r="AL206" i="28"/>
  <c r="AK206" i="28"/>
  <c r="AJ206" i="28"/>
  <c r="AI206" i="28"/>
  <c r="AH206" i="28"/>
  <c r="AG206" i="28"/>
  <c r="AF206" i="28"/>
  <c r="AE206" i="28"/>
  <c r="AD206" i="28"/>
  <c r="AC206" i="28"/>
  <c r="AB206" i="28"/>
  <c r="AA206" i="28"/>
  <c r="AO205" i="28"/>
  <c r="AN205" i="28"/>
  <c r="AM205" i="28"/>
  <c r="AL205" i="28"/>
  <c r="AK205" i="28"/>
  <c r="AJ205" i="28"/>
  <c r="AI205" i="28"/>
  <c r="AH205" i="28"/>
  <c r="AG205" i="28"/>
  <c r="AF205" i="28"/>
  <c r="AE205" i="28"/>
  <c r="AD205" i="28"/>
  <c r="AC205" i="28"/>
  <c r="AB205" i="28"/>
  <c r="AA205" i="28"/>
  <c r="AO204" i="28"/>
  <c r="AN204" i="28"/>
  <c r="AM204" i="28"/>
  <c r="AL204" i="28"/>
  <c r="AK204" i="28"/>
  <c r="AJ204" i="28"/>
  <c r="AI204" i="28"/>
  <c r="AH204" i="28"/>
  <c r="AG204" i="28"/>
  <c r="AF204" i="28"/>
  <c r="AE204" i="28"/>
  <c r="AD204" i="28"/>
  <c r="AC204" i="28"/>
  <c r="AB204" i="28"/>
  <c r="AA204" i="28"/>
  <c r="AO203" i="28"/>
  <c r="AN203" i="28"/>
  <c r="AM203" i="28"/>
  <c r="AL203" i="28"/>
  <c r="AK203" i="28"/>
  <c r="AJ203" i="28"/>
  <c r="AI203" i="28"/>
  <c r="AH203" i="28"/>
  <c r="AG203" i="28"/>
  <c r="AF203" i="28"/>
  <c r="AE203" i="28"/>
  <c r="AD203" i="28"/>
  <c r="AC203" i="28"/>
  <c r="AB203" i="28"/>
  <c r="AA203" i="28"/>
  <c r="AO202" i="28"/>
  <c r="AN202" i="28"/>
  <c r="AM202" i="28"/>
  <c r="AL202" i="28"/>
  <c r="AK202" i="28"/>
  <c r="AJ202" i="28"/>
  <c r="AI202" i="28"/>
  <c r="AH202" i="28"/>
  <c r="AG202" i="28"/>
  <c r="AF202" i="28"/>
  <c r="AE202" i="28"/>
  <c r="AD202" i="28"/>
  <c r="AC202" i="28"/>
  <c r="AB202" i="28"/>
  <c r="AA202" i="28"/>
  <c r="AO201" i="28"/>
  <c r="AN201" i="28"/>
  <c r="AM201" i="28"/>
  <c r="AL201" i="28"/>
  <c r="AK201" i="28"/>
  <c r="AJ201" i="28"/>
  <c r="AI201" i="28"/>
  <c r="AH201" i="28"/>
  <c r="AG201" i="28"/>
  <c r="AF201" i="28"/>
  <c r="AE201" i="28"/>
  <c r="AD201" i="28"/>
  <c r="AC201" i="28"/>
  <c r="AB201" i="28"/>
  <c r="AA201" i="28"/>
  <c r="AO200" i="28"/>
  <c r="AN200" i="28"/>
  <c r="AM200" i="28"/>
  <c r="AL200" i="28"/>
  <c r="AK200" i="28"/>
  <c r="AJ200" i="28"/>
  <c r="AI200" i="28"/>
  <c r="AH200" i="28"/>
  <c r="AG200" i="28"/>
  <c r="AF200" i="28"/>
  <c r="AE200" i="28"/>
  <c r="AD200" i="28"/>
  <c r="AC200" i="28"/>
  <c r="AB200" i="28"/>
  <c r="AA200" i="28"/>
  <c r="AO199" i="28"/>
  <c r="AN199" i="28"/>
  <c r="AM199" i="28"/>
  <c r="AL199" i="28"/>
  <c r="AK199" i="28"/>
  <c r="AJ199" i="28"/>
  <c r="AI199" i="28"/>
  <c r="AH199" i="28"/>
  <c r="AG199" i="28"/>
  <c r="AF199" i="28"/>
  <c r="AE199" i="28"/>
  <c r="AD199" i="28"/>
  <c r="AC199" i="28"/>
  <c r="AB199" i="28"/>
  <c r="AA199" i="28"/>
  <c r="AO198" i="28"/>
  <c r="AN198" i="28"/>
  <c r="AM198" i="28"/>
  <c r="AL198" i="28"/>
  <c r="AK198" i="28"/>
  <c r="AJ198" i="28"/>
  <c r="AI198" i="28"/>
  <c r="AH198" i="28"/>
  <c r="AG198" i="28"/>
  <c r="AF198" i="28"/>
  <c r="AE198" i="28"/>
  <c r="AD198" i="28"/>
  <c r="AC198" i="28"/>
  <c r="AB198" i="28"/>
  <c r="AA198" i="28"/>
  <c r="AO197" i="28"/>
  <c r="AN197" i="28"/>
  <c r="AM197" i="28"/>
  <c r="AL197" i="28"/>
  <c r="AK197" i="28"/>
  <c r="AJ197" i="28"/>
  <c r="AI197" i="28"/>
  <c r="AH197" i="28"/>
  <c r="AG197" i="28"/>
  <c r="AF197" i="28"/>
  <c r="AE197" i="28"/>
  <c r="AD197" i="28"/>
  <c r="AC197" i="28"/>
  <c r="AB197" i="28"/>
  <c r="AA197" i="28"/>
  <c r="AO196" i="28"/>
  <c r="AN196" i="28"/>
  <c r="AM196" i="28"/>
  <c r="AL196" i="28"/>
  <c r="AK196" i="28"/>
  <c r="AJ196" i="28"/>
  <c r="AI196" i="28"/>
  <c r="AH196" i="28"/>
  <c r="AG196" i="28"/>
  <c r="AF196" i="28"/>
  <c r="AE196" i="28"/>
  <c r="AD196" i="28"/>
  <c r="AC196" i="28"/>
  <c r="AB196" i="28"/>
  <c r="AA196" i="28"/>
  <c r="AO195" i="28"/>
  <c r="AN195" i="28"/>
  <c r="AM195" i="28"/>
  <c r="AL195" i="28"/>
  <c r="AK195" i="28"/>
  <c r="AJ195" i="28"/>
  <c r="AI195" i="28"/>
  <c r="AH195" i="28"/>
  <c r="AG195" i="28"/>
  <c r="AF195" i="28"/>
  <c r="AE195" i="28"/>
  <c r="AD195" i="28"/>
  <c r="AC195" i="28"/>
  <c r="AB195" i="28"/>
  <c r="AA195" i="28"/>
  <c r="AO194" i="28"/>
  <c r="AN194" i="28"/>
  <c r="AM194" i="28"/>
  <c r="AL194" i="28"/>
  <c r="AK194" i="28"/>
  <c r="AJ194" i="28"/>
  <c r="AI194" i="28"/>
  <c r="AH194" i="28"/>
  <c r="AG194" i="28"/>
  <c r="AF194" i="28"/>
  <c r="AE194" i="28"/>
  <c r="AD194" i="28"/>
  <c r="AC194" i="28"/>
  <c r="AB194" i="28"/>
  <c r="AA194" i="28"/>
  <c r="AO193" i="28"/>
  <c r="AN193" i="28"/>
  <c r="AM193" i="28"/>
  <c r="AL193" i="28"/>
  <c r="AK193" i="28"/>
  <c r="AJ193" i="28"/>
  <c r="AI193" i="28"/>
  <c r="AH193" i="28"/>
  <c r="AG193" i="28"/>
  <c r="AF193" i="28"/>
  <c r="AE193" i="28"/>
  <c r="AD193" i="28"/>
  <c r="AC193" i="28"/>
  <c r="AB193" i="28"/>
  <c r="AA193" i="28"/>
  <c r="AO192" i="28"/>
  <c r="AN192" i="28"/>
  <c r="AM192" i="28"/>
  <c r="AL192" i="28"/>
  <c r="AK192" i="28"/>
  <c r="AJ192" i="28"/>
  <c r="AI192" i="28"/>
  <c r="AH192" i="28"/>
  <c r="AG192" i="28"/>
  <c r="AF192" i="28"/>
  <c r="AE192" i="28"/>
  <c r="AD192" i="28"/>
  <c r="AC192" i="28"/>
  <c r="AB192" i="28"/>
  <c r="AA192" i="28"/>
  <c r="AO191" i="28"/>
  <c r="AN191" i="28"/>
  <c r="AM191" i="28"/>
  <c r="AL191" i="28"/>
  <c r="AK191" i="28"/>
  <c r="AJ191" i="28"/>
  <c r="AI191" i="28"/>
  <c r="AH191" i="28"/>
  <c r="AG191" i="28"/>
  <c r="AF191" i="28"/>
  <c r="AE191" i="28"/>
  <c r="AD191" i="28"/>
  <c r="AC191" i="28"/>
  <c r="AB191" i="28"/>
  <c r="AA191" i="28"/>
  <c r="Z191" i="28"/>
  <c r="AO190" i="28"/>
  <c r="AN190" i="28"/>
  <c r="AM190" i="28"/>
  <c r="AL190" i="28"/>
  <c r="AK190" i="28"/>
  <c r="AJ190" i="28"/>
  <c r="AI190" i="28"/>
  <c r="AH190" i="28"/>
  <c r="AG190" i="28"/>
  <c r="AF190" i="28"/>
  <c r="AE190" i="28"/>
  <c r="AD190" i="28"/>
  <c r="AC190" i="28"/>
  <c r="AB190" i="28"/>
  <c r="AA190" i="28"/>
  <c r="Z190" i="28"/>
  <c r="AO189" i="28"/>
  <c r="AN189" i="28"/>
  <c r="AM189" i="28"/>
  <c r="AL189" i="28"/>
  <c r="AK189" i="28"/>
  <c r="AJ189" i="28"/>
  <c r="AI189" i="28"/>
  <c r="AH189" i="28"/>
  <c r="AG189" i="28"/>
  <c r="AF189" i="28"/>
  <c r="AE189" i="28"/>
  <c r="AD189" i="28"/>
  <c r="AC189" i="28"/>
  <c r="AB189" i="28"/>
  <c r="AA189" i="28"/>
  <c r="AO188" i="28"/>
  <c r="AN188" i="28"/>
  <c r="AM188" i="28"/>
  <c r="AL188" i="28"/>
  <c r="AK188" i="28"/>
  <c r="AJ188" i="28"/>
  <c r="AI188" i="28"/>
  <c r="AH188" i="28"/>
  <c r="AG188" i="28"/>
  <c r="AF188" i="28"/>
  <c r="AE188" i="28"/>
  <c r="AD188" i="28"/>
  <c r="AC188" i="28"/>
  <c r="AB188" i="28"/>
  <c r="AA188" i="28"/>
  <c r="AO187" i="28"/>
  <c r="AN187" i="28"/>
  <c r="AM187" i="28"/>
  <c r="AL187" i="28"/>
  <c r="AK187" i="28"/>
  <c r="AJ187" i="28"/>
  <c r="AI187" i="28"/>
  <c r="AH187" i="28"/>
  <c r="AG187" i="28"/>
  <c r="AF187" i="28"/>
  <c r="AE187" i="28"/>
  <c r="AD187" i="28"/>
  <c r="AC187" i="28"/>
  <c r="AB187" i="28"/>
  <c r="AA187" i="28"/>
  <c r="AO186" i="28"/>
  <c r="AN186" i="28"/>
  <c r="AM186" i="28"/>
  <c r="AL186" i="28"/>
  <c r="AK186" i="28"/>
  <c r="AJ186" i="28"/>
  <c r="AI186" i="28"/>
  <c r="AH186" i="28"/>
  <c r="AG186" i="28"/>
  <c r="AF186" i="28"/>
  <c r="AE186" i="28"/>
  <c r="AD186" i="28"/>
  <c r="AC186" i="28"/>
  <c r="AB186" i="28"/>
  <c r="AA186" i="28"/>
  <c r="Z186" i="28"/>
  <c r="AO185" i="28"/>
  <c r="AN185" i="28"/>
  <c r="AM185" i="28"/>
  <c r="AL185" i="28"/>
  <c r="AK185" i="28"/>
  <c r="AJ185" i="28"/>
  <c r="AI185" i="28"/>
  <c r="AH185" i="28"/>
  <c r="AG185" i="28"/>
  <c r="AF185" i="28"/>
  <c r="AE185" i="28"/>
  <c r="AD185" i="28"/>
  <c r="AC185" i="28"/>
  <c r="AB185" i="28"/>
  <c r="AA185" i="28"/>
  <c r="AO184" i="28"/>
  <c r="AN184" i="28"/>
  <c r="AM184" i="28"/>
  <c r="AL184" i="28"/>
  <c r="AK184" i="28"/>
  <c r="AJ184" i="28"/>
  <c r="AI184" i="28"/>
  <c r="AH184" i="28"/>
  <c r="AG184" i="28"/>
  <c r="AF184" i="28"/>
  <c r="AE184" i="28"/>
  <c r="AD184" i="28"/>
  <c r="AC184" i="28"/>
  <c r="AB184" i="28"/>
  <c r="AA184" i="28"/>
  <c r="AO183" i="28"/>
  <c r="AN183" i="28"/>
  <c r="AM183" i="28"/>
  <c r="AL183" i="28"/>
  <c r="AK183" i="28"/>
  <c r="AJ183" i="28"/>
  <c r="AI183" i="28"/>
  <c r="AH183" i="28"/>
  <c r="AG183" i="28"/>
  <c r="AF183" i="28"/>
  <c r="AE183" i="28"/>
  <c r="AD183" i="28"/>
  <c r="AC183" i="28"/>
  <c r="AB183" i="28"/>
  <c r="AA183" i="28"/>
  <c r="AO182" i="28"/>
  <c r="AN182" i="28"/>
  <c r="AM182" i="28"/>
  <c r="AL182" i="28"/>
  <c r="AK182" i="28"/>
  <c r="AJ182" i="28"/>
  <c r="AI182" i="28"/>
  <c r="AH182" i="28"/>
  <c r="AG182" i="28"/>
  <c r="AF182" i="28"/>
  <c r="AE182" i="28"/>
  <c r="AD182" i="28"/>
  <c r="AC182" i="28"/>
  <c r="AB182" i="28"/>
  <c r="AA182" i="28"/>
  <c r="AO181" i="28"/>
  <c r="AN181" i="28"/>
  <c r="AM181" i="28"/>
  <c r="AL181" i="28"/>
  <c r="AK181" i="28"/>
  <c r="AJ181" i="28"/>
  <c r="AI181" i="28"/>
  <c r="AH181" i="28"/>
  <c r="AG181" i="28"/>
  <c r="AF181" i="28"/>
  <c r="AE181" i="28"/>
  <c r="AD181" i="28"/>
  <c r="AC181" i="28"/>
  <c r="AB181" i="28"/>
  <c r="AA181" i="28"/>
  <c r="AO180" i="28"/>
  <c r="AN180" i="28"/>
  <c r="AM180" i="28"/>
  <c r="AL180" i="28"/>
  <c r="AK180" i="28"/>
  <c r="AJ180" i="28"/>
  <c r="AI180" i="28"/>
  <c r="AH180" i="28"/>
  <c r="AG180" i="28"/>
  <c r="AF180" i="28"/>
  <c r="AE180" i="28"/>
  <c r="AD180" i="28"/>
  <c r="AC180" i="28"/>
  <c r="AB180" i="28"/>
  <c r="AA180" i="28"/>
  <c r="AO179" i="28"/>
  <c r="AN179" i="28"/>
  <c r="AM179" i="28"/>
  <c r="AL179" i="28"/>
  <c r="AK179" i="28"/>
  <c r="AJ179" i="28"/>
  <c r="AI179" i="28"/>
  <c r="AH179" i="28"/>
  <c r="AG179" i="28"/>
  <c r="AF179" i="28"/>
  <c r="AE179" i="28"/>
  <c r="AD179" i="28"/>
  <c r="AC179" i="28"/>
  <c r="AB179" i="28"/>
  <c r="AA179" i="28"/>
  <c r="AO178" i="28"/>
  <c r="AN178" i="28"/>
  <c r="AM178" i="28"/>
  <c r="AL178" i="28"/>
  <c r="AK178" i="28"/>
  <c r="AJ178" i="28"/>
  <c r="AI178" i="28"/>
  <c r="AH178" i="28"/>
  <c r="AG178" i="28"/>
  <c r="AF178" i="28"/>
  <c r="AE178" i="28"/>
  <c r="AD178" i="28"/>
  <c r="AC178" i="28"/>
  <c r="AB178" i="28"/>
  <c r="AA178" i="28"/>
  <c r="AO177" i="28"/>
  <c r="AN177" i="28"/>
  <c r="AM177" i="28"/>
  <c r="AL177" i="28"/>
  <c r="AK177" i="28"/>
  <c r="AJ177" i="28"/>
  <c r="AI177" i="28"/>
  <c r="AH177" i="28"/>
  <c r="AG177" i="28"/>
  <c r="AF177" i="28"/>
  <c r="AE177" i="28"/>
  <c r="AD177" i="28"/>
  <c r="AC177" i="28"/>
  <c r="AB177" i="28"/>
  <c r="AA177" i="28"/>
  <c r="AO176" i="28"/>
  <c r="AN176" i="28"/>
  <c r="AM176" i="28"/>
  <c r="AL176" i="28"/>
  <c r="AK176" i="28"/>
  <c r="AJ176" i="28"/>
  <c r="AI176" i="28"/>
  <c r="AH176" i="28"/>
  <c r="AG176" i="28"/>
  <c r="AF176" i="28"/>
  <c r="AE176" i="28"/>
  <c r="AD176" i="28"/>
  <c r="AC176" i="28"/>
  <c r="AB176" i="28"/>
  <c r="AA176" i="28"/>
  <c r="AO175" i="28"/>
  <c r="AN175" i="28"/>
  <c r="AM175" i="28"/>
  <c r="AL175" i="28"/>
  <c r="AK175" i="28"/>
  <c r="AJ175" i="28"/>
  <c r="AI175" i="28"/>
  <c r="AH175" i="28"/>
  <c r="AG175" i="28"/>
  <c r="AF175" i="28"/>
  <c r="AE175" i="28"/>
  <c r="AD175" i="28"/>
  <c r="AC175" i="28"/>
  <c r="AB175" i="28"/>
  <c r="AA175" i="28"/>
  <c r="AO174" i="28"/>
  <c r="AN174" i="28"/>
  <c r="AM174" i="28"/>
  <c r="AL174" i="28"/>
  <c r="AK174" i="28"/>
  <c r="AJ174" i="28"/>
  <c r="AI174" i="28"/>
  <c r="AH174" i="28"/>
  <c r="AG174" i="28"/>
  <c r="AF174" i="28"/>
  <c r="AE174" i="28"/>
  <c r="AD174" i="28"/>
  <c r="AC174" i="28"/>
  <c r="AB174" i="28"/>
  <c r="AA174" i="28"/>
  <c r="AO173" i="28"/>
  <c r="AN173" i="28"/>
  <c r="AM173" i="28"/>
  <c r="AL173" i="28"/>
  <c r="AK173" i="28"/>
  <c r="AJ173" i="28"/>
  <c r="AI173" i="28"/>
  <c r="AH173" i="28"/>
  <c r="AG173" i="28"/>
  <c r="AF173" i="28"/>
  <c r="AE173" i="28"/>
  <c r="AD173" i="28"/>
  <c r="AC173" i="28"/>
  <c r="AB173" i="28"/>
  <c r="AA173" i="28"/>
  <c r="AO172" i="28"/>
  <c r="AN172" i="28"/>
  <c r="AM172" i="28"/>
  <c r="AL172" i="28"/>
  <c r="AK172" i="28"/>
  <c r="AJ172" i="28"/>
  <c r="AI172" i="28"/>
  <c r="AH172" i="28"/>
  <c r="AG172" i="28"/>
  <c r="AF172" i="28"/>
  <c r="AE172" i="28"/>
  <c r="AD172" i="28"/>
  <c r="AC172" i="28"/>
  <c r="AB172" i="28"/>
  <c r="AA172" i="28"/>
  <c r="AO171" i="28"/>
  <c r="AN171" i="28"/>
  <c r="AM171" i="28"/>
  <c r="AL171" i="28"/>
  <c r="AK171" i="28"/>
  <c r="AJ171" i="28"/>
  <c r="AI171" i="28"/>
  <c r="AH171" i="28"/>
  <c r="AG171" i="28"/>
  <c r="AF171" i="28"/>
  <c r="AE171" i="28"/>
  <c r="AD171" i="28"/>
  <c r="AC171" i="28"/>
  <c r="AB171" i="28"/>
  <c r="AA171" i="28"/>
  <c r="AO170" i="28"/>
  <c r="AN170" i="28"/>
  <c r="AM170" i="28"/>
  <c r="AL170" i="28"/>
  <c r="AK170" i="28"/>
  <c r="AJ170" i="28"/>
  <c r="AI170" i="28"/>
  <c r="AH170" i="28"/>
  <c r="AG170" i="28"/>
  <c r="AF170" i="28"/>
  <c r="AE170" i="28"/>
  <c r="AD170" i="28"/>
  <c r="AC170" i="28"/>
  <c r="AB170" i="28"/>
  <c r="AA170" i="28"/>
  <c r="AO169" i="28"/>
  <c r="AN169" i="28"/>
  <c r="AM169" i="28"/>
  <c r="AL169" i="28"/>
  <c r="AK169" i="28"/>
  <c r="AJ169" i="28"/>
  <c r="AI169" i="28"/>
  <c r="AH169" i="28"/>
  <c r="AG169" i="28"/>
  <c r="AF169" i="28"/>
  <c r="AE169" i="28"/>
  <c r="AD169" i="28"/>
  <c r="AC169" i="28"/>
  <c r="AB169" i="28"/>
  <c r="AA169" i="28"/>
  <c r="AO168" i="28"/>
  <c r="AN168" i="28"/>
  <c r="AM168" i="28"/>
  <c r="AL168" i="28"/>
  <c r="AK168" i="28"/>
  <c r="AJ168" i="28"/>
  <c r="AI168" i="28"/>
  <c r="AH168" i="28"/>
  <c r="AG168" i="28"/>
  <c r="AF168" i="28"/>
  <c r="AE168" i="28"/>
  <c r="AD168" i="28"/>
  <c r="AC168" i="28"/>
  <c r="AB168" i="28"/>
  <c r="AA168" i="28"/>
  <c r="AO167" i="28"/>
  <c r="AN167" i="28"/>
  <c r="AM167" i="28"/>
  <c r="AL167" i="28"/>
  <c r="AK167" i="28"/>
  <c r="AJ167" i="28"/>
  <c r="AI167" i="28"/>
  <c r="AH167" i="28"/>
  <c r="AG167" i="28"/>
  <c r="AF167" i="28"/>
  <c r="AE167" i="28"/>
  <c r="AD167" i="28"/>
  <c r="AC167" i="28"/>
  <c r="AB167" i="28"/>
  <c r="AA167" i="28"/>
  <c r="AO166" i="28"/>
  <c r="AN166" i="28"/>
  <c r="AM166" i="28"/>
  <c r="AL166" i="28"/>
  <c r="AK166" i="28"/>
  <c r="AJ166" i="28"/>
  <c r="AI166" i="28"/>
  <c r="AH166" i="28"/>
  <c r="AG166" i="28"/>
  <c r="AF166" i="28"/>
  <c r="AE166" i="28"/>
  <c r="AD166" i="28"/>
  <c r="AC166" i="28"/>
  <c r="AB166" i="28"/>
  <c r="AA166" i="28"/>
  <c r="AO165" i="28"/>
  <c r="AN165" i="28"/>
  <c r="AM165" i="28"/>
  <c r="AL165" i="28"/>
  <c r="AK165" i="28"/>
  <c r="AJ165" i="28"/>
  <c r="AI165" i="28"/>
  <c r="AH165" i="28"/>
  <c r="AG165" i="28"/>
  <c r="AF165" i="28"/>
  <c r="AE165" i="28"/>
  <c r="AD165" i="28"/>
  <c r="AC165" i="28"/>
  <c r="AB165" i="28"/>
  <c r="AA165" i="28"/>
  <c r="AO164" i="28"/>
  <c r="AN164" i="28"/>
  <c r="AM164" i="28"/>
  <c r="AL164" i="28"/>
  <c r="AK164" i="28"/>
  <c r="AJ164" i="28"/>
  <c r="AI164" i="28"/>
  <c r="AH164" i="28"/>
  <c r="AG164" i="28"/>
  <c r="AF164" i="28"/>
  <c r="AE164" i="28"/>
  <c r="AD164" i="28"/>
  <c r="AC164" i="28"/>
  <c r="AB164" i="28"/>
  <c r="AA164" i="28"/>
  <c r="S233" i="28"/>
  <c r="R233" i="28"/>
  <c r="Q233" i="28"/>
  <c r="P233" i="28"/>
  <c r="O233" i="28"/>
  <c r="N233" i="28"/>
  <c r="M233" i="28"/>
  <c r="L233" i="28"/>
  <c r="K233" i="28"/>
  <c r="J233" i="28"/>
  <c r="I233" i="28"/>
  <c r="H233" i="28"/>
  <c r="G233" i="28"/>
  <c r="F233" i="28"/>
  <c r="E233" i="28"/>
  <c r="D233" i="28"/>
  <c r="S232" i="28"/>
  <c r="R232" i="28"/>
  <c r="Q232" i="28"/>
  <c r="P232" i="28"/>
  <c r="O232" i="28"/>
  <c r="N232" i="28"/>
  <c r="M232" i="28"/>
  <c r="L232" i="28"/>
  <c r="K232" i="28"/>
  <c r="J232" i="28"/>
  <c r="I232" i="28"/>
  <c r="H232" i="28"/>
  <c r="G232" i="28"/>
  <c r="F232" i="28"/>
  <c r="E232" i="28"/>
  <c r="D232" i="28"/>
  <c r="S231" i="28"/>
  <c r="R231" i="28"/>
  <c r="Q231" i="28"/>
  <c r="P231" i="28"/>
  <c r="O231" i="28"/>
  <c r="N231" i="28"/>
  <c r="M231" i="28"/>
  <c r="L231" i="28"/>
  <c r="K231" i="28"/>
  <c r="J231" i="28"/>
  <c r="I231" i="28"/>
  <c r="H231" i="28"/>
  <c r="G231" i="28"/>
  <c r="F231" i="28"/>
  <c r="E231" i="28"/>
  <c r="D231" i="28"/>
  <c r="S230" i="28"/>
  <c r="R230" i="28"/>
  <c r="Q230" i="28"/>
  <c r="P230" i="28"/>
  <c r="O230" i="28"/>
  <c r="N230" i="28"/>
  <c r="M230" i="28"/>
  <c r="L230" i="28"/>
  <c r="K230" i="28"/>
  <c r="J230" i="28"/>
  <c r="I230" i="28"/>
  <c r="H230" i="28"/>
  <c r="G230" i="28"/>
  <c r="F230" i="28"/>
  <c r="E230" i="28"/>
  <c r="D230" i="28"/>
  <c r="S229" i="28"/>
  <c r="R229" i="28"/>
  <c r="Q229" i="28"/>
  <c r="P229" i="28"/>
  <c r="O229" i="28"/>
  <c r="N229" i="28"/>
  <c r="M229" i="28"/>
  <c r="L229" i="28"/>
  <c r="K229" i="28"/>
  <c r="J229" i="28"/>
  <c r="I229" i="28"/>
  <c r="H229" i="28"/>
  <c r="G229" i="28"/>
  <c r="F229" i="28"/>
  <c r="E229" i="28"/>
  <c r="D229" i="28"/>
  <c r="S228" i="28"/>
  <c r="R228" i="28"/>
  <c r="Q228" i="28"/>
  <c r="P228" i="28"/>
  <c r="O228" i="28"/>
  <c r="N228" i="28"/>
  <c r="M228" i="28"/>
  <c r="L228" i="28"/>
  <c r="K228" i="28"/>
  <c r="J228" i="28"/>
  <c r="I228" i="28"/>
  <c r="H228" i="28"/>
  <c r="G228" i="28"/>
  <c r="F228" i="28"/>
  <c r="E228" i="28"/>
  <c r="D228" i="28"/>
  <c r="S227" i="28"/>
  <c r="R227" i="28"/>
  <c r="Q227" i="28"/>
  <c r="P227" i="28"/>
  <c r="O227" i="28"/>
  <c r="N227" i="28"/>
  <c r="M227" i="28"/>
  <c r="L227" i="28"/>
  <c r="K227" i="28"/>
  <c r="J227" i="28"/>
  <c r="I227" i="28"/>
  <c r="H227" i="28"/>
  <c r="G227" i="28"/>
  <c r="F227" i="28"/>
  <c r="E227" i="28"/>
  <c r="D227" i="28"/>
  <c r="S226" i="28"/>
  <c r="R226" i="28"/>
  <c r="Q226" i="28"/>
  <c r="P226" i="28"/>
  <c r="O226" i="28"/>
  <c r="N226" i="28"/>
  <c r="M226" i="28"/>
  <c r="L226" i="28"/>
  <c r="K226" i="28"/>
  <c r="J226" i="28"/>
  <c r="I226" i="28"/>
  <c r="H226" i="28"/>
  <c r="G226" i="28"/>
  <c r="F226" i="28"/>
  <c r="E226" i="28"/>
  <c r="D226" i="28"/>
  <c r="S225" i="28"/>
  <c r="R225" i="28"/>
  <c r="Q225" i="28"/>
  <c r="P225" i="28"/>
  <c r="O225" i="28"/>
  <c r="N225" i="28"/>
  <c r="M225" i="28"/>
  <c r="L225" i="28"/>
  <c r="K225" i="28"/>
  <c r="J225" i="28"/>
  <c r="I225" i="28"/>
  <c r="H225" i="28"/>
  <c r="G225" i="28"/>
  <c r="F225" i="28"/>
  <c r="E225" i="28"/>
  <c r="D225" i="28"/>
  <c r="S224" i="28"/>
  <c r="R224" i="28"/>
  <c r="Q224" i="28"/>
  <c r="P224" i="28"/>
  <c r="O224" i="28"/>
  <c r="N224" i="28"/>
  <c r="M224" i="28"/>
  <c r="L224" i="28"/>
  <c r="K224" i="28"/>
  <c r="J224" i="28"/>
  <c r="I224" i="28"/>
  <c r="H224" i="28"/>
  <c r="G224" i="28"/>
  <c r="F224" i="28"/>
  <c r="E224" i="28"/>
  <c r="D224" i="28"/>
  <c r="S223" i="28"/>
  <c r="R223" i="28"/>
  <c r="Q223" i="28"/>
  <c r="P223" i="28"/>
  <c r="O223" i="28"/>
  <c r="N223" i="28"/>
  <c r="M223" i="28"/>
  <c r="L223" i="28"/>
  <c r="K223" i="28"/>
  <c r="J223" i="28"/>
  <c r="I223" i="28"/>
  <c r="H223" i="28"/>
  <c r="G223" i="28"/>
  <c r="F223" i="28"/>
  <c r="E223" i="28"/>
  <c r="D223" i="28"/>
  <c r="S222" i="28"/>
  <c r="R222" i="28"/>
  <c r="Q222" i="28"/>
  <c r="P222" i="28"/>
  <c r="O222" i="28"/>
  <c r="N222" i="28"/>
  <c r="M222" i="28"/>
  <c r="L222" i="28"/>
  <c r="K222" i="28"/>
  <c r="J222" i="28"/>
  <c r="I222" i="28"/>
  <c r="H222" i="28"/>
  <c r="G222" i="28"/>
  <c r="F222" i="28"/>
  <c r="E222" i="28"/>
  <c r="D222" i="28"/>
  <c r="S221" i="28"/>
  <c r="R221" i="28"/>
  <c r="Q221" i="28"/>
  <c r="P221" i="28"/>
  <c r="O221" i="28"/>
  <c r="N221" i="28"/>
  <c r="M221" i="28"/>
  <c r="L221" i="28"/>
  <c r="K221" i="28"/>
  <c r="J221" i="28"/>
  <c r="I221" i="28"/>
  <c r="H221" i="28"/>
  <c r="G221" i="28"/>
  <c r="F221" i="28"/>
  <c r="E221" i="28"/>
  <c r="D221" i="28"/>
  <c r="S220" i="28"/>
  <c r="R220" i="28"/>
  <c r="Q220" i="28"/>
  <c r="P220" i="28"/>
  <c r="O220" i="28"/>
  <c r="N220" i="28"/>
  <c r="M220" i="28"/>
  <c r="L220" i="28"/>
  <c r="K220" i="28"/>
  <c r="J220" i="28"/>
  <c r="I220" i="28"/>
  <c r="H220" i="28"/>
  <c r="G220" i="28"/>
  <c r="F220" i="28"/>
  <c r="E220" i="28"/>
  <c r="D220" i="28"/>
  <c r="S219" i="28"/>
  <c r="R219" i="28"/>
  <c r="Q219" i="28"/>
  <c r="P219" i="28"/>
  <c r="O219" i="28"/>
  <c r="N219" i="28"/>
  <c r="M219" i="28"/>
  <c r="L219" i="28"/>
  <c r="K219" i="28"/>
  <c r="J219" i="28"/>
  <c r="I219" i="28"/>
  <c r="H219" i="28"/>
  <c r="G219" i="28"/>
  <c r="F219" i="28"/>
  <c r="E219" i="28"/>
  <c r="D219" i="28"/>
  <c r="S218" i="28"/>
  <c r="R218" i="28"/>
  <c r="Q218" i="28"/>
  <c r="P218" i="28"/>
  <c r="O218" i="28"/>
  <c r="N218" i="28"/>
  <c r="M218" i="28"/>
  <c r="L218" i="28"/>
  <c r="K218" i="28"/>
  <c r="J218" i="28"/>
  <c r="I218" i="28"/>
  <c r="H218" i="28"/>
  <c r="G218" i="28"/>
  <c r="F218" i="28"/>
  <c r="E218" i="28"/>
  <c r="D218" i="28"/>
  <c r="S217" i="28"/>
  <c r="R217" i="28"/>
  <c r="Q217" i="28"/>
  <c r="P217" i="28"/>
  <c r="O217" i="28"/>
  <c r="N217" i="28"/>
  <c r="M217" i="28"/>
  <c r="L217" i="28"/>
  <c r="K217" i="28"/>
  <c r="J217" i="28"/>
  <c r="I217" i="28"/>
  <c r="H217" i="28"/>
  <c r="G217" i="28"/>
  <c r="F217" i="28"/>
  <c r="E217" i="28"/>
  <c r="D217" i="28"/>
  <c r="S216" i="28"/>
  <c r="R216" i="28"/>
  <c r="Q216" i="28"/>
  <c r="P216" i="28"/>
  <c r="O216" i="28"/>
  <c r="N216" i="28"/>
  <c r="M216" i="28"/>
  <c r="L216" i="28"/>
  <c r="K216" i="28"/>
  <c r="J216" i="28"/>
  <c r="I216" i="28"/>
  <c r="H216" i="28"/>
  <c r="G216" i="28"/>
  <c r="F216" i="28"/>
  <c r="E216" i="28"/>
  <c r="D216" i="28"/>
  <c r="S215" i="28"/>
  <c r="R215" i="28"/>
  <c r="Q215" i="28"/>
  <c r="P215" i="28"/>
  <c r="O215" i="28"/>
  <c r="N215" i="28"/>
  <c r="M215" i="28"/>
  <c r="L215" i="28"/>
  <c r="K215" i="28"/>
  <c r="J215" i="28"/>
  <c r="I215" i="28"/>
  <c r="H215" i="28"/>
  <c r="G215" i="28"/>
  <c r="F215" i="28"/>
  <c r="E215" i="28"/>
  <c r="D215" i="28"/>
  <c r="S214" i="28"/>
  <c r="R214" i="28"/>
  <c r="Q214" i="28"/>
  <c r="P214" i="28"/>
  <c r="O214" i="28"/>
  <c r="N214" i="28"/>
  <c r="M214" i="28"/>
  <c r="L214" i="28"/>
  <c r="K214" i="28"/>
  <c r="J214" i="28"/>
  <c r="I214" i="28"/>
  <c r="H214" i="28"/>
  <c r="G214" i="28"/>
  <c r="F214" i="28"/>
  <c r="E214" i="28"/>
  <c r="D214" i="28"/>
  <c r="S213" i="28"/>
  <c r="R213" i="28"/>
  <c r="Q213" i="28"/>
  <c r="P213" i="28"/>
  <c r="O213" i="28"/>
  <c r="N213" i="28"/>
  <c r="M213" i="28"/>
  <c r="L213" i="28"/>
  <c r="K213" i="28"/>
  <c r="J213" i="28"/>
  <c r="I213" i="28"/>
  <c r="H213" i="28"/>
  <c r="G213" i="28"/>
  <c r="F213" i="28"/>
  <c r="E213" i="28"/>
  <c r="D213" i="28"/>
  <c r="S212" i="28"/>
  <c r="R212" i="28"/>
  <c r="Q212" i="28"/>
  <c r="P212" i="28"/>
  <c r="O212" i="28"/>
  <c r="N212" i="28"/>
  <c r="M212" i="28"/>
  <c r="L212" i="28"/>
  <c r="K212" i="28"/>
  <c r="J212" i="28"/>
  <c r="I212" i="28"/>
  <c r="H212" i="28"/>
  <c r="G212" i="28"/>
  <c r="F212" i="28"/>
  <c r="E212" i="28"/>
  <c r="D212" i="28"/>
  <c r="S211" i="28"/>
  <c r="R211" i="28"/>
  <c r="Q211" i="28"/>
  <c r="P211" i="28"/>
  <c r="O211" i="28"/>
  <c r="N211" i="28"/>
  <c r="M211" i="28"/>
  <c r="L211" i="28"/>
  <c r="K211" i="28"/>
  <c r="J211" i="28"/>
  <c r="I211" i="28"/>
  <c r="H211" i="28"/>
  <c r="G211" i="28"/>
  <c r="F211" i="28"/>
  <c r="E211" i="28"/>
  <c r="D211" i="28"/>
  <c r="S210" i="28"/>
  <c r="R210" i="28"/>
  <c r="Q210" i="28"/>
  <c r="P210" i="28"/>
  <c r="O210" i="28"/>
  <c r="N210" i="28"/>
  <c r="M210" i="28"/>
  <c r="L210" i="28"/>
  <c r="K210" i="28"/>
  <c r="J210" i="28"/>
  <c r="I210" i="28"/>
  <c r="H210" i="28"/>
  <c r="G210" i="28"/>
  <c r="F210" i="28"/>
  <c r="E210" i="28"/>
  <c r="D210" i="28"/>
  <c r="S209" i="28"/>
  <c r="R209" i="28"/>
  <c r="Q209" i="28"/>
  <c r="P209" i="28"/>
  <c r="O209" i="28"/>
  <c r="N209" i="28"/>
  <c r="M209" i="28"/>
  <c r="L209" i="28"/>
  <c r="K209" i="28"/>
  <c r="J209" i="28"/>
  <c r="I209" i="28"/>
  <c r="H209" i="28"/>
  <c r="G209" i="28"/>
  <c r="F209" i="28"/>
  <c r="E209" i="28"/>
  <c r="D209" i="28"/>
  <c r="S208" i="28"/>
  <c r="R208" i="28"/>
  <c r="Q208" i="28"/>
  <c r="P208" i="28"/>
  <c r="O208" i="28"/>
  <c r="N208" i="28"/>
  <c r="M208" i="28"/>
  <c r="L208" i="28"/>
  <c r="K208" i="28"/>
  <c r="J208" i="28"/>
  <c r="I208" i="28"/>
  <c r="H208" i="28"/>
  <c r="G208" i="28"/>
  <c r="F208" i="28"/>
  <c r="E208" i="28"/>
  <c r="D208" i="28"/>
  <c r="S207" i="28"/>
  <c r="R207" i="28"/>
  <c r="Q207" i="28"/>
  <c r="P207" i="28"/>
  <c r="O207" i="28"/>
  <c r="N207" i="28"/>
  <c r="M207" i="28"/>
  <c r="L207" i="28"/>
  <c r="K207" i="28"/>
  <c r="J207" i="28"/>
  <c r="I207" i="28"/>
  <c r="H207" i="28"/>
  <c r="G207" i="28"/>
  <c r="F207" i="28"/>
  <c r="E207" i="28"/>
  <c r="D207" i="28"/>
  <c r="S206" i="28"/>
  <c r="R206" i="28"/>
  <c r="Q206" i="28"/>
  <c r="P206" i="28"/>
  <c r="O206" i="28"/>
  <c r="N206" i="28"/>
  <c r="M206" i="28"/>
  <c r="L206" i="28"/>
  <c r="K206" i="28"/>
  <c r="J206" i="28"/>
  <c r="I206" i="28"/>
  <c r="H206" i="28"/>
  <c r="G206" i="28"/>
  <c r="F206" i="28"/>
  <c r="E206" i="28"/>
  <c r="D206" i="28"/>
  <c r="S205" i="28"/>
  <c r="R205" i="28"/>
  <c r="Q205" i="28"/>
  <c r="P205" i="28"/>
  <c r="O205" i="28"/>
  <c r="N205" i="28"/>
  <c r="M205" i="28"/>
  <c r="L205" i="28"/>
  <c r="K205" i="28"/>
  <c r="J205" i="28"/>
  <c r="I205" i="28"/>
  <c r="H205" i="28"/>
  <c r="G205" i="28"/>
  <c r="F205" i="28"/>
  <c r="E205" i="28"/>
  <c r="D205" i="28"/>
  <c r="S204" i="28"/>
  <c r="R204" i="28"/>
  <c r="Q204" i="28"/>
  <c r="P204" i="28"/>
  <c r="O204" i="28"/>
  <c r="N204" i="28"/>
  <c r="M204" i="28"/>
  <c r="L204" i="28"/>
  <c r="K204" i="28"/>
  <c r="J204" i="28"/>
  <c r="I204" i="28"/>
  <c r="H204" i="28"/>
  <c r="G204" i="28"/>
  <c r="F204" i="28"/>
  <c r="E204" i="28"/>
  <c r="D204" i="28"/>
  <c r="S203" i="28"/>
  <c r="R203" i="28"/>
  <c r="Q203" i="28"/>
  <c r="P203" i="28"/>
  <c r="O203" i="28"/>
  <c r="N203" i="28"/>
  <c r="M203" i="28"/>
  <c r="L203" i="28"/>
  <c r="K203" i="28"/>
  <c r="J203" i="28"/>
  <c r="I203" i="28"/>
  <c r="H203" i="28"/>
  <c r="G203" i="28"/>
  <c r="F203" i="28"/>
  <c r="E203" i="28"/>
  <c r="D203" i="28"/>
  <c r="S202" i="28"/>
  <c r="R202" i="28"/>
  <c r="Q202" i="28"/>
  <c r="P202" i="28"/>
  <c r="O202" i="28"/>
  <c r="N202" i="28"/>
  <c r="M202" i="28"/>
  <c r="L202" i="28"/>
  <c r="K202" i="28"/>
  <c r="J202" i="28"/>
  <c r="I202" i="28"/>
  <c r="H202" i="28"/>
  <c r="G202" i="28"/>
  <c r="F202" i="28"/>
  <c r="E202" i="28"/>
  <c r="D202" i="28"/>
  <c r="S201" i="28"/>
  <c r="R201" i="28"/>
  <c r="Q201" i="28"/>
  <c r="P201" i="28"/>
  <c r="O201" i="28"/>
  <c r="N201" i="28"/>
  <c r="M201" i="28"/>
  <c r="L201" i="28"/>
  <c r="K201" i="28"/>
  <c r="J201" i="28"/>
  <c r="I201" i="28"/>
  <c r="H201" i="28"/>
  <c r="G201" i="28"/>
  <c r="F201" i="28"/>
  <c r="E201" i="28"/>
  <c r="D201" i="28"/>
  <c r="S200" i="28"/>
  <c r="R200" i="28"/>
  <c r="Q200" i="28"/>
  <c r="P200" i="28"/>
  <c r="O200" i="28"/>
  <c r="N200" i="28"/>
  <c r="M200" i="28"/>
  <c r="L200" i="28"/>
  <c r="K200" i="28"/>
  <c r="J200" i="28"/>
  <c r="I200" i="28"/>
  <c r="H200" i="28"/>
  <c r="G200" i="28"/>
  <c r="F200" i="28"/>
  <c r="E200" i="28"/>
  <c r="D200" i="28"/>
  <c r="S199" i="28"/>
  <c r="R199" i="28"/>
  <c r="Q199" i="28"/>
  <c r="P199" i="28"/>
  <c r="O199" i="28"/>
  <c r="N199" i="28"/>
  <c r="M199" i="28"/>
  <c r="L199" i="28"/>
  <c r="K199" i="28"/>
  <c r="J199" i="28"/>
  <c r="I199" i="28"/>
  <c r="H199" i="28"/>
  <c r="G199" i="28"/>
  <c r="F199" i="28"/>
  <c r="E199" i="28"/>
  <c r="D199" i="28"/>
  <c r="S198" i="28"/>
  <c r="R198" i="28"/>
  <c r="Q198" i="28"/>
  <c r="P198" i="28"/>
  <c r="O198" i="28"/>
  <c r="N198" i="28"/>
  <c r="M198" i="28"/>
  <c r="L198" i="28"/>
  <c r="K198" i="28"/>
  <c r="J198" i="28"/>
  <c r="I198" i="28"/>
  <c r="H198" i="28"/>
  <c r="G198" i="28"/>
  <c r="F198" i="28"/>
  <c r="E198" i="28"/>
  <c r="D198" i="28"/>
  <c r="S197" i="28"/>
  <c r="R197" i="28"/>
  <c r="Q197" i="28"/>
  <c r="P197" i="28"/>
  <c r="O197" i="28"/>
  <c r="N197" i="28"/>
  <c r="M197" i="28"/>
  <c r="L197" i="28"/>
  <c r="K197" i="28"/>
  <c r="J197" i="28"/>
  <c r="I197" i="28"/>
  <c r="H197" i="28"/>
  <c r="G197" i="28"/>
  <c r="F197" i="28"/>
  <c r="E197" i="28"/>
  <c r="D197" i="28"/>
  <c r="S196" i="28"/>
  <c r="R196" i="28"/>
  <c r="Q196" i="28"/>
  <c r="P196" i="28"/>
  <c r="O196" i="28"/>
  <c r="N196" i="28"/>
  <c r="M196" i="28"/>
  <c r="L196" i="28"/>
  <c r="K196" i="28"/>
  <c r="J196" i="28"/>
  <c r="I196" i="28"/>
  <c r="H196" i="28"/>
  <c r="G196" i="28"/>
  <c r="F196" i="28"/>
  <c r="E196" i="28"/>
  <c r="D196" i="28"/>
  <c r="S195" i="28"/>
  <c r="R195" i="28"/>
  <c r="Q195" i="28"/>
  <c r="P195" i="28"/>
  <c r="O195" i="28"/>
  <c r="N195" i="28"/>
  <c r="M195" i="28"/>
  <c r="L195" i="28"/>
  <c r="K195" i="28"/>
  <c r="J195" i="28"/>
  <c r="I195" i="28"/>
  <c r="H195" i="28"/>
  <c r="G195" i="28"/>
  <c r="F195" i="28"/>
  <c r="E195" i="28"/>
  <c r="D195" i="28"/>
  <c r="S194" i="28"/>
  <c r="R194" i="28"/>
  <c r="Q194" i="28"/>
  <c r="P194" i="28"/>
  <c r="O194" i="28"/>
  <c r="N194" i="28"/>
  <c r="M194" i="28"/>
  <c r="L194" i="28"/>
  <c r="K194" i="28"/>
  <c r="J194" i="28"/>
  <c r="I194" i="28"/>
  <c r="H194" i="28"/>
  <c r="G194" i="28"/>
  <c r="F194" i="28"/>
  <c r="E194" i="28"/>
  <c r="D194" i="28"/>
  <c r="S193" i="28"/>
  <c r="R193" i="28"/>
  <c r="Q193" i="28"/>
  <c r="P193" i="28"/>
  <c r="O193" i="28"/>
  <c r="N193" i="28"/>
  <c r="M193" i="28"/>
  <c r="L193" i="28"/>
  <c r="K193" i="28"/>
  <c r="J193" i="28"/>
  <c r="I193" i="28"/>
  <c r="H193" i="28"/>
  <c r="G193" i="28"/>
  <c r="F193" i="28"/>
  <c r="E193" i="28"/>
  <c r="D193" i="28"/>
  <c r="S192" i="28"/>
  <c r="R192" i="28"/>
  <c r="Q192" i="28"/>
  <c r="P192" i="28"/>
  <c r="O192" i="28"/>
  <c r="N192" i="28"/>
  <c r="M192" i="28"/>
  <c r="L192" i="28"/>
  <c r="K192" i="28"/>
  <c r="J192" i="28"/>
  <c r="I192" i="28"/>
  <c r="H192" i="28"/>
  <c r="G192" i="28"/>
  <c r="F192" i="28"/>
  <c r="E192" i="28"/>
  <c r="D192" i="28"/>
  <c r="S191" i="28"/>
  <c r="R191" i="28"/>
  <c r="Q191" i="28"/>
  <c r="P191" i="28"/>
  <c r="O191" i="28"/>
  <c r="N191" i="28"/>
  <c r="M191" i="28"/>
  <c r="L191" i="28"/>
  <c r="K191" i="28"/>
  <c r="J191" i="28"/>
  <c r="I191" i="28"/>
  <c r="H191" i="28"/>
  <c r="G191" i="28"/>
  <c r="F191" i="28"/>
  <c r="E191" i="28"/>
  <c r="D191" i="28"/>
  <c r="S190" i="28"/>
  <c r="R190" i="28"/>
  <c r="Q190" i="28"/>
  <c r="P190" i="28"/>
  <c r="O190" i="28"/>
  <c r="N190" i="28"/>
  <c r="M190" i="28"/>
  <c r="L190" i="28"/>
  <c r="K190" i="28"/>
  <c r="J190" i="28"/>
  <c r="I190" i="28"/>
  <c r="H190" i="28"/>
  <c r="G190" i="28"/>
  <c r="F190" i="28"/>
  <c r="E190" i="28"/>
  <c r="D190" i="28"/>
  <c r="S189" i="28"/>
  <c r="R189" i="28"/>
  <c r="Q189" i="28"/>
  <c r="P189" i="28"/>
  <c r="O189" i="28"/>
  <c r="N189" i="28"/>
  <c r="M189" i="28"/>
  <c r="L189" i="28"/>
  <c r="K189" i="28"/>
  <c r="J189" i="28"/>
  <c r="I189" i="28"/>
  <c r="H189" i="28"/>
  <c r="G189" i="28"/>
  <c r="F189" i="28"/>
  <c r="E189" i="28"/>
  <c r="D189" i="28"/>
  <c r="S188" i="28"/>
  <c r="R188" i="28"/>
  <c r="Q188" i="28"/>
  <c r="P188" i="28"/>
  <c r="O188" i="28"/>
  <c r="N188" i="28"/>
  <c r="M188" i="28"/>
  <c r="L188" i="28"/>
  <c r="K188" i="28"/>
  <c r="J188" i="28"/>
  <c r="I188" i="28"/>
  <c r="H188" i="28"/>
  <c r="G188" i="28"/>
  <c r="F188" i="28"/>
  <c r="E188" i="28"/>
  <c r="D188" i="28"/>
  <c r="S187" i="28"/>
  <c r="R187" i="28"/>
  <c r="Q187" i="28"/>
  <c r="P187" i="28"/>
  <c r="O187" i="28"/>
  <c r="N187" i="28"/>
  <c r="M187" i="28"/>
  <c r="L187" i="28"/>
  <c r="K187" i="28"/>
  <c r="J187" i="28"/>
  <c r="I187" i="28"/>
  <c r="H187" i="28"/>
  <c r="G187" i="28"/>
  <c r="F187" i="28"/>
  <c r="E187" i="28"/>
  <c r="D187" i="28"/>
  <c r="S186" i="28"/>
  <c r="R186" i="28"/>
  <c r="Q186" i="28"/>
  <c r="P186" i="28"/>
  <c r="O186" i="28"/>
  <c r="N186" i="28"/>
  <c r="M186" i="28"/>
  <c r="L186" i="28"/>
  <c r="K186" i="28"/>
  <c r="J186" i="28"/>
  <c r="I186" i="28"/>
  <c r="H186" i="28"/>
  <c r="G186" i="28"/>
  <c r="F186" i="28"/>
  <c r="E186" i="28"/>
  <c r="D186" i="28"/>
  <c r="S185" i="28"/>
  <c r="R185" i="28"/>
  <c r="Q185" i="28"/>
  <c r="P185" i="28"/>
  <c r="O185" i="28"/>
  <c r="N185" i="28"/>
  <c r="M185" i="28"/>
  <c r="L185" i="28"/>
  <c r="K185" i="28"/>
  <c r="J185" i="28"/>
  <c r="I185" i="28"/>
  <c r="H185" i="28"/>
  <c r="G185" i="28"/>
  <c r="F185" i="28"/>
  <c r="E185" i="28"/>
  <c r="D185" i="28"/>
  <c r="S184" i="28"/>
  <c r="R184" i="28"/>
  <c r="Q184" i="28"/>
  <c r="P184" i="28"/>
  <c r="O184" i="28"/>
  <c r="N184" i="28"/>
  <c r="M184" i="28"/>
  <c r="L184" i="28"/>
  <c r="K184" i="28"/>
  <c r="J184" i="28"/>
  <c r="I184" i="28"/>
  <c r="H184" i="28"/>
  <c r="G184" i="28"/>
  <c r="F184" i="28"/>
  <c r="E184" i="28"/>
  <c r="D184" i="28"/>
  <c r="S183" i="28"/>
  <c r="R183" i="28"/>
  <c r="Q183" i="28"/>
  <c r="P183" i="28"/>
  <c r="O183" i="28"/>
  <c r="N183" i="28"/>
  <c r="M183" i="28"/>
  <c r="L183" i="28"/>
  <c r="K183" i="28"/>
  <c r="J183" i="28"/>
  <c r="I183" i="28"/>
  <c r="H183" i="28"/>
  <c r="G183" i="28"/>
  <c r="F183" i="28"/>
  <c r="E183" i="28"/>
  <c r="D183" i="28"/>
  <c r="S182" i="28"/>
  <c r="R182" i="28"/>
  <c r="Q182" i="28"/>
  <c r="P182" i="28"/>
  <c r="O182" i="28"/>
  <c r="N182" i="28"/>
  <c r="M182" i="28"/>
  <c r="L182" i="28"/>
  <c r="K182" i="28"/>
  <c r="J182" i="28"/>
  <c r="I182" i="28"/>
  <c r="H182" i="28"/>
  <c r="G182" i="28"/>
  <c r="F182" i="28"/>
  <c r="E182" i="28"/>
  <c r="D182" i="28"/>
  <c r="S181" i="28"/>
  <c r="R181" i="28"/>
  <c r="Q181" i="28"/>
  <c r="P181" i="28"/>
  <c r="O181" i="28"/>
  <c r="N181" i="28"/>
  <c r="M181" i="28"/>
  <c r="L181" i="28"/>
  <c r="K181" i="28"/>
  <c r="J181" i="28"/>
  <c r="I181" i="28"/>
  <c r="H181" i="28"/>
  <c r="G181" i="28"/>
  <c r="F181" i="28"/>
  <c r="E181" i="28"/>
  <c r="D181" i="28"/>
  <c r="S180" i="28"/>
  <c r="R180" i="28"/>
  <c r="Q180" i="28"/>
  <c r="P180" i="28"/>
  <c r="O180" i="28"/>
  <c r="N180" i="28"/>
  <c r="M180" i="28"/>
  <c r="L180" i="28"/>
  <c r="K180" i="28"/>
  <c r="J180" i="28"/>
  <c r="I180" i="28"/>
  <c r="H180" i="28"/>
  <c r="G180" i="28"/>
  <c r="F180" i="28"/>
  <c r="E180" i="28"/>
  <c r="D180" i="28"/>
  <c r="S179" i="28"/>
  <c r="R179" i="28"/>
  <c r="Q179" i="28"/>
  <c r="P179" i="28"/>
  <c r="O179" i="28"/>
  <c r="N179" i="28"/>
  <c r="M179" i="28"/>
  <c r="L179" i="28"/>
  <c r="K179" i="28"/>
  <c r="J179" i="28"/>
  <c r="I179" i="28"/>
  <c r="H179" i="28"/>
  <c r="G179" i="28"/>
  <c r="F179" i="28"/>
  <c r="E179" i="28"/>
  <c r="D179" i="28"/>
  <c r="S178" i="28"/>
  <c r="R178" i="28"/>
  <c r="Q178" i="28"/>
  <c r="P178" i="28"/>
  <c r="O178" i="28"/>
  <c r="N178" i="28"/>
  <c r="M178" i="28"/>
  <c r="L178" i="28"/>
  <c r="K178" i="28"/>
  <c r="J178" i="28"/>
  <c r="I178" i="28"/>
  <c r="H178" i="28"/>
  <c r="G178" i="28"/>
  <c r="F178" i="28"/>
  <c r="E178" i="28"/>
  <c r="D178" i="28"/>
  <c r="S177" i="28"/>
  <c r="R177" i="28"/>
  <c r="Q177" i="28"/>
  <c r="P177" i="28"/>
  <c r="O177" i="28"/>
  <c r="N177" i="28"/>
  <c r="M177" i="28"/>
  <c r="L177" i="28"/>
  <c r="K177" i="28"/>
  <c r="J177" i="28"/>
  <c r="I177" i="28"/>
  <c r="H177" i="28"/>
  <c r="G177" i="28"/>
  <c r="F177" i="28"/>
  <c r="E177" i="28"/>
  <c r="D177" i="28"/>
  <c r="S176" i="28"/>
  <c r="R176" i="28"/>
  <c r="Q176" i="28"/>
  <c r="P176" i="28"/>
  <c r="O176" i="28"/>
  <c r="N176" i="28"/>
  <c r="M176" i="28"/>
  <c r="L176" i="28"/>
  <c r="K176" i="28"/>
  <c r="J176" i="28"/>
  <c r="I176" i="28"/>
  <c r="H176" i="28"/>
  <c r="G176" i="28"/>
  <c r="F176" i="28"/>
  <c r="E176" i="28"/>
  <c r="D176" i="28"/>
  <c r="S175" i="28"/>
  <c r="R175" i="28"/>
  <c r="Q175" i="28"/>
  <c r="P175" i="28"/>
  <c r="O175" i="28"/>
  <c r="N175" i="28"/>
  <c r="M175" i="28"/>
  <c r="L175" i="28"/>
  <c r="K175" i="28"/>
  <c r="J175" i="28"/>
  <c r="I175" i="28"/>
  <c r="H175" i="28"/>
  <c r="G175" i="28"/>
  <c r="F175" i="28"/>
  <c r="E175" i="28"/>
  <c r="D175" i="28"/>
  <c r="S174" i="28"/>
  <c r="R174" i="28"/>
  <c r="Q174" i="28"/>
  <c r="P174" i="28"/>
  <c r="O174" i="28"/>
  <c r="N174" i="28"/>
  <c r="M174" i="28"/>
  <c r="L174" i="28"/>
  <c r="K174" i="28"/>
  <c r="J174" i="28"/>
  <c r="I174" i="28"/>
  <c r="H174" i="28"/>
  <c r="G174" i="28"/>
  <c r="F174" i="28"/>
  <c r="E174" i="28"/>
  <c r="D174" i="28"/>
  <c r="S173" i="28"/>
  <c r="R173" i="28"/>
  <c r="Q173" i="28"/>
  <c r="P173" i="28"/>
  <c r="O173" i="28"/>
  <c r="N173" i="28"/>
  <c r="M173" i="28"/>
  <c r="L173" i="28"/>
  <c r="K173" i="28"/>
  <c r="J173" i="28"/>
  <c r="I173" i="28"/>
  <c r="H173" i="28"/>
  <c r="G173" i="28"/>
  <c r="F173" i="28"/>
  <c r="E173" i="28"/>
  <c r="D173" i="28"/>
  <c r="S172" i="28"/>
  <c r="R172" i="28"/>
  <c r="Q172" i="28"/>
  <c r="P172" i="28"/>
  <c r="O172" i="28"/>
  <c r="N172" i="28"/>
  <c r="M172" i="28"/>
  <c r="L172" i="28"/>
  <c r="K172" i="28"/>
  <c r="J172" i="28"/>
  <c r="I172" i="28"/>
  <c r="H172" i="28"/>
  <c r="G172" i="28"/>
  <c r="F172" i="28"/>
  <c r="E172" i="28"/>
  <c r="D172" i="28"/>
  <c r="S171" i="28"/>
  <c r="R171" i="28"/>
  <c r="Q171" i="28"/>
  <c r="P171" i="28"/>
  <c r="O171" i="28"/>
  <c r="N171" i="28"/>
  <c r="M171" i="28"/>
  <c r="L171" i="28"/>
  <c r="K171" i="28"/>
  <c r="J171" i="28"/>
  <c r="I171" i="28"/>
  <c r="H171" i="28"/>
  <c r="G171" i="28"/>
  <c r="F171" i="28"/>
  <c r="E171" i="28"/>
  <c r="D171" i="28"/>
  <c r="S170" i="28"/>
  <c r="R170" i="28"/>
  <c r="Q170" i="28"/>
  <c r="P170" i="28"/>
  <c r="O170" i="28"/>
  <c r="N170" i="28"/>
  <c r="M170" i="28"/>
  <c r="L170" i="28"/>
  <c r="K170" i="28"/>
  <c r="J170" i="28"/>
  <c r="I170" i="28"/>
  <c r="H170" i="28"/>
  <c r="G170" i="28"/>
  <c r="F170" i="28"/>
  <c r="E170" i="28"/>
  <c r="D170" i="28"/>
  <c r="S169" i="28"/>
  <c r="R169" i="28"/>
  <c r="Q169" i="28"/>
  <c r="P169" i="28"/>
  <c r="O169" i="28"/>
  <c r="N169" i="28"/>
  <c r="M169" i="28"/>
  <c r="L169" i="28"/>
  <c r="K169" i="28"/>
  <c r="J169" i="28"/>
  <c r="I169" i="28"/>
  <c r="H169" i="28"/>
  <c r="G169" i="28"/>
  <c r="F169" i="28"/>
  <c r="E169" i="28"/>
  <c r="D169" i="28"/>
  <c r="S168" i="28"/>
  <c r="R168" i="28"/>
  <c r="Q168" i="28"/>
  <c r="P168" i="28"/>
  <c r="O168" i="28"/>
  <c r="N168" i="28"/>
  <c r="M168" i="28"/>
  <c r="L168" i="28"/>
  <c r="K168" i="28"/>
  <c r="J168" i="28"/>
  <c r="I168" i="28"/>
  <c r="H168" i="28"/>
  <c r="G168" i="28"/>
  <c r="F168" i="28"/>
  <c r="E168" i="28"/>
  <c r="D168" i="28"/>
  <c r="S167" i="28"/>
  <c r="R167" i="28"/>
  <c r="Q167" i="28"/>
  <c r="P167" i="28"/>
  <c r="O167" i="28"/>
  <c r="N167" i="28"/>
  <c r="M167" i="28"/>
  <c r="L167" i="28"/>
  <c r="K167" i="28"/>
  <c r="J167" i="28"/>
  <c r="I167" i="28"/>
  <c r="H167" i="28"/>
  <c r="G167" i="28"/>
  <c r="F167" i="28"/>
  <c r="E167" i="28"/>
  <c r="D167" i="28"/>
  <c r="S166" i="28"/>
  <c r="R166" i="28"/>
  <c r="Q166" i="28"/>
  <c r="P166" i="28"/>
  <c r="O166" i="28"/>
  <c r="N166" i="28"/>
  <c r="M166" i="28"/>
  <c r="L166" i="28"/>
  <c r="K166" i="28"/>
  <c r="J166" i="28"/>
  <c r="I166" i="28"/>
  <c r="H166" i="28"/>
  <c r="G166" i="28"/>
  <c r="F166" i="28"/>
  <c r="E166" i="28"/>
  <c r="D166" i="28"/>
  <c r="S165" i="28"/>
  <c r="R165" i="28"/>
  <c r="Q165" i="28"/>
  <c r="P165" i="28"/>
  <c r="O165" i="28"/>
  <c r="N165" i="28"/>
  <c r="M165" i="28"/>
  <c r="L165" i="28"/>
  <c r="K165" i="28"/>
  <c r="J165" i="28"/>
  <c r="I165" i="28"/>
  <c r="H165" i="28"/>
  <c r="G165" i="28"/>
  <c r="F165" i="28"/>
  <c r="E165" i="28"/>
  <c r="D165" i="28"/>
  <c r="S164" i="28"/>
  <c r="R164" i="28"/>
  <c r="Q164" i="28"/>
  <c r="P164" i="28"/>
  <c r="O164" i="28"/>
  <c r="N164" i="28"/>
  <c r="M164" i="28"/>
  <c r="L164" i="28"/>
  <c r="K164" i="28"/>
  <c r="J164" i="28"/>
  <c r="I164" i="28"/>
  <c r="H164" i="28"/>
  <c r="G164" i="28"/>
  <c r="F164" i="28"/>
  <c r="E164" i="28"/>
  <c r="D164" i="28"/>
  <c r="CJ102" i="28" l="1"/>
  <c r="CJ181" i="28" s="1"/>
  <c r="DE52" i="28"/>
  <c r="DY52" i="28" s="1"/>
  <c r="ES52" i="28" s="1"/>
  <c r="DE12" i="28"/>
  <c r="DY12" i="28" s="1"/>
  <c r="ES12" i="28" s="1"/>
  <c r="DE22" i="28"/>
  <c r="DY22" i="28" s="1"/>
  <c r="ES22" i="28" s="1"/>
  <c r="CJ132" i="28"/>
  <c r="CJ211" i="28" s="1"/>
  <c r="DE56" i="28"/>
  <c r="DY56" i="28" s="1"/>
  <c r="ES56" i="28" s="1"/>
  <c r="T218" i="28"/>
  <c r="T220" i="28"/>
  <c r="T222" i="28"/>
  <c r="T224" i="28"/>
  <c r="T226" i="28"/>
  <c r="T208" i="28"/>
  <c r="T210" i="28"/>
  <c r="T212" i="28"/>
  <c r="T214" i="28"/>
  <c r="T216" i="28"/>
  <c r="CF193" i="28"/>
  <c r="CF185" i="28"/>
  <c r="T230" i="28"/>
  <c r="T232" i="28"/>
  <c r="T233" i="28"/>
  <c r="BK164" i="28"/>
  <c r="BK165" i="28"/>
  <c r="BK166" i="28"/>
  <c r="BK167" i="28"/>
  <c r="BK169" i="28"/>
  <c r="BK170" i="28"/>
  <c r="BK171" i="28"/>
  <c r="BK172" i="28"/>
  <c r="BK173" i="28"/>
  <c r="BK174" i="28"/>
  <c r="BK175" i="28"/>
  <c r="BK176" i="28"/>
  <c r="BK177" i="28"/>
  <c r="BK178" i="28"/>
  <c r="BK179" i="28"/>
  <c r="BK180" i="28"/>
  <c r="BK181" i="28"/>
  <c r="BK183" i="28"/>
  <c r="BK184" i="28"/>
  <c r="BK185" i="28"/>
  <c r="BK186" i="28"/>
  <c r="BK187" i="28"/>
  <c r="BK188" i="28"/>
  <c r="BK189" i="28"/>
  <c r="BK191" i="28"/>
  <c r="BK192" i="28"/>
  <c r="BK193" i="28"/>
  <c r="BK194" i="28"/>
  <c r="BK195" i="28"/>
  <c r="BK196" i="28"/>
  <c r="BK197" i="28"/>
  <c r="BK198" i="28"/>
  <c r="BK199" i="28"/>
  <c r="BK200" i="28"/>
  <c r="BK201" i="28"/>
  <c r="BK202" i="28"/>
  <c r="BK203" i="28"/>
  <c r="BK204" i="28"/>
  <c r="BK205" i="28"/>
  <c r="BK206" i="28"/>
  <c r="BK207" i="28"/>
  <c r="BK208" i="28"/>
  <c r="BK209" i="28"/>
  <c r="BK210" i="28"/>
  <c r="BK212" i="28"/>
  <c r="BK213" i="28"/>
  <c r="BK214" i="28"/>
  <c r="BK215" i="28"/>
  <c r="BK216" i="28"/>
  <c r="BK217" i="28"/>
  <c r="BK218" i="28"/>
  <c r="BK219" i="28"/>
  <c r="BK220" i="28"/>
  <c r="BK221" i="28"/>
  <c r="BK222" i="28"/>
  <c r="BK223" i="28"/>
  <c r="BK224" i="28"/>
  <c r="BK225" i="28"/>
  <c r="BK226" i="28"/>
  <c r="BK227" i="28"/>
  <c r="BK228" i="28"/>
  <c r="BK229" i="28"/>
  <c r="BK230" i="28"/>
  <c r="BK231" i="28"/>
  <c r="BK232" i="28"/>
  <c r="BK233" i="28"/>
  <c r="CF165" i="28"/>
  <c r="CF201" i="28"/>
  <c r="T228" i="28"/>
  <c r="BK190" i="28"/>
  <c r="CF169" i="28"/>
  <c r="CF181" i="28"/>
  <c r="CF189" i="28"/>
  <c r="CF197" i="28"/>
  <c r="CF205" i="28"/>
  <c r="BK211" i="28"/>
  <c r="CF167" i="28"/>
  <c r="CF183" i="28"/>
  <c r="CF187" i="28"/>
  <c r="CF191" i="28"/>
  <c r="CF195" i="28"/>
  <c r="CF199" i="28"/>
  <c r="CF203" i="28"/>
  <c r="BK168" i="28"/>
  <c r="AP186" i="28"/>
  <c r="AP190" i="28"/>
  <c r="AP191" i="28"/>
  <c r="CF164" i="28"/>
  <c r="CF166" i="28"/>
  <c r="CF168" i="28"/>
  <c r="CF170" i="28"/>
  <c r="CF171" i="28"/>
  <c r="CF172" i="28"/>
  <c r="CF173" i="28"/>
  <c r="CF182" i="28"/>
  <c r="CF184" i="28"/>
  <c r="CF186" i="28"/>
  <c r="CF188" i="28"/>
  <c r="CF190" i="28"/>
  <c r="CF192" i="28"/>
  <c r="CF194" i="28"/>
  <c r="CF196" i="28"/>
  <c r="CF198" i="28"/>
  <c r="CF200" i="28"/>
  <c r="CF202" i="28"/>
  <c r="CF204" i="28"/>
  <c r="CF206" i="28"/>
  <c r="CF175" i="28"/>
  <c r="CF176" i="28"/>
  <c r="CF177" i="28"/>
  <c r="CF178" i="28"/>
  <c r="CF179" i="28"/>
  <c r="CF180" i="28"/>
  <c r="CF207" i="28"/>
  <c r="CF208" i="28"/>
  <c r="CF209" i="28"/>
  <c r="CF210" i="28"/>
  <c r="CF211" i="28"/>
  <c r="CF212" i="28"/>
  <c r="CF213" i="28"/>
  <c r="CF214" i="28"/>
  <c r="CF215" i="28"/>
  <c r="CF216" i="28"/>
  <c r="CF217" i="28"/>
  <c r="CF218" i="28"/>
  <c r="CF219" i="28"/>
  <c r="CF220" i="28"/>
  <c r="CF221" i="28"/>
  <c r="CF222" i="28"/>
  <c r="CF223" i="28"/>
  <c r="CF224" i="28"/>
  <c r="CF225" i="28"/>
  <c r="CF226" i="28"/>
  <c r="CF227" i="28"/>
  <c r="CF228" i="28"/>
  <c r="CF229" i="28"/>
  <c r="CF230" i="28"/>
  <c r="CF231" i="28"/>
  <c r="CF232" i="28"/>
  <c r="CF233" i="28"/>
  <c r="BK182" i="28"/>
  <c r="T164" i="28"/>
  <c r="T165" i="28"/>
  <c r="T166" i="28"/>
  <c r="T167" i="28"/>
  <c r="T168" i="28"/>
  <c r="T169" i="28"/>
  <c r="T170" i="28"/>
  <c r="T171" i="28"/>
  <c r="T172" i="28"/>
  <c r="T173" i="28"/>
  <c r="T174" i="28"/>
  <c r="T175" i="28"/>
  <c r="T176" i="28"/>
  <c r="T177" i="28"/>
  <c r="T178" i="28"/>
  <c r="T179" i="28"/>
  <c r="T180" i="28"/>
  <c r="T182" i="28"/>
  <c r="T183" i="28"/>
  <c r="T184" i="28"/>
  <c r="T185" i="28"/>
  <c r="T186" i="28"/>
  <c r="T187" i="28"/>
  <c r="T188" i="28"/>
  <c r="T189" i="28"/>
  <c r="T190" i="28"/>
  <c r="T191" i="28"/>
  <c r="T192" i="28"/>
  <c r="T193" i="28"/>
  <c r="T194" i="28"/>
  <c r="T195" i="28"/>
  <c r="T196" i="28"/>
  <c r="T197" i="28"/>
  <c r="T198" i="28"/>
  <c r="T199" i="28"/>
  <c r="T200" i="28"/>
  <c r="T201" i="28"/>
  <c r="T202" i="28"/>
  <c r="T203" i="28"/>
  <c r="T204" i="28"/>
  <c r="T205" i="28"/>
  <c r="T206" i="28"/>
  <c r="T207" i="28"/>
  <c r="T209" i="28"/>
  <c r="T211" i="28"/>
  <c r="T213" i="28"/>
  <c r="T215" i="28"/>
  <c r="T217" i="28"/>
  <c r="T219" i="28"/>
  <c r="T221" i="28"/>
  <c r="T223" i="28"/>
  <c r="T225" i="28"/>
  <c r="T227" i="28"/>
  <c r="T229" i="28"/>
  <c r="T231" i="28"/>
  <c r="T181" i="28"/>
  <c r="CF174" i="28"/>
  <c r="CE6" i="28"/>
  <c r="CD6" i="28"/>
  <c r="CD84" i="28" s="1"/>
  <c r="CD163" i="28" s="1"/>
  <c r="CC6" i="28"/>
  <c r="CC84" i="28" s="1"/>
  <c r="CC163" i="28" s="1"/>
  <c r="CB6" i="28"/>
  <c r="CB84" i="28" s="1"/>
  <c r="CB163" i="28" s="1"/>
  <c r="CA6" i="28"/>
  <c r="CA84" i="28" s="1"/>
  <c r="CA163" i="28" s="1"/>
  <c r="BZ6" i="28"/>
  <c r="BZ84" i="28" s="1"/>
  <c r="BZ163" i="28" s="1"/>
  <c r="BY6" i="28"/>
  <c r="BY84" i="28" s="1"/>
  <c r="BY163" i="28" s="1"/>
  <c r="BX6" i="28"/>
  <c r="BX84" i="28" s="1"/>
  <c r="BX163" i="28" s="1"/>
  <c r="BW6" i="28"/>
  <c r="BW84" i="28" s="1"/>
  <c r="BW163" i="28" s="1"/>
  <c r="BV6" i="28"/>
  <c r="BV84" i="28" s="1"/>
  <c r="BV163" i="28" s="1"/>
  <c r="BU6" i="28"/>
  <c r="BU84" i="28" s="1"/>
  <c r="BU163" i="28" s="1"/>
  <c r="BT6" i="28"/>
  <c r="BT84" i="28" s="1"/>
  <c r="BT163" i="28" s="1"/>
  <c r="BS6" i="28"/>
  <c r="BS84" i="28" s="1"/>
  <c r="BS163" i="28" s="1"/>
  <c r="BR6" i="28"/>
  <c r="BR84" i="28" s="1"/>
  <c r="BR163" i="28" s="1"/>
  <c r="BQ6" i="28"/>
  <c r="BQ84" i="28" s="1"/>
  <c r="BQ163" i="28" s="1"/>
  <c r="BP6" i="28"/>
  <c r="BP84" i="28" s="1"/>
  <c r="BP163" i="28" s="1"/>
  <c r="CE84" i="28"/>
  <c r="CE163" i="28" s="1"/>
  <c r="BJ6" i="28"/>
  <c r="BJ84" i="28" s="1"/>
  <c r="BJ163" i="28" s="1"/>
  <c r="BI6" i="28"/>
  <c r="BI84" i="28" s="1"/>
  <c r="BI163" i="28" s="1"/>
  <c r="BH6" i="28"/>
  <c r="BH84" i="28" s="1"/>
  <c r="BH163" i="28" s="1"/>
  <c r="BG6" i="28"/>
  <c r="BG84" i="28" s="1"/>
  <c r="BG163" i="28" s="1"/>
  <c r="BF6" i="28"/>
  <c r="BF84" i="28" s="1"/>
  <c r="BF163" i="28" s="1"/>
  <c r="BE6" i="28"/>
  <c r="BE84" i="28" s="1"/>
  <c r="BE163" i="28" s="1"/>
  <c r="BD6" i="28"/>
  <c r="BD84" i="28" s="1"/>
  <c r="BD163" i="28" s="1"/>
  <c r="BC6" i="28"/>
  <c r="BC84" i="28" s="1"/>
  <c r="BC163" i="28" s="1"/>
  <c r="BB6" i="28"/>
  <c r="BB84" i="28" s="1"/>
  <c r="BB163" i="28" s="1"/>
  <c r="BA6" i="28"/>
  <c r="BA84" i="28" s="1"/>
  <c r="BA163" i="28" s="1"/>
  <c r="AZ6" i="28"/>
  <c r="AZ84" i="28" s="1"/>
  <c r="AZ163" i="28" s="1"/>
  <c r="AY6" i="28"/>
  <c r="AY84" i="28" s="1"/>
  <c r="AY163" i="28" s="1"/>
  <c r="AX6" i="28"/>
  <c r="AX84" i="28" s="1"/>
  <c r="AX163" i="28" s="1"/>
  <c r="AW6" i="28"/>
  <c r="AW84" i="28" s="1"/>
  <c r="AW163" i="28" s="1"/>
  <c r="AV6" i="28"/>
  <c r="AV84" i="28" s="1"/>
  <c r="AV163" i="28" s="1"/>
  <c r="AU6" i="28"/>
  <c r="AU84" i="28" s="1"/>
  <c r="AU163" i="28" s="1"/>
  <c r="AO6" i="28"/>
  <c r="AO84" i="28" s="1"/>
  <c r="AO163" i="28" s="1"/>
  <c r="AN6" i="28"/>
  <c r="AN84" i="28" s="1"/>
  <c r="AN163" i="28" s="1"/>
  <c r="AM6" i="28"/>
  <c r="AM84" i="28" s="1"/>
  <c r="AM163" i="28" s="1"/>
  <c r="AL6" i="28"/>
  <c r="AL84" i="28" s="1"/>
  <c r="AL163" i="28" s="1"/>
  <c r="AK6" i="28"/>
  <c r="AK84" i="28" s="1"/>
  <c r="AK163" i="28" s="1"/>
  <c r="AJ6" i="28"/>
  <c r="AJ84" i="28" s="1"/>
  <c r="AJ163" i="28" s="1"/>
  <c r="AI6" i="28"/>
  <c r="AI84" i="28" s="1"/>
  <c r="AI163" i="28" s="1"/>
  <c r="AH6" i="28"/>
  <c r="AH84" i="28" s="1"/>
  <c r="AH163" i="28" s="1"/>
  <c r="AG6" i="28"/>
  <c r="AG84" i="28" s="1"/>
  <c r="AG163" i="28" s="1"/>
  <c r="AF6" i="28"/>
  <c r="AF84" i="28" s="1"/>
  <c r="AF163" i="28" s="1"/>
  <c r="AE6" i="28"/>
  <c r="AE84" i="28" s="1"/>
  <c r="AE163" i="28" s="1"/>
  <c r="AD6" i="28"/>
  <c r="AD84" i="28" s="1"/>
  <c r="AD163" i="28" s="1"/>
  <c r="AC6" i="28"/>
  <c r="AC84" i="28" s="1"/>
  <c r="AC163" i="28" s="1"/>
  <c r="AB6" i="28"/>
  <c r="AB84" i="28" s="1"/>
  <c r="AB163" i="28" s="1"/>
  <c r="AA6" i="28"/>
  <c r="AA84" i="28" s="1"/>
  <c r="AA163" i="28" s="1"/>
  <c r="Z6" i="28"/>
  <c r="Z84" i="28" s="1"/>
  <c r="Z163" i="28" s="1"/>
  <c r="S6" i="28"/>
  <c r="S84" i="28" s="1"/>
  <c r="S163" i="28" s="1"/>
  <c r="R6" i="28"/>
  <c r="R84" i="28" s="1"/>
  <c r="R163" i="28" s="1"/>
  <c r="Q6" i="28"/>
  <c r="Q84" i="28" s="1"/>
  <c r="Q163" i="28" s="1"/>
  <c r="P6" i="28"/>
  <c r="P84" i="28" s="1"/>
  <c r="P163" i="28" s="1"/>
  <c r="O6" i="28"/>
  <c r="O84" i="28" s="1"/>
  <c r="O163" i="28" s="1"/>
  <c r="N6" i="28"/>
  <c r="N84" i="28" s="1"/>
  <c r="N163" i="28" s="1"/>
  <c r="M6" i="28"/>
  <c r="M84" i="28" s="1"/>
  <c r="M163" i="28" s="1"/>
  <c r="L6" i="28"/>
  <c r="L84" i="28" s="1"/>
  <c r="L163" i="28" s="1"/>
  <c r="K6" i="28"/>
  <c r="K84" i="28" s="1"/>
  <c r="K163" i="28" s="1"/>
  <c r="J6" i="28"/>
  <c r="J84" i="28" s="1"/>
  <c r="J163" i="28" s="1"/>
  <c r="I6" i="28"/>
  <c r="I84" i="28" s="1"/>
  <c r="I163" i="28" s="1"/>
  <c r="H6" i="28"/>
  <c r="H84" i="28" s="1"/>
  <c r="H163" i="28" s="1"/>
  <c r="G6" i="28"/>
  <c r="G84" i="28" s="1"/>
  <c r="G163" i="28" s="1"/>
  <c r="F6" i="28"/>
  <c r="F84" i="28" s="1"/>
  <c r="F163" i="28" s="1"/>
  <c r="E6" i="28"/>
  <c r="E84" i="28" s="1"/>
  <c r="E163" i="28" s="1"/>
  <c r="D6" i="28"/>
  <c r="D84" i="28" s="1"/>
  <c r="D163" i="28" s="1"/>
  <c r="CF234" i="28" l="1"/>
  <c r="BK234" i="28"/>
  <c r="T234" i="28"/>
  <c r="W154" i="28"/>
  <c r="A154" i="28"/>
  <c r="W153" i="28"/>
  <c r="A153" i="28"/>
  <c r="W152" i="28"/>
  <c r="A152" i="28"/>
  <c r="W151" i="28"/>
  <c r="A151" i="28"/>
  <c r="W150" i="28"/>
  <c r="A150" i="28"/>
  <c r="W149" i="28"/>
  <c r="A149" i="28"/>
  <c r="W148" i="28"/>
  <c r="A148" i="28"/>
  <c r="W147" i="28"/>
  <c r="A147" i="28"/>
  <c r="W146" i="28"/>
  <c r="A146" i="28"/>
  <c r="W145" i="28"/>
  <c r="A145" i="28"/>
  <c r="W144" i="28"/>
  <c r="A144" i="28"/>
  <c r="W143" i="28"/>
  <c r="A143" i="28"/>
  <c r="W142" i="28"/>
  <c r="A142" i="28"/>
  <c r="W141" i="28"/>
  <c r="A141" i="28"/>
  <c r="W140" i="28"/>
  <c r="A140" i="28"/>
  <c r="W139" i="28"/>
  <c r="A139" i="28"/>
  <c r="W138" i="28"/>
  <c r="A138" i="28"/>
  <c r="BM137" i="28"/>
  <c r="AR137" i="28"/>
  <c r="W137" i="28"/>
  <c r="A137" i="28"/>
  <c r="BM136" i="28"/>
  <c r="AR136" i="28"/>
  <c r="W136" i="28"/>
  <c r="A136" i="28"/>
  <c r="W135" i="28"/>
  <c r="A135" i="28"/>
  <c r="W134" i="28"/>
  <c r="A134" i="28"/>
  <c r="W133" i="28"/>
  <c r="A133" i="28"/>
  <c r="W132" i="28"/>
  <c r="A132" i="28"/>
  <c r="W131" i="28"/>
  <c r="A131" i="28"/>
  <c r="W130" i="28"/>
  <c r="A130" i="28"/>
  <c r="W129" i="28"/>
  <c r="A129" i="28"/>
  <c r="W128" i="28"/>
  <c r="A128" i="28"/>
  <c r="W127" i="28"/>
  <c r="A127" i="28"/>
  <c r="W126" i="28"/>
  <c r="A126" i="28"/>
  <c r="W125" i="28"/>
  <c r="A125" i="28"/>
  <c r="W124" i="28"/>
  <c r="A124" i="28"/>
  <c r="W123" i="28"/>
  <c r="A123" i="28"/>
  <c r="W122" i="28"/>
  <c r="A122" i="28"/>
  <c r="W121" i="28"/>
  <c r="A121" i="28"/>
  <c r="W120" i="28"/>
  <c r="A120" i="28"/>
  <c r="W119" i="28"/>
  <c r="A119" i="28"/>
  <c r="W118" i="28"/>
  <c r="A118" i="28"/>
  <c r="W117" i="28"/>
  <c r="A117" i="28"/>
  <c r="W116" i="28"/>
  <c r="A116" i="28"/>
  <c r="BM115" i="28"/>
  <c r="AR115" i="28"/>
  <c r="W115" i="28"/>
  <c r="A115" i="28"/>
  <c r="W114" i="28"/>
  <c r="A114" i="28"/>
  <c r="W113" i="28"/>
  <c r="A113" i="28"/>
  <c r="W112" i="28"/>
  <c r="A112" i="28"/>
  <c r="W111" i="28"/>
  <c r="A111" i="28"/>
  <c r="W110" i="28"/>
  <c r="A110" i="28"/>
  <c r="W109" i="28"/>
  <c r="A109" i="28"/>
  <c r="W108" i="28"/>
  <c r="A108" i="28"/>
  <c r="W107" i="28"/>
  <c r="A107" i="28"/>
  <c r="W106" i="28"/>
  <c r="A106" i="28"/>
  <c r="BM105" i="28"/>
  <c r="AR105" i="28"/>
  <c r="W105" i="28"/>
  <c r="A105" i="28"/>
  <c r="W104" i="28"/>
  <c r="A104" i="28"/>
  <c r="W103" i="28"/>
  <c r="A103" i="28"/>
  <c r="W102" i="28"/>
  <c r="A102" i="28"/>
  <c r="W101" i="28"/>
  <c r="A101" i="28"/>
  <c r="W100" i="28"/>
  <c r="A100" i="28"/>
  <c r="W99" i="28"/>
  <c r="A99" i="28"/>
  <c r="BM98" i="28"/>
  <c r="AR98" i="28"/>
  <c r="W98" i="28"/>
  <c r="A98" i="28"/>
  <c r="E34" i="32"/>
  <c r="W96" i="28"/>
  <c r="A96" i="28"/>
  <c r="W95" i="28"/>
  <c r="A95" i="28"/>
  <c r="W94" i="28"/>
  <c r="A94" i="28"/>
  <c r="W93" i="28"/>
  <c r="A93" i="28"/>
  <c r="W92" i="28"/>
  <c r="A92" i="28"/>
  <c r="W91" i="28"/>
  <c r="A91" i="28"/>
  <c r="W90" i="28"/>
  <c r="A90" i="28"/>
  <c r="W89" i="28"/>
  <c r="A89" i="28"/>
  <c r="W88" i="28"/>
  <c r="A88" i="28"/>
  <c r="W87" i="28"/>
  <c r="A87" i="28"/>
  <c r="W86" i="28"/>
  <c r="A86" i="28"/>
  <c r="W85" i="28"/>
  <c r="A85" i="28"/>
  <c r="BC82" i="28"/>
  <c r="L82" i="28"/>
  <c r="E33" i="32" l="1"/>
  <c r="W97" i="28"/>
  <c r="E35" i="32"/>
  <c r="H35" i="32" s="1"/>
  <c r="AR85" i="28"/>
  <c r="AR86" i="28"/>
  <c r="AR87" i="28"/>
  <c r="AR88" i="28"/>
  <c r="AR89" i="28"/>
  <c r="AR90" i="28"/>
  <c r="AR91" i="28"/>
  <c r="AR92" i="28"/>
  <c r="AR93" i="28"/>
  <c r="AR94" i="28"/>
  <c r="AR95" i="28"/>
  <c r="AR96" i="28"/>
  <c r="AR99" i="28"/>
  <c r="AR100" i="28"/>
  <c r="AR101" i="28"/>
  <c r="AR102" i="28"/>
  <c r="AR103" i="28"/>
  <c r="AR104" i="28"/>
  <c r="AR106" i="28"/>
  <c r="AR107" i="28"/>
  <c r="AR108" i="28"/>
  <c r="AR109" i="28"/>
  <c r="AR110" i="28"/>
  <c r="AR111" i="28"/>
  <c r="AR112" i="28"/>
  <c r="AR113" i="28"/>
  <c r="AR114" i="28"/>
  <c r="AR116" i="28"/>
  <c r="AR117" i="28"/>
  <c r="AR118" i="28"/>
  <c r="AR119" i="28"/>
  <c r="AR120" i="28"/>
  <c r="AR121" i="28"/>
  <c r="AR122" i="28"/>
  <c r="AR123" i="28"/>
  <c r="AR124" i="28"/>
  <c r="AR125" i="28"/>
  <c r="AR126" i="28"/>
  <c r="AR127" i="28"/>
  <c r="AR128" i="28"/>
  <c r="AR129" i="28"/>
  <c r="AR130" i="28"/>
  <c r="AR131" i="28"/>
  <c r="AR132" i="28"/>
  <c r="AR133" i="28"/>
  <c r="AR134" i="28"/>
  <c r="AR135" i="28"/>
  <c r="AR138" i="28"/>
  <c r="AR139" i="28"/>
  <c r="AR140" i="28"/>
  <c r="AR141" i="28"/>
  <c r="AR142" i="28"/>
  <c r="AR143" i="28"/>
  <c r="AR144" i="28"/>
  <c r="AR145" i="28"/>
  <c r="AR146" i="28"/>
  <c r="AR147" i="28"/>
  <c r="AR148" i="28"/>
  <c r="AR149" i="28"/>
  <c r="AR150" i="28"/>
  <c r="AR151" i="28"/>
  <c r="AR152" i="28"/>
  <c r="AR153" i="28"/>
  <c r="AR154" i="28"/>
  <c r="BM85" i="28"/>
  <c r="BM86" i="28"/>
  <c r="BM87" i="28"/>
  <c r="BM88" i="28"/>
  <c r="BM89" i="28"/>
  <c r="BM90" i="28"/>
  <c r="BM91" i="28"/>
  <c r="BM92" i="28"/>
  <c r="BM93" i="28"/>
  <c r="BM94" i="28"/>
  <c r="BM95" i="28"/>
  <c r="BM96" i="28"/>
  <c r="BM99" i="28"/>
  <c r="BM100" i="28"/>
  <c r="BM101" i="28"/>
  <c r="BM102" i="28"/>
  <c r="BM103" i="28"/>
  <c r="BM104" i="28"/>
  <c r="BM106" i="28"/>
  <c r="BM107" i="28"/>
  <c r="BM108" i="28"/>
  <c r="BM109" i="28"/>
  <c r="BM110" i="28"/>
  <c r="BM111" i="28"/>
  <c r="BM112" i="28"/>
  <c r="BM113" i="28"/>
  <c r="BM114" i="28"/>
  <c r="BM116" i="28"/>
  <c r="BM117" i="28"/>
  <c r="BM118" i="28"/>
  <c r="BM119" i="28"/>
  <c r="BM120" i="28"/>
  <c r="BM121" i="28"/>
  <c r="BM122" i="28"/>
  <c r="BM123" i="28"/>
  <c r="BM124" i="28"/>
  <c r="BM125" i="28"/>
  <c r="BM126" i="28"/>
  <c r="BM127" i="28"/>
  <c r="BM128" i="28"/>
  <c r="BM129" i="28"/>
  <c r="BM130" i="28"/>
  <c r="BM131" i="28"/>
  <c r="BM132" i="28"/>
  <c r="BM133" i="28"/>
  <c r="BM134" i="28"/>
  <c r="BM135" i="28"/>
  <c r="BM138" i="28"/>
  <c r="BM139" i="28"/>
  <c r="BM140" i="28"/>
  <c r="BM141" i="28"/>
  <c r="BM142" i="28"/>
  <c r="BM143" i="28"/>
  <c r="BM144" i="28"/>
  <c r="BM145" i="28"/>
  <c r="BM146" i="28"/>
  <c r="BM147" i="28"/>
  <c r="BM148" i="28"/>
  <c r="BM149" i="28"/>
  <c r="BM150" i="28"/>
  <c r="BM151" i="28"/>
  <c r="BM152" i="28"/>
  <c r="BM153" i="28"/>
  <c r="BM154" i="28"/>
  <c r="A97" i="28"/>
  <c r="BM97" i="28"/>
  <c r="AR97" i="28"/>
  <c r="BM76" i="28"/>
  <c r="BK76" i="28"/>
  <c r="BM75" i="28"/>
  <c r="BM74" i="28"/>
  <c r="BM73" i="28"/>
  <c r="BM72" i="28"/>
  <c r="BM71" i="28"/>
  <c r="BK71" i="28"/>
  <c r="BM70" i="28"/>
  <c r="BK70" i="28"/>
  <c r="BM69" i="28"/>
  <c r="BK69" i="28"/>
  <c r="BM68" i="28"/>
  <c r="BK68" i="28"/>
  <c r="BM67" i="28"/>
  <c r="BK67" i="28"/>
  <c r="BM66" i="28"/>
  <c r="BK66" i="28"/>
  <c r="BM65" i="28"/>
  <c r="BK65" i="28"/>
  <c r="BM64" i="28"/>
  <c r="BK64" i="28"/>
  <c r="BM63" i="28"/>
  <c r="BK63" i="28"/>
  <c r="BM62" i="28"/>
  <c r="BK62" i="28"/>
  <c r="BM61" i="28"/>
  <c r="BK61" i="28"/>
  <c r="BM60" i="28"/>
  <c r="BK60" i="28"/>
  <c r="BM59" i="28"/>
  <c r="BK59" i="28"/>
  <c r="AR59" i="28" s="1"/>
  <c r="W59" i="28"/>
  <c r="BM58" i="28"/>
  <c r="BK58" i="28"/>
  <c r="AR58" i="28" s="1"/>
  <c r="W58" i="28"/>
  <c r="BM57" i="28"/>
  <c r="BK57" i="28"/>
  <c r="BM56" i="28"/>
  <c r="BK56" i="28"/>
  <c r="BM55" i="28"/>
  <c r="BK55" i="28"/>
  <c r="BM54" i="28"/>
  <c r="BK54" i="28"/>
  <c r="BM53" i="28"/>
  <c r="BK53" i="28"/>
  <c r="BM52" i="28"/>
  <c r="BK52" i="28"/>
  <c r="BM51" i="28"/>
  <c r="BK51" i="28"/>
  <c r="BM50" i="28"/>
  <c r="BK50" i="28"/>
  <c r="BM49" i="28"/>
  <c r="BK49" i="28"/>
  <c r="BM48" i="28"/>
  <c r="BK48" i="28"/>
  <c r="BM47" i="28"/>
  <c r="BK47" i="28"/>
  <c r="BM46" i="28"/>
  <c r="BK46" i="28"/>
  <c r="BM45" i="28"/>
  <c r="BK45" i="28"/>
  <c r="AV241" i="28" s="1"/>
  <c r="BM44" i="28"/>
  <c r="BK44" i="28"/>
  <c r="BM43" i="28"/>
  <c r="BK43" i="28"/>
  <c r="BM42" i="28"/>
  <c r="BK42" i="28"/>
  <c r="BM41" i="28"/>
  <c r="BK41" i="28"/>
  <c r="BM40" i="28"/>
  <c r="BK40" i="28"/>
  <c r="BM39" i="28"/>
  <c r="BK39" i="28"/>
  <c r="BM38" i="28"/>
  <c r="BK38" i="28"/>
  <c r="BM37" i="28"/>
  <c r="BK37" i="28"/>
  <c r="AR37" i="28" s="1"/>
  <c r="W37" i="28"/>
  <c r="BM36" i="28"/>
  <c r="BK36" i="28"/>
  <c r="BM35" i="28"/>
  <c r="BK35" i="28"/>
  <c r="BM34" i="28"/>
  <c r="BK34" i="28"/>
  <c r="BM33" i="28"/>
  <c r="BK33" i="28"/>
  <c r="BM32" i="28"/>
  <c r="BK32" i="28"/>
  <c r="BM31" i="28"/>
  <c r="BK31" i="28"/>
  <c r="BM30" i="28"/>
  <c r="BK30" i="28"/>
  <c r="BM29" i="28"/>
  <c r="BK29" i="28"/>
  <c r="BM28" i="28"/>
  <c r="BK28" i="28"/>
  <c r="BM27" i="28"/>
  <c r="BK27" i="28"/>
  <c r="AR27" i="28" s="1"/>
  <c r="W27" i="28"/>
  <c r="BM26" i="28"/>
  <c r="BK26" i="28"/>
  <c r="AV240" i="28" s="1"/>
  <c r="BM25" i="28"/>
  <c r="BK25" i="28"/>
  <c r="BM24" i="28"/>
  <c r="BK24" i="28"/>
  <c r="BM23" i="28"/>
  <c r="BK23" i="28"/>
  <c r="AV239" i="28" s="1"/>
  <c r="BM22" i="28"/>
  <c r="BK22" i="28"/>
  <c r="AV238" i="28" s="1"/>
  <c r="BM21" i="28"/>
  <c r="BK21" i="28"/>
  <c r="BM20" i="28"/>
  <c r="BK20" i="28"/>
  <c r="AR20" i="28" s="1"/>
  <c r="W20" i="28"/>
  <c r="BK19" i="28"/>
  <c r="F34" i="32" s="1"/>
  <c r="H34" i="32" s="1"/>
  <c r="F33" i="32"/>
  <c r="BM18" i="28"/>
  <c r="BK18" i="28"/>
  <c r="BM17" i="28"/>
  <c r="BK17" i="28"/>
  <c r="BM16" i="28"/>
  <c r="BK16" i="28"/>
  <c r="BM15" i="28"/>
  <c r="BK15" i="28"/>
  <c r="AV242" i="28" s="1"/>
  <c r="BM14" i="28"/>
  <c r="BK14" i="28"/>
  <c r="BM13" i="28"/>
  <c r="BK13" i="28"/>
  <c r="AV237" i="28" s="1"/>
  <c r="BM12" i="28"/>
  <c r="BK12" i="28"/>
  <c r="BM11" i="28"/>
  <c r="BK11" i="28"/>
  <c r="BM10" i="28"/>
  <c r="BK10" i="28"/>
  <c r="CF9" i="28"/>
  <c r="BK9" i="28"/>
  <c r="CF8" i="28"/>
  <c r="BM8" i="28" s="1"/>
  <c r="BK8" i="28"/>
  <c r="AR8" i="28" s="1"/>
  <c r="CF7" i="28"/>
  <c r="BK7" i="28"/>
  <c r="AV243" i="28" l="1"/>
  <c r="H33" i="32"/>
  <c r="G35" i="32"/>
  <c r="G33" i="32"/>
  <c r="G34" i="32"/>
  <c r="AR26" i="28"/>
  <c r="AR28" i="28"/>
  <c r="W29" i="28"/>
  <c r="AR30" i="28"/>
  <c r="W31" i="28"/>
  <c r="AR32" i="28"/>
  <c r="W33" i="28"/>
  <c r="AR34" i="28"/>
  <c r="W35" i="28"/>
  <c r="AR36" i="28"/>
  <c r="AR38" i="28"/>
  <c r="W39" i="28"/>
  <c r="AR40" i="28"/>
  <c r="W41" i="28"/>
  <c r="AR42" i="28"/>
  <c r="W43" i="28"/>
  <c r="AR44" i="28"/>
  <c r="W45" i="28"/>
  <c r="AR46" i="28"/>
  <c r="W47" i="28"/>
  <c r="AR48" i="28"/>
  <c r="W49" i="28"/>
  <c r="AR50" i="28"/>
  <c r="W51" i="28"/>
  <c r="AR52" i="28"/>
  <c r="W53" i="28"/>
  <c r="AR54" i="28"/>
  <c r="W55" i="28"/>
  <c r="AR56" i="28"/>
  <c r="W57" i="28"/>
  <c r="AR60" i="28"/>
  <c r="W61" i="28"/>
  <c r="AR62" i="28"/>
  <c r="W63" i="28"/>
  <c r="AR64" i="28"/>
  <c r="W65" i="28"/>
  <c r="AR66" i="28"/>
  <c r="W67" i="28"/>
  <c r="AR68" i="28"/>
  <c r="W69" i="28"/>
  <c r="AR70" i="28"/>
  <c r="W71" i="28"/>
  <c r="AR72" i="28"/>
  <c r="W73" i="28"/>
  <c r="AR74" i="28"/>
  <c r="W75" i="28"/>
  <c r="W9" i="28"/>
  <c r="BM9" i="28"/>
  <c r="AR10" i="28"/>
  <c r="W11" i="28"/>
  <c r="AR12" i="28"/>
  <c r="W13" i="28"/>
  <c r="AR14" i="28"/>
  <c r="W15" i="28"/>
  <c r="AR16" i="28"/>
  <c r="W17" i="28"/>
  <c r="AR18" i="28"/>
  <c r="AR21" i="28"/>
  <c r="W22" i="28"/>
  <c r="AR23" i="28"/>
  <c r="W24" i="28"/>
  <c r="AR25" i="28"/>
  <c r="W26" i="28"/>
  <c r="W28" i="28"/>
  <c r="AR29" i="28"/>
  <c r="AR31" i="28"/>
  <c r="W32" i="28"/>
  <c r="AR33" i="28"/>
  <c r="W34" i="28"/>
  <c r="AR35" i="28"/>
  <c r="W36" i="28"/>
  <c r="W38" i="28"/>
  <c r="AR39" i="28"/>
  <c r="W40" i="28"/>
  <c r="AR41" i="28"/>
  <c r="W42" i="28"/>
  <c r="AR43" i="28"/>
  <c r="W44" i="28"/>
  <c r="AR45" i="28"/>
  <c r="W46" i="28"/>
  <c r="AR47" i="28"/>
  <c r="W48" i="28"/>
  <c r="AR49" i="28"/>
  <c r="W50" i="28"/>
  <c r="AR51" i="28"/>
  <c r="W52" i="28"/>
  <c r="AR53" i="28"/>
  <c r="W54" i="28"/>
  <c r="AR55" i="28"/>
  <c r="W56" i="28"/>
  <c r="AR57" i="28"/>
  <c r="W60" i="28"/>
  <c r="AR61" i="28"/>
  <c r="W62" i="28"/>
  <c r="AR63" i="28"/>
  <c r="W64" i="28"/>
  <c r="AR65" i="28"/>
  <c r="W66" i="28"/>
  <c r="AR67" i="28"/>
  <c r="W68" i="28"/>
  <c r="AR69" i="28"/>
  <c r="W70" i="28"/>
  <c r="AR71" i="28"/>
  <c r="W72" i="28"/>
  <c r="AR73" i="28"/>
  <c r="W74" i="28"/>
  <c r="AR75" i="28"/>
  <c r="W76" i="28"/>
  <c r="AR9" i="28"/>
  <c r="W10" i="28"/>
  <c r="AR11" i="28"/>
  <c r="W12" i="28"/>
  <c r="AR13" i="28"/>
  <c r="AR15" i="28"/>
  <c r="W16" i="28"/>
  <c r="AR17" i="28"/>
  <c r="W18" i="28"/>
  <c r="AR19" i="28"/>
  <c r="AR22" i="28"/>
  <c r="W23" i="28"/>
  <c r="AR24" i="28"/>
  <c r="W25" i="28"/>
  <c r="AR76" i="28"/>
  <c r="W19" i="28"/>
  <c r="W21" i="28"/>
  <c r="W14" i="28"/>
  <c r="W30" i="28"/>
  <c r="BM19" i="28"/>
  <c r="AR7" i="28"/>
  <c r="W7" i="28"/>
  <c r="BM7" i="28"/>
  <c r="G36" i="32" l="1"/>
  <c r="I37" i="32" s="1"/>
  <c r="X4" i="9"/>
  <c r="W4" i="9"/>
  <c r="V4" i="9"/>
  <c r="U4" i="9"/>
  <c r="T4" i="9"/>
  <c r="S4" i="9"/>
  <c r="R4" i="9"/>
  <c r="Q4" i="9"/>
  <c r="P4" i="9"/>
  <c r="O4" i="9"/>
  <c r="N4" i="9"/>
  <c r="M4" i="9"/>
  <c r="L4" i="9"/>
  <c r="K4" i="9"/>
  <c r="J4" i="9"/>
  <c r="T76" i="28" l="1"/>
  <c r="A76" i="28" s="1"/>
  <c r="T75" i="28"/>
  <c r="A75" i="28" s="1"/>
  <c r="T74" i="28"/>
  <c r="A74" i="28" s="1"/>
  <c r="T73" i="28"/>
  <c r="T72" i="28"/>
  <c r="A72" i="28" s="1"/>
  <c r="T71" i="28"/>
  <c r="A71" i="28" s="1"/>
  <c r="T70" i="28"/>
  <c r="A70" i="28" s="1"/>
  <c r="T69" i="28"/>
  <c r="A69" i="28" s="1"/>
  <c r="T68" i="28"/>
  <c r="A68" i="28" s="1"/>
  <c r="T67" i="28"/>
  <c r="A67" i="28" s="1"/>
  <c r="T66" i="28"/>
  <c r="A66" i="28" s="1"/>
  <c r="T65" i="28"/>
  <c r="A65" i="28" s="1"/>
  <c r="T64" i="28"/>
  <c r="A64" i="28" s="1"/>
  <c r="T63" i="28"/>
  <c r="A63" i="28" s="1"/>
  <c r="T62" i="28"/>
  <c r="A62" i="28" s="1"/>
  <c r="T61" i="28"/>
  <c r="A61" i="28" s="1"/>
  <c r="T60" i="28"/>
  <c r="A60" i="28" s="1"/>
  <c r="T59" i="28"/>
  <c r="A59" i="28" s="1"/>
  <c r="T58" i="28"/>
  <c r="A58" i="28" s="1"/>
  <c r="T57" i="28"/>
  <c r="A57" i="28" s="1"/>
  <c r="T56" i="28"/>
  <c r="A56" i="28" s="1"/>
  <c r="T55" i="28"/>
  <c r="A55" i="28" s="1"/>
  <c r="T54" i="28"/>
  <c r="A54" i="28" s="1"/>
  <c r="T53" i="28"/>
  <c r="A53" i="28" s="1"/>
  <c r="T52" i="28"/>
  <c r="A52" i="28" s="1"/>
  <c r="T51" i="28"/>
  <c r="A51" i="28" s="1"/>
  <c r="T50" i="28"/>
  <c r="A50" i="28" s="1"/>
  <c r="T49" i="28"/>
  <c r="A49" i="28" s="1"/>
  <c r="T48" i="28"/>
  <c r="A48" i="28" s="1"/>
  <c r="T47" i="28"/>
  <c r="A47" i="28" s="1"/>
  <c r="T46" i="28"/>
  <c r="A46" i="28" s="1"/>
  <c r="T45" i="28"/>
  <c r="T44" i="28"/>
  <c r="A44" i="28" s="1"/>
  <c r="T43" i="28"/>
  <c r="A43" i="28" s="1"/>
  <c r="T42" i="28"/>
  <c r="A42" i="28" s="1"/>
  <c r="T41" i="28"/>
  <c r="A41" i="28" s="1"/>
  <c r="T40" i="28"/>
  <c r="A40" i="28" s="1"/>
  <c r="T39" i="28"/>
  <c r="A39" i="28" s="1"/>
  <c r="T38" i="28"/>
  <c r="A38" i="28" s="1"/>
  <c r="T37" i="28"/>
  <c r="A37" i="28" s="1"/>
  <c r="T36" i="28"/>
  <c r="A36" i="28" s="1"/>
  <c r="T35" i="28"/>
  <c r="A35" i="28" s="1"/>
  <c r="T34" i="28"/>
  <c r="A34" i="28" s="1"/>
  <c r="T33" i="28"/>
  <c r="A33" i="28" s="1"/>
  <c r="T32" i="28"/>
  <c r="A32" i="28" s="1"/>
  <c r="T31" i="28"/>
  <c r="A31" i="28" s="1"/>
  <c r="T30" i="28"/>
  <c r="A30" i="28" s="1"/>
  <c r="T29" i="28"/>
  <c r="A29" i="28" s="1"/>
  <c r="T28" i="28"/>
  <c r="A28" i="28" s="1"/>
  <c r="T27" i="28"/>
  <c r="A27" i="28" s="1"/>
  <c r="T26" i="28"/>
  <c r="T25" i="28"/>
  <c r="A25" i="28" s="1"/>
  <c r="T24" i="28"/>
  <c r="A24" i="28" s="1"/>
  <c r="T23" i="28"/>
  <c r="T22" i="28"/>
  <c r="T21" i="28"/>
  <c r="A21" i="28" s="1"/>
  <c r="T20" i="28"/>
  <c r="A20" i="28" s="1"/>
  <c r="T19" i="28"/>
  <c r="A19" i="28" s="1"/>
  <c r="T18" i="28"/>
  <c r="A18" i="28" s="1"/>
  <c r="T17" i="28"/>
  <c r="A17" i="28" s="1"/>
  <c r="T16" i="28"/>
  <c r="A16" i="28" s="1"/>
  <c r="T15" i="28"/>
  <c r="T14" i="28"/>
  <c r="A14" i="28" s="1"/>
  <c r="T13" i="28"/>
  <c r="T12" i="28"/>
  <c r="A12" i="28" s="1"/>
  <c r="T11" i="28"/>
  <c r="A11" i="28" s="1"/>
  <c r="T10" i="28"/>
  <c r="A10" i="28" s="1"/>
  <c r="T9" i="28"/>
  <c r="T8" i="28"/>
  <c r="A8" i="28" s="1"/>
  <c r="A7" i="28"/>
  <c r="A15" i="28" l="1"/>
  <c r="E242" i="28"/>
  <c r="A45" i="28"/>
  <c r="E241" i="28"/>
  <c r="A13" i="28"/>
  <c r="E237" i="28"/>
  <c r="A23" i="28"/>
  <c r="E239" i="28"/>
  <c r="A22" i="28"/>
  <c r="E238" i="28"/>
  <c r="A26" i="28"/>
  <c r="E240" i="28"/>
  <c r="A73" i="28"/>
  <c r="A9" i="28"/>
  <c r="D72" i="14"/>
  <c r="B72" i="14"/>
  <c r="B31" i="14"/>
  <c r="U60" i="8"/>
  <c r="X60" i="8" s="1"/>
  <c r="C57" i="9"/>
  <c r="B57" i="9"/>
  <c r="AA57" i="9" s="1"/>
  <c r="C27" i="9"/>
  <c r="B27" i="9"/>
  <c r="D31" i="14"/>
  <c r="V29" i="8"/>
  <c r="E243" i="28" l="1"/>
  <c r="AB29" i="8"/>
  <c r="D258" i="4" s="1"/>
  <c r="D399" i="4" s="1"/>
  <c r="D418" i="4" s="1"/>
  <c r="D53" i="12"/>
  <c r="AA27" i="9"/>
  <c r="R27" i="9"/>
  <c r="Z216" i="28"/>
  <c r="AP216" i="28" s="1"/>
  <c r="AA59" i="8"/>
  <c r="A59" i="8" s="1"/>
  <c r="H27" i="9"/>
  <c r="P10" i="30"/>
  <c r="V59" i="8"/>
  <c r="AB59" i="8" s="1"/>
  <c r="C72" i="14" s="1"/>
  <c r="M29" i="13"/>
  <c r="D16" i="13"/>
  <c r="X59" i="8"/>
  <c r="Y59" i="8" s="1"/>
  <c r="W59" i="8"/>
  <c r="X29" i="8"/>
  <c r="W29" i="8"/>
  <c r="B544" i="4" l="1"/>
  <c r="I7" i="25"/>
  <c r="I24" i="25" s="1"/>
  <c r="I24" i="27" s="1"/>
  <c r="D195" i="12"/>
  <c r="D246" i="12" s="1"/>
  <c r="C16" i="1"/>
  <c r="BF16" i="1" s="1"/>
  <c r="C31" i="14"/>
  <c r="L29" i="13" s="1"/>
  <c r="I57" i="9"/>
  <c r="I251" i="4"/>
  <c r="D216" i="12"/>
  <c r="D231" i="12"/>
  <c r="D199" i="12"/>
  <c r="DS7" i="25"/>
  <c r="DS26" i="25" s="1"/>
  <c r="H29" i="11"/>
  <c r="I29" i="11"/>
  <c r="U7" i="25" s="1"/>
  <c r="U26" i="25" s="1"/>
  <c r="I27" i="9"/>
  <c r="E258" i="4"/>
  <c r="H57" i="9"/>
  <c r="H251" i="4"/>
  <c r="B18" i="12"/>
  <c r="B17" i="12"/>
  <c r="B42" i="12"/>
  <c r="B36" i="12"/>
  <c r="B40" i="12"/>
  <c r="B39" i="12"/>
  <c r="B37" i="12"/>
  <c r="B41" i="12"/>
  <c r="B26" i="12"/>
  <c r="B43" i="12"/>
  <c r="B24" i="12"/>
  <c r="B23" i="12"/>
  <c r="B22" i="12"/>
  <c r="B21" i="12"/>
  <c r="B19" i="12"/>
  <c r="B16" i="12"/>
  <c r="B25" i="12"/>
  <c r="B38" i="12"/>
  <c r="B34" i="12"/>
  <c r="B33" i="12"/>
  <c r="B35" i="12"/>
  <c r="B31" i="12"/>
  <c r="B30" i="12"/>
  <c r="B29" i="12"/>
  <c r="B28" i="12"/>
  <c r="B27" i="12"/>
  <c r="B32" i="12"/>
  <c r="B10" i="12"/>
  <c r="B11" i="12"/>
  <c r="B9" i="12"/>
  <c r="B8" i="12"/>
  <c r="B15" i="12"/>
  <c r="B13" i="12"/>
  <c r="B12" i="12"/>
  <c r="B14" i="12"/>
  <c r="D215" i="12" l="1"/>
  <c r="D198" i="12"/>
  <c r="D232" i="12"/>
  <c r="D207" i="12"/>
  <c r="D223" i="12"/>
  <c r="D239" i="12"/>
  <c r="D208" i="12"/>
  <c r="D224" i="12"/>
  <c r="D240" i="12"/>
  <c r="I11" i="25"/>
  <c r="I11" i="27" s="1"/>
  <c r="I8" i="25"/>
  <c r="I8" i="27" s="1"/>
  <c r="D545" i="4" s="1"/>
  <c r="I19" i="25"/>
  <c r="I19" i="27" s="1"/>
  <c r="D549" i="4" s="1"/>
  <c r="I16" i="25"/>
  <c r="I16" i="27" s="1"/>
  <c r="I15" i="25"/>
  <c r="I15" i="27" s="1"/>
  <c r="I23" i="25"/>
  <c r="I23" i="27" s="1"/>
  <c r="I12" i="25"/>
  <c r="I12" i="27" s="1"/>
  <c r="D547" i="4" s="1"/>
  <c r="I20" i="25"/>
  <c r="I20" i="27" s="1"/>
  <c r="I9" i="25"/>
  <c r="I9" i="27" s="1"/>
  <c r="I13" i="25"/>
  <c r="I13" i="27" s="1"/>
  <c r="I17" i="25"/>
  <c r="I17" i="27" s="1"/>
  <c r="D548" i="4" s="1"/>
  <c r="I21" i="25"/>
  <c r="I21" i="27" s="1"/>
  <c r="I25" i="25"/>
  <c r="I25" i="27" s="1"/>
  <c r="I10" i="25"/>
  <c r="I10" i="27" s="1"/>
  <c r="D546" i="4" s="1"/>
  <c r="I14" i="25"/>
  <c r="I14" i="27" s="1"/>
  <c r="I18" i="25"/>
  <c r="I18" i="27" s="1"/>
  <c r="I7" i="27"/>
  <c r="I26" i="25"/>
  <c r="I26" i="27" s="1"/>
  <c r="I22" i="25"/>
  <c r="I22" i="27" s="1"/>
  <c r="D203" i="12"/>
  <c r="D211" i="12"/>
  <c r="D219" i="12"/>
  <c r="D227" i="12"/>
  <c r="D235" i="12"/>
  <c r="D243" i="12"/>
  <c r="D202" i="12"/>
  <c r="D212" i="12"/>
  <c r="D220" i="12"/>
  <c r="D228" i="12"/>
  <c r="D236" i="12"/>
  <c r="D244" i="12"/>
  <c r="C16" i="13"/>
  <c r="D197" i="12"/>
  <c r="D201" i="12"/>
  <c r="D205" i="12"/>
  <c r="D209" i="12"/>
  <c r="D213" i="12"/>
  <c r="D217" i="12"/>
  <c r="D221" i="12"/>
  <c r="D225" i="12"/>
  <c r="D229" i="12"/>
  <c r="D233" i="12"/>
  <c r="D237" i="12"/>
  <c r="D241" i="12"/>
  <c r="D245" i="12"/>
  <c r="D200" i="12"/>
  <c r="D204" i="12"/>
  <c r="D210" i="12"/>
  <c r="D214" i="12"/>
  <c r="D218" i="12"/>
  <c r="D222" i="12"/>
  <c r="D226" i="12"/>
  <c r="D230" i="12"/>
  <c r="D234" i="12"/>
  <c r="D238" i="12"/>
  <c r="D242" i="12"/>
  <c r="U7" i="27"/>
  <c r="U25" i="25"/>
  <c r="U23" i="25"/>
  <c r="U22" i="25"/>
  <c r="U24" i="25"/>
  <c r="DS21" i="25"/>
  <c r="DS24" i="25"/>
  <c r="DS22" i="25"/>
  <c r="DS25" i="25"/>
  <c r="DS23" i="25"/>
  <c r="DS12" i="25"/>
  <c r="DS16" i="25"/>
  <c r="DS13" i="25"/>
  <c r="DS18" i="25"/>
  <c r="DS8" i="25"/>
  <c r="DS14" i="25"/>
  <c r="DS20" i="25"/>
  <c r="DS9" i="25"/>
  <c r="DS15" i="25"/>
  <c r="DS19" i="25"/>
  <c r="DS17" i="25"/>
  <c r="DS11" i="25"/>
  <c r="DS10" i="25"/>
  <c r="B113" i="12"/>
  <c r="B131" i="12" s="1"/>
  <c r="B62" i="12"/>
  <c r="B160" i="12" s="1"/>
  <c r="B86" i="12"/>
  <c r="B118" i="12"/>
  <c r="B136" i="12" s="1"/>
  <c r="B82" i="12"/>
  <c r="B165" i="12" s="1"/>
  <c r="B84" i="12"/>
  <c r="B89" i="12"/>
  <c r="B88" i="12"/>
  <c r="B79" i="12"/>
  <c r="B73" i="12"/>
  <c r="B76" i="12"/>
  <c r="B78" i="12"/>
  <c r="B80" i="12"/>
  <c r="B121" i="12"/>
  <c r="B139" i="12" s="1"/>
  <c r="B91" i="12"/>
  <c r="B169" i="12" s="1"/>
  <c r="B94" i="12"/>
  <c r="B122" i="12"/>
  <c r="B140" i="12" s="1"/>
  <c r="B96" i="12"/>
  <c r="B72" i="12"/>
  <c r="B68" i="12"/>
  <c r="B67" i="12"/>
  <c r="B116" i="12"/>
  <c r="B134" i="12" s="1"/>
  <c r="B65" i="12"/>
  <c r="B163" i="12" s="1"/>
  <c r="B117" i="12"/>
  <c r="B135" i="12" s="1"/>
  <c r="B66" i="12"/>
  <c r="B69" i="12"/>
  <c r="B114" i="12"/>
  <c r="B132" i="12" s="1"/>
  <c r="B63" i="12"/>
  <c r="B161" i="12" s="1"/>
  <c r="B115" i="12"/>
  <c r="B133" i="12" s="1"/>
  <c r="B64" i="12"/>
  <c r="B162" i="12" s="1"/>
  <c r="B81" i="12"/>
  <c r="B119" i="12"/>
  <c r="B137" i="12" s="1"/>
  <c r="B83" i="12"/>
  <c r="B166" i="12" s="1"/>
  <c r="B85" i="12"/>
  <c r="B167" i="12" s="1"/>
  <c r="B87" i="12"/>
  <c r="B92" i="12"/>
  <c r="B70" i="12"/>
  <c r="B164" i="12" s="1"/>
  <c r="B75" i="12"/>
  <c r="B77" i="12"/>
  <c r="B97" i="12"/>
  <c r="B170" i="12" s="1"/>
  <c r="B95" i="12"/>
  <c r="B93" i="12"/>
  <c r="B120" i="12"/>
  <c r="B138" i="12" s="1"/>
  <c r="B90" i="12"/>
  <c r="B168" i="12" s="1"/>
  <c r="B71" i="12"/>
  <c r="C49" i="20"/>
  <c r="C15" i="20"/>
  <c r="BI16" i="1"/>
  <c r="AF49" i="20" s="1"/>
  <c r="BG16" i="1"/>
  <c r="AD49" i="20" s="1"/>
  <c r="X16" i="1"/>
  <c r="X15" i="20" s="1"/>
  <c r="BH16" i="1"/>
  <c r="AE49" i="20" s="1"/>
  <c r="J29" i="11"/>
  <c r="BB7" i="25"/>
  <c r="BB26" i="25" s="1"/>
  <c r="U9" i="25"/>
  <c r="U9" i="27" s="1"/>
  <c r="U13" i="25"/>
  <c r="U13" i="27" s="1"/>
  <c r="U17" i="25"/>
  <c r="U17" i="27" s="1"/>
  <c r="U21" i="25"/>
  <c r="U21" i="27" s="1"/>
  <c r="U10" i="25"/>
  <c r="U10" i="27" s="1"/>
  <c r="U14" i="25"/>
  <c r="U14" i="27" s="1"/>
  <c r="U18" i="25"/>
  <c r="U18" i="27" s="1"/>
  <c r="U11" i="25"/>
  <c r="U11" i="27" s="1"/>
  <c r="U15" i="25"/>
  <c r="U15" i="27" s="1"/>
  <c r="U19" i="25"/>
  <c r="U19" i="27" s="1"/>
  <c r="U8" i="25"/>
  <c r="U8" i="27" s="1"/>
  <c r="U12" i="25"/>
  <c r="U12" i="27" s="1"/>
  <c r="U16" i="25"/>
  <c r="U16" i="27" s="1"/>
  <c r="U20" i="25"/>
  <c r="U20" i="27" s="1"/>
  <c r="K29" i="11"/>
  <c r="BJ7" i="27"/>
  <c r="BS20" i="25"/>
  <c r="BS18" i="25"/>
  <c r="BS16" i="25"/>
  <c r="BS14" i="25"/>
  <c r="BS12" i="25"/>
  <c r="BS10" i="25"/>
  <c r="BS8" i="25"/>
  <c r="BS21" i="25"/>
  <c r="BS19" i="25"/>
  <c r="BS17" i="25"/>
  <c r="BS15" i="25"/>
  <c r="BS13" i="25"/>
  <c r="BS11" i="25"/>
  <c r="BS9" i="25"/>
  <c r="BE16" i="1"/>
  <c r="AB49" i="20" s="1"/>
  <c r="AC49" i="20"/>
  <c r="BD16" i="1"/>
  <c r="AA49" i="20" s="1"/>
  <c r="BB16" i="1"/>
  <c r="Y49" i="20" s="1"/>
  <c r="BC16" i="1"/>
  <c r="Z49" i="20" s="1"/>
  <c r="BA16" i="1"/>
  <c r="X49" i="20" s="1"/>
  <c r="AY16" i="1"/>
  <c r="V49" i="20" s="1"/>
  <c r="AZ16" i="1"/>
  <c r="W49" i="20" s="1"/>
  <c r="BB25" i="25" l="1"/>
  <c r="BB23" i="25"/>
  <c r="BB22" i="25"/>
  <c r="BB24" i="25"/>
  <c r="BB21" i="25"/>
  <c r="BB10" i="25"/>
  <c r="BB14" i="25"/>
  <c r="BB18" i="25"/>
  <c r="AV7" i="27"/>
  <c r="BB11" i="25"/>
  <c r="BB15" i="25"/>
  <c r="BB19" i="25"/>
  <c r="BB8" i="25"/>
  <c r="BB12" i="25"/>
  <c r="BB16" i="25"/>
  <c r="BB20" i="25"/>
  <c r="BB9" i="25"/>
  <c r="BB13" i="25"/>
  <c r="BB17" i="25"/>
  <c r="B21" i="27"/>
  <c r="B21" i="25" s="1"/>
  <c r="B20" i="27"/>
  <c r="B20" i="25" s="1"/>
  <c r="B19" i="27"/>
  <c r="B19" i="25" s="1"/>
  <c r="B18" i="27"/>
  <c r="B18" i="25" s="1"/>
  <c r="B17" i="27"/>
  <c r="B17" i="25" s="1"/>
  <c r="B16" i="27"/>
  <c r="B16" i="25" s="1"/>
  <c r="B15" i="27"/>
  <c r="B15" i="25" s="1"/>
  <c r="B14" i="27"/>
  <c r="B14" i="25" s="1"/>
  <c r="B13" i="27"/>
  <c r="B13" i="25" s="1"/>
  <c r="B12" i="27"/>
  <c r="B12" i="25" s="1"/>
  <c r="B11" i="27"/>
  <c r="B11" i="25" s="1"/>
  <c r="B10" i="27"/>
  <c r="B10" i="25" s="1"/>
  <c r="B9" i="27"/>
  <c r="B9" i="25" s="1"/>
  <c r="B8" i="27"/>
  <c r="B8" i="25" s="1"/>
  <c r="F91" i="4" l="1"/>
  <c r="F90" i="4"/>
  <c r="F88" i="4"/>
  <c r="F87" i="4"/>
  <c r="B4" i="27" l="1"/>
  <c r="B4" i="25" l="1"/>
  <c r="AF2" i="23" l="1"/>
  <c r="AF3" i="23"/>
  <c r="BD3" i="23" l="1"/>
  <c r="CB3" i="23" s="1"/>
  <c r="BD2" i="23"/>
  <c r="CB2" i="23" s="1"/>
  <c r="E3" i="23"/>
  <c r="E2" i="23"/>
  <c r="AC3" i="23" l="1"/>
  <c r="BA3" i="23" s="1"/>
  <c r="BY3" i="23" s="1"/>
  <c r="AC2" i="23"/>
  <c r="BA2" i="23" s="1"/>
  <c r="BY2" i="23" s="1"/>
  <c r="C33" i="13" l="1"/>
  <c r="B75" i="14"/>
  <c r="C32" i="13"/>
  <c r="B74" i="14"/>
  <c r="D73" i="14"/>
  <c r="U17" i="13" s="1"/>
  <c r="B73" i="14"/>
  <c r="B71" i="14"/>
  <c r="B70" i="14"/>
  <c r="B69" i="14"/>
  <c r="B68" i="14"/>
  <c r="B67" i="14"/>
  <c r="B66" i="14"/>
  <c r="B65" i="14"/>
  <c r="B64" i="14"/>
  <c r="B63" i="14"/>
  <c r="B62" i="14"/>
  <c r="B61" i="14"/>
  <c r="B60" i="14"/>
  <c r="B59" i="14"/>
  <c r="B57" i="14"/>
  <c r="B56" i="14"/>
  <c r="B55" i="14"/>
  <c r="B54" i="14"/>
  <c r="B53" i="14"/>
  <c r="B52" i="14"/>
  <c r="B51" i="14"/>
  <c r="B50" i="14"/>
  <c r="B49" i="14"/>
  <c r="B48" i="14"/>
  <c r="B47" i="14"/>
  <c r="B46" i="14"/>
  <c r="B45" i="14"/>
  <c r="B44" i="14"/>
  <c r="B43" i="14"/>
  <c r="B41" i="14"/>
  <c r="B40" i="14"/>
  <c r="B39" i="14"/>
  <c r="B38" i="14"/>
  <c r="B37" i="14"/>
  <c r="B36" i="14"/>
  <c r="B35" i="14"/>
  <c r="B34" i="14"/>
  <c r="B33" i="14"/>
  <c r="B32" i="14"/>
  <c r="B30" i="14"/>
  <c r="B29" i="14"/>
  <c r="B28" i="14"/>
  <c r="B27" i="14"/>
  <c r="B26" i="14"/>
  <c r="B25" i="14"/>
  <c r="B24" i="14"/>
  <c r="B23" i="14"/>
  <c r="B22" i="14"/>
  <c r="B21" i="14"/>
  <c r="B20" i="14"/>
  <c r="B19" i="14"/>
  <c r="B18" i="14"/>
  <c r="B17" i="14"/>
  <c r="B16" i="14"/>
  <c r="B15" i="14"/>
  <c r="B14" i="14"/>
  <c r="B12" i="14"/>
  <c r="B11" i="14"/>
  <c r="B10" i="14"/>
  <c r="B9" i="14"/>
  <c r="B8" i="14"/>
  <c r="B7" i="14"/>
  <c r="G167" i="4"/>
  <c r="G166" i="4"/>
  <c r="G147" i="4"/>
  <c r="G146" i="4"/>
  <c r="G98" i="4"/>
  <c r="G97" i="4"/>
  <c r="G51" i="4"/>
  <c r="G50" i="4"/>
  <c r="G4" i="4"/>
  <c r="B2" i="16"/>
  <c r="B51" i="16" s="1"/>
  <c r="K5" i="12"/>
  <c r="K194" i="12" s="1"/>
  <c r="J5" i="12"/>
  <c r="J194" i="12" s="1"/>
  <c r="U76" i="8"/>
  <c r="W76" i="8" s="1"/>
  <c r="U75" i="8"/>
  <c r="D68" i="14" s="1"/>
  <c r="AD22" i="13" s="1"/>
  <c r="U74" i="8"/>
  <c r="D67" i="14" s="1"/>
  <c r="AD21" i="13" s="1"/>
  <c r="U73" i="8"/>
  <c r="D66" i="14" s="1"/>
  <c r="AD20" i="13" s="1"/>
  <c r="U72" i="8"/>
  <c r="D69" i="14" s="1"/>
  <c r="AD24" i="13" s="1"/>
  <c r="U71" i="8"/>
  <c r="U70" i="8"/>
  <c r="U69" i="8"/>
  <c r="D63" i="14" s="1"/>
  <c r="AD10" i="13" s="1"/>
  <c r="U68" i="8"/>
  <c r="U67" i="8"/>
  <c r="U66" i="8"/>
  <c r="U65" i="8"/>
  <c r="U64" i="8"/>
  <c r="U63" i="8"/>
  <c r="X63" i="8" s="1"/>
  <c r="Z220" i="28"/>
  <c r="AP220" i="28" s="1"/>
  <c r="U62" i="8"/>
  <c r="U61" i="8"/>
  <c r="W60" i="8"/>
  <c r="U58" i="8"/>
  <c r="D71" i="14" s="1"/>
  <c r="U57" i="8"/>
  <c r="U56" i="8"/>
  <c r="U55" i="8"/>
  <c r="U53" i="8"/>
  <c r="U52" i="8"/>
  <c r="U51" i="8"/>
  <c r="U50" i="8"/>
  <c r="U49" i="8"/>
  <c r="U48" i="8"/>
  <c r="U47" i="8"/>
  <c r="X47" i="8" s="1"/>
  <c r="U45" i="8"/>
  <c r="CA7" i="25" s="1"/>
  <c r="CA26" i="25" s="1"/>
  <c r="U44" i="8"/>
  <c r="D44" i="14" s="1"/>
  <c r="M21" i="13" s="1"/>
  <c r="U43" i="8"/>
  <c r="D42" i="14" s="1"/>
  <c r="D26" i="13" s="1"/>
  <c r="U42" i="8"/>
  <c r="D43" i="14" s="1"/>
  <c r="D27" i="13" s="1"/>
  <c r="U41" i="8"/>
  <c r="D40" i="14" s="1"/>
  <c r="D24" i="13" s="1"/>
  <c r="U40" i="8"/>
  <c r="D41" i="14" s="1"/>
  <c r="D25" i="13" s="1"/>
  <c r="U39" i="8"/>
  <c r="D39" i="14" s="1"/>
  <c r="D23" i="13" s="1"/>
  <c r="U38" i="8"/>
  <c r="D38" i="14" s="1"/>
  <c r="D22" i="13" s="1"/>
  <c r="U37" i="8"/>
  <c r="D37" i="14" s="1"/>
  <c r="U36" i="8"/>
  <c r="D36" i="14" s="1"/>
  <c r="D20" i="13" s="1"/>
  <c r="U35" i="8"/>
  <c r="D35" i="14" s="1"/>
  <c r="D19" i="13" s="1"/>
  <c r="V34" i="8"/>
  <c r="U34" i="8"/>
  <c r="V33" i="8"/>
  <c r="U33" i="8"/>
  <c r="X33" i="8" s="1"/>
  <c r="D27" i="14"/>
  <c r="D70" i="14"/>
  <c r="D32" i="14"/>
  <c r="D30" i="14"/>
  <c r="M28" i="13" s="1"/>
  <c r="U27" i="8"/>
  <c r="D28" i="14"/>
  <c r="D34" i="14"/>
  <c r="D26" i="14"/>
  <c r="D25" i="14"/>
  <c r="D24" i="14"/>
  <c r="D20" i="14"/>
  <c r="M19" i="13" s="1"/>
  <c r="D33" i="14"/>
  <c r="D19" i="14"/>
  <c r="M18" i="13" s="1"/>
  <c r="D18" i="14"/>
  <c r="M17" i="13" s="1"/>
  <c r="U17" i="8"/>
  <c r="D17" i="14" s="1"/>
  <c r="M16" i="13" s="1"/>
  <c r="U16" i="8"/>
  <c r="D16" i="14" s="1"/>
  <c r="M15" i="13" s="1"/>
  <c r="U15" i="8"/>
  <c r="D14" i="14"/>
  <c r="M13" i="13" s="1"/>
  <c r="D13" i="14"/>
  <c r="M12" i="13" s="1"/>
  <c r="U12" i="8"/>
  <c r="U11" i="8"/>
  <c r="D10" i="14" s="1"/>
  <c r="M9" i="13" s="1"/>
  <c r="U10" i="8"/>
  <c r="U9" i="8"/>
  <c r="D9" i="14" s="1"/>
  <c r="M8" i="13" s="1"/>
  <c r="U8" i="8"/>
  <c r="U7" i="8"/>
  <c r="B4" i="8"/>
  <c r="C74" i="9"/>
  <c r="B74" i="9"/>
  <c r="AA74" i="9" s="1"/>
  <c r="C73" i="9"/>
  <c r="B73" i="9"/>
  <c r="AA73" i="9" s="1"/>
  <c r="C72" i="9"/>
  <c r="B72" i="9"/>
  <c r="AA72" i="9" s="1"/>
  <c r="C71" i="9"/>
  <c r="B71" i="9"/>
  <c r="AA71" i="9" s="1"/>
  <c r="C70" i="9"/>
  <c r="B70" i="9"/>
  <c r="AA70" i="9" s="1"/>
  <c r="C69" i="9"/>
  <c r="B69" i="9"/>
  <c r="AA69" i="9" s="1"/>
  <c r="C68" i="9"/>
  <c r="B68" i="9"/>
  <c r="AA68" i="9" s="1"/>
  <c r="C67" i="9"/>
  <c r="B67" i="9"/>
  <c r="AA67" i="9" s="1"/>
  <c r="C66" i="9"/>
  <c r="B66" i="9"/>
  <c r="AA66" i="9" s="1"/>
  <c r="C65" i="9"/>
  <c r="B65" i="9"/>
  <c r="AA65" i="9" s="1"/>
  <c r="C64" i="9"/>
  <c r="B64" i="9"/>
  <c r="AA64" i="9" s="1"/>
  <c r="C63" i="9"/>
  <c r="B63" i="9"/>
  <c r="AA63" i="9" s="1"/>
  <c r="C62" i="9"/>
  <c r="B62" i="9"/>
  <c r="AA62" i="9" s="1"/>
  <c r="C61" i="9"/>
  <c r="B61" i="9"/>
  <c r="AA61" i="9" s="1"/>
  <c r="C60" i="9"/>
  <c r="B60" i="9"/>
  <c r="AA60" i="9" s="1"/>
  <c r="C59" i="9"/>
  <c r="B59" i="9"/>
  <c r="AA59" i="9" s="1"/>
  <c r="C58" i="9"/>
  <c r="B58" i="9"/>
  <c r="AA58" i="9" s="1"/>
  <c r="C56" i="9"/>
  <c r="B56" i="9"/>
  <c r="AA56" i="9" s="1"/>
  <c r="C55" i="9"/>
  <c r="B55" i="9"/>
  <c r="AA55" i="9" s="1"/>
  <c r="C54" i="9"/>
  <c r="B54" i="9"/>
  <c r="AA54" i="9" s="1"/>
  <c r="C53" i="9"/>
  <c r="B53" i="9"/>
  <c r="AA53" i="9" s="1"/>
  <c r="C52" i="9"/>
  <c r="B52" i="9"/>
  <c r="AA52" i="9" s="1"/>
  <c r="C51" i="9"/>
  <c r="B51" i="9"/>
  <c r="AA51" i="9" s="1"/>
  <c r="C50" i="9"/>
  <c r="B50" i="9"/>
  <c r="AA50" i="9" s="1"/>
  <c r="C49" i="9"/>
  <c r="B49" i="9"/>
  <c r="AA49" i="9" s="1"/>
  <c r="C48" i="9"/>
  <c r="B48" i="9"/>
  <c r="AA48" i="9" s="1"/>
  <c r="C47" i="9"/>
  <c r="B47" i="9"/>
  <c r="AA47" i="9" s="1"/>
  <c r="C46" i="9"/>
  <c r="B46" i="9"/>
  <c r="AA46" i="9" s="1"/>
  <c r="C45" i="9"/>
  <c r="B45" i="9"/>
  <c r="AA45" i="9" s="1"/>
  <c r="C44" i="9"/>
  <c r="B44" i="9"/>
  <c r="AA44" i="9" s="1"/>
  <c r="C43" i="9"/>
  <c r="B43" i="9"/>
  <c r="AA43" i="9" s="1"/>
  <c r="C42" i="9"/>
  <c r="B42" i="9"/>
  <c r="AA42" i="9" s="1"/>
  <c r="C41" i="9"/>
  <c r="B41" i="9"/>
  <c r="AA41" i="9" s="1"/>
  <c r="C40" i="9"/>
  <c r="B40" i="9"/>
  <c r="AA40" i="9" s="1"/>
  <c r="C39" i="9"/>
  <c r="B39" i="9"/>
  <c r="AA39" i="9" s="1"/>
  <c r="C38" i="9"/>
  <c r="B38" i="9"/>
  <c r="AA38" i="9" s="1"/>
  <c r="C37" i="9"/>
  <c r="B37" i="9"/>
  <c r="AA37" i="9" s="1"/>
  <c r="C36" i="9"/>
  <c r="B36" i="9"/>
  <c r="AA36" i="9" s="1"/>
  <c r="C35" i="9"/>
  <c r="B35" i="9"/>
  <c r="AA35" i="9" s="1"/>
  <c r="C34" i="9"/>
  <c r="B34" i="9"/>
  <c r="AA34" i="9" s="1"/>
  <c r="C33" i="9"/>
  <c r="B33" i="9"/>
  <c r="AA33" i="9" s="1"/>
  <c r="C32" i="9"/>
  <c r="B32" i="9"/>
  <c r="AA32" i="9" s="1"/>
  <c r="C31" i="9"/>
  <c r="B31" i="9"/>
  <c r="AA31" i="9" s="1"/>
  <c r="C30" i="9"/>
  <c r="B30" i="9"/>
  <c r="C29" i="9"/>
  <c r="B29" i="9"/>
  <c r="C28" i="9"/>
  <c r="B28" i="9"/>
  <c r="C26" i="9"/>
  <c r="B26" i="9"/>
  <c r="C25" i="9"/>
  <c r="B25" i="9"/>
  <c r="AA25" i="9" s="1"/>
  <c r="C24" i="9"/>
  <c r="B24" i="9"/>
  <c r="C23" i="9"/>
  <c r="B23" i="9"/>
  <c r="C22" i="9"/>
  <c r="B22" i="9"/>
  <c r="C21" i="9"/>
  <c r="B21" i="9"/>
  <c r="C20" i="9"/>
  <c r="B20" i="9"/>
  <c r="C19" i="9"/>
  <c r="B19" i="9"/>
  <c r="C18" i="9"/>
  <c r="B18" i="9"/>
  <c r="C17" i="9"/>
  <c r="B17" i="9"/>
  <c r="C16" i="9"/>
  <c r="B16" i="9"/>
  <c r="AA16" i="9" s="1"/>
  <c r="C15" i="9"/>
  <c r="B15" i="9"/>
  <c r="AA15" i="9" s="1"/>
  <c r="C14" i="9"/>
  <c r="B14" i="9"/>
  <c r="AA14" i="9" s="1"/>
  <c r="C13" i="9"/>
  <c r="B13" i="9"/>
  <c r="C12" i="9"/>
  <c r="B12" i="9"/>
  <c r="C11" i="9"/>
  <c r="B11" i="9"/>
  <c r="C10" i="9"/>
  <c r="B10" i="9"/>
  <c r="AA10" i="9" s="1"/>
  <c r="C9" i="9"/>
  <c r="B9" i="9"/>
  <c r="AA9" i="9" s="1"/>
  <c r="C8" i="9"/>
  <c r="B8" i="9"/>
  <c r="AA8" i="9" s="1"/>
  <c r="C7" i="9"/>
  <c r="B7" i="9"/>
  <c r="AA7" i="9" s="1"/>
  <c r="C6" i="9"/>
  <c r="B6" i="9"/>
  <c r="AA6" i="9" s="1"/>
  <c r="C5" i="9"/>
  <c r="B5" i="9"/>
  <c r="AA5" i="9" s="1"/>
  <c r="AA13" i="9" l="1"/>
  <c r="R13" i="9"/>
  <c r="D15" i="14"/>
  <c r="M14" i="13" s="1"/>
  <c r="CB7" i="25"/>
  <c r="D62" i="14"/>
  <c r="AD9" i="13" s="1"/>
  <c r="X68" i="8"/>
  <c r="D8" i="14"/>
  <c r="M7" i="13" s="1"/>
  <c r="X8" i="8"/>
  <c r="D11" i="14"/>
  <c r="M10" i="13" s="1"/>
  <c r="X10" i="8"/>
  <c r="D239" i="4" s="1"/>
  <c r="D12" i="14"/>
  <c r="M11" i="13" s="1"/>
  <c r="X12" i="8"/>
  <c r="W34" i="8"/>
  <c r="X27" i="8"/>
  <c r="D76" i="14"/>
  <c r="D31" i="13" s="1"/>
  <c r="D75" i="14"/>
  <c r="X34" i="8"/>
  <c r="B523" i="4"/>
  <c r="B571" i="4"/>
  <c r="D74" i="14"/>
  <c r="W33" i="8"/>
  <c r="CA24" i="25"/>
  <c r="CA17" i="25"/>
  <c r="CA13" i="25"/>
  <c r="CA9" i="25"/>
  <c r="CA18" i="25"/>
  <c r="CA14" i="25"/>
  <c r="CA10" i="25"/>
  <c r="CA19" i="25"/>
  <c r="CA21" i="25"/>
  <c r="CA25" i="25"/>
  <c r="CA20" i="25"/>
  <c r="CA15" i="25"/>
  <c r="CA11" i="25"/>
  <c r="CA22" i="25"/>
  <c r="CA16" i="25"/>
  <c r="CA12" i="25"/>
  <c r="CA8" i="25"/>
  <c r="D372" i="4" s="1"/>
  <c r="CA23" i="25"/>
  <c r="D45" i="14"/>
  <c r="AA17" i="9"/>
  <c r="R17" i="9"/>
  <c r="AA19" i="9"/>
  <c r="R19" i="9"/>
  <c r="B426" i="4"/>
  <c r="B475" i="4"/>
  <c r="AA12" i="9"/>
  <c r="R12" i="9"/>
  <c r="AA30" i="9"/>
  <c r="R30" i="9"/>
  <c r="AA21" i="9"/>
  <c r="R21" i="9"/>
  <c r="AA23" i="9"/>
  <c r="R23" i="9"/>
  <c r="AA29" i="9"/>
  <c r="R29" i="9"/>
  <c r="AA11" i="9"/>
  <c r="R11" i="9"/>
  <c r="AA18" i="9"/>
  <c r="R18" i="9"/>
  <c r="AA20" i="9"/>
  <c r="R20" i="9"/>
  <c r="AA22" i="9"/>
  <c r="R22" i="9"/>
  <c r="AA24" i="9"/>
  <c r="R24" i="9"/>
  <c r="AA26" i="9"/>
  <c r="R26" i="9"/>
  <c r="AA28" i="9"/>
  <c r="R28" i="9"/>
  <c r="B282" i="4"/>
  <c r="B331" i="4"/>
  <c r="M30" i="13"/>
  <c r="D17" i="13"/>
  <c r="M27" i="13"/>
  <c r="D14" i="13"/>
  <c r="I74" i="9"/>
  <c r="I268" i="4"/>
  <c r="I58" i="9"/>
  <c r="I252" i="4"/>
  <c r="D29" i="14"/>
  <c r="D49" i="14"/>
  <c r="U9" i="13" s="1"/>
  <c r="X49" i="8"/>
  <c r="D58" i="14"/>
  <c r="U19" i="13" s="1"/>
  <c r="X51" i="8"/>
  <c r="H85" i="11" s="1"/>
  <c r="J85" i="11" s="1"/>
  <c r="K85" i="11" s="1"/>
  <c r="D55" i="14"/>
  <c r="U15" i="13" s="1"/>
  <c r="X56" i="8"/>
  <c r="D57" i="14"/>
  <c r="U18" i="13" s="1"/>
  <c r="X61" i="8"/>
  <c r="D60" i="14"/>
  <c r="AD7" i="13" s="1"/>
  <c r="X66" i="8"/>
  <c r="D64" i="14"/>
  <c r="AD11" i="13" s="1"/>
  <c r="X70" i="8"/>
  <c r="D53" i="14"/>
  <c r="U13" i="13" s="1"/>
  <c r="X54" i="8"/>
  <c r="D48" i="14"/>
  <c r="U8" i="13" s="1"/>
  <c r="X48" i="8"/>
  <c r="D50" i="14"/>
  <c r="U10" i="13" s="1"/>
  <c r="X50" i="8"/>
  <c r="D51" i="14"/>
  <c r="U11" i="13" s="1"/>
  <c r="X52" i="8"/>
  <c r="D54" i="14"/>
  <c r="U14" i="13" s="1"/>
  <c r="X55" i="8"/>
  <c r="K6" i="12" s="1"/>
  <c r="D56" i="14"/>
  <c r="U16" i="13" s="1"/>
  <c r="X57" i="8"/>
  <c r="D59" i="14"/>
  <c r="AD6" i="13" s="1"/>
  <c r="X65" i="8"/>
  <c r="D61" i="14"/>
  <c r="AD8" i="13" s="1"/>
  <c r="X67" i="8"/>
  <c r="M6" i="12" s="1"/>
  <c r="M20" i="12" s="1"/>
  <c r="D65" i="14"/>
  <c r="AD12" i="13" s="1"/>
  <c r="X71" i="8"/>
  <c r="M5" i="12"/>
  <c r="M194" i="12" s="1"/>
  <c r="H96" i="4"/>
  <c r="D21" i="14"/>
  <c r="D6" i="13" s="1"/>
  <c r="X62" i="8"/>
  <c r="D46" i="14"/>
  <c r="U6" i="13" s="1"/>
  <c r="D22" i="14"/>
  <c r="D7" i="13" s="1"/>
  <c r="X64" i="8"/>
  <c r="AA33" i="8"/>
  <c r="A33" i="8" s="1"/>
  <c r="AA34" i="8"/>
  <c r="Z164" i="28"/>
  <c r="AP164" i="28" s="1"/>
  <c r="AA7" i="8"/>
  <c r="A7" i="8" s="1"/>
  <c r="Z165" i="28"/>
  <c r="AP165" i="28" s="1"/>
  <c r="AA8" i="8"/>
  <c r="A8" i="8" s="1"/>
  <c r="Z166" i="28"/>
  <c r="AP166" i="28" s="1"/>
  <c r="AA9" i="8"/>
  <c r="A9" i="8" s="1"/>
  <c r="Z167" i="28"/>
  <c r="AP167" i="28" s="1"/>
  <c r="AA10" i="8"/>
  <c r="A10" i="8" s="1"/>
  <c r="Z168" i="28"/>
  <c r="AP168" i="28" s="1"/>
  <c r="AA11" i="8"/>
  <c r="A11" i="8" s="1"/>
  <c r="Z169" i="28"/>
  <c r="AP169" i="28" s="1"/>
  <c r="AA12" i="8"/>
  <c r="A12" i="8" s="1"/>
  <c r="Z170" i="28"/>
  <c r="AP170" i="28" s="1"/>
  <c r="AA13" i="8"/>
  <c r="A13" i="8" s="1"/>
  <c r="Z171" i="28"/>
  <c r="AP171" i="28" s="1"/>
  <c r="AA14" i="8"/>
  <c r="A14" i="8" s="1"/>
  <c r="Z172" i="28"/>
  <c r="AP172" i="28" s="1"/>
  <c r="AA15" i="8"/>
  <c r="A15" i="8" s="1"/>
  <c r="Z173" i="28"/>
  <c r="AP173" i="28" s="1"/>
  <c r="AA16" i="8"/>
  <c r="A16" i="8" s="1"/>
  <c r="Z174" i="28"/>
  <c r="AP174" i="28" s="1"/>
  <c r="AA17" i="8"/>
  <c r="A17" i="8" s="1"/>
  <c r="Z175" i="28"/>
  <c r="AP175" i="28" s="1"/>
  <c r="AA18" i="8"/>
  <c r="A18" i="8" s="1"/>
  <c r="Z176" i="28"/>
  <c r="AP176" i="28" s="1"/>
  <c r="AA19" i="8"/>
  <c r="A19" i="8" s="1"/>
  <c r="Z177" i="28"/>
  <c r="AP177" i="28" s="1"/>
  <c r="AA20" i="8"/>
  <c r="A20" i="8" s="1"/>
  <c r="Z178" i="28"/>
  <c r="AP178" i="28" s="1"/>
  <c r="AA21" i="8"/>
  <c r="A21" i="8" s="1"/>
  <c r="Z179" i="28"/>
  <c r="AP179" i="28" s="1"/>
  <c r="AA22" i="8"/>
  <c r="A22" i="8" s="1"/>
  <c r="Z180" i="28"/>
  <c r="AP180" i="28" s="1"/>
  <c r="AA23" i="8"/>
  <c r="A23" i="8" s="1"/>
  <c r="Z181" i="28"/>
  <c r="AP181" i="28" s="1"/>
  <c r="AA24" i="8"/>
  <c r="A24" i="8" s="1"/>
  <c r="Z182" i="28"/>
  <c r="AP182" i="28" s="1"/>
  <c r="AA25" i="8"/>
  <c r="A25" i="8" s="1"/>
  <c r="Z183" i="28"/>
  <c r="AP183" i="28" s="1"/>
  <c r="AA26" i="8"/>
  <c r="A26" i="8" s="1"/>
  <c r="Z184" i="28"/>
  <c r="AP184" i="28" s="1"/>
  <c r="AA27" i="8"/>
  <c r="A27" i="8" s="1"/>
  <c r="Z185" i="28"/>
  <c r="AP185" i="28" s="1"/>
  <c r="AA28" i="8"/>
  <c r="A28" i="8" s="1"/>
  <c r="Z187" i="28"/>
  <c r="AP187" i="28" s="1"/>
  <c r="AA30" i="8"/>
  <c r="A30" i="8" s="1"/>
  <c r="Z188" i="28"/>
  <c r="AP188" i="28" s="1"/>
  <c r="AA31" i="8"/>
  <c r="A31" i="8" s="1"/>
  <c r="Z189" i="28"/>
  <c r="AP189" i="28" s="1"/>
  <c r="AA32" i="8"/>
  <c r="A32" i="8" s="1"/>
  <c r="Z192" i="28"/>
  <c r="AP192" i="28" s="1"/>
  <c r="AA35" i="8"/>
  <c r="A35" i="8" s="1"/>
  <c r="Z193" i="28"/>
  <c r="AP193" i="28" s="1"/>
  <c r="AA36" i="8"/>
  <c r="A36" i="8" s="1"/>
  <c r="Z195" i="28"/>
  <c r="AP195" i="28" s="1"/>
  <c r="AA38" i="8"/>
  <c r="A38" i="8" s="1"/>
  <c r="Z196" i="28"/>
  <c r="AP196" i="28" s="1"/>
  <c r="AA39" i="8"/>
  <c r="A39" i="8" s="1"/>
  <c r="Z197" i="28"/>
  <c r="AP197" i="28" s="1"/>
  <c r="AA40" i="8"/>
  <c r="A40" i="8" s="1"/>
  <c r="Z198" i="28"/>
  <c r="AP198" i="28" s="1"/>
  <c r="AA41" i="8"/>
  <c r="A41" i="8" s="1"/>
  <c r="Z199" i="28"/>
  <c r="AP199" i="28" s="1"/>
  <c r="AA42" i="8"/>
  <c r="A42" i="8" s="1"/>
  <c r="Z200" i="28"/>
  <c r="AP200" i="28" s="1"/>
  <c r="AA43" i="8"/>
  <c r="A43" i="8" s="1"/>
  <c r="Z201" i="28"/>
  <c r="AP201" i="28" s="1"/>
  <c r="AA44" i="8"/>
  <c r="A44" i="8" s="1"/>
  <c r="Z202" i="28"/>
  <c r="AP202" i="28" s="1"/>
  <c r="AA45" i="8"/>
  <c r="A45" i="8" s="1"/>
  <c r="Z203" i="28"/>
  <c r="AP203" i="28" s="1"/>
  <c r="AA46" i="8"/>
  <c r="A46" i="8" s="1"/>
  <c r="Z204" i="28"/>
  <c r="AP204" i="28" s="1"/>
  <c r="AA47" i="8"/>
  <c r="A47" i="8" s="1"/>
  <c r="Z205" i="28"/>
  <c r="AP205" i="28" s="1"/>
  <c r="AA48" i="8"/>
  <c r="A48" i="8" s="1"/>
  <c r="Z206" i="28"/>
  <c r="AP206" i="28" s="1"/>
  <c r="AA49" i="8"/>
  <c r="A49" i="8" s="1"/>
  <c r="Z218" i="28"/>
  <c r="AP218" i="28" s="1"/>
  <c r="AA61" i="8"/>
  <c r="A61" i="8" s="1"/>
  <c r="Z219" i="28"/>
  <c r="AP219" i="28" s="1"/>
  <c r="AA62" i="8"/>
  <c r="A62" i="8" s="1"/>
  <c r="Z221" i="28"/>
  <c r="AP221" i="28" s="1"/>
  <c r="AA64" i="8"/>
  <c r="A64" i="8" s="1"/>
  <c r="Z222" i="28"/>
  <c r="AP222" i="28" s="1"/>
  <c r="AA65" i="8"/>
  <c r="A65" i="8" s="1"/>
  <c r="Z223" i="28"/>
  <c r="AP223" i="28" s="1"/>
  <c r="AA66" i="8"/>
  <c r="A66" i="8" s="1"/>
  <c r="Z224" i="28"/>
  <c r="AP224" i="28" s="1"/>
  <c r="AA67" i="8"/>
  <c r="A67" i="8" s="1"/>
  <c r="Z225" i="28"/>
  <c r="AP225" i="28" s="1"/>
  <c r="AA68" i="8"/>
  <c r="A68" i="8" s="1"/>
  <c r="Z226" i="28"/>
  <c r="AP226" i="28" s="1"/>
  <c r="AA69" i="8"/>
  <c r="A69" i="8" s="1"/>
  <c r="Z227" i="28"/>
  <c r="AP227" i="28" s="1"/>
  <c r="AA70" i="8"/>
  <c r="A70" i="8" s="1"/>
  <c r="Z228" i="28"/>
  <c r="AP228" i="28" s="1"/>
  <c r="AA71" i="8"/>
  <c r="A71" i="8" s="1"/>
  <c r="Z229" i="28"/>
  <c r="AP229" i="28" s="1"/>
  <c r="AA72" i="8"/>
  <c r="A72" i="8" s="1"/>
  <c r="Z230" i="28"/>
  <c r="AP230" i="28" s="1"/>
  <c r="AA73" i="8"/>
  <c r="A73" i="8" s="1"/>
  <c r="Z231" i="28"/>
  <c r="AP231" i="28" s="1"/>
  <c r="AA74" i="8"/>
  <c r="A74" i="8" s="1"/>
  <c r="Z232" i="28"/>
  <c r="AP232" i="28" s="1"/>
  <c r="AA75" i="8"/>
  <c r="A75" i="8" s="1"/>
  <c r="Z233" i="28"/>
  <c r="AP233" i="28" s="1"/>
  <c r="AA76" i="8"/>
  <c r="A76" i="8" s="1"/>
  <c r="Z194" i="28"/>
  <c r="AP194" i="28" s="1"/>
  <c r="AA37" i="8"/>
  <c r="A37" i="8" s="1"/>
  <c r="D23" i="14"/>
  <c r="D8" i="13" s="1"/>
  <c r="AA63" i="8"/>
  <c r="A63" i="8" s="1"/>
  <c r="Z208" i="28"/>
  <c r="AP208" i="28" s="1"/>
  <c r="AA51" i="8"/>
  <c r="A51" i="8" s="1"/>
  <c r="Z209" i="28"/>
  <c r="AP209" i="28" s="1"/>
  <c r="AA52" i="8"/>
  <c r="A52" i="8" s="1"/>
  <c r="Z210" i="28"/>
  <c r="AP210" i="28" s="1"/>
  <c r="AA53" i="8"/>
  <c r="A53" i="8" s="1"/>
  <c r="Z211" i="28"/>
  <c r="AP211" i="28" s="1"/>
  <c r="AA54" i="8"/>
  <c r="A54" i="8" s="1"/>
  <c r="Z212" i="28"/>
  <c r="AP212" i="28" s="1"/>
  <c r="AA55" i="8"/>
  <c r="A55" i="8" s="1"/>
  <c r="Z213" i="28"/>
  <c r="AP213" i="28" s="1"/>
  <c r="AA56" i="8"/>
  <c r="A56" i="8" s="1"/>
  <c r="Z214" i="28"/>
  <c r="AP214" i="28" s="1"/>
  <c r="AA57" i="8"/>
  <c r="A57" i="8" s="1"/>
  <c r="Z215" i="28"/>
  <c r="AP215" i="28" s="1"/>
  <c r="AA58" i="8"/>
  <c r="A58" i="8" s="1"/>
  <c r="Z207" i="28"/>
  <c r="AP207" i="28" s="1"/>
  <c r="AA50" i="8"/>
  <c r="A50" i="8" s="1"/>
  <c r="Z217" i="28"/>
  <c r="AP217" i="28" s="1"/>
  <c r="AA60" i="8"/>
  <c r="A60" i="8" s="1"/>
  <c r="D52" i="14"/>
  <c r="U12" i="13" s="1"/>
  <c r="L23" i="13"/>
  <c r="C10" i="13"/>
  <c r="C11" i="13"/>
  <c r="C18" i="13"/>
  <c r="C13" i="13"/>
  <c r="L28" i="13"/>
  <c r="L20" i="13"/>
  <c r="U20" i="13"/>
  <c r="U21" i="13"/>
  <c r="T6" i="13"/>
  <c r="T7" i="13"/>
  <c r="T8" i="13"/>
  <c r="T9" i="13"/>
  <c r="T19" i="13"/>
  <c r="T12" i="13"/>
  <c r="T14" i="13"/>
  <c r="T15" i="13"/>
  <c r="T16" i="13"/>
  <c r="T17" i="13"/>
  <c r="T18" i="13"/>
  <c r="AC6" i="13"/>
  <c r="AC7" i="13"/>
  <c r="AC8" i="13"/>
  <c r="AC11" i="13"/>
  <c r="AC12" i="13"/>
  <c r="AC21" i="13"/>
  <c r="T77" i="8"/>
  <c r="L6" i="13"/>
  <c r="L7" i="13"/>
  <c r="L8" i="13"/>
  <c r="L10" i="13"/>
  <c r="L11" i="13"/>
  <c r="L12" i="13"/>
  <c r="L13" i="13"/>
  <c r="L14" i="13"/>
  <c r="L15" i="13"/>
  <c r="L16" i="13"/>
  <c r="L17" i="13"/>
  <c r="L18" i="13"/>
  <c r="L19" i="13"/>
  <c r="C29" i="13"/>
  <c r="C6" i="13"/>
  <c r="AC9" i="13"/>
  <c r="AC10" i="13"/>
  <c r="AC24" i="13"/>
  <c r="AC20" i="13"/>
  <c r="AC22" i="13"/>
  <c r="D7" i="14"/>
  <c r="M6" i="13" s="1"/>
  <c r="U77" i="8"/>
  <c r="D47" i="14"/>
  <c r="U7" i="13" s="1"/>
  <c r="B49" i="4"/>
  <c r="B188" i="4"/>
  <c r="E53" i="12"/>
  <c r="W62" i="8"/>
  <c r="C38" i="1" s="1"/>
  <c r="BF38" i="1" s="1"/>
  <c r="W52" i="8"/>
  <c r="W70" i="8"/>
  <c r="W56" i="8"/>
  <c r="W66" i="8"/>
  <c r="W74" i="8"/>
  <c r="W48" i="8"/>
  <c r="W46" i="8"/>
  <c r="W50" i="8"/>
  <c r="W54" i="8"/>
  <c r="W58" i="8"/>
  <c r="W64" i="8"/>
  <c r="C39" i="1" s="1"/>
  <c r="BF39" i="1" s="1"/>
  <c r="W68" i="8"/>
  <c r="W72" i="8"/>
  <c r="X76" i="8"/>
  <c r="L34" i="13"/>
  <c r="T20" i="13"/>
  <c r="L35" i="13"/>
  <c r="H31" i="9"/>
  <c r="H32" i="9"/>
  <c r="T21" i="13"/>
  <c r="V7" i="8"/>
  <c r="D236" i="4" s="1"/>
  <c r="X7" i="8"/>
  <c r="B537" i="4" s="1"/>
  <c r="W8" i="8"/>
  <c r="V9" i="8"/>
  <c r="D238" i="4" s="1"/>
  <c r="X9" i="8"/>
  <c r="W10" i="8"/>
  <c r="V11" i="8"/>
  <c r="AB11" i="8" s="1"/>
  <c r="X11" i="8"/>
  <c r="W12" i="8"/>
  <c r="V13" i="8"/>
  <c r="D242" i="4" s="1"/>
  <c r="D391" i="4" s="1"/>
  <c r="D410" i="4" s="1"/>
  <c r="W14" i="8"/>
  <c r="V15" i="8"/>
  <c r="D244" i="4" s="1"/>
  <c r="X15" i="8"/>
  <c r="W16" i="8"/>
  <c r="V17" i="8"/>
  <c r="D246" i="4" s="1"/>
  <c r="X17" i="8"/>
  <c r="F85" i="4" s="1"/>
  <c r="W18" i="8"/>
  <c r="V19" i="8"/>
  <c r="D248" i="4" s="1"/>
  <c r="D404" i="4" s="1"/>
  <c r="D423" i="4" s="1"/>
  <c r="X19" i="8"/>
  <c r="EB7" i="25" s="1"/>
  <c r="EB26" i="25" s="1"/>
  <c r="W20" i="8"/>
  <c r="V21" i="8"/>
  <c r="D250" i="4" s="1"/>
  <c r="D405" i="4" s="1"/>
  <c r="D424" i="4" s="1"/>
  <c r="X21" i="8"/>
  <c r="EC7" i="25" s="1"/>
  <c r="EC26" i="25" s="1"/>
  <c r="D9" i="13"/>
  <c r="M23" i="13"/>
  <c r="W22" i="8"/>
  <c r="V23" i="8"/>
  <c r="X23" i="8"/>
  <c r="G195" i="12" s="1"/>
  <c r="D11" i="13"/>
  <c r="M25" i="13"/>
  <c r="W24" i="8"/>
  <c r="V25" i="8"/>
  <c r="D254" i="4" s="1"/>
  <c r="D396" i="4" s="1"/>
  <c r="D415" i="4" s="1"/>
  <c r="X25" i="8"/>
  <c r="M26" i="13"/>
  <c r="D13" i="13"/>
  <c r="W26" i="8"/>
  <c r="V27" i="8"/>
  <c r="D256" i="4" s="1"/>
  <c r="W28" i="8"/>
  <c r="V30" i="8"/>
  <c r="D259" i="4" s="1"/>
  <c r="D400" i="4" s="1"/>
  <c r="D419" i="4" s="1"/>
  <c r="X30" i="8"/>
  <c r="M32" i="13"/>
  <c r="D29" i="13"/>
  <c r="W31" i="8"/>
  <c r="C51" i="1" s="1"/>
  <c r="V32" i="8"/>
  <c r="D261" i="4" s="1"/>
  <c r="X32" i="8"/>
  <c r="W35" i="8"/>
  <c r="C41" i="1" s="1"/>
  <c r="BF41" i="1" s="1"/>
  <c r="V36" i="8"/>
  <c r="X36" i="8"/>
  <c r="W37" i="8"/>
  <c r="V38" i="8"/>
  <c r="X38" i="8"/>
  <c r="W39" i="8"/>
  <c r="C44" i="1" s="1"/>
  <c r="BF44" i="1" s="1"/>
  <c r="V40" i="8"/>
  <c r="X40" i="8"/>
  <c r="W41" i="8"/>
  <c r="C45" i="1" s="1"/>
  <c r="BF45" i="1" s="1"/>
  <c r="V42" i="8"/>
  <c r="X42" i="8"/>
  <c r="J195" i="12" s="1"/>
  <c r="W43" i="8"/>
  <c r="C47" i="1" s="1"/>
  <c r="BF47" i="1" s="1"/>
  <c r="V44" i="8"/>
  <c r="H236" i="4" s="1"/>
  <c r="X44" i="8"/>
  <c r="T10" i="13"/>
  <c r="T11" i="13"/>
  <c r="T13" i="13"/>
  <c r="D15" i="13"/>
  <c r="W7" i="8"/>
  <c r="V8" i="8"/>
  <c r="D237" i="4" s="1"/>
  <c r="Y8" i="8"/>
  <c r="W9" i="8"/>
  <c r="V10" i="8"/>
  <c r="B527" i="4"/>
  <c r="W11" i="8"/>
  <c r="V12" i="8"/>
  <c r="D241" i="4" s="1"/>
  <c r="F527" i="4"/>
  <c r="W13" i="8"/>
  <c r="V14" i="8"/>
  <c r="D243" i="4" s="1"/>
  <c r="D403" i="4" s="1"/>
  <c r="D422" i="4" s="1"/>
  <c r="X14" i="8"/>
  <c r="ED7" i="25" s="1"/>
  <c r="ED26" i="25" s="1"/>
  <c r="W15" i="8"/>
  <c r="V16" i="8"/>
  <c r="D245" i="4" s="1"/>
  <c r="X16" i="8"/>
  <c r="W17" i="8"/>
  <c r="V18" i="8"/>
  <c r="D247" i="4" s="1"/>
  <c r="W19" i="8"/>
  <c r="V20" i="8"/>
  <c r="D249" i="4" s="1"/>
  <c r="D392" i="4" s="1"/>
  <c r="D411" i="4" s="1"/>
  <c r="X20" i="8"/>
  <c r="W21" i="8"/>
  <c r="V22" i="8"/>
  <c r="X22" i="8"/>
  <c r="M24" i="13"/>
  <c r="D10" i="13"/>
  <c r="W23" i="8"/>
  <c r="V24" i="8"/>
  <c r="D253" i="4" s="1"/>
  <c r="D395" i="4" s="1"/>
  <c r="D414" i="4" s="1"/>
  <c r="X24" i="8"/>
  <c r="D18" i="13"/>
  <c r="M31" i="13"/>
  <c r="W25" i="8"/>
  <c r="V26" i="8"/>
  <c r="X26" i="8"/>
  <c r="W27" i="8"/>
  <c r="V28" i="8"/>
  <c r="D257" i="4" s="1"/>
  <c r="D398" i="4" s="1"/>
  <c r="D417" i="4" s="1"/>
  <c r="X28" i="8"/>
  <c r="W30" i="8"/>
  <c r="V31" i="8"/>
  <c r="C30" i="1" s="1"/>
  <c r="X31" i="8"/>
  <c r="M20" i="13"/>
  <c r="W32" i="8"/>
  <c r="C48" i="1"/>
  <c r="BF48" i="1" s="1"/>
  <c r="C49" i="1"/>
  <c r="BF49" i="1" s="1"/>
  <c r="V35" i="8"/>
  <c r="X35" i="8"/>
  <c r="W36" i="8"/>
  <c r="C42" i="1" s="1"/>
  <c r="BF42" i="1" s="1"/>
  <c r="V37" i="8"/>
  <c r="X37" i="8"/>
  <c r="W38" i="8"/>
  <c r="C43" i="1" s="1"/>
  <c r="BF43" i="1" s="1"/>
  <c r="V39" i="8"/>
  <c r="X39" i="8"/>
  <c r="W40" i="8"/>
  <c r="C46" i="1" s="1"/>
  <c r="BF46" i="1" s="1"/>
  <c r="V41" i="8"/>
  <c r="X41" i="8"/>
  <c r="W42" i="8"/>
  <c r="V43" i="8"/>
  <c r="X43" i="8"/>
  <c r="W44" i="8"/>
  <c r="W45" i="8"/>
  <c r="W47" i="8"/>
  <c r="I65" i="11" s="1"/>
  <c r="J65" i="11" s="1"/>
  <c r="K65" i="11" s="1"/>
  <c r="M66" i="12" s="1"/>
  <c r="W49" i="8"/>
  <c r="W51" i="8"/>
  <c r="W53" i="8"/>
  <c r="W55" i="8"/>
  <c r="W57" i="8"/>
  <c r="W61" i="8"/>
  <c r="I253" i="4" s="1"/>
  <c r="W63" i="8"/>
  <c r="C40" i="1" s="1"/>
  <c r="BF40" i="1" s="1"/>
  <c r="W65" i="8"/>
  <c r="W67" i="8"/>
  <c r="W69" i="8"/>
  <c r="W71" i="8"/>
  <c r="W73" i="8"/>
  <c r="W75" i="8"/>
  <c r="V63" i="8"/>
  <c r="V69" i="8"/>
  <c r="H261" i="4" s="1"/>
  <c r="X69" i="8"/>
  <c r="H267" i="4"/>
  <c r="V45" i="8"/>
  <c r="H237" i="4" s="1"/>
  <c r="X45" i="8"/>
  <c r="H9" i="15" s="1"/>
  <c r="V58" i="8"/>
  <c r="H250" i="4" s="1"/>
  <c r="X58" i="8"/>
  <c r="V62" i="8"/>
  <c r="V64" i="8"/>
  <c r="H260" i="4"/>
  <c r="V72" i="8"/>
  <c r="H264" i="4" s="1"/>
  <c r="X72" i="8"/>
  <c r="H266" i="4"/>
  <c r="V76" i="8"/>
  <c r="H268" i="4" s="1"/>
  <c r="H265" i="4"/>
  <c r="H5" i="12"/>
  <c r="H194" i="12" s="1"/>
  <c r="B3" i="2"/>
  <c r="B2" i="22"/>
  <c r="B2" i="4"/>
  <c r="B96" i="4"/>
  <c r="B145" i="4"/>
  <c r="B165" i="4"/>
  <c r="B3" i="1"/>
  <c r="B3" i="20"/>
  <c r="B79" i="20" s="1"/>
  <c r="B2" i="14"/>
  <c r="C2" i="13"/>
  <c r="L2" i="13" s="1"/>
  <c r="T2" i="13" s="1"/>
  <c r="AC2" i="13" s="1"/>
  <c r="AC15" i="13" s="1"/>
  <c r="B3" i="9"/>
  <c r="B2" i="12"/>
  <c r="CB26" i="25" l="1"/>
  <c r="CB24" i="25"/>
  <c r="CB22" i="25"/>
  <c r="CB20" i="25"/>
  <c r="H377" i="4" s="1"/>
  <c r="CB18" i="25"/>
  <c r="CB16" i="25"/>
  <c r="CB14" i="25"/>
  <c r="CB12" i="25"/>
  <c r="CB10" i="25"/>
  <c r="H373" i="4" s="1"/>
  <c r="CB8" i="25"/>
  <c r="H372" i="4" s="1"/>
  <c r="CB25" i="25"/>
  <c r="CB23" i="25"/>
  <c r="CB21" i="25"/>
  <c r="CB19" i="25"/>
  <c r="H376" i="4" s="1"/>
  <c r="CB17" i="25"/>
  <c r="H375" i="4" s="1"/>
  <c r="CB15" i="25"/>
  <c r="CB13" i="25"/>
  <c r="CB11" i="25"/>
  <c r="H374" i="4" s="1"/>
  <c r="CB9" i="25"/>
  <c r="H256" i="4"/>
  <c r="AB64" i="8"/>
  <c r="Y64" i="8"/>
  <c r="AB63" i="8"/>
  <c r="H255" i="4" s="1"/>
  <c r="Y63" i="8"/>
  <c r="I105" i="11"/>
  <c r="AD7" i="25" s="1"/>
  <c r="H105" i="11"/>
  <c r="BK7" i="25" s="1"/>
  <c r="F552" i="4"/>
  <c r="F7" i="25"/>
  <c r="E7" i="25"/>
  <c r="E24" i="25" s="1"/>
  <c r="E24" i="27" s="1"/>
  <c r="B552" i="4"/>
  <c r="E26" i="25"/>
  <c r="E26" i="27" s="1"/>
  <c r="E23" i="25"/>
  <c r="E23" i="27" s="1"/>
  <c r="E8" i="25"/>
  <c r="E8" i="27" s="1"/>
  <c r="D553" i="4" s="1"/>
  <c r="E11" i="25"/>
  <c r="E11" i="27" s="1"/>
  <c r="D556" i="4" s="1"/>
  <c r="E19" i="25"/>
  <c r="E19" i="27" s="1"/>
  <c r="D557" i="4" s="1"/>
  <c r="B561" i="4"/>
  <c r="O7" i="25"/>
  <c r="F544" i="4"/>
  <c r="K7" i="25"/>
  <c r="K25" i="25" s="1"/>
  <c r="L25" i="27" s="1"/>
  <c r="F56" i="4"/>
  <c r="K26" i="27"/>
  <c r="F64" i="4"/>
  <c r="N7" i="25"/>
  <c r="N26" i="25" s="1"/>
  <c r="N26" i="27" s="1"/>
  <c r="H70" i="4" s="1"/>
  <c r="D7" i="25"/>
  <c r="D26" i="25" s="1"/>
  <c r="D26" i="27" s="1"/>
  <c r="H7" i="25"/>
  <c r="H26" i="25" s="1"/>
  <c r="H26" i="27" s="1"/>
  <c r="C10" i="14"/>
  <c r="D240" i="4"/>
  <c r="AB43" i="8"/>
  <c r="D272" i="4" s="1"/>
  <c r="Y43" i="8"/>
  <c r="AB39" i="8"/>
  <c r="D268" i="4" s="1"/>
  <c r="Y39" i="8"/>
  <c r="AB35" i="8"/>
  <c r="D264" i="4" s="1"/>
  <c r="Y42" i="8"/>
  <c r="AB42" i="8"/>
  <c r="D271" i="4" s="1"/>
  <c r="Y38" i="8"/>
  <c r="AB38" i="8"/>
  <c r="D267" i="4" s="1"/>
  <c r="AB41" i="8"/>
  <c r="D270" i="4" s="1"/>
  <c r="Y41" i="8"/>
  <c r="AB37" i="8"/>
  <c r="D266" i="4" s="1"/>
  <c r="Y37" i="8"/>
  <c r="Y40" i="8"/>
  <c r="AB40" i="8"/>
  <c r="D269" i="4" s="1"/>
  <c r="Y36" i="8"/>
  <c r="AB36" i="8"/>
  <c r="D265" i="4" s="1"/>
  <c r="Y22" i="8"/>
  <c r="DU7" i="25" s="1"/>
  <c r="DU26" i="25" s="1"/>
  <c r="C94" i="20"/>
  <c r="C111" i="20"/>
  <c r="E32" i="11"/>
  <c r="I6" i="12" s="1"/>
  <c r="I20" i="12" s="1"/>
  <c r="AD23" i="13"/>
  <c r="M33" i="13"/>
  <c r="I90" i="11"/>
  <c r="AC7" i="25" s="1"/>
  <c r="AC26" i="25" s="1"/>
  <c r="H90" i="11"/>
  <c r="AC23" i="13"/>
  <c r="L33" i="13"/>
  <c r="BU25" i="25"/>
  <c r="BU23" i="25"/>
  <c r="BU22" i="25"/>
  <c r="BU24" i="25"/>
  <c r="C15" i="13"/>
  <c r="L26" i="13"/>
  <c r="L25" i="13"/>
  <c r="C9" i="13"/>
  <c r="F60" i="12"/>
  <c r="F103" i="12" s="1"/>
  <c r="BH51" i="1"/>
  <c r="AE111" i="20" s="1"/>
  <c r="BD51" i="1"/>
  <c r="AA111" i="20" s="1"/>
  <c r="AZ51" i="1"/>
  <c r="W111" i="20" s="1"/>
  <c r="AV51" i="1"/>
  <c r="S111" i="20" s="1"/>
  <c r="AR51" i="1"/>
  <c r="O111" i="20" s="1"/>
  <c r="AN51" i="1"/>
  <c r="K111" i="20" s="1"/>
  <c r="AJ51" i="1"/>
  <c r="G111" i="20" s="1"/>
  <c r="AF51" i="1"/>
  <c r="AF94" i="20" s="1"/>
  <c r="AB51" i="1"/>
  <c r="AB94" i="20" s="1"/>
  <c r="X51" i="1"/>
  <c r="X94" i="20" s="1"/>
  <c r="T51" i="1"/>
  <c r="T94" i="20" s="1"/>
  <c r="P51" i="1"/>
  <c r="P94" i="20" s="1"/>
  <c r="L51" i="1"/>
  <c r="L94" i="20" s="1"/>
  <c r="H51" i="1"/>
  <c r="H94" i="20" s="1"/>
  <c r="D51" i="1"/>
  <c r="D94" i="20" s="1"/>
  <c r="BF51" i="1"/>
  <c r="AC111" i="20" s="1"/>
  <c r="AX51" i="1"/>
  <c r="U111" i="20" s="1"/>
  <c r="AT51" i="1"/>
  <c r="Q111" i="20" s="1"/>
  <c r="AP51" i="1"/>
  <c r="M111" i="20" s="1"/>
  <c r="AL51" i="1"/>
  <c r="I111" i="20" s="1"/>
  <c r="AH51" i="1"/>
  <c r="E111" i="20" s="1"/>
  <c r="Z51" i="1"/>
  <c r="Z94" i="20" s="1"/>
  <c r="V51" i="1"/>
  <c r="V94" i="20" s="1"/>
  <c r="R51" i="1"/>
  <c r="R94" i="20" s="1"/>
  <c r="J51" i="1"/>
  <c r="J94" i="20" s="1"/>
  <c r="F51" i="1"/>
  <c r="F94" i="20" s="1"/>
  <c r="BB51" i="1"/>
  <c r="Y111" i="20" s="1"/>
  <c r="AD51" i="1"/>
  <c r="AD94" i="20" s="1"/>
  <c r="N51" i="1"/>
  <c r="N94" i="20" s="1"/>
  <c r="BI51" i="1"/>
  <c r="AF111" i="20" s="1"/>
  <c r="E51" i="1"/>
  <c r="E94" i="20" s="1"/>
  <c r="I51" i="1"/>
  <c r="I94" i="20" s="1"/>
  <c r="M51" i="1"/>
  <c r="M94" i="20" s="1"/>
  <c r="Q51" i="1"/>
  <c r="Q94" i="20" s="1"/>
  <c r="U51" i="1"/>
  <c r="U94" i="20" s="1"/>
  <c r="Y51" i="1"/>
  <c r="Y94" i="20" s="1"/>
  <c r="AC51" i="1"/>
  <c r="AC94" i="20" s="1"/>
  <c r="AG51" i="1"/>
  <c r="D111" i="20" s="1"/>
  <c r="AK51" i="1"/>
  <c r="H111" i="20" s="1"/>
  <c r="AO51" i="1"/>
  <c r="L111" i="20" s="1"/>
  <c r="AS51" i="1"/>
  <c r="P111" i="20" s="1"/>
  <c r="AW51" i="1"/>
  <c r="T111" i="20" s="1"/>
  <c r="BA51" i="1"/>
  <c r="X111" i="20" s="1"/>
  <c r="BE51" i="1"/>
  <c r="AB111" i="20" s="1"/>
  <c r="S51" i="1"/>
  <c r="S94" i="20" s="1"/>
  <c r="AI51" i="1"/>
  <c r="F111" i="20" s="1"/>
  <c r="AU51" i="1"/>
  <c r="R111" i="20" s="1"/>
  <c r="BC51" i="1"/>
  <c r="Z111" i="20" s="1"/>
  <c r="G51" i="1"/>
  <c r="G94" i="20" s="1"/>
  <c r="K51" i="1"/>
  <c r="K94" i="20" s="1"/>
  <c r="O51" i="1"/>
  <c r="O94" i="20" s="1"/>
  <c r="W51" i="1"/>
  <c r="W94" i="20" s="1"/>
  <c r="AA51" i="1"/>
  <c r="AA94" i="20" s="1"/>
  <c r="AE51" i="1"/>
  <c r="AE94" i="20" s="1"/>
  <c r="AM51" i="1"/>
  <c r="J111" i="20" s="1"/>
  <c r="AQ51" i="1"/>
  <c r="N111" i="20" s="1"/>
  <c r="AY51" i="1"/>
  <c r="V111" i="20" s="1"/>
  <c r="BG51" i="1"/>
  <c r="AD111" i="20" s="1"/>
  <c r="DT7" i="25"/>
  <c r="I195" i="12"/>
  <c r="G246" i="12"/>
  <c r="G244" i="12"/>
  <c r="G242" i="12"/>
  <c r="G240" i="12"/>
  <c r="G238" i="12"/>
  <c r="G236" i="12"/>
  <c r="G234" i="12"/>
  <c r="G232" i="12"/>
  <c r="G230" i="12"/>
  <c r="G228" i="12"/>
  <c r="G226" i="12"/>
  <c r="G224" i="12"/>
  <c r="G222" i="12"/>
  <c r="G220" i="12"/>
  <c r="G218" i="12"/>
  <c r="G216" i="12"/>
  <c r="G214" i="12"/>
  <c r="G212" i="12"/>
  <c r="G210" i="12"/>
  <c r="G208" i="12"/>
  <c r="G204" i="12"/>
  <c r="G202" i="12"/>
  <c r="G200" i="12"/>
  <c r="G198" i="12"/>
  <c r="G245" i="12"/>
  <c r="G243" i="12"/>
  <c r="G241" i="12"/>
  <c r="G239" i="12"/>
  <c r="G237" i="12"/>
  <c r="G235" i="12"/>
  <c r="G233" i="12"/>
  <c r="G231" i="12"/>
  <c r="G229" i="12"/>
  <c r="G227" i="12"/>
  <c r="G225" i="12"/>
  <c r="G223" i="12"/>
  <c r="G221" i="12"/>
  <c r="G219" i="12"/>
  <c r="G217" i="12"/>
  <c r="G215" i="12"/>
  <c r="G213" i="12"/>
  <c r="G211" i="12"/>
  <c r="G209" i="12"/>
  <c r="G207" i="12"/>
  <c r="G205" i="12"/>
  <c r="G203" i="12"/>
  <c r="G201" i="12"/>
  <c r="G199" i="12"/>
  <c r="G197" i="12"/>
  <c r="DZ7" i="25"/>
  <c r="H195" i="12"/>
  <c r="J246" i="12"/>
  <c r="J244" i="12"/>
  <c r="J242" i="12"/>
  <c r="J240" i="12"/>
  <c r="J238" i="12"/>
  <c r="J236" i="12"/>
  <c r="J234" i="12"/>
  <c r="J232" i="12"/>
  <c r="J230" i="12"/>
  <c r="J228" i="12"/>
  <c r="J226" i="12"/>
  <c r="J224" i="12"/>
  <c r="J222" i="12"/>
  <c r="J220" i="12"/>
  <c r="J218" i="12"/>
  <c r="J216" i="12"/>
  <c r="J214" i="12"/>
  <c r="J212" i="12"/>
  <c r="J210" i="12"/>
  <c r="J208" i="12"/>
  <c r="J204" i="12"/>
  <c r="J202" i="12"/>
  <c r="J200" i="12"/>
  <c r="J198" i="12"/>
  <c r="J245" i="12"/>
  <c r="J243" i="12"/>
  <c r="J241" i="12"/>
  <c r="J239" i="12"/>
  <c r="J237" i="12"/>
  <c r="J235" i="12"/>
  <c r="J233" i="12"/>
  <c r="J231" i="12"/>
  <c r="J229" i="12"/>
  <c r="J227" i="12"/>
  <c r="J225" i="12"/>
  <c r="J223" i="12"/>
  <c r="J221" i="12"/>
  <c r="J219" i="12"/>
  <c r="J217" i="12"/>
  <c r="J215" i="12"/>
  <c r="J213" i="12"/>
  <c r="J211" i="12"/>
  <c r="J209" i="12"/>
  <c r="J207" i="12"/>
  <c r="J205" i="12"/>
  <c r="J203" i="12"/>
  <c r="J201" i="12"/>
  <c r="J199" i="12"/>
  <c r="J197" i="12"/>
  <c r="DQ7" i="25"/>
  <c r="E195" i="12"/>
  <c r="DR7" i="25"/>
  <c r="C195" i="12"/>
  <c r="DY7" i="25"/>
  <c r="F195" i="12"/>
  <c r="B56" i="12"/>
  <c r="B191" i="12"/>
  <c r="H80" i="11"/>
  <c r="J80" i="11" s="1"/>
  <c r="K80" i="11" s="1"/>
  <c r="EC24" i="25"/>
  <c r="D388" i="4" s="1"/>
  <c r="EC23" i="25"/>
  <c r="EC21" i="25"/>
  <c r="EC18" i="25"/>
  <c r="EC15" i="25"/>
  <c r="EC13" i="25"/>
  <c r="EC9" i="25"/>
  <c r="EC25" i="25"/>
  <c r="EC22" i="25"/>
  <c r="EC20" i="25"/>
  <c r="EC16" i="25"/>
  <c r="EC14" i="25"/>
  <c r="EC12" i="25"/>
  <c r="EC8" i="25"/>
  <c r="EC17" i="25"/>
  <c r="EC19" i="25"/>
  <c r="EC11" i="25"/>
  <c r="EC10" i="25"/>
  <c r="EB24" i="25"/>
  <c r="EB25" i="25"/>
  <c r="EB21" i="25"/>
  <c r="EB15" i="25"/>
  <c r="EB9" i="25"/>
  <c r="EB23" i="25"/>
  <c r="EB18" i="25"/>
  <c r="EB13" i="25"/>
  <c r="EB12" i="25"/>
  <c r="EB16" i="25"/>
  <c r="EB22" i="25"/>
  <c r="EB8" i="25"/>
  <c r="EB14" i="25"/>
  <c r="EB20" i="25"/>
  <c r="EB10" i="25"/>
  <c r="EB11" i="25"/>
  <c r="EB17" i="25"/>
  <c r="EB19" i="25"/>
  <c r="ED25" i="25"/>
  <c r="ED24" i="25"/>
  <c r="ED22" i="25"/>
  <c r="D389" i="4" s="1"/>
  <c r="ED20" i="25"/>
  <c r="ED18" i="25"/>
  <c r="ED16" i="25"/>
  <c r="ED14" i="25"/>
  <c r="ED12" i="25"/>
  <c r="ED10" i="25"/>
  <c r="ED8" i="25"/>
  <c r="DT29" i="25" s="1"/>
  <c r="D383" i="4" s="1"/>
  <c r="ED21" i="25"/>
  <c r="ED19" i="25"/>
  <c r="ED17" i="25"/>
  <c r="ED15" i="25"/>
  <c r="ED11" i="25"/>
  <c r="ED9" i="25"/>
  <c r="ED23" i="25"/>
  <c r="ED13" i="25"/>
  <c r="K25" i="27"/>
  <c r="K22" i="25"/>
  <c r="L22" i="27" s="1"/>
  <c r="K18" i="25"/>
  <c r="L18" i="27" s="1"/>
  <c r="EA21" i="25"/>
  <c r="EA24" i="25"/>
  <c r="EA22" i="25"/>
  <c r="EA25" i="25"/>
  <c r="EA23" i="25"/>
  <c r="EA8" i="25"/>
  <c r="EA14" i="25"/>
  <c r="EA20" i="25"/>
  <c r="EA13" i="25"/>
  <c r="EA18" i="25"/>
  <c r="EA12" i="25"/>
  <c r="EA16" i="25"/>
  <c r="EA9" i="25"/>
  <c r="EA15" i="25"/>
  <c r="EA17" i="25"/>
  <c r="EA19" i="25"/>
  <c r="EA10" i="25"/>
  <c r="EA11" i="25"/>
  <c r="BI46" i="1"/>
  <c r="AF106" i="20" s="1"/>
  <c r="BG46" i="1"/>
  <c r="AD106" i="20" s="1"/>
  <c r="BE46" i="1"/>
  <c r="AB106" i="20" s="1"/>
  <c r="BC46" i="1"/>
  <c r="Z106" i="20" s="1"/>
  <c r="BA46" i="1"/>
  <c r="X106" i="20" s="1"/>
  <c r="AY46" i="1"/>
  <c r="V106" i="20" s="1"/>
  <c r="AW46" i="1"/>
  <c r="T106" i="20" s="1"/>
  <c r="AU46" i="1"/>
  <c r="R106" i="20" s="1"/>
  <c r="AS46" i="1"/>
  <c r="P106" i="20" s="1"/>
  <c r="AQ46" i="1"/>
  <c r="N106" i="20" s="1"/>
  <c r="AO46" i="1"/>
  <c r="L106" i="20" s="1"/>
  <c r="AM46" i="1"/>
  <c r="J106" i="20" s="1"/>
  <c r="AK46" i="1"/>
  <c r="H106" i="20" s="1"/>
  <c r="AI46" i="1"/>
  <c r="F106" i="20" s="1"/>
  <c r="AG46" i="1"/>
  <c r="D106" i="20" s="1"/>
  <c r="AE46" i="1"/>
  <c r="AE89" i="20" s="1"/>
  <c r="AC46" i="1"/>
  <c r="AC89" i="20" s="1"/>
  <c r="AA46" i="1"/>
  <c r="AA89" i="20" s="1"/>
  <c r="Y46" i="1"/>
  <c r="Y89" i="20" s="1"/>
  <c r="AC106" i="20"/>
  <c r="BB46" i="1"/>
  <c r="Y106" i="20" s="1"/>
  <c r="AX46" i="1"/>
  <c r="U106" i="20" s="1"/>
  <c r="AT46" i="1"/>
  <c r="Q106" i="20" s="1"/>
  <c r="AP46" i="1"/>
  <c r="M106" i="20" s="1"/>
  <c r="AL46" i="1"/>
  <c r="I106" i="20" s="1"/>
  <c r="AH46" i="1"/>
  <c r="E106" i="20" s="1"/>
  <c r="AD46" i="1"/>
  <c r="AD89" i="20" s="1"/>
  <c r="Z46" i="1"/>
  <c r="Z89" i="20" s="1"/>
  <c r="W46" i="1"/>
  <c r="W89" i="20" s="1"/>
  <c r="U46" i="1"/>
  <c r="U89" i="20" s="1"/>
  <c r="S46" i="1"/>
  <c r="S89" i="20" s="1"/>
  <c r="Q46" i="1"/>
  <c r="Q89" i="20" s="1"/>
  <c r="O46" i="1"/>
  <c r="O89" i="20" s="1"/>
  <c r="M46" i="1"/>
  <c r="M89" i="20" s="1"/>
  <c r="K46" i="1"/>
  <c r="K89" i="20" s="1"/>
  <c r="I46" i="1"/>
  <c r="I89" i="20" s="1"/>
  <c r="G46" i="1"/>
  <c r="G89" i="20" s="1"/>
  <c r="E46" i="1"/>
  <c r="E89" i="20" s="1"/>
  <c r="BH46" i="1"/>
  <c r="AE106" i="20" s="1"/>
  <c r="AZ46" i="1"/>
  <c r="W106" i="20" s="1"/>
  <c r="AR46" i="1"/>
  <c r="O106" i="20" s="1"/>
  <c r="AJ46" i="1"/>
  <c r="G106" i="20" s="1"/>
  <c r="AB46" i="1"/>
  <c r="AB89" i="20" s="1"/>
  <c r="V46" i="1"/>
  <c r="V89" i="20" s="1"/>
  <c r="R46" i="1"/>
  <c r="R89" i="20" s="1"/>
  <c r="N46" i="1"/>
  <c r="N89" i="20" s="1"/>
  <c r="J46" i="1"/>
  <c r="J89" i="20" s="1"/>
  <c r="F46" i="1"/>
  <c r="F89" i="20" s="1"/>
  <c r="BD46" i="1"/>
  <c r="AA106" i="20" s="1"/>
  <c r="AN46" i="1"/>
  <c r="K106" i="20" s="1"/>
  <c r="X46" i="1"/>
  <c r="X89" i="20" s="1"/>
  <c r="P46" i="1"/>
  <c r="P89" i="20" s="1"/>
  <c r="H46" i="1"/>
  <c r="H89" i="20" s="1"/>
  <c r="C106" i="20"/>
  <c r="C89" i="20"/>
  <c r="AV46" i="1"/>
  <c r="S106" i="20" s="1"/>
  <c r="AF46" i="1"/>
  <c r="AF89" i="20" s="1"/>
  <c r="T46" i="1"/>
  <c r="T89" i="20" s="1"/>
  <c r="L46" i="1"/>
  <c r="L89" i="20" s="1"/>
  <c r="D46" i="1"/>
  <c r="D89" i="20" s="1"/>
  <c r="BI47" i="1"/>
  <c r="AF107" i="20" s="1"/>
  <c r="BG47" i="1"/>
  <c r="AD107" i="20" s="1"/>
  <c r="BE47" i="1"/>
  <c r="AB107" i="20" s="1"/>
  <c r="BC47" i="1"/>
  <c r="Z107" i="20" s="1"/>
  <c r="BA47" i="1"/>
  <c r="X107" i="20" s="1"/>
  <c r="AY47" i="1"/>
  <c r="V107" i="20" s="1"/>
  <c r="AW47" i="1"/>
  <c r="T107" i="20" s="1"/>
  <c r="AU47" i="1"/>
  <c r="R107" i="20" s="1"/>
  <c r="AS47" i="1"/>
  <c r="P107" i="20" s="1"/>
  <c r="AQ47" i="1"/>
  <c r="N107" i="20" s="1"/>
  <c r="AO47" i="1"/>
  <c r="L107" i="20" s="1"/>
  <c r="AM47" i="1"/>
  <c r="J107" i="20" s="1"/>
  <c r="AK47" i="1"/>
  <c r="H107" i="20" s="1"/>
  <c r="AI47" i="1"/>
  <c r="F107" i="20" s="1"/>
  <c r="AG47" i="1"/>
  <c r="D107" i="20" s="1"/>
  <c r="AE47" i="1"/>
  <c r="AE90" i="20" s="1"/>
  <c r="AC47" i="1"/>
  <c r="AC90" i="20" s="1"/>
  <c r="AA47" i="1"/>
  <c r="AA90" i="20" s="1"/>
  <c r="Y47" i="1"/>
  <c r="Y90" i="20" s="1"/>
  <c r="W47" i="1"/>
  <c r="W90" i="20" s="1"/>
  <c r="U47" i="1"/>
  <c r="U90" i="20" s="1"/>
  <c r="S47" i="1"/>
  <c r="S90" i="20" s="1"/>
  <c r="Q47" i="1"/>
  <c r="Q90" i="20" s="1"/>
  <c r="O47" i="1"/>
  <c r="O90" i="20" s="1"/>
  <c r="M47" i="1"/>
  <c r="M90" i="20" s="1"/>
  <c r="K47" i="1"/>
  <c r="K90" i="20" s="1"/>
  <c r="I47" i="1"/>
  <c r="I90" i="20" s="1"/>
  <c r="G47" i="1"/>
  <c r="G90" i="20" s="1"/>
  <c r="E47" i="1"/>
  <c r="E90" i="20" s="1"/>
  <c r="BH47" i="1"/>
  <c r="AE107" i="20" s="1"/>
  <c r="BD47" i="1"/>
  <c r="AA107" i="20" s="1"/>
  <c r="AZ47" i="1"/>
  <c r="W107" i="20" s="1"/>
  <c r="AV47" i="1"/>
  <c r="S107" i="20" s="1"/>
  <c r="AR47" i="1"/>
  <c r="O107" i="20" s="1"/>
  <c r="AN47" i="1"/>
  <c r="K107" i="20" s="1"/>
  <c r="AJ47" i="1"/>
  <c r="G107" i="20" s="1"/>
  <c r="AF47" i="1"/>
  <c r="AF90" i="20" s="1"/>
  <c r="AB47" i="1"/>
  <c r="AB90" i="20" s="1"/>
  <c r="X47" i="1"/>
  <c r="X90" i="20" s="1"/>
  <c r="T47" i="1"/>
  <c r="T90" i="20" s="1"/>
  <c r="P47" i="1"/>
  <c r="P90" i="20" s="1"/>
  <c r="L47" i="1"/>
  <c r="L90" i="20" s="1"/>
  <c r="H47" i="1"/>
  <c r="H90" i="20" s="1"/>
  <c r="D47" i="1"/>
  <c r="D90" i="20" s="1"/>
  <c r="AC107" i="20"/>
  <c r="AX47" i="1"/>
  <c r="U107" i="20" s="1"/>
  <c r="AP47" i="1"/>
  <c r="M107" i="20" s="1"/>
  <c r="AH47" i="1"/>
  <c r="E107" i="20" s="1"/>
  <c r="Z47" i="1"/>
  <c r="Z90" i="20" s="1"/>
  <c r="R47" i="1"/>
  <c r="R90" i="20" s="1"/>
  <c r="J47" i="1"/>
  <c r="J90" i="20" s="1"/>
  <c r="AT47" i="1"/>
  <c r="Q107" i="20" s="1"/>
  <c r="AD47" i="1"/>
  <c r="AD90" i="20" s="1"/>
  <c r="N47" i="1"/>
  <c r="N90" i="20" s="1"/>
  <c r="BB47" i="1"/>
  <c r="Y107" i="20" s="1"/>
  <c r="AL47" i="1"/>
  <c r="I107" i="20" s="1"/>
  <c r="V47" i="1"/>
  <c r="V90" i="20" s="1"/>
  <c r="F47" i="1"/>
  <c r="F90" i="20" s="1"/>
  <c r="C90" i="20"/>
  <c r="C107" i="20"/>
  <c r="BI44" i="1"/>
  <c r="AF104" i="20" s="1"/>
  <c r="BG44" i="1"/>
  <c r="AD104" i="20" s="1"/>
  <c r="BE44" i="1"/>
  <c r="AB104" i="20" s="1"/>
  <c r="BC44" i="1"/>
  <c r="Z104" i="20" s="1"/>
  <c r="BA44" i="1"/>
  <c r="X104" i="20" s="1"/>
  <c r="AC104" i="20"/>
  <c r="BB44" i="1"/>
  <c r="Y104" i="20" s="1"/>
  <c r="AY44" i="1"/>
  <c r="V104" i="20" s="1"/>
  <c r="AW44" i="1"/>
  <c r="T104" i="20" s="1"/>
  <c r="AU44" i="1"/>
  <c r="R104" i="20" s="1"/>
  <c r="AS44" i="1"/>
  <c r="P104" i="20" s="1"/>
  <c r="AQ44" i="1"/>
  <c r="N104" i="20" s="1"/>
  <c r="AO44" i="1"/>
  <c r="L104" i="20" s="1"/>
  <c r="AM44" i="1"/>
  <c r="J104" i="20" s="1"/>
  <c r="AK44" i="1"/>
  <c r="H104" i="20" s="1"/>
  <c r="AI44" i="1"/>
  <c r="F104" i="20" s="1"/>
  <c r="AG44" i="1"/>
  <c r="D104" i="20" s="1"/>
  <c r="AE44" i="1"/>
  <c r="AE87" i="20" s="1"/>
  <c r="AC44" i="1"/>
  <c r="AC87" i="20" s="1"/>
  <c r="AA44" i="1"/>
  <c r="AA87" i="20" s="1"/>
  <c r="Y44" i="1"/>
  <c r="Y87" i="20" s="1"/>
  <c r="W44" i="1"/>
  <c r="W87" i="20" s="1"/>
  <c r="U44" i="1"/>
  <c r="U87" i="20" s="1"/>
  <c r="S44" i="1"/>
  <c r="S87" i="20" s="1"/>
  <c r="Q44" i="1"/>
  <c r="Q87" i="20" s="1"/>
  <c r="O44" i="1"/>
  <c r="O87" i="20" s="1"/>
  <c r="M44" i="1"/>
  <c r="M87" i="20" s="1"/>
  <c r="K44" i="1"/>
  <c r="K87" i="20" s="1"/>
  <c r="I44" i="1"/>
  <c r="I87" i="20" s="1"/>
  <c r="G44" i="1"/>
  <c r="G87" i="20" s="1"/>
  <c r="E44" i="1"/>
  <c r="E87" i="20" s="1"/>
  <c r="BH44" i="1"/>
  <c r="AE104" i="20" s="1"/>
  <c r="AZ44" i="1"/>
  <c r="W104" i="20" s="1"/>
  <c r="AV44" i="1"/>
  <c r="S104" i="20" s="1"/>
  <c r="AR44" i="1"/>
  <c r="O104" i="20" s="1"/>
  <c r="AN44" i="1"/>
  <c r="K104" i="20" s="1"/>
  <c r="AJ44" i="1"/>
  <c r="G104" i="20" s="1"/>
  <c r="AF44" i="1"/>
  <c r="AF87" i="20" s="1"/>
  <c r="AB44" i="1"/>
  <c r="AB87" i="20" s="1"/>
  <c r="X44" i="1"/>
  <c r="X87" i="20" s="1"/>
  <c r="T44" i="1"/>
  <c r="T87" i="20" s="1"/>
  <c r="P44" i="1"/>
  <c r="P87" i="20" s="1"/>
  <c r="L44" i="1"/>
  <c r="L87" i="20" s="1"/>
  <c r="H44" i="1"/>
  <c r="H87" i="20" s="1"/>
  <c r="D44" i="1"/>
  <c r="D87" i="20" s="1"/>
  <c r="C104" i="20"/>
  <c r="C87" i="20"/>
  <c r="AX44" i="1"/>
  <c r="U104" i="20" s="1"/>
  <c r="AP44" i="1"/>
  <c r="M104" i="20" s="1"/>
  <c r="AH44" i="1"/>
  <c r="E104" i="20" s="1"/>
  <c r="Z44" i="1"/>
  <c r="Z87" i="20" s="1"/>
  <c r="R44" i="1"/>
  <c r="R87" i="20" s="1"/>
  <c r="J44" i="1"/>
  <c r="J87" i="20" s="1"/>
  <c r="BD44" i="1"/>
  <c r="AA104" i="20" s="1"/>
  <c r="AT44" i="1"/>
  <c r="Q104" i="20" s="1"/>
  <c r="AL44" i="1"/>
  <c r="I104" i="20" s="1"/>
  <c r="AD44" i="1"/>
  <c r="AD87" i="20" s="1"/>
  <c r="V44" i="1"/>
  <c r="V87" i="20" s="1"/>
  <c r="N44" i="1"/>
  <c r="N87" i="20" s="1"/>
  <c r="F44" i="1"/>
  <c r="F87" i="20" s="1"/>
  <c r="H254" i="4"/>
  <c r="C6" i="1"/>
  <c r="BI45" i="1"/>
  <c r="AF105" i="20" s="1"/>
  <c r="BG45" i="1"/>
  <c r="AD105" i="20" s="1"/>
  <c r="BE45" i="1"/>
  <c r="AB105" i="20" s="1"/>
  <c r="BC45" i="1"/>
  <c r="Z105" i="20" s="1"/>
  <c r="BA45" i="1"/>
  <c r="X105" i="20" s="1"/>
  <c r="AY45" i="1"/>
  <c r="V105" i="20" s="1"/>
  <c r="AW45" i="1"/>
  <c r="T105" i="20" s="1"/>
  <c r="AU45" i="1"/>
  <c r="R105" i="20" s="1"/>
  <c r="AS45" i="1"/>
  <c r="P105" i="20" s="1"/>
  <c r="AQ45" i="1"/>
  <c r="N105" i="20" s="1"/>
  <c r="AO45" i="1"/>
  <c r="L105" i="20" s="1"/>
  <c r="AM45" i="1"/>
  <c r="J105" i="20" s="1"/>
  <c r="AK45" i="1"/>
  <c r="H105" i="20" s="1"/>
  <c r="AI45" i="1"/>
  <c r="F105" i="20" s="1"/>
  <c r="AG45" i="1"/>
  <c r="D105" i="20" s="1"/>
  <c r="AE45" i="1"/>
  <c r="AE88" i="20" s="1"/>
  <c r="AC45" i="1"/>
  <c r="AC88" i="20" s="1"/>
  <c r="AA45" i="1"/>
  <c r="AA88" i="20" s="1"/>
  <c r="Y45" i="1"/>
  <c r="Y88" i="20" s="1"/>
  <c r="W45" i="1"/>
  <c r="W88" i="20" s="1"/>
  <c r="U45" i="1"/>
  <c r="U88" i="20" s="1"/>
  <c r="S45" i="1"/>
  <c r="S88" i="20" s="1"/>
  <c r="Q45" i="1"/>
  <c r="Q88" i="20" s="1"/>
  <c r="O45" i="1"/>
  <c r="O88" i="20" s="1"/>
  <c r="M45" i="1"/>
  <c r="M88" i="20" s="1"/>
  <c r="K45" i="1"/>
  <c r="K88" i="20" s="1"/>
  <c r="I45" i="1"/>
  <c r="I88" i="20" s="1"/>
  <c r="G45" i="1"/>
  <c r="G88" i="20" s="1"/>
  <c r="E45" i="1"/>
  <c r="E88" i="20" s="1"/>
  <c r="BH45" i="1"/>
  <c r="AE105" i="20" s="1"/>
  <c r="BD45" i="1"/>
  <c r="AA105" i="20" s="1"/>
  <c r="AZ45" i="1"/>
  <c r="W105" i="20" s="1"/>
  <c r="AV45" i="1"/>
  <c r="S105" i="20" s="1"/>
  <c r="AR45" i="1"/>
  <c r="O105" i="20" s="1"/>
  <c r="AN45" i="1"/>
  <c r="K105" i="20" s="1"/>
  <c r="AJ45" i="1"/>
  <c r="G105" i="20" s="1"/>
  <c r="AF45" i="1"/>
  <c r="AF88" i="20" s="1"/>
  <c r="AB45" i="1"/>
  <c r="AB88" i="20" s="1"/>
  <c r="X45" i="1"/>
  <c r="X88" i="20" s="1"/>
  <c r="T45" i="1"/>
  <c r="T88" i="20" s="1"/>
  <c r="P45" i="1"/>
  <c r="P88" i="20" s="1"/>
  <c r="L45" i="1"/>
  <c r="L88" i="20" s="1"/>
  <c r="H45" i="1"/>
  <c r="H88" i="20" s="1"/>
  <c r="D45" i="1"/>
  <c r="D88" i="20" s="1"/>
  <c r="AC105" i="20"/>
  <c r="AX45" i="1"/>
  <c r="U105" i="20" s="1"/>
  <c r="AP45" i="1"/>
  <c r="M105" i="20" s="1"/>
  <c r="AH45" i="1"/>
  <c r="E105" i="20" s="1"/>
  <c r="Z45" i="1"/>
  <c r="Z88" i="20" s="1"/>
  <c r="R45" i="1"/>
  <c r="R88" i="20" s="1"/>
  <c r="J45" i="1"/>
  <c r="J88" i="20" s="1"/>
  <c r="BB45" i="1"/>
  <c r="Y105" i="20" s="1"/>
  <c r="AT45" i="1"/>
  <c r="Q105" i="20" s="1"/>
  <c r="AL45" i="1"/>
  <c r="I105" i="20" s="1"/>
  <c r="V45" i="1"/>
  <c r="V88" i="20" s="1"/>
  <c r="F45" i="1"/>
  <c r="F88" i="20" s="1"/>
  <c r="C105" i="20"/>
  <c r="AD45" i="1"/>
  <c r="AD88" i="20" s="1"/>
  <c r="N45" i="1"/>
  <c r="N88" i="20" s="1"/>
  <c r="C88" i="20"/>
  <c r="BI39" i="1"/>
  <c r="AF99" i="20" s="1"/>
  <c r="BE39" i="1"/>
  <c r="AB99" i="20" s="1"/>
  <c r="BA39" i="1"/>
  <c r="X99" i="20" s="1"/>
  <c r="AW39" i="1"/>
  <c r="T99" i="20" s="1"/>
  <c r="AS39" i="1"/>
  <c r="P99" i="20" s="1"/>
  <c r="AO39" i="1"/>
  <c r="L99" i="20" s="1"/>
  <c r="AK39" i="1"/>
  <c r="H99" i="20" s="1"/>
  <c r="AG39" i="1"/>
  <c r="D99" i="20" s="1"/>
  <c r="AC39" i="1"/>
  <c r="AC82" i="20" s="1"/>
  <c r="Y39" i="1"/>
  <c r="Y82" i="20" s="1"/>
  <c r="U39" i="1"/>
  <c r="U82" i="20" s="1"/>
  <c r="Q39" i="1"/>
  <c r="Q82" i="20" s="1"/>
  <c r="M39" i="1"/>
  <c r="M82" i="20" s="1"/>
  <c r="I39" i="1"/>
  <c r="I82" i="20" s="1"/>
  <c r="E39" i="1"/>
  <c r="E82" i="20" s="1"/>
  <c r="BH39" i="1"/>
  <c r="AE99" i="20" s="1"/>
  <c r="BG39" i="1"/>
  <c r="AD99" i="20" s="1"/>
  <c r="AY39" i="1"/>
  <c r="V99" i="20" s="1"/>
  <c r="AQ39" i="1"/>
  <c r="N99" i="20" s="1"/>
  <c r="AI39" i="1"/>
  <c r="F99" i="20" s="1"/>
  <c r="AA39" i="1"/>
  <c r="AA82" i="20" s="1"/>
  <c r="S39" i="1"/>
  <c r="S82" i="20" s="1"/>
  <c r="K39" i="1"/>
  <c r="K82" i="20" s="1"/>
  <c r="C99" i="20"/>
  <c r="C82" i="20"/>
  <c r="AU39" i="1"/>
  <c r="R99" i="20" s="1"/>
  <c r="AE39" i="1"/>
  <c r="AE82" i="20" s="1"/>
  <c r="O39" i="1"/>
  <c r="O82" i="20" s="1"/>
  <c r="BC39" i="1"/>
  <c r="Z99" i="20" s="1"/>
  <c r="AM39" i="1"/>
  <c r="J99" i="20" s="1"/>
  <c r="W39" i="1"/>
  <c r="W82" i="20" s="1"/>
  <c r="G39" i="1"/>
  <c r="G82" i="20" s="1"/>
  <c r="F39" i="1"/>
  <c r="F82" i="20" s="1"/>
  <c r="J39" i="1"/>
  <c r="J82" i="20" s="1"/>
  <c r="N39" i="1"/>
  <c r="N82" i="20" s="1"/>
  <c r="R39" i="1"/>
  <c r="R82" i="20" s="1"/>
  <c r="V39" i="1"/>
  <c r="V82" i="20" s="1"/>
  <c r="Z39" i="1"/>
  <c r="Z82" i="20" s="1"/>
  <c r="AD39" i="1"/>
  <c r="AD82" i="20" s="1"/>
  <c r="AH39" i="1"/>
  <c r="E99" i="20" s="1"/>
  <c r="AL39" i="1"/>
  <c r="I99" i="20" s="1"/>
  <c r="AP39" i="1"/>
  <c r="M99" i="20" s="1"/>
  <c r="AT39" i="1"/>
  <c r="Q99" i="20" s="1"/>
  <c r="AX39" i="1"/>
  <c r="U99" i="20" s="1"/>
  <c r="BB39" i="1"/>
  <c r="Y99" i="20" s="1"/>
  <c r="AC99" i="20"/>
  <c r="D39" i="1"/>
  <c r="D82" i="20" s="1"/>
  <c r="H39" i="1"/>
  <c r="H82" i="20" s="1"/>
  <c r="L39" i="1"/>
  <c r="L82" i="20" s="1"/>
  <c r="P39" i="1"/>
  <c r="P82" i="20" s="1"/>
  <c r="T39" i="1"/>
  <c r="T82" i="20" s="1"/>
  <c r="X39" i="1"/>
  <c r="X82" i="20" s="1"/>
  <c r="AB39" i="1"/>
  <c r="AB82" i="20" s="1"/>
  <c r="AF39" i="1"/>
  <c r="AF82" i="20" s="1"/>
  <c r="AJ39" i="1"/>
  <c r="G99" i="20" s="1"/>
  <c r="AN39" i="1"/>
  <c r="K99" i="20" s="1"/>
  <c r="AR39" i="1"/>
  <c r="O99" i="20" s="1"/>
  <c r="AV39" i="1"/>
  <c r="S99" i="20" s="1"/>
  <c r="AZ39" i="1"/>
  <c r="W99" i="20" s="1"/>
  <c r="BD39" i="1"/>
  <c r="AA99" i="20" s="1"/>
  <c r="BI42" i="1"/>
  <c r="AF102" i="20" s="1"/>
  <c r="BG42" i="1"/>
  <c r="AD102" i="20" s="1"/>
  <c r="BE42" i="1"/>
  <c r="AB102" i="20" s="1"/>
  <c r="BC42" i="1"/>
  <c r="Z102" i="20" s="1"/>
  <c r="BA42" i="1"/>
  <c r="X102" i="20" s="1"/>
  <c r="AY42" i="1"/>
  <c r="V102" i="20" s="1"/>
  <c r="AW42" i="1"/>
  <c r="T102" i="20" s="1"/>
  <c r="AU42" i="1"/>
  <c r="R102" i="20" s="1"/>
  <c r="AS42" i="1"/>
  <c r="P102" i="20" s="1"/>
  <c r="AQ42" i="1"/>
  <c r="N102" i="20" s="1"/>
  <c r="AO42" i="1"/>
  <c r="L102" i="20" s="1"/>
  <c r="AM42" i="1"/>
  <c r="J102" i="20" s="1"/>
  <c r="AK42" i="1"/>
  <c r="H102" i="20" s="1"/>
  <c r="AI42" i="1"/>
  <c r="F102" i="20" s="1"/>
  <c r="AG42" i="1"/>
  <c r="D102" i="20" s="1"/>
  <c r="AE42" i="1"/>
  <c r="AE85" i="20" s="1"/>
  <c r="AC42" i="1"/>
  <c r="AC85" i="20" s="1"/>
  <c r="AA42" i="1"/>
  <c r="AA85" i="20" s="1"/>
  <c r="Y42" i="1"/>
  <c r="Y85" i="20" s="1"/>
  <c r="W42" i="1"/>
  <c r="W85" i="20" s="1"/>
  <c r="U42" i="1"/>
  <c r="U85" i="20" s="1"/>
  <c r="S42" i="1"/>
  <c r="S85" i="20" s="1"/>
  <c r="Q42" i="1"/>
  <c r="Q85" i="20" s="1"/>
  <c r="O42" i="1"/>
  <c r="O85" i="20" s="1"/>
  <c r="M42" i="1"/>
  <c r="M85" i="20" s="1"/>
  <c r="K42" i="1"/>
  <c r="K85" i="20" s="1"/>
  <c r="I42" i="1"/>
  <c r="I85" i="20" s="1"/>
  <c r="G42" i="1"/>
  <c r="G85" i="20" s="1"/>
  <c r="E42" i="1"/>
  <c r="E85" i="20" s="1"/>
  <c r="AC102" i="20"/>
  <c r="BB42" i="1"/>
  <c r="Y102" i="20" s="1"/>
  <c r="AX42" i="1"/>
  <c r="U102" i="20" s="1"/>
  <c r="AT42" i="1"/>
  <c r="Q102" i="20" s="1"/>
  <c r="AP42" i="1"/>
  <c r="M102" i="20" s="1"/>
  <c r="AL42" i="1"/>
  <c r="I102" i="20" s="1"/>
  <c r="AH42" i="1"/>
  <c r="E102" i="20" s="1"/>
  <c r="AD42" i="1"/>
  <c r="AD85" i="20" s="1"/>
  <c r="Z42" i="1"/>
  <c r="Z85" i="20" s="1"/>
  <c r="V42" i="1"/>
  <c r="V85" i="20" s="1"/>
  <c r="R42" i="1"/>
  <c r="R85" i="20" s="1"/>
  <c r="N42" i="1"/>
  <c r="N85" i="20" s="1"/>
  <c r="J42" i="1"/>
  <c r="J85" i="20" s="1"/>
  <c r="F42" i="1"/>
  <c r="F85" i="20" s="1"/>
  <c r="BH42" i="1"/>
  <c r="AE102" i="20" s="1"/>
  <c r="AZ42" i="1"/>
  <c r="W102" i="20" s="1"/>
  <c r="AR42" i="1"/>
  <c r="O102" i="20" s="1"/>
  <c r="AJ42" i="1"/>
  <c r="G102" i="20" s="1"/>
  <c r="AB42" i="1"/>
  <c r="AB85" i="20" s="1"/>
  <c r="T42" i="1"/>
  <c r="T85" i="20" s="1"/>
  <c r="L42" i="1"/>
  <c r="L85" i="20" s="1"/>
  <c r="D42" i="1"/>
  <c r="D85" i="20" s="1"/>
  <c r="C85" i="20"/>
  <c r="BD42" i="1"/>
  <c r="AA102" i="20" s="1"/>
  <c r="AV42" i="1"/>
  <c r="S102" i="20" s="1"/>
  <c r="AN42" i="1"/>
  <c r="K102" i="20" s="1"/>
  <c r="AF42" i="1"/>
  <c r="AF85" i="20" s="1"/>
  <c r="X42" i="1"/>
  <c r="X85" i="20" s="1"/>
  <c r="P42" i="1"/>
  <c r="P85" i="20" s="1"/>
  <c r="H42" i="1"/>
  <c r="H85" i="20" s="1"/>
  <c r="C102" i="20"/>
  <c r="BI40" i="1"/>
  <c r="AF100" i="20" s="1"/>
  <c r="BG40" i="1"/>
  <c r="AD100" i="20" s="1"/>
  <c r="BE40" i="1"/>
  <c r="AB100" i="20" s="1"/>
  <c r="BC40" i="1"/>
  <c r="Z100" i="20" s="1"/>
  <c r="BA40" i="1"/>
  <c r="X100" i="20" s="1"/>
  <c r="AY40" i="1"/>
  <c r="V100" i="20" s="1"/>
  <c r="AW40" i="1"/>
  <c r="T100" i="20" s="1"/>
  <c r="AU40" i="1"/>
  <c r="R100" i="20" s="1"/>
  <c r="AS40" i="1"/>
  <c r="P100" i="20" s="1"/>
  <c r="AQ40" i="1"/>
  <c r="N100" i="20" s="1"/>
  <c r="AO40" i="1"/>
  <c r="L100" i="20" s="1"/>
  <c r="AM40" i="1"/>
  <c r="J100" i="20" s="1"/>
  <c r="AK40" i="1"/>
  <c r="H100" i="20" s="1"/>
  <c r="AI40" i="1"/>
  <c r="F100" i="20" s="1"/>
  <c r="AG40" i="1"/>
  <c r="D100" i="20" s="1"/>
  <c r="AE40" i="1"/>
  <c r="AE83" i="20" s="1"/>
  <c r="AC40" i="1"/>
  <c r="AC83" i="20" s="1"/>
  <c r="AA40" i="1"/>
  <c r="AA83" i="20" s="1"/>
  <c r="Y40" i="1"/>
  <c r="Y83" i="20" s="1"/>
  <c r="W40" i="1"/>
  <c r="W83" i="20" s="1"/>
  <c r="U40" i="1"/>
  <c r="U83" i="20" s="1"/>
  <c r="S40" i="1"/>
  <c r="S83" i="20" s="1"/>
  <c r="Q40" i="1"/>
  <c r="Q83" i="20" s="1"/>
  <c r="O40" i="1"/>
  <c r="O83" i="20" s="1"/>
  <c r="M40" i="1"/>
  <c r="M83" i="20" s="1"/>
  <c r="K40" i="1"/>
  <c r="K83" i="20" s="1"/>
  <c r="I40" i="1"/>
  <c r="I83" i="20" s="1"/>
  <c r="G40" i="1"/>
  <c r="G83" i="20" s="1"/>
  <c r="E40" i="1"/>
  <c r="E83" i="20" s="1"/>
  <c r="C100" i="20"/>
  <c r="BH40" i="1"/>
  <c r="AE100" i="20" s="1"/>
  <c r="AC100" i="20"/>
  <c r="BD40" i="1"/>
  <c r="AA100" i="20" s="1"/>
  <c r="BB40" i="1"/>
  <c r="Y100" i="20" s="1"/>
  <c r="AZ40" i="1"/>
  <c r="W100" i="20" s="1"/>
  <c r="AX40" i="1"/>
  <c r="U100" i="20" s="1"/>
  <c r="AV40" i="1"/>
  <c r="S100" i="20" s="1"/>
  <c r="AT40" i="1"/>
  <c r="Q100" i="20" s="1"/>
  <c r="AR40" i="1"/>
  <c r="O100" i="20" s="1"/>
  <c r="AP40" i="1"/>
  <c r="M100" i="20" s="1"/>
  <c r="AN40" i="1"/>
  <c r="K100" i="20" s="1"/>
  <c r="AL40" i="1"/>
  <c r="I100" i="20" s="1"/>
  <c r="AJ40" i="1"/>
  <c r="G100" i="20" s="1"/>
  <c r="AH40" i="1"/>
  <c r="E100" i="20" s="1"/>
  <c r="AF40" i="1"/>
  <c r="AF83" i="20" s="1"/>
  <c r="AD40" i="1"/>
  <c r="AD83" i="20" s="1"/>
  <c r="AB40" i="1"/>
  <c r="AB83" i="20" s="1"/>
  <c r="Z40" i="1"/>
  <c r="Z83" i="20" s="1"/>
  <c r="X40" i="1"/>
  <c r="X83" i="20" s="1"/>
  <c r="V40" i="1"/>
  <c r="V83" i="20" s="1"/>
  <c r="T40" i="1"/>
  <c r="T83" i="20" s="1"/>
  <c r="R40" i="1"/>
  <c r="R83" i="20" s="1"/>
  <c r="P40" i="1"/>
  <c r="P83" i="20" s="1"/>
  <c r="N40" i="1"/>
  <c r="N83" i="20" s="1"/>
  <c r="L40" i="1"/>
  <c r="L83" i="20" s="1"/>
  <c r="J40" i="1"/>
  <c r="J83" i="20" s="1"/>
  <c r="H40" i="1"/>
  <c r="H83" i="20" s="1"/>
  <c r="F40" i="1"/>
  <c r="F83" i="20" s="1"/>
  <c r="D40" i="1"/>
  <c r="D83" i="20" s="1"/>
  <c r="C83" i="20"/>
  <c r="BH38" i="1"/>
  <c r="AE98" i="20" s="1"/>
  <c r="AC98" i="20"/>
  <c r="BD38" i="1"/>
  <c r="AA98" i="20" s="1"/>
  <c r="BB38" i="1"/>
  <c r="Y98" i="20" s="1"/>
  <c r="AZ38" i="1"/>
  <c r="W98" i="20" s="1"/>
  <c r="AX38" i="1"/>
  <c r="U98" i="20" s="1"/>
  <c r="AV38" i="1"/>
  <c r="S98" i="20" s="1"/>
  <c r="AT38" i="1"/>
  <c r="Q98" i="20" s="1"/>
  <c r="AR38" i="1"/>
  <c r="O98" i="20" s="1"/>
  <c r="AP38" i="1"/>
  <c r="M98" i="20" s="1"/>
  <c r="AN38" i="1"/>
  <c r="K98" i="20" s="1"/>
  <c r="AL38" i="1"/>
  <c r="I98" i="20" s="1"/>
  <c r="AJ38" i="1"/>
  <c r="G98" i="20" s="1"/>
  <c r="AH38" i="1"/>
  <c r="E98" i="20" s="1"/>
  <c r="AF38" i="1"/>
  <c r="AF81" i="20" s="1"/>
  <c r="AD38" i="1"/>
  <c r="AD81" i="20" s="1"/>
  <c r="AB38" i="1"/>
  <c r="AB81" i="20" s="1"/>
  <c r="Z38" i="1"/>
  <c r="Z81" i="20" s="1"/>
  <c r="X38" i="1"/>
  <c r="X81" i="20" s="1"/>
  <c r="V38" i="1"/>
  <c r="V81" i="20" s="1"/>
  <c r="T38" i="1"/>
  <c r="T81" i="20" s="1"/>
  <c r="R38" i="1"/>
  <c r="R81" i="20" s="1"/>
  <c r="P38" i="1"/>
  <c r="P81" i="20" s="1"/>
  <c r="N38" i="1"/>
  <c r="N81" i="20" s="1"/>
  <c r="L38" i="1"/>
  <c r="L81" i="20" s="1"/>
  <c r="J38" i="1"/>
  <c r="J81" i="20" s="1"/>
  <c r="H38" i="1"/>
  <c r="H81" i="20" s="1"/>
  <c r="F38" i="1"/>
  <c r="F81" i="20" s="1"/>
  <c r="D38" i="1"/>
  <c r="D81" i="20" s="1"/>
  <c r="C98" i="20"/>
  <c r="C81" i="20"/>
  <c r="BI38" i="1"/>
  <c r="AF98" i="20" s="1"/>
  <c r="BG38" i="1"/>
  <c r="AD98" i="20" s="1"/>
  <c r="BE38" i="1"/>
  <c r="AB98" i="20" s="1"/>
  <c r="BC38" i="1"/>
  <c r="Z98" i="20" s="1"/>
  <c r="BA38" i="1"/>
  <c r="X98" i="20" s="1"/>
  <c r="AY38" i="1"/>
  <c r="V98" i="20" s="1"/>
  <c r="AW38" i="1"/>
  <c r="T98" i="20" s="1"/>
  <c r="AU38" i="1"/>
  <c r="R98" i="20" s="1"/>
  <c r="AS38" i="1"/>
  <c r="P98" i="20" s="1"/>
  <c r="AQ38" i="1"/>
  <c r="N98" i="20" s="1"/>
  <c r="AO38" i="1"/>
  <c r="L98" i="20" s="1"/>
  <c r="AM38" i="1"/>
  <c r="J98" i="20" s="1"/>
  <c r="AK38" i="1"/>
  <c r="H98" i="20" s="1"/>
  <c r="AI38" i="1"/>
  <c r="F98" i="20" s="1"/>
  <c r="AG38" i="1"/>
  <c r="D98" i="20" s="1"/>
  <c r="AE38" i="1"/>
  <c r="AE81" i="20" s="1"/>
  <c r="AC38" i="1"/>
  <c r="AC81" i="20" s="1"/>
  <c r="AA38" i="1"/>
  <c r="AA81" i="20" s="1"/>
  <c r="Y38" i="1"/>
  <c r="Y81" i="20" s="1"/>
  <c r="W38" i="1"/>
  <c r="W81" i="20" s="1"/>
  <c r="U38" i="1"/>
  <c r="U81" i="20" s="1"/>
  <c r="S38" i="1"/>
  <c r="S81" i="20" s="1"/>
  <c r="Q38" i="1"/>
  <c r="Q81" i="20" s="1"/>
  <c r="O38" i="1"/>
  <c r="O81" i="20" s="1"/>
  <c r="M38" i="1"/>
  <c r="M81" i="20" s="1"/>
  <c r="K38" i="1"/>
  <c r="K81" i="20" s="1"/>
  <c r="I38" i="1"/>
  <c r="I81" i="20" s="1"/>
  <c r="G38" i="1"/>
  <c r="G81" i="20" s="1"/>
  <c r="E38" i="1"/>
  <c r="E81" i="20" s="1"/>
  <c r="BH43" i="1"/>
  <c r="AC103" i="20"/>
  <c r="BD43" i="1"/>
  <c r="AA103" i="20" s="1"/>
  <c r="BB43" i="1"/>
  <c r="Y103" i="20" s="1"/>
  <c r="AZ43" i="1"/>
  <c r="W103" i="20" s="1"/>
  <c r="AX43" i="1"/>
  <c r="U103" i="20" s="1"/>
  <c r="AV43" i="1"/>
  <c r="S103" i="20" s="1"/>
  <c r="AT43" i="1"/>
  <c r="Q103" i="20" s="1"/>
  <c r="AR43" i="1"/>
  <c r="O103" i="20" s="1"/>
  <c r="AP43" i="1"/>
  <c r="M103" i="20" s="1"/>
  <c r="AN43" i="1"/>
  <c r="K103" i="20" s="1"/>
  <c r="AL43" i="1"/>
  <c r="I103" i="20" s="1"/>
  <c r="AJ43" i="1"/>
  <c r="G103" i="20" s="1"/>
  <c r="AH43" i="1"/>
  <c r="E103" i="20" s="1"/>
  <c r="AF43" i="1"/>
  <c r="AF86" i="20" s="1"/>
  <c r="AD43" i="1"/>
  <c r="AD86" i="20" s="1"/>
  <c r="AB43" i="1"/>
  <c r="AB86" i="20" s="1"/>
  <c r="Z43" i="1"/>
  <c r="Z86" i="20" s="1"/>
  <c r="X43" i="1"/>
  <c r="X86" i="20" s="1"/>
  <c r="V43" i="1"/>
  <c r="V86" i="20" s="1"/>
  <c r="T43" i="1"/>
  <c r="T86" i="20" s="1"/>
  <c r="R43" i="1"/>
  <c r="R86" i="20" s="1"/>
  <c r="P43" i="1"/>
  <c r="P86" i="20" s="1"/>
  <c r="N43" i="1"/>
  <c r="N86" i="20" s="1"/>
  <c r="L43" i="1"/>
  <c r="L86" i="20" s="1"/>
  <c r="J43" i="1"/>
  <c r="J86" i="20" s="1"/>
  <c r="H43" i="1"/>
  <c r="H86" i="20" s="1"/>
  <c r="F43" i="1"/>
  <c r="F86" i="20" s="1"/>
  <c r="D43" i="1"/>
  <c r="D86" i="20" s="1"/>
  <c r="C103" i="20"/>
  <c r="BI43" i="1"/>
  <c r="AF103" i="20" s="1"/>
  <c r="BG43" i="1"/>
  <c r="AD103" i="20" s="1"/>
  <c r="BE43" i="1"/>
  <c r="AB103" i="20" s="1"/>
  <c r="BC43" i="1"/>
  <c r="Z103" i="20" s="1"/>
  <c r="BA43" i="1"/>
  <c r="X103" i="20" s="1"/>
  <c r="AY43" i="1"/>
  <c r="V103" i="20" s="1"/>
  <c r="AW43" i="1"/>
  <c r="T103" i="20" s="1"/>
  <c r="AU43" i="1"/>
  <c r="R103" i="20" s="1"/>
  <c r="AS43" i="1"/>
  <c r="P103" i="20" s="1"/>
  <c r="AQ43" i="1"/>
  <c r="N103" i="20" s="1"/>
  <c r="AO43" i="1"/>
  <c r="L103" i="20" s="1"/>
  <c r="AM43" i="1"/>
  <c r="J103" i="20" s="1"/>
  <c r="AK43" i="1"/>
  <c r="H103" i="20" s="1"/>
  <c r="AI43" i="1"/>
  <c r="F103" i="20" s="1"/>
  <c r="AG43" i="1"/>
  <c r="D103" i="20" s="1"/>
  <c r="AE43" i="1"/>
  <c r="AE86" i="20" s="1"/>
  <c r="AC43" i="1"/>
  <c r="AC86" i="20" s="1"/>
  <c r="AA43" i="1"/>
  <c r="AA86" i="20" s="1"/>
  <c r="Y43" i="1"/>
  <c r="Y86" i="20" s="1"/>
  <c r="W43" i="1"/>
  <c r="W86" i="20" s="1"/>
  <c r="U43" i="1"/>
  <c r="U86" i="20" s="1"/>
  <c r="S43" i="1"/>
  <c r="S86" i="20" s="1"/>
  <c r="Q43" i="1"/>
  <c r="Q86" i="20" s="1"/>
  <c r="O43" i="1"/>
  <c r="O86" i="20" s="1"/>
  <c r="M43" i="1"/>
  <c r="M86" i="20" s="1"/>
  <c r="K43" i="1"/>
  <c r="K86" i="20" s="1"/>
  <c r="I43" i="1"/>
  <c r="I86" i="20" s="1"/>
  <c r="G43" i="1"/>
  <c r="G86" i="20" s="1"/>
  <c r="E43" i="1"/>
  <c r="E86" i="20" s="1"/>
  <c r="C86" i="20"/>
  <c r="BH41" i="1"/>
  <c r="AE101" i="20" s="1"/>
  <c r="AC101" i="20"/>
  <c r="BD41" i="1"/>
  <c r="AA101" i="20" s="1"/>
  <c r="BB41" i="1"/>
  <c r="Y101" i="20" s="1"/>
  <c r="AZ41" i="1"/>
  <c r="W101" i="20" s="1"/>
  <c r="AX41" i="1"/>
  <c r="U101" i="20" s="1"/>
  <c r="AV41" i="1"/>
  <c r="S101" i="20" s="1"/>
  <c r="AT41" i="1"/>
  <c r="Q101" i="20" s="1"/>
  <c r="AR41" i="1"/>
  <c r="O101" i="20" s="1"/>
  <c r="AP41" i="1"/>
  <c r="M101" i="20" s="1"/>
  <c r="AN41" i="1"/>
  <c r="K101" i="20" s="1"/>
  <c r="AL41" i="1"/>
  <c r="I101" i="20" s="1"/>
  <c r="AJ41" i="1"/>
  <c r="G101" i="20" s="1"/>
  <c r="AH41" i="1"/>
  <c r="E101" i="20" s="1"/>
  <c r="AF41" i="1"/>
  <c r="AF84" i="20" s="1"/>
  <c r="AD41" i="1"/>
  <c r="AD84" i="20" s="1"/>
  <c r="AB41" i="1"/>
  <c r="AB84" i="20" s="1"/>
  <c r="Z41" i="1"/>
  <c r="Z84" i="20" s="1"/>
  <c r="X41" i="1"/>
  <c r="X84" i="20" s="1"/>
  <c r="V41" i="1"/>
  <c r="V84" i="20" s="1"/>
  <c r="T41" i="1"/>
  <c r="T84" i="20" s="1"/>
  <c r="R41" i="1"/>
  <c r="R84" i="20" s="1"/>
  <c r="P41" i="1"/>
  <c r="P84" i="20" s="1"/>
  <c r="N41" i="1"/>
  <c r="N84" i="20" s="1"/>
  <c r="L41" i="1"/>
  <c r="L84" i="20" s="1"/>
  <c r="J41" i="1"/>
  <c r="J84" i="20" s="1"/>
  <c r="H41" i="1"/>
  <c r="H84" i="20" s="1"/>
  <c r="F41" i="1"/>
  <c r="F84" i="20" s="1"/>
  <c r="D41" i="1"/>
  <c r="D84" i="20" s="1"/>
  <c r="BI41" i="1"/>
  <c r="AF101" i="20" s="1"/>
  <c r="BG41" i="1"/>
  <c r="AD101" i="20" s="1"/>
  <c r="BE41" i="1"/>
  <c r="AB101" i="20" s="1"/>
  <c r="BC41" i="1"/>
  <c r="Z101" i="20" s="1"/>
  <c r="BA41" i="1"/>
  <c r="X101" i="20" s="1"/>
  <c r="AY41" i="1"/>
  <c r="V101" i="20" s="1"/>
  <c r="AW41" i="1"/>
  <c r="T101" i="20" s="1"/>
  <c r="AU41" i="1"/>
  <c r="R101" i="20" s="1"/>
  <c r="AS41" i="1"/>
  <c r="P101" i="20" s="1"/>
  <c r="AQ41" i="1"/>
  <c r="N101" i="20" s="1"/>
  <c r="AO41" i="1"/>
  <c r="L101" i="20" s="1"/>
  <c r="AM41" i="1"/>
  <c r="J101" i="20" s="1"/>
  <c r="AK41" i="1"/>
  <c r="H101" i="20" s="1"/>
  <c r="AI41" i="1"/>
  <c r="F101" i="20" s="1"/>
  <c r="AG41" i="1"/>
  <c r="D101" i="20" s="1"/>
  <c r="AE41" i="1"/>
  <c r="AE84" i="20" s="1"/>
  <c r="AC41" i="1"/>
  <c r="AC84" i="20" s="1"/>
  <c r="AA41" i="1"/>
  <c r="AA84" i="20" s="1"/>
  <c r="Y41" i="1"/>
  <c r="Y84" i="20" s="1"/>
  <c r="W41" i="1"/>
  <c r="W84" i="20" s="1"/>
  <c r="U41" i="1"/>
  <c r="U84" i="20" s="1"/>
  <c r="S41" i="1"/>
  <c r="S84" i="20" s="1"/>
  <c r="Q41" i="1"/>
  <c r="Q84" i="20" s="1"/>
  <c r="O41" i="1"/>
  <c r="O84" i="20" s="1"/>
  <c r="M41" i="1"/>
  <c r="M84" i="20" s="1"/>
  <c r="K41" i="1"/>
  <c r="K84" i="20" s="1"/>
  <c r="I41" i="1"/>
  <c r="I84" i="20" s="1"/>
  <c r="G41" i="1"/>
  <c r="G84" i="20" s="1"/>
  <c r="E41" i="1"/>
  <c r="E84" i="20" s="1"/>
  <c r="C101" i="20"/>
  <c r="C84" i="20"/>
  <c r="BZ20" i="25"/>
  <c r="BZ18" i="25"/>
  <c r="BZ16" i="25"/>
  <c r="BZ14" i="25"/>
  <c r="BZ12" i="25"/>
  <c r="BZ10" i="25"/>
  <c r="BZ8" i="25"/>
  <c r="BQ7" i="27"/>
  <c r="BZ21" i="25"/>
  <c r="BZ19" i="25"/>
  <c r="BZ17" i="25"/>
  <c r="BZ15" i="25"/>
  <c r="BZ13" i="25"/>
  <c r="BZ11" i="25"/>
  <c r="BZ9" i="25"/>
  <c r="A34" i="8"/>
  <c r="Q57" i="12"/>
  <c r="H49" i="11"/>
  <c r="I49" i="11"/>
  <c r="H59" i="11"/>
  <c r="I59" i="11"/>
  <c r="C60" i="12"/>
  <c r="C74" i="12" s="1"/>
  <c r="H54" i="11"/>
  <c r="I54" i="11"/>
  <c r="K47" i="12"/>
  <c r="K20" i="12"/>
  <c r="D52" i="12"/>
  <c r="H44" i="11"/>
  <c r="BC7" i="25" s="1"/>
  <c r="BC26" i="25" s="1"/>
  <c r="C14" i="1"/>
  <c r="AI5" i="34" s="1"/>
  <c r="I44" i="11"/>
  <c r="V7" i="25" s="1"/>
  <c r="V26" i="25" s="1"/>
  <c r="L30" i="13"/>
  <c r="C17" i="13"/>
  <c r="C14" i="2"/>
  <c r="F14" i="2" s="1"/>
  <c r="BY20" i="25"/>
  <c r="H39" i="11"/>
  <c r="BH7" i="25" s="1"/>
  <c r="BH26" i="25" s="1"/>
  <c r="I39" i="11"/>
  <c r="AA7" i="25" s="1"/>
  <c r="AA26" i="25" s="1"/>
  <c r="M50" i="12"/>
  <c r="M9" i="12"/>
  <c r="M13" i="12"/>
  <c r="M21" i="12"/>
  <c r="M25" i="12"/>
  <c r="M29" i="12"/>
  <c r="M33" i="12"/>
  <c r="M37" i="12"/>
  <c r="M41" i="12"/>
  <c r="M45" i="12"/>
  <c r="M49" i="12"/>
  <c r="M10" i="12"/>
  <c r="M14" i="12"/>
  <c r="M22" i="12"/>
  <c r="M26" i="12"/>
  <c r="M30" i="12"/>
  <c r="M34" i="12"/>
  <c r="M38" i="12"/>
  <c r="M42" i="12"/>
  <c r="M46" i="12"/>
  <c r="M11" i="12"/>
  <c r="M15" i="12"/>
  <c r="M23" i="12"/>
  <c r="M27" i="12"/>
  <c r="M31" i="12"/>
  <c r="M35" i="12"/>
  <c r="M39" i="12"/>
  <c r="M43" i="12"/>
  <c r="M47" i="12"/>
  <c r="M8" i="12"/>
  <c r="M12" i="12"/>
  <c r="M16" i="12"/>
  <c r="M24" i="12"/>
  <c r="M28" i="12"/>
  <c r="M32" i="12"/>
  <c r="M36" i="12"/>
  <c r="M40" i="12"/>
  <c r="M44" i="12"/>
  <c r="M48" i="12"/>
  <c r="I24" i="11"/>
  <c r="T7" i="25" s="1"/>
  <c r="T26" i="25" s="1"/>
  <c r="H24" i="11"/>
  <c r="BA7" i="25" s="1"/>
  <c r="BA26" i="25" s="1"/>
  <c r="I73" i="9"/>
  <c r="I267" i="4"/>
  <c r="I69" i="9"/>
  <c r="I263" i="4"/>
  <c r="I65" i="9"/>
  <c r="I259" i="4"/>
  <c r="I61" i="9"/>
  <c r="I255" i="4"/>
  <c r="I55" i="9"/>
  <c r="I249" i="4"/>
  <c r="I51" i="9"/>
  <c r="I245" i="4"/>
  <c r="I47" i="9"/>
  <c r="I241" i="4"/>
  <c r="I43" i="9"/>
  <c r="I237" i="4"/>
  <c r="I40" i="9"/>
  <c r="E271" i="4"/>
  <c r="I36" i="9"/>
  <c r="E267" i="4"/>
  <c r="I32" i="9"/>
  <c r="E263" i="4"/>
  <c r="I30" i="9"/>
  <c r="E261" i="4"/>
  <c r="I17" i="9"/>
  <c r="E248" i="4"/>
  <c r="I13" i="9"/>
  <c r="E244" i="4"/>
  <c r="I9" i="9"/>
  <c r="E240" i="4"/>
  <c r="I5" i="9"/>
  <c r="E236" i="4"/>
  <c r="I39" i="9"/>
  <c r="E270" i="4"/>
  <c r="I35" i="9"/>
  <c r="E266" i="4"/>
  <c r="I29" i="9"/>
  <c r="E260" i="4"/>
  <c r="I22" i="9"/>
  <c r="E253" i="4"/>
  <c r="I18" i="9"/>
  <c r="E249" i="4"/>
  <c r="I14" i="9"/>
  <c r="E245" i="4"/>
  <c r="I10" i="9"/>
  <c r="E241" i="4"/>
  <c r="I6" i="9"/>
  <c r="E237" i="4"/>
  <c r="I70" i="9"/>
  <c r="I264" i="4"/>
  <c r="I62" i="9"/>
  <c r="I256" i="4"/>
  <c r="I52" i="9"/>
  <c r="I246" i="4"/>
  <c r="I44" i="9"/>
  <c r="I238" i="4"/>
  <c r="I72" i="9"/>
  <c r="I266" i="4"/>
  <c r="I64" i="9"/>
  <c r="I258" i="4"/>
  <c r="I68" i="9"/>
  <c r="I262" i="4"/>
  <c r="I60" i="9"/>
  <c r="I254" i="4"/>
  <c r="I71" i="9"/>
  <c r="I265" i="4"/>
  <c r="I67" i="9"/>
  <c r="I261" i="4"/>
  <c r="I63" i="9"/>
  <c r="I257" i="4"/>
  <c r="I53" i="9"/>
  <c r="I247" i="4"/>
  <c r="I49" i="9"/>
  <c r="I243" i="4"/>
  <c r="I45" i="9"/>
  <c r="I239" i="4"/>
  <c r="I42" i="9"/>
  <c r="I236" i="4"/>
  <c r="I38" i="9"/>
  <c r="E269" i="4"/>
  <c r="I34" i="9"/>
  <c r="E265" i="4"/>
  <c r="I31" i="9"/>
  <c r="E262" i="4"/>
  <c r="I28" i="9"/>
  <c r="E259" i="4"/>
  <c r="I25" i="9"/>
  <c r="E256" i="4"/>
  <c r="I23" i="9"/>
  <c r="E254" i="4"/>
  <c r="I21" i="9"/>
  <c r="E252" i="4"/>
  <c r="I19" i="9"/>
  <c r="E250" i="4"/>
  <c r="I15" i="9"/>
  <c r="E246" i="4"/>
  <c r="I11" i="9"/>
  <c r="E242" i="4"/>
  <c r="I7" i="9"/>
  <c r="E238" i="4"/>
  <c r="I41" i="9"/>
  <c r="E272" i="4"/>
  <c r="I37" i="9"/>
  <c r="E268" i="4"/>
  <c r="I33" i="9"/>
  <c r="E264" i="4"/>
  <c r="I26" i="9"/>
  <c r="E257" i="4"/>
  <c r="I24" i="9"/>
  <c r="E255" i="4"/>
  <c r="I20" i="9"/>
  <c r="E251" i="4"/>
  <c r="I16" i="9"/>
  <c r="E247" i="4"/>
  <c r="I12" i="9"/>
  <c r="E243" i="4"/>
  <c r="I8" i="9"/>
  <c r="E239" i="4"/>
  <c r="I66" i="9"/>
  <c r="I260" i="4"/>
  <c r="I56" i="9"/>
  <c r="I250" i="4"/>
  <c r="I48" i="9"/>
  <c r="I242" i="4"/>
  <c r="I46" i="9"/>
  <c r="I240" i="4"/>
  <c r="I54" i="9"/>
  <c r="I248" i="4"/>
  <c r="I50" i="9"/>
  <c r="I244" i="4"/>
  <c r="K26" i="19"/>
  <c r="P5" i="30"/>
  <c r="D260" i="4"/>
  <c r="D401" i="4" s="1"/>
  <c r="D420" i="4" s="1"/>
  <c r="P6" i="30"/>
  <c r="P4" i="30"/>
  <c r="D255" i="4"/>
  <c r="D397" i="4" s="1"/>
  <c r="D416" i="4" s="1"/>
  <c r="P3" i="30"/>
  <c r="D252" i="4"/>
  <c r="D394" i="4" s="1"/>
  <c r="D413" i="4" s="1"/>
  <c r="P2" i="30"/>
  <c r="D251" i="4"/>
  <c r="D393" i="4" s="1"/>
  <c r="D412" i="4" s="1"/>
  <c r="L27" i="13"/>
  <c r="C14" i="13"/>
  <c r="C36" i="1"/>
  <c r="BF36" i="1" s="1"/>
  <c r="C50" i="1"/>
  <c r="BF50" i="1" s="1"/>
  <c r="L31" i="13"/>
  <c r="L24" i="13"/>
  <c r="AP234" i="28"/>
  <c r="G7" i="25"/>
  <c r="G26" i="25" s="1"/>
  <c r="G26" i="27" s="1"/>
  <c r="E52" i="12"/>
  <c r="D32" i="13"/>
  <c r="M34" i="13"/>
  <c r="Y33" i="8"/>
  <c r="BQ7" i="25" s="1"/>
  <c r="BQ26" i="25" s="1"/>
  <c r="D33" i="13"/>
  <c r="I59" i="9"/>
  <c r="B85" i="11"/>
  <c r="W13" i="25"/>
  <c r="H7" i="15"/>
  <c r="C159" i="4"/>
  <c r="Y11" i="8"/>
  <c r="F537" i="4" s="1"/>
  <c r="C7" i="25"/>
  <c r="C26" i="25" s="1"/>
  <c r="C26" i="27" s="1"/>
  <c r="I49" i="12"/>
  <c r="M35" i="13"/>
  <c r="C157" i="4"/>
  <c r="L32" i="13"/>
  <c r="I6" i="18"/>
  <c r="H106" i="4" s="1"/>
  <c r="I4" i="18"/>
  <c r="H104" i="4" s="1"/>
  <c r="I7" i="18"/>
  <c r="H107" i="4" s="1"/>
  <c r="I5" i="18"/>
  <c r="H105" i="4" s="1"/>
  <c r="I4" i="11"/>
  <c r="P7" i="25" s="1"/>
  <c r="P26" i="25" s="1"/>
  <c r="H4" i="11"/>
  <c r="AW7" i="25" s="1"/>
  <c r="AW26" i="25" s="1"/>
  <c r="H19" i="11"/>
  <c r="J19" i="11" s="1"/>
  <c r="I19" i="11"/>
  <c r="S7" i="25" s="1"/>
  <c r="S26" i="25" s="1"/>
  <c r="AZ7" i="25"/>
  <c r="AZ26" i="25" s="1"/>
  <c r="H14" i="11"/>
  <c r="AY7" i="25" s="1"/>
  <c r="AY26" i="25" s="1"/>
  <c r="I14" i="11"/>
  <c r="R7" i="25" s="1"/>
  <c r="R26" i="25" s="1"/>
  <c r="H6" i="15"/>
  <c r="X77" i="8"/>
  <c r="P9" i="30"/>
  <c r="C158" i="4"/>
  <c r="H5" i="15"/>
  <c r="D8" i="15" s="1"/>
  <c r="C153" i="4" s="1"/>
  <c r="E60" i="12"/>
  <c r="E95" i="12" s="1"/>
  <c r="BG39" i="23" s="1"/>
  <c r="C13" i="2"/>
  <c r="F13" i="2" s="1"/>
  <c r="E34" i="11"/>
  <c r="H125" i="4" s="1"/>
  <c r="H8" i="15"/>
  <c r="C19" i="2"/>
  <c r="F19" i="2" s="1"/>
  <c r="AY23" i="23"/>
  <c r="C34" i="1"/>
  <c r="BF34" i="1" s="1"/>
  <c r="G6" i="22"/>
  <c r="C18" i="2"/>
  <c r="F18" i="2" s="1"/>
  <c r="D60" i="12"/>
  <c r="N6" i="12"/>
  <c r="N20" i="12" s="1"/>
  <c r="G6" i="12"/>
  <c r="E33" i="11" s="1"/>
  <c r="J60" i="12"/>
  <c r="J74" i="12" s="1"/>
  <c r="I60" i="12"/>
  <c r="I74" i="12" s="1"/>
  <c r="C20" i="2"/>
  <c r="F20" i="2" s="1"/>
  <c r="L7" i="25"/>
  <c r="L26" i="25" s="1"/>
  <c r="J26" i="27" s="1"/>
  <c r="G60" i="12"/>
  <c r="AY24" i="23"/>
  <c r="C6" i="22"/>
  <c r="M57" i="12" s="1"/>
  <c r="AY30" i="23"/>
  <c r="H60" i="12"/>
  <c r="H74" i="12" s="1"/>
  <c r="H72" i="9"/>
  <c r="H70" i="9"/>
  <c r="H66" i="9"/>
  <c r="H62" i="9"/>
  <c r="H60" i="9"/>
  <c r="H56" i="9"/>
  <c r="H43" i="9"/>
  <c r="H73" i="9"/>
  <c r="H63" i="9"/>
  <c r="H59" i="9"/>
  <c r="H53" i="9"/>
  <c r="E38" i="11"/>
  <c r="H49" i="9"/>
  <c r="H45" i="9"/>
  <c r="H68" i="9"/>
  <c r="H64" i="9"/>
  <c r="H54" i="9"/>
  <c r="H52" i="9"/>
  <c r="H50" i="9"/>
  <c r="H48" i="9"/>
  <c r="H46" i="9"/>
  <c r="H44" i="9"/>
  <c r="H40" i="9"/>
  <c r="H71" i="9"/>
  <c r="H74" i="9"/>
  <c r="H67" i="9"/>
  <c r="H61" i="9"/>
  <c r="H58" i="9"/>
  <c r="H69" i="9"/>
  <c r="H65" i="9"/>
  <c r="H55" i="9"/>
  <c r="H51" i="9"/>
  <c r="H47" i="9"/>
  <c r="H41" i="9"/>
  <c r="H42" i="9"/>
  <c r="H39" i="9"/>
  <c r="H35" i="9"/>
  <c r="H29" i="9"/>
  <c r="H24" i="9"/>
  <c r="H20" i="9"/>
  <c r="H8" i="9"/>
  <c r="H36" i="9"/>
  <c r="H30" i="9"/>
  <c r="H25" i="9"/>
  <c r="H21" i="9"/>
  <c r="H9" i="9"/>
  <c r="H37" i="9"/>
  <c r="H33" i="9"/>
  <c r="H26" i="9"/>
  <c r="H22" i="9"/>
  <c r="H18" i="9"/>
  <c r="H14" i="9"/>
  <c r="H10" i="9"/>
  <c r="H6" i="9"/>
  <c r="H38" i="9"/>
  <c r="H34" i="9"/>
  <c r="H28" i="9"/>
  <c r="H23" i="9"/>
  <c r="H11" i="9"/>
  <c r="H7" i="9"/>
  <c r="H19" i="9"/>
  <c r="H17" i="9"/>
  <c r="H16" i="9"/>
  <c r="H13" i="9"/>
  <c r="H15" i="9"/>
  <c r="C21" i="2"/>
  <c r="E21" i="2" s="1"/>
  <c r="H12" i="9"/>
  <c r="H5" i="9"/>
  <c r="C15" i="1"/>
  <c r="C11" i="1"/>
  <c r="BF26" i="1"/>
  <c r="B90" i="11"/>
  <c r="AX16" i="1"/>
  <c r="U49" i="20" s="1"/>
  <c r="C29" i="1"/>
  <c r="BF29" i="1" s="1"/>
  <c r="BF30" i="1"/>
  <c r="C13" i="1"/>
  <c r="C9" i="1"/>
  <c r="O5" i="34" s="1"/>
  <c r="C10" i="1"/>
  <c r="F6" i="12"/>
  <c r="F20" i="12" s="1"/>
  <c r="C23" i="2"/>
  <c r="F23" i="2" s="1"/>
  <c r="C29" i="2"/>
  <c r="G29" i="2" s="1"/>
  <c r="Q6" i="12"/>
  <c r="Q20" i="12" s="1"/>
  <c r="L6" i="12"/>
  <c r="L20" i="12" s="1"/>
  <c r="C27" i="2"/>
  <c r="G27" i="2" s="1"/>
  <c r="D6" i="22"/>
  <c r="C24" i="2"/>
  <c r="C27" i="1"/>
  <c r="BF27" i="1" s="1"/>
  <c r="C31" i="2"/>
  <c r="G31" i="2" s="1"/>
  <c r="O6" i="12"/>
  <c r="O20" i="12" s="1"/>
  <c r="P6" i="12"/>
  <c r="P20" i="12" s="1"/>
  <c r="C30" i="2"/>
  <c r="G30" i="2" s="1"/>
  <c r="C28" i="2"/>
  <c r="G28" i="2" s="1"/>
  <c r="F6" i="22"/>
  <c r="C26" i="2"/>
  <c r="G26" i="2" s="1"/>
  <c r="E6" i="22"/>
  <c r="O57" i="12" s="1"/>
  <c r="H6" i="12"/>
  <c r="H20" i="12" s="1"/>
  <c r="C25" i="2"/>
  <c r="F25" i="2" s="1"/>
  <c r="E6" i="12"/>
  <c r="E20" i="12" s="1"/>
  <c r="E35" i="11"/>
  <c r="D6" i="12"/>
  <c r="E14" i="25" l="1"/>
  <c r="E14" i="27" s="1"/>
  <c r="D558" i="4" s="1"/>
  <c r="E10" i="25"/>
  <c r="E10" i="27" s="1"/>
  <c r="D555" i="4" s="1"/>
  <c r="E17" i="25"/>
  <c r="E17" i="27" s="1"/>
  <c r="E7" i="27"/>
  <c r="E22" i="25"/>
  <c r="E22" i="27" s="1"/>
  <c r="BK26" i="25"/>
  <c r="BK25" i="25"/>
  <c r="BK24" i="25"/>
  <c r="BK23" i="25"/>
  <c r="BK22" i="25"/>
  <c r="BK21" i="25"/>
  <c r="BK20" i="25"/>
  <c r="H370" i="4" s="1"/>
  <c r="BK19" i="25"/>
  <c r="H369" i="4" s="1"/>
  <c r="BK18" i="25"/>
  <c r="BK17" i="25"/>
  <c r="H368" i="4" s="1"/>
  <c r="BK16" i="25"/>
  <c r="BK15" i="25"/>
  <c r="BK14" i="25"/>
  <c r="BK13" i="25"/>
  <c r="BK12" i="25"/>
  <c r="BK11" i="25"/>
  <c r="H367" i="4" s="1"/>
  <c r="BK10" i="25"/>
  <c r="H366" i="4" s="1"/>
  <c r="BK9" i="25"/>
  <c r="BK8" i="25"/>
  <c r="H365" i="4" s="1"/>
  <c r="AD26" i="25"/>
  <c r="AD25" i="25"/>
  <c r="AD24" i="25"/>
  <c r="AD23" i="25"/>
  <c r="AD22" i="25"/>
  <c r="AD21" i="25"/>
  <c r="AD20" i="25"/>
  <c r="H450" i="4" s="1"/>
  <c r="AD19" i="25"/>
  <c r="H449" i="4" s="1"/>
  <c r="AD18" i="25"/>
  <c r="AD17" i="25"/>
  <c r="H448" i="4" s="1"/>
  <c r="AD16" i="25"/>
  <c r="AD15" i="25"/>
  <c r="AD14" i="25"/>
  <c r="AD13" i="25"/>
  <c r="AD12" i="25"/>
  <c r="AD11" i="25"/>
  <c r="H447" i="4" s="1"/>
  <c r="AD10" i="25"/>
  <c r="H446" i="4" s="1"/>
  <c r="AD9" i="25"/>
  <c r="AD8" i="25"/>
  <c r="H445" i="4" s="1"/>
  <c r="K105" i="11"/>
  <c r="J105" i="11"/>
  <c r="D9" i="15"/>
  <c r="G157" i="4" s="1"/>
  <c r="F26" i="25"/>
  <c r="F26" i="27" s="1"/>
  <c r="F24" i="25"/>
  <c r="F24" i="27" s="1"/>
  <c r="F22" i="25"/>
  <c r="F22" i="27" s="1"/>
  <c r="F20" i="25"/>
  <c r="F20" i="27" s="1"/>
  <c r="F18" i="25"/>
  <c r="F18" i="27" s="1"/>
  <c r="F16" i="25"/>
  <c r="F16" i="27" s="1"/>
  <c r="F14" i="25"/>
  <c r="F14" i="27" s="1"/>
  <c r="H558" i="4" s="1"/>
  <c r="F12" i="25"/>
  <c r="F12" i="27" s="1"/>
  <c r="F10" i="25"/>
  <c r="F10" i="27" s="1"/>
  <c r="H555" i="4" s="1"/>
  <c r="F8" i="25"/>
  <c r="F8" i="27" s="1"/>
  <c r="H553" i="4" s="1"/>
  <c r="F7" i="27"/>
  <c r="F25" i="25"/>
  <c r="F25" i="27" s="1"/>
  <c r="F23" i="25"/>
  <c r="F23" i="27" s="1"/>
  <c r="F21" i="25"/>
  <c r="F21" i="27" s="1"/>
  <c r="F19" i="25"/>
  <c r="F19" i="27" s="1"/>
  <c r="H557" i="4" s="1"/>
  <c r="F17" i="25"/>
  <c r="F17" i="27" s="1"/>
  <c r="F15" i="25"/>
  <c r="F15" i="27" s="1"/>
  <c r="H559" i="4" s="1"/>
  <c r="F13" i="25"/>
  <c r="F13" i="27" s="1"/>
  <c r="F11" i="25"/>
  <c r="F11" i="27" s="1"/>
  <c r="H556" i="4" s="1"/>
  <c r="F9" i="25"/>
  <c r="F9" i="27" s="1"/>
  <c r="H554" i="4" s="1"/>
  <c r="K15" i="25"/>
  <c r="L15" i="27" s="1"/>
  <c r="K9" i="25"/>
  <c r="L9" i="27" s="1"/>
  <c r="K21" i="25"/>
  <c r="L21" i="27" s="1"/>
  <c r="K20" i="25"/>
  <c r="L20" i="27" s="1"/>
  <c r="H62" i="4" s="1"/>
  <c r="K17" i="25"/>
  <c r="L17" i="27" s="1"/>
  <c r="H60" i="4" s="1"/>
  <c r="K8" i="25"/>
  <c r="L8" i="27" s="1"/>
  <c r="H57" i="4" s="1"/>
  <c r="K24" i="25"/>
  <c r="L24" i="27" s="1"/>
  <c r="K23" i="27"/>
  <c r="K13" i="27"/>
  <c r="K19" i="25"/>
  <c r="L19" i="27" s="1"/>
  <c r="H61" i="4" s="1"/>
  <c r="K11" i="25"/>
  <c r="L11" i="27" s="1"/>
  <c r="H59" i="4" s="1"/>
  <c r="K12" i="25"/>
  <c r="L12" i="27" s="1"/>
  <c r="K10" i="25"/>
  <c r="L10" i="27" s="1"/>
  <c r="H58" i="4" s="1"/>
  <c r="K13" i="25"/>
  <c r="L13" i="27" s="1"/>
  <c r="K16" i="25"/>
  <c r="L16" i="27" s="1"/>
  <c r="K14" i="25"/>
  <c r="L14" i="27" s="1"/>
  <c r="K23" i="25"/>
  <c r="L23" i="27" s="1"/>
  <c r="H63" i="4" s="1"/>
  <c r="K22" i="27"/>
  <c r="K24" i="27"/>
  <c r="E18" i="25"/>
  <c r="E18" i="27" s="1"/>
  <c r="E9" i="25"/>
  <c r="E9" i="27" s="1"/>
  <c r="D554" i="4" s="1"/>
  <c r="E15" i="25"/>
  <c r="E15" i="27" s="1"/>
  <c r="D559" i="4" s="1"/>
  <c r="E16" i="25"/>
  <c r="E16" i="27" s="1"/>
  <c r="E21" i="25"/>
  <c r="E21" i="27" s="1"/>
  <c r="E12" i="25"/>
  <c r="E12" i="27" s="1"/>
  <c r="E20" i="25"/>
  <c r="E20" i="27" s="1"/>
  <c r="E13" i="25"/>
  <c r="E13" i="27" s="1"/>
  <c r="E25" i="25"/>
  <c r="E25" i="27" s="1"/>
  <c r="O26" i="25"/>
  <c r="O26" i="27" s="1"/>
  <c r="O24" i="25"/>
  <c r="O24" i="27" s="1"/>
  <c r="O22" i="25"/>
  <c r="O22" i="27" s="1"/>
  <c r="O20" i="25"/>
  <c r="O20" i="27" s="1"/>
  <c r="O18" i="25"/>
  <c r="O18" i="27" s="1"/>
  <c r="O16" i="25"/>
  <c r="O16" i="27" s="1"/>
  <c r="O14" i="25"/>
  <c r="O14" i="27" s="1"/>
  <c r="H550" i="4" s="1"/>
  <c r="O12" i="25"/>
  <c r="O12" i="27" s="1"/>
  <c r="O10" i="25"/>
  <c r="O10" i="27" s="1"/>
  <c r="H546" i="4" s="1"/>
  <c r="O8" i="25"/>
  <c r="O8" i="27" s="1"/>
  <c r="H545" i="4" s="1"/>
  <c r="O7" i="27"/>
  <c r="O25" i="25"/>
  <c r="O25" i="27" s="1"/>
  <c r="O23" i="25"/>
  <c r="O23" i="27" s="1"/>
  <c r="O21" i="25"/>
  <c r="O21" i="27" s="1"/>
  <c r="O19" i="25"/>
  <c r="O19" i="27" s="1"/>
  <c r="H549" i="4" s="1"/>
  <c r="O17" i="25"/>
  <c r="O17" i="27" s="1"/>
  <c r="H548" i="4" s="1"/>
  <c r="O15" i="25"/>
  <c r="O15" i="27" s="1"/>
  <c r="O13" i="25"/>
  <c r="O13" i="27" s="1"/>
  <c r="O11" i="25"/>
  <c r="O11" i="27" s="1"/>
  <c r="H547" i="4" s="1"/>
  <c r="O9" i="25"/>
  <c r="O9" i="27" s="1"/>
  <c r="DY21" i="25"/>
  <c r="DY26" i="25"/>
  <c r="DR21" i="25"/>
  <c r="DR26" i="25"/>
  <c r="DQ21" i="25"/>
  <c r="DQ26" i="25"/>
  <c r="DT21" i="25"/>
  <c r="DT26" i="25"/>
  <c r="DZ24" i="25"/>
  <c r="DZ26" i="25"/>
  <c r="L7" i="27"/>
  <c r="K26" i="25"/>
  <c r="L26" i="27" s="1"/>
  <c r="N24" i="25"/>
  <c r="N24" i="27" s="1"/>
  <c r="N7" i="27"/>
  <c r="S29" i="27" s="1"/>
  <c r="N25" i="25"/>
  <c r="N25" i="27" s="1"/>
  <c r="N14" i="25"/>
  <c r="N14" i="27" s="1"/>
  <c r="N22" i="25"/>
  <c r="N22" i="27" s="1"/>
  <c r="N12" i="25"/>
  <c r="N12" i="27" s="1"/>
  <c r="N20" i="25"/>
  <c r="N20" i="27" s="1"/>
  <c r="N11" i="25"/>
  <c r="N11" i="27" s="1"/>
  <c r="H67" i="4" s="1"/>
  <c r="N15" i="25"/>
  <c r="N15" i="27" s="1"/>
  <c r="N19" i="25"/>
  <c r="N19" i="27" s="1"/>
  <c r="H69" i="4" s="1"/>
  <c r="N23" i="25"/>
  <c r="N23" i="27" s="1"/>
  <c r="N10" i="25"/>
  <c r="N10" i="27" s="1"/>
  <c r="H66" i="4" s="1"/>
  <c r="N18" i="25"/>
  <c r="N18" i="27" s="1"/>
  <c r="N8" i="25"/>
  <c r="N8" i="27" s="1"/>
  <c r="H65" i="4" s="1"/>
  <c r="N16" i="25"/>
  <c r="N16" i="27" s="1"/>
  <c r="N9" i="25"/>
  <c r="N9" i="27" s="1"/>
  <c r="N13" i="25"/>
  <c r="N13" i="27" s="1"/>
  <c r="N17" i="25"/>
  <c r="N17" i="27" s="1"/>
  <c r="H68" i="4" s="1"/>
  <c r="N21" i="25"/>
  <c r="N21" i="27" s="1"/>
  <c r="DQ13" i="25"/>
  <c r="L9" i="13"/>
  <c r="D22" i="25"/>
  <c r="D22" i="27" s="1"/>
  <c r="D23" i="25"/>
  <c r="D23" i="27" s="1"/>
  <c r="D24" i="25"/>
  <c r="D24" i="27" s="1"/>
  <c r="D25" i="25"/>
  <c r="D25" i="27" s="1"/>
  <c r="D13" i="25"/>
  <c r="D13" i="27" s="1"/>
  <c r="D531" i="4" s="1"/>
  <c r="D7" i="27"/>
  <c r="D21" i="25"/>
  <c r="D21" i="27" s="1"/>
  <c r="D19" i="25"/>
  <c r="D19" i="27" s="1"/>
  <c r="D532" i="4" s="1"/>
  <c r="D17" i="25"/>
  <c r="D17" i="27" s="1"/>
  <c r="D533" i="4" s="1"/>
  <c r="D15" i="25"/>
  <c r="D15" i="27" s="1"/>
  <c r="D535" i="4" s="1"/>
  <c r="D12" i="25"/>
  <c r="D12" i="27" s="1"/>
  <c r="D530" i="4" s="1"/>
  <c r="D10" i="25"/>
  <c r="D10" i="27" s="1"/>
  <c r="D529" i="4" s="1"/>
  <c r="D8" i="25"/>
  <c r="D8" i="27" s="1"/>
  <c r="D528" i="4" s="1"/>
  <c r="D20" i="25"/>
  <c r="D20" i="27" s="1"/>
  <c r="D18" i="25"/>
  <c r="D18" i="27" s="1"/>
  <c r="D16" i="25"/>
  <c r="D16" i="27" s="1"/>
  <c r="D14" i="25"/>
  <c r="D14" i="27" s="1"/>
  <c r="D534" i="4" s="1"/>
  <c r="D11" i="25"/>
  <c r="D11" i="27" s="1"/>
  <c r="D9" i="25"/>
  <c r="D9" i="27" s="1"/>
  <c r="H24" i="25"/>
  <c r="H24" i="27" s="1"/>
  <c r="H22" i="25"/>
  <c r="H22" i="27" s="1"/>
  <c r="H25" i="25"/>
  <c r="H25" i="27" s="1"/>
  <c r="H23" i="25"/>
  <c r="H23" i="27" s="1"/>
  <c r="DT24" i="25"/>
  <c r="C19" i="1"/>
  <c r="BI19" i="1" s="1"/>
  <c r="AF52" i="20" s="1"/>
  <c r="C37" i="14"/>
  <c r="C20" i="1"/>
  <c r="BI20" i="1" s="1"/>
  <c r="AF53" i="20" s="1"/>
  <c r="C38" i="14"/>
  <c r="C22" i="13" s="1"/>
  <c r="C25" i="1"/>
  <c r="BI25" i="1" s="1"/>
  <c r="AF58" i="20" s="1"/>
  <c r="C43" i="14"/>
  <c r="C27" i="13" s="1"/>
  <c r="C17" i="1"/>
  <c r="C35" i="14"/>
  <c r="C19" i="13" s="1"/>
  <c r="C8" i="1"/>
  <c r="K5" i="34" s="1"/>
  <c r="C23" i="14"/>
  <c r="C8" i="13" s="1"/>
  <c r="C7" i="1"/>
  <c r="BF7" i="1" s="1"/>
  <c r="G60" i="34" s="1"/>
  <c r="E60" i="34" s="1"/>
  <c r="C22" i="14"/>
  <c r="C7" i="13" s="1"/>
  <c r="DY16" i="25"/>
  <c r="DT11" i="25"/>
  <c r="DR17" i="25"/>
  <c r="C18" i="1"/>
  <c r="BH18" i="1" s="1"/>
  <c r="AE51" i="20" s="1"/>
  <c r="C36" i="14"/>
  <c r="C20" i="13" s="1"/>
  <c r="C23" i="1"/>
  <c r="C56" i="20" s="1"/>
  <c r="C41" i="14"/>
  <c r="C25" i="13" s="1"/>
  <c r="C22" i="1"/>
  <c r="C55" i="20" s="1"/>
  <c r="C40" i="14"/>
  <c r="C24" i="13" s="1"/>
  <c r="C21" i="1"/>
  <c r="BH21" i="1" s="1"/>
  <c r="AE54" i="20" s="1"/>
  <c r="C39" i="14"/>
  <c r="C23" i="13" s="1"/>
  <c r="C24" i="1"/>
  <c r="C23" i="20" s="1"/>
  <c r="C42" i="14"/>
  <c r="C26" i="13" s="1"/>
  <c r="DZ21" i="25"/>
  <c r="AF7" i="25"/>
  <c r="AX5" i="23"/>
  <c r="C104" i="12"/>
  <c r="DY10" i="25"/>
  <c r="DQ18" i="25"/>
  <c r="DT18" i="25"/>
  <c r="DR20" i="25"/>
  <c r="AE103" i="20"/>
  <c r="G20" i="12"/>
  <c r="D172" i="4"/>
  <c r="DY19" i="25"/>
  <c r="DY13" i="25"/>
  <c r="DY25" i="25"/>
  <c r="DQ12" i="25"/>
  <c r="DQ25" i="25"/>
  <c r="DT15" i="25"/>
  <c r="DT8" i="25"/>
  <c r="DR16" i="25"/>
  <c r="DR25" i="25"/>
  <c r="BF15" i="1"/>
  <c r="AM60" i="34" s="1"/>
  <c r="AK60" i="34" s="1"/>
  <c r="AM5" i="34"/>
  <c r="C87" i="12"/>
  <c r="AY19" i="23" s="1"/>
  <c r="C64" i="12"/>
  <c r="AY36" i="23" s="1"/>
  <c r="DZ13" i="25"/>
  <c r="J90" i="11"/>
  <c r="K90" i="11"/>
  <c r="AC24" i="25"/>
  <c r="AC22" i="25"/>
  <c r="AC20" i="25"/>
  <c r="AC18" i="25"/>
  <c r="AC16" i="25"/>
  <c r="AC14" i="25"/>
  <c r="AC12" i="25"/>
  <c r="AC10" i="25"/>
  <c r="AC8" i="25"/>
  <c r="D445" i="4" s="1"/>
  <c r="AC25" i="25"/>
  <c r="AC23" i="25"/>
  <c r="AC21" i="25"/>
  <c r="AC19" i="25"/>
  <c r="AC17" i="25"/>
  <c r="AC15" i="25"/>
  <c r="AC13" i="25"/>
  <c r="AC11" i="25"/>
  <c r="AC9" i="25"/>
  <c r="DZ11" i="25"/>
  <c r="DZ12" i="25"/>
  <c r="DZ23" i="25"/>
  <c r="DZ20" i="25"/>
  <c r="DZ19" i="25"/>
  <c r="DZ14" i="25"/>
  <c r="DZ22" i="25"/>
  <c r="F90" i="12"/>
  <c r="F81" i="12"/>
  <c r="F74" i="12"/>
  <c r="F62" i="12"/>
  <c r="F97" i="12"/>
  <c r="F63" i="12"/>
  <c r="F82" i="12"/>
  <c r="F98" i="12"/>
  <c r="F70" i="12"/>
  <c r="F89" i="12"/>
  <c r="F73" i="12"/>
  <c r="R73" i="12" s="1"/>
  <c r="C137" i="4" s="1"/>
  <c r="DZ17" i="25"/>
  <c r="DZ9" i="25"/>
  <c r="DZ16" i="25"/>
  <c r="DZ8" i="25"/>
  <c r="DZ15" i="25"/>
  <c r="DZ18" i="25"/>
  <c r="DZ10" i="25"/>
  <c r="DZ25" i="25"/>
  <c r="F67" i="12"/>
  <c r="F78" i="12"/>
  <c r="F86" i="12"/>
  <c r="F94" i="12"/>
  <c r="F102" i="12"/>
  <c r="F66" i="12"/>
  <c r="F77" i="12"/>
  <c r="F85" i="12"/>
  <c r="F93" i="12"/>
  <c r="F101" i="12"/>
  <c r="F65" i="12"/>
  <c r="F69" i="12"/>
  <c r="F76" i="12"/>
  <c r="F80" i="12"/>
  <c r="F84" i="12"/>
  <c r="F88" i="12"/>
  <c r="F92" i="12"/>
  <c r="F96" i="12"/>
  <c r="F100" i="12"/>
  <c r="F104" i="12"/>
  <c r="F64" i="12"/>
  <c r="F68" i="12"/>
  <c r="F75" i="12"/>
  <c r="F79" i="12"/>
  <c r="F83" i="12"/>
  <c r="F87" i="12"/>
  <c r="F91" i="12"/>
  <c r="F95" i="12"/>
  <c r="F99" i="12"/>
  <c r="C85" i="12"/>
  <c r="AY17" i="23" s="1"/>
  <c r="C93" i="12"/>
  <c r="C83" i="12"/>
  <c r="C63" i="12"/>
  <c r="C88" i="12"/>
  <c r="AY20" i="23" s="1"/>
  <c r="DY11" i="25"/>
  <c r="DY8" i="25"/>
  <c r="DY18" i="25"/>
  <c r="DY24" i="25"/>
  <c r="DQ8" i="25"/>
  <c r="DQ20" i="25"/>
  <c r="DQ15" i="25"/>
  <c r="DQ10" i="25"/>
  <c r="DQ24" i="25"/>
  <c r="DT19" i="25"/>
  <c r="DT16" i="25"/>
  <c r="DT20" i="25"/>
  <c r="DT25" i="25"/>
  <c r="DR10" i="25"/>
  <c r="DR15" i="25"/>
  <c r="DR18" i="25"/>
  <c r="DR8" i="25"/>
  <c r="DR24" i="25"/>
  <c r="C68" i="12"/>
  <c r="AY25" i="23" s="1"/>
  <c r="C94" i="12"/>
  <c r="C75" i="12"/>
  <c r="C90" i="12"/>
  <c r="C65" i="12"/>
  <c r="C70" i="12"/>
  <c r="AY29" i="23" s="1"/>
  <c r="C77" i="12"/>
  <c r="C96" i="12"/>
  <c r="C91" i="12"/>
  <c r="AY10" i="23" s="1"/>
  <c r="C100" i="12"/>
  <c r="C89" i="12"/>
  <c r="DY15" i="25"/>
  <c r="DY20" i="25"/>
  <c r="DY12" i="25"/>
  <c r="DY17" i="25"/>
  <c r="DY9" i="25"/>
  <c r="DY14" i="25"/>
  <c r="DY22" i="25"/>
  <c r="DY23" i="25"/>
  <c r="DQ17" i="25"/>
  <c r="DQ9" i="25"/>
  <c r="DQ16" i="25"/>
  <c r="DQ19" i="25"/>
  <c r="DQ11" i="25"/>
  <c r="DQ14" i="25"/>
  <c r="DQ23" i="25"/>
  <c r="DQ22" i="25"/>
  <c r="DT10" i="25"/>
  <c r="DT17" i="25"/>
  <c r="DT9" i="25"/>
  <c r="DT12" i="25"/>
  <c r="DT13" i="25"/>
  <c r="DT14" i="25"/>
  <c r="DT23" i="25"/>
  <c r="DT22" i="25"/>
  <c r="DR11" i="25"/>
  <c r="DR19" i="25"/>
  <c r="DR9" i="25"/>
  <c r="DR12" i="25"/>
  <c r="DR13" i="25"/>
  <c r="DR14" i="25"/>
  <c r="DR23" i="25"/>
  <c r="DR22" i="25"/>
  <c r="A73" i="12"/>
  <c r="P8" i="30"/>
  <c r="P7" i="30"/>
  <c r="BF13" i="1"/>
  <c r="AE60" i="34" s="1"/>
  <c r="AC60" i="34" s="1"/>
  <c r="AE5" i="34"/>
  <c r="BQ25" i="25"/>
  <c r="BQ23" i="25"/>
  <c r="BQ21" i="25"/>
  <c r="BQ19" i="25"/>
  <c r="BQ17" i="25"/>
  <c r="BQ15" i="25"/>
  <c r="BQ13" i="25"/>
  <c r="BQ11" i="25"/>
  <c r="BQ9" i="25"/>
  <c r="BQ24" i="25"/>
  <c r="BQ22" i="25"/>
  <c r="BQ20" i="25"/>
  <c r="BQ18" i="25"/>
  <c r="BQ16" i="25"/>
  <c r="BQ14" i="25"/>
  <c r="BQ12" i="25"/>
  <c r="BQ10" i="25"/>
  <c r="BQ8" i="25"/>
  <c r="I245" i="12"/>
  <c r="I243" i="12"/>
  <c r="I241" i="12"/>
  <c r="I239" i="12"/>
  <c r="I237" i="12"/>
  <c r="I235" i="12"/>
  <c r="I233" i="12"/>
  <c r="I231" i="12"/>
  <c r="I229" i="12"/>
  <c r="I227" i="12"/>
  <c r="I225" i="12"/>
  <c r="I223" i="12"/>
  <c r="I221" i="12"/>
  <c r="I219" i="12"/>
  <c r="I217" i="12"/>
  <c r="I215" i="12"/>
  <c r="I213" i="12"/>
  <c r="I211" i="12"/>
  <c r="I209" i="12"/>
  <c r="I207" i="12"/>
  <c r="I205" i="12"/>
  <c r="I203" i="12"/>
  <c r="I201" i="12"/>
  <c r="I199" i="12"/>
  <c r="I197" i="12"/>
  <c r="I246" i="12"/>
  <c r="I244" i="12"/>
  <c r="I242" i="12"/>
  <c r="I240" i="12"/>
  <c r="I238" i="12"/>
  <c r="I236" i="12"/>
  <c r="I234" i="12"/>
  <c r="I232" i="12"/>
  <c r="I230" i="12"/>
  <c r="I228" i="12"/>
  <c r="I226" i="12"/>
  <c r="I224" i="12"/>
  <c r="I222" i="12"/>
  <c r="I220" i="12"/>
  <c r="I218" i="12"/>
  <c r="I216" i="12"/>
  <c r="I214" i="12"/>
  <c r="I212" i="12"/>
  <c r="I210" i="12"/>
  <c r="I208" i="12"/>
  <c r="I204" i="12"/>
  <c r="I202" i="12"/>
  <c r="I200" i="12"/>
  <c r="I198" i="12"/>
  <c r="H245" i="12"/>
  <c r="H243" i="12"/>
  <c r="H241" i="12"/>
  <c r="H239" i="12"/>
  <c r="H237" i="12"/>
  <c r="H235" i="12"/>
  <c r="H233" i="12"/>
  <c r="H231" i="12"/>
  <c r="H229" i="12"/>
  <c r="H227" i="12"/>
  <c r="H225" i="12"/>
  <c r="H223" i="12"/>
  <c r="H221" i="12"/>
  <c r="H219" i="12"/>
  <c r="H217" i="12"/>
  <c r="H215" i="12"/>
  <c r="H213" i="12"/>
  <c r="H211" i="12"/>
  <c r="H209" i="12"/>
  <c r="H207" i="12"/>
  <c r="H205" i="12"/>
  <c r="H203" i="12"/>
  <c r="H201" i="12"/>
  <c r="H199" i="12"/>
  <c r="H197" i="12"/>
  <c r="H246" i="12"/>
  <c r="H244" i="12"/>
  <c r="H242" i="12"/>
  <c r="H240" i="12"/>
  <c r="H238" i="12"/>
  <c r="H236" i="12"/>
  <c r="H234" i="12"/>
  <c r="H232" i="12"/>
  <c r="H230" i="12"/>
  <c r="H228" i="12"/>
  <c r="H226" i="12"/>
  <c r="H224" i="12"/>
  <c r="H222" i="12"/>
  <c r="H220" i="12"/>
  <c r="H218" i="12"/>
  <c r="H216" i="12"/>
  <c r="H214" i="12"/>
  <c r="H212" i="12"/>
  <c r="H210" i="12"/>
  <c r="H208" i="12"/>
  <c r="H204" i="12"/>
  <c r="H202" i="12"/>
  <c r="H200" i="12"/>
  <c r="H198" i="12"/>
  <c r="E246" i="12"/>
  <c r="E244" i="12"/>
  <c r="E242" i="12"/>
  <c r="E240" i="12"/>
  <c r="E238" i="12"/>
  <c r="E236" i="12"/>
  <c r="E234" i="12"/>
  <c r="E232" i="12"/>
  <c r="E230" i="12"/>
  <c r="E228" i="12"/>
  <c r="E226" i="12"/>
  <c r="E224" i="12"/>
  <c r="E222" i="12"/>
  <c r="E220" i="12"/>
  <c r="E218" i="12"/>
  <c r="E216" i="12"/>
  <c r="E214" i="12"/>
  <c r="E212" i="12"/>
  <c r="E210" i="12"/>
  <c r="E208" i="12"/>
  <c r="E204" i="12"/>
  <c r="E202" i="12"/>
  <c r="E200" i="12"/>
  <c r="E198" i="12"/>
  <c r="E245" i="12"/>
  <c r="E243" i="12"/>
  <c r="E241" i="12"/>
  <c r="E239" i="12"/>
  <c r="E237" i="12"/>
  <c r="E235" i="12"/>
  <c r="E233" i="12"/>
  <c r="E231" i="12"/>
  <c r="E229" i="12"/>
  <c r="E227" i="12"/>
  <c r="E225" i="12"/>
  <c r="E223" i="12"/>
  <c r="E221" i="12"/>
  <c r="E219" i="12"/>
  <c r="E217" i="12"/>
  <c r="E215" i="12"/>
  <c r="E213" i="12"/>
  <c r="E211" i="12"/>
  <c r="E209" i="12"/>
  <c r="E207" i="12"/>
  <c r="E205" i="12"/>
  <c r="E203" i="12"/>
  <c r="E201" i="12"/>
  <c r="E199" i="12"/>
  <c r="E197" i="12"/>
  <c r="C246" i="12"/>
  <c r="C244" i="12"/>
  <c r="C242" i="12"/>
  <c r="C240" i="12"/>
  <c r="C238" i="12"/>
  <c r="C236" i="12"/>
  <c r="C234" i="12"/>
  <c r="C232" i="12"/>
  <c r="C230" i="12"/>
  <c r="C228" i="12"/>
  <c r="C226" i="12"/>
  <c r="C224" i="12"/>
  <c r="C222" i="12"/>
  <c r="C220" i="12"/>
  <c r="C218" i="12"/>
  <c r="C216" i="12"/>
  <c r="C214" i="12"/>
  <c r="C212" i="12"/>
  <c r="C210" i="12"/>
  <c r="C208" i="12"/>
  <c r="C206" i="12"/>
  <c r="C204" i="12"/>
  <c r="C202" i="12"/>
  <c r="C200" i="12"/>
  <c r="C198" i="12"/>
  <c r="C245" i="12"/>
  <c r="C243" i="12"/>
  <c r="C241" i="12"/>
  <c r="C239" i="12"/>
  <c r="C237" i="12"/>
  <c r="C235" i="12"/>
  <c r="C233" i="12"/>
  <c r="C231" i="12"/>
  <c r="C229" i="12"/>
  <c r="C227" i="12"/>
  <c r="C225" i="12"/>
  <c r="C223" i="12"/>
  <c r="C221" i="12"/>
  <c r="C219" i="12"/>
  <c r="C217" i="12"/>
  <c r="C215" i="12"/>
  <c r="C213" i="12"/>
  <c r="C211" i="12"/>
  <c r="C209" i="12"/>
  <c r="C207" i="12"/>
  <c r="C205" i="12"/>
  <c r="C203" i="12"/>
  <c r="C201" i="12"/>
  <c r="C199" i="12"/>
  <c r="C197" i="12"/>
  <c r="F245" i="12"/>
  <c r="F243" i="12"/>
  <c r="F241" i="12"/>
  <c r="F239" i="12"/>
  <c r="F237" i="12"/>
  <c r="F235" i="12"/>
  <c r="F233" i="12"/>
  <c r="F231" i="12"/>
  <c r="F229" i="12"/>
  <c r="F227" i="12"/>
  <c r="F225" i="12"/>
  <c r="F223" i="12"/>
  <c r="F221" i="12"/>
  <c r="F219" i="12"/>
  <c r="F217" i="12"/>
  <c r="F215" i="12"/>
  <c r="F213" i="12"/>
  <c r="F211" i="12"/>
  <c r="F209" i="12"/>
  <c r="F207" i="12"/>
  <c r="F205" i="12"/>
  <c r="F203" i="12"/>
  <c r="F201" i="12"/>
  <c r="F199" i="12"/>
  <c r="F197" i="12"/>
  <c r="F246" i="12"/>
  <c r="F244" i="12"/>
  <c r="F242" i="12"/>
  <c r="F240" i="12"/>
  <c r="F238" i="12"/>
  <c r="F236" i="12"/>
  <c r="F234" i="12"/>
  <c r="F232" i="12"/>
  <c r="F230" i="12"/>
  <c r="F228" i="12"/>
  <c r="F226" i="12"/>
  <c r="F224" i="12"/>
  <c r="F222" i="12"/>
  <c r="F220" i="12"/>
  <c r="F218" i="12"/>
  <c r="F216" i="12"/>
  <c r="F214" i="12"/>
  <c r="F212" i="12"/>
  <c r="F210" i="12"/>
  <c r="F208" i="12"/>
  <c r="F204" i="12"/>
  <c r="F202" i="12"/>
  <c r="F200" i="12"/>
  <c r="F198" i="12"/>
  <c r="BF10" i="1"/>
  <c r="S60" i="34" s="1"/>
  <c r="Q60" i="34" s="1"/>
  <c r="S5" i="34"/>
  <c r="BF11" i="1"/>
  <c r="W60" i="34" s="1"/>
  <c r="U60" i="34" s="1"/>
  <c r="W5" i="34"/>
  <c r="D20" i="12"/>
  <c r="N66" i="12"/>
  <c r="X9" i="1"/>
  <c r="O26" i="34" s="1"/>
  <c r="M26" i="34" s="1"/>
  <c r="BF9" i="1"/>
  <c r="O60" i="34" s="1"/>
  <c r="M60" i="34" s="1"/>
  <c r="G74" i="12"/>
  <c r="O66" i="12"/>
  <c r="X14" i="1"/>
  <c r="BF14" i="1"/>
  <c r="BF6" i="1"/>
  <c r="C60" i="34" s="1"/>
  <c r="A60" i="34" s="1"/>
  <c r="C5" i="34"/>
  <c r="E36" i="11"/>
  <c r="C6" i="12" s="1"/>
  <c r="D387" i="4"/>
  <c r="D386" i="4"/>
  <c r="D384" i="4"/>
  <c r="D385" i="4"/>
  <c r="AZ25" i="25"/>
  <c r="AZ23" i="25"/>
  <c r="AZ22" i="25"/>
  <c r="D363" i="4" s="1"/>
  <c r="AZ24" i="25"/>
  <c r="P25" i="25"/>
  <c r="P23" i="25"/>
  <c r="P22" i="25"/>
  <c r="P24" i="25"/>
  <c r="C13" i="25"/>
  <c r="C13" i="27" s="1"/>
  <c r="C25" i="25"/>
  <c r="C25" i="27" s="1"/>
  <c r="C23" i="25"/>
  <c r="C23" i="27" s="1"/>
  <c r="C22" i="25"/>
  <c r="C22" i="27" s="1"/>
  <c r="C24" i="25"/>
  <c r="C24" i="27" s="1"/>
  <c r="BA25" i="25"/>
  <c r="BA23" i="25"/>
  <c r="BA22" i="25"/>
  <c r="BA24" i="25"/>
  <c r="V7" i="27"/>
  <c r="V25" i="25"/>
  <c r="V23" i="25"/>
  <c r="V22" i="25"/>
  <c r="V24" i="25"/>
  <c r="BC25" i="25"/>
  <c r="BC23" i="25"/>
  <c r="BC22" i="25"/>
  <c r="BC24" i="25"/>
  <c r="M16" i="25"/>
  <c r="M16" i="27" s="1"/>
  <c r="M25" i="25"/>
  <c r="M25" i="27" s="1"/>
  <c r="M24" i="25"/>
  <c r="M24" i="27" s="1"/>
  <c r="M23" i="25"/>
  <c r="M22" i="25"/>
  <c r="M22" i="27" s="1"/>
  <c r="C86" i="12"/>
  <c r="AY16" i="23" s="1"/>
  <c r="C76" i="12"/>
  <c r="C67" i="12"/>
  <c r="AY27" i="23" s="1"/>
  <c r="C97" i="12"/>
  <c r="C92" i="12"/>
  <c r="C82" i="12"/>
  <c r="C69" i="12"/>
  <c r="AY28" i="23" s="1"/>
  <c r="C101" i="12"/>
  <c r="L24" i="25"/>
  <c r="J24" i="27" s="1"/>
  <c r="L22" i="25"/>
  <c r="J22" i="27" s="1"/>
  <c r="L25" i="25"/>
  <c r="J25" i="27" s="1"/>
  <c r="L23" i="25"/>
  <c r="C80" i="12"/>
  <c r="C78" i="12"/>
  <c r="C95" i="12"/>
  <c r="C84" i="12"/>
  <c r="C62" i="12"/>
  <c r="AY14" i="23" s="1"/>
  <c r="C81" i="12"/>
  <c r="C79" i="12"/>
  <c r="C66" i="12"/>
  <c r="AY26" i="23" s="1"/>
  <c r="C98" i="12"/>
  <c r="S25" i="25"/>
  <c r="S23" i="25"/>
  <c r="S22" i="25"/>
  <c r="D443" i="4" s="1"/>
  <c r="S24" i="25"/>
  <c r="C102" i="12"/>
  <c r="C103" i="12"/>
  <c r="BD7" i="27"/>
  <c r="BM25" i="25"/>
  <c r="BM23" i="25"/>
  <c r="BM22" i="25"/>
  <c r="BM24" i="25"/>
  <c r="BP21" i="25"/>
  <c r="BP25" i="25"/>
  <c r="BP23" i="25"/>
  <c r="BP22" i="25"/>
  <c r="H348" i="4" s="1"/>
  <c r="BP24" i="25"/>
  <c r="G24" i="25"/>
  <c r="G24" i="27" s="1"/>
  <c r="G22" i="25"/>
  <c r="G22" i="27" s="1"/>
  <c r="G25" i="25"/>
  <c r="G25" i="27" s="1"/>
  <c r="G23" i="25"/>
  <c r="G23" i="27" s="1"/>
  <c r="C99" i="12"/>
  <c r="T7" i="27"/>
  <c r="T25" i="25"/>
  <c r="T23" i="25"/>
  <c r="T22" i="25"/>
  <c r="T24" i="25"/>
  <c r="DU24" i="25"/>
  <c r="DU22" i="25"/>
  <c r="DU25" i="25"/>
  <c r="DU23" i="25"/>
  <c r="AY25" i="25"/>
  <c r="AY23" i="25"/>
  <c r="AY24" i="25"/>
  <c r="D362" i="4" s="1"/>
  <c r="AY22" i="25"/>
  <c r="R25" i="25"/>
  <c r="R23" i="25"/>
  <c r="R24" i="25"/>
  <c r="D442" i="4" s="1"/>
  <c r="R22" i="25"/>
  <c r="BO22" i="25"/>
  <c r="BO24" i="25"/>
  <c r="H347" i="4" s="1"/>
  <c r="BO25" i="25"/>
  <c r="BO23" i="25"/>
  <c r="AA24" i="25"/>
  <c r="AA22" i="25"/>
  <c r="AA25" i="25"/>
  <c r="AA23" i="25"/>
  <c r="BH24" i="25"/>
  <c r="BH22" i="25"/>
  <c r="BH25" i="25"/>
  <c r="BH23" i="25"/>
  <c r="DU21" i="25"/>
  <c r="DU19" i="25"/>
  <c r="DU17" i="25"/>
  <c r="DU15" i="25"/>
  <c r="DU13" i="25"/>
  <c r="DU11" i="25"/>
  <c r="DU9" i="25"/>
  <c r="DU8" i="25"/>
  <c r="DU20" i="25"/>
  <c r="DU18" i="25"/>
  <c r="DU16" i="25"/>
  <c r="DU14" i="25"/>
  <c r="DU12" i="25"/>
  <c r="DU10" i="25"/>
  <c r="BC21" i="25"/>
  <c r="AW7" i="27"/>
  <c r="BC10" i="25"/>
  <c r="BC14" i="25"/>
  <c r="BC18" i="25"/>
  <c r="BC9" i="25"/>
  <c r="BC13" i="25"/>
  <c r="BC17" i="25"/>
  <c r="BC8" i="25"/>
  <c r="BC12" i="25"/>
  <c r="BC16" i="25"/>
  <c r="BC20" i="25"/>
  <c r="BC11" i="25"/>
  <c r="BC15" i="25"/>
  <c r="BC19" i="25"/>
  <c r="S21" i="25"/>
  <c r="S21" i="27" s="1"/>
  <c r="S7" i="27"/>
  <c r="R21" i="25"/>
  <c r="R21" i="27" s="1"/>
  <c r="R7" i="27"/>
  <c r="D7" i="22"/>
  <c r="N57" i="12"/>
  <c r="F45" i="22"/>
  <c r="P57" i="12"/>
  <c r="K54" i="11"/>
  <c r="J54" i="11"/>
  <c r="K59" i="11"/>
  <c r="J59" i="11"/>
  <c r="K49" i="11"/>
  <c r="J49" i="11"/>
  <c r="D89" i="12"/>
  <c r="BC18" i="23" s="1"/>
  <c r="D74" i="12"/>
  <c r="E89" i="12"/>
  <c r="BG18" i="23" s="1"/>
  <c r="E74" i="12"/>
  <c r="J14" i="11"/>
  <c r="BY19" i="25"/>
  <c r="BY11" i="25"/>
  <c r="BY12" i="25"/>
  <c r="BP7" i="27"/>
  <c r="BY15" i="25"/>
  <c r="BY8" i="25"/>
  <c r="BY16" i="25"/>
  <c r="BY9" i="25"/>
  <c r="BY13" i="25"/>
  <c r="BY17" i="25"/>
  <c r="BY21" i="25"/>
  <c r="BY10" i="25"/>
  <c r="BY14" i="25"/>
  <c r="BY18" i="25"/>
  <c r="X13" i="1"/>
  <c r="BI13" i="1"/>
  <c r="BH13" i="1"/>
  <c r="BG13" i="1"/>
  <c r="C46" i="20"/>
  <c r="C12" i="20"/>
  <c r="BI29" i="1"/>
  <c r="AF62" i="20" s="1"/>
  <c r="BH29" i="1"/>
  <c r="AE62" i="20" s="1"/>
  <c r="BG29" i="1"/>
  <c r="AD62" i="20" s="1"/>
  <c r="C62" i="20"/>
  <c r="C28" i="20"/>
  <c r="X11" i="1"/>
  <c r="BI11" i="1"/>
  <c r="BH11" i="1"/>
  <c r="BG11" i="1"/>
  <c r="C44" i="20"/>
  <c r="C10" i="20"/>
  <c r="BI27" i="1"/>
  <c r="AF60" i="20" s="1"/>
  <c r="BH27" i="1"/>
  <c r="AE60" i="20" s="1"/>
  <c r="BG27" i="1"/>
  <c r="AD60" i="20" s="1"/>
  <c r="C60" i="20"/>
  <c r="C26" i="20"/>
  <c r="X10" i="1"/>
  <c r="C9" i="20"/>
  <c r="C43" i="20"/>
  <c r="BH10" i="1"/>
  <c r="BI10" i="1"/>
  <c r="BG10" i="1"/>
  <c r="AC63" i="20"/>
  <c r="C29" i="20"/>
  <c r="BI30" i="1"/>
  <c r="BG30" i="1"/>
  <c r="C63" i="20"/>
  <c r="BH30" i="1"/>
  <c r="BH17" i="1"/>
  <c r="C25" i="20"/>
  <c r="BI26" i="1"/>
  <c r="AF59" i="20" s="1"/>
  <c r="BG26" i="1"/>
  <c r="AD59" i="20" s="1"/>
  <c r="C59" i="20"/>
  <c r="BH26" i="1"/>
  <c r="AE59" i="20" s="1"/>
  <c r="X15" i="1"/>
  <c r="C48" i="20"/>
  <c r="C14" i="20"/>
  <c r="BH15" i="1"/>
  <c r="BI15" i="1"/>
  <c r="BG15" i="1"/>
  <c r="AC108" i="20"/>
  <c r="C91" i="20"/>
  <c r="BI48" i="1"/>
  <c r="AF108" i="20" s="1"/>
  <c r="BG48" i="1"/>
  <c r="AD108" i="20" s="1"/>
  <c r="C108" i="20"/>
  <c r="BH48" i="1"/>
  <c r="C33" i="20"/>
  <c r="BH34" i="1"/>
  <c r="AE67" i="20" s="1"/>
  <c r="C67" i="20"/>
  <c r="BI34" i="1"/>
  <c r="AF67" i="20" s="1"/>
  <c r="BG34" i="1"/>
  <c r="AD67" i="20" s="1"/>
  <c r="C18" i="20"/>
  <c r="BI50" i="1"/>
  <c r="AF110" i="20" s="1"/>
  <c r="BH50" i="1"/>
  <c r="AE110" i="20" s="1"/>
  <c r="BG50" i="1"/>
  <c r="AD110" i="20" s="1"/>
  <c r="C93" i="20"/>
  <c r="C110" i="20"/>
  <c r="C39" i="20"/>
  <c r="BI6" i="1"/>
  <c r="BH6" i="1"/>
  <c r="BG6" i="1"/>
  <c r="C5" i="20"/>
  <c r="X12" i="1"/>
  <c r="C11" i="20"/>
  <c r="C45" i="20"/>
  <c r="BI12" i="1"/>
  <c r="BG12" i="1"/>
  <c r="BH12" i="1"/>
  <c r="BC49" i="1"/>
  <c r="Z109" i="20" s="1"/>
  <c r="BI49" i="1"/>
  <c r="AF109" i="20" s="1"/>
  <c r="BH49" i="1"/>
  <c r="BG49" i="1"/>
  <c r="AD109" i="20" s="1"/>
  <c r="C109" i="20"/>
  <c r="C92" i="20"/>
  <c r="C35" i="20"/>
  <c r="BI36" i="1"/>
  <c r="AF69" i="20" s="1"/>
  <c r="BG36" i="1"/>
  <c r="AD69" i="20" s="1"/>
  <c r="C69" i="20"/>
  <c r="BH36" i="1"/>
  <c r="AE69" i="20" s="1"/>
  <c r="AY37" i="23"/>
  <c r="AY42" i="23"/>
  <c r="AY31" i="23"/>
  <c r="AY9" i="23"/>
  <c r="AY15" i="23"/>
  <c r="C42" i="20"/>
  <c r="C8" i="20"/>
  <c r="BI9" i="1"/>
  <c r="O63" i="34" s="1"/>
  <c r="M63" i="34" s="1"/>
  <c r="BH9" i="1"/>
  <c r="O62" i="34" s="1"/>
  <c r="M62" i="34" s="1"/>
  <c r="BG9" i="1"/>
  <c r="O61" i="34" s="1"/>
  <c r="M61" i="34" s="1"/>
  <c r="BK7" i="27"/>
  <c r="BT21" i="25"/>
  <c r="BT19" i="25"/>
  <c r="BT17" i="25"/>
  <c r="BT15" i="25"/>
  <c r="BT13" i="25"/>
  <c r="BT11" i="25"/>
  <c r="BT9" i="25"/>
  <c r="BT18" i="25"/>
  <c r="BT14" i="25"/>
  <c r="BT10" i="25"/>
  <c r="BT20" i="25"/>
  <c r="BT16" i="25"/>
  <c r="BT12" i="25"/>
  <c r="BT8" i="25"/>
  <c r="BI14" i="1"/>
  <c r="BG14" i="1"/>
  <c r="C47" i="20"/>
  <c r="C13" i="20"/>
  <c r="BH14" i="1"/>
  <c r="BE14" i="1"/>
  <c r="V20" i="25"/>
  <c r="V20" i="27" s="1"/>
  <c r="V8" i="25"/>
  <c r="V8" i="27" s="1"/>
  <c r="V21" i="25"/>
  <c r="V21" i="27" s="1"/>
  <c r="V18" i="25"/>
  <c r="V18" i="27" s="1"/>
  <c r="V16" i="25"/>
  <c r="V16" i="27" s="1"/>
  <c r="V11" i="25"/>
  <c r="V11" i="27" s="1"/>
  <c r="V15" i="25"/>
  <c r="V15" i="27" s="1"/>
  <c r="V19" i="25"/>
  <c r="V19" i="27" s="1"/>
  <c r="V14" i="25"/>
  <c r="V14" i="27" s="1"/>
  <c r="V10" i="25"/>
  <c r="V10" i="27" s="1"/>
  <c r="V12" i="25"/>
  <c r="V12" i="27" s="1"/>
  <c r="V9" i="25"/>
  <c r="V9" i="27" s="1"/>
  <c r="V13" i="25"/>
  <c r="V13" i="27" s="1"/>
  <c r="V17" i="25"/>
  <c r="V17" i="27" s="1"/>
  <c r="K44" i="11"/>
  <c r="J44" i="11"/>
  <c r="BU20" i="25"/>
  <c r="BL20" i="27" s="1"/>
  <c r="BU18" i="25"/>
  <c r="BU16" i="25"/>
  <c r="BU14" i="25"/>
  <c r="BU12" i="25"/>
  <c r="BU10" i="25"/>
  <c r="BU8" i="25"/>
  <c r="BL7" i="27"/>
  <c r="BU21" i="25"/>
  <c r="BU19" i="25"/>
  <c r="BU17" i="25"/>
  <c r="BU15" i="25"/>
  <c r="BU13" i="25"/>
  <c r="BU11" i="25"/>
  <c r="BU9" i="25"/>
  <c r="BH21" i="25"/>
  <c r="AX21" i="27" s="1"/>
  <c r="BH18" i="25"/>
  <c r="AX18" i="27" s="1"/>
  <c r="BH14" i="25"/>
  <c r="AX14" i="27" s="1"/>
  <c r="BH10" i="25"/>
  <c r="AX10" i="27" s="1"/>
  <c r="BH20" i="25"/>
  <c r="AX20" i="27" s="1"/>
  <c r="BH16" i="25"/>
  <c r="AX16" i="27" s="1"/>
  <c r="BH12" i="25"/>
  <c r="AX12" i="27" s="1"/>
  <c r="BH8" i="25"/>
  <c r="BB7" i="27"/>
  <c r="BH11" i="25"/>
  <c r="AX11" i="27" s="1"/>
  <c r="BH15" i="25"/>
  <c r="AX15" i="27" s="1"/>
  <c r="BH19" i="25"/>
  <c r="AX19" i="27" s="1"/>
  <c r="BH9" i="25"/>
  <c r="AX9" i="27" s="1"/>
  <c r="BH13" i="25"/>
  <c r="AX13" i="27" s="1"/>
  <c r="BH17" i="25"/>
  <c r="AX17" i="27" s="1"/>
  <c r="J39" i="11"/>
  <c r="K39" i="11"/>
  <c r="BA20" i="25"/>
  <c r="BA13" i="25"/>
  <c r="BA21" i="25"/>
  <c r="BA14" i="25"/>
  <c r="AU7" i="27"/>
  <c r="BA15" i="25"/>
  <c r="BA8" i="25"/>
  <c r="BA16" i="25"/>
  <c r="BA9" i="25"/>
  <c r="BA17" i="25"/>
  <c r="BA10" i="25"/>
  <c r="BA18" i="25"/>
  <c r="BA11" i="25"/>
  <c r="BA19" i="25"/>
  <c r="BA12" i="25"/>
  <c r="I47" i="12"/>
  <c r="W43" i="23" s="1"/>
  <c r="I23" i="12"/>
  <c r="K24" i="11"/>
  <c r="J24" i="11"/>
  <c r="BI7" i="27"/>
  <c r="BR21" i="25"/>
  <c r="BR19" i="25"/>
  <c r="BR17" i="25"/>
  <c r="BR15" i="25"/>
  <c r="BR13" i="25"/>
  <c r="BR11" i="25"/>
  <c r="BR9" i="25"/>
  <c r="BR20" i="25"/>
  <c r="BR18" i="25"/>
  <c r="BR16" i="25"/>
  <c r="BR14" i="25"/>
  <c r="BR12" i="25"/>
  <c r="BR8" i="25"/>
  <c r="BR10" i="25"/>
  <c r="E100" i="12"/>
  <c r="E99" i="12"/>
  <c r="BG21" i="23" s="1"/>
  <c r="P9" i="12"/>
  <c r="AM15" i="23" s="1"/>
  <c r="P45" i="12"/>
  <c r="AM21" i="23" s="1"/>
  <c r="P46" i="12"/>
  <c r="L46" i="12"/>
  <c r="L45" i="12"/>
  <c r="AA21" i="23" s="1"/>
  <c r="H99" i="12"/>
  <c r="BW21" i="23" s="1"/>
  <c r="H100" i="12"/>
  <c r="J102" i="12"/>
  <c r="J99" i="12"/>
  <c r="CE21" i="23" s="1"/>
  <c r="J100" i="12"/>
  <c r="N45" i="12"/>
  <c r="AE21" i="23" s="1"/>
  <c r="N46" i="12"/>
  <c r="I45" i="12"/>
  <c r="I46" i="12"/>
  <c r="D46" i="12"/>
  <c r="D45" i="12"/>
  <c r="G21" i="23" s="1"/>
  <c r="E45" i="12"/>
  <c r="K21" i="23" s="1"/>
  <c r="E46" i="12"/>
  <c r="H46" i="12"/>
  <c r="H45" i="12"/>
  <c r="AU21" i="23" s="1"/>
  <c r="BS43" i="23"/>
  <c r="K45" i="12"/>
  <c r="K46" i="12"/>
  <c r="O46" i="12"/>
  <c r="O45" i="12"/>
  <c r="AI21" i="23" s="1"/>
  <c r="Q46" i="12"/>
  <c r="Q45" i="12"/>
  <c r="AQ21" i="23" s="1"/>
  <c r="G100" i="12"/>
  <c r="G99" i="12"/>
  <c r="BK21" i="23" s="1"/>
  <c r="I100" i="12"/>
  <c r="I99" i="12"/>
  <c r="CA21" i="23" s="1"/>
  <c r="G46" i="12"/>
  <c r="G45" i="12"/>
  <c r="S21" i="23" s="1"/>
  <c r="D100" i="12"/>
  <c r="D99" i="12"/>
  <c r="BC21" i="23" s="1"/>
  <c r="F46" i="12"/>
  <c r="F45" i="12"/>
  <c r="O21" i="23" s="1"/>
  <c r="BE7" i="27"/>
  <c r="Q7" i="25"/>
  <c r="Q26" i="25" s="1"/>
  <c r="J9" i="11"/>
  <c r="T20" i="25"/>
  <c r="T20" i="27" s="1"/>
  <c r="T18" i="25"/>
  <c r="T18" i="27" s="1"/>
  <c r="T16" i="25"/>
  <c r="T16" i="27" s="1"/>
  <c r="T14" i="25"/>
  <c r="T14" i="27" s="1"/>
  <c r="T12" i="25"/>
  <c r="T12" i="27" s="1"/>
  <c r="T10" i="25"/>
  <c r="T10" i="27" s="1"/>
  <c r="T8" i="25"/>
  <c r="T8" i="27" s="1"/>
  <c r="T21" i="25"/>
  <c r="T21" i="27" s="1"/>
  <c r="T19" i="25"/>
  <c r="T19" i="27" s="1"/>
  <c r="T17" i="25"/>
  <c r="T17" i="27" s="1"/>
  <c r="T15" i="25"/>
  <c r="T15" i="27" s="1"/>
  <c r="T13" i="25"/>
  <c r="T13" i="27" s="1"/>
  <c r="T11" i="25"/>
  <c r="T11" i="27" s="1"/>
  <c r="T9" i="25"/>
  <c r="T9" i="27" s="1"/>
  <c r="AN49" i="1"/>
  <c r="K109" i="20" s="1"/>
  <c r="AQ49" i="1"/>
  <c r="N109" i="20" s="1"/>
  <c r="BD49" i="1"/>
  <c r="AA109" i="20" s="1"/>
  <c r="H13" i="25"/>
  <c r="H13" i="27" s="1"/>
  <c r="H531" i="4" s="1"/>
  <c r="H7" i="27"/>
  <c r="H21" i="25"/>
  <c r="H21" i="27" s="1"/>
  <c r="H20" i="25"/>
  <c r="H20" i="27" s="1"/>
  <c r="H19" i="25"/>
  <c r="H19" i="27" s="1"/>
  <c r="H532" i="4" s="1"/>
  <c r="H18" i="25"/>
  <c r="H18" i="27" s="1"/>
  <c r="H17" i="25"/>
  <c r="H17" i="27" s="1"/>
  <c r="H533" i="4" s="1"/>
  <c r="H16" i="25"/>
  <c r="H16" i="27" s="1"/>
  <c r="H15" i="25"/>
  <c r="H15" i="27" s="1"/>
  <c r="H535" i="4" s="1"/>
  <c r="H14" i="25"/>
  <c r="H14" i="27" s="1"/>
  <c r="H534" i="4" s="1"/>
  <c r="H12" i="25"/>
  <c r="H12" i="27" s="1"/>
  <c r="H530" i="4" s="1"/>
  <c r="H11" i="25"/>
  <c r="H11" i="27" s="1"/>
  <c r="H10" i="25"/>
  <c r="H10" i="27" s="1"/>
  <c r="H529" i="4" s="1"/>
  <c r="H9" i="25"/>
  <c r="H9" i="27" s="1"/>
  <c r="H8" i="25"/>
  <c r="H8" i="27" s="1"/>
  <c r="H528" i="4" s="1"/>
  <c r="AC69" i="20"/>
  <c r="E36" i="1"/>
  <c r="E35" i="20" s="1"/>
  <c r="I36" i="1"/>
  <c r="I35" i="20" s="1"/>
  <c r="M36" i="1"/>
  <c r="M35" i="20" s="1"/>
  <c r="Q36" i="1"/>
  <c r="Q35" i="20" s="1"/>
  <c r="U36" i="1"/>
  <c r="U35" i="20" s="1"/>
  <c r="Y36" i="1"/>
  <c r="Y35" i="20" s="1"/>
  <c r="AC36" i="1"/>
  <c r="AC35" i="20" s="1"/>
  <c r="AG36" i="1"/>
  <c r="D69" i="20" s="1"/>
  <c r="AK36" i="1"/>
  <c r="H69" i="20" s="1"/>
  <c r="AO36" i="1"/>
  <c r="L69" i="20" s="1"/>
  <c r="AS36" i="1"/>
  <c r="P69" i="20" s="1"/>
  <c r="AW36" i="1"/>
  <c r="T69" i="20" s="1"/>
  <c r="BA36" i="1"/>
  <c r="X69" i="20" s="1"/>
  <c r="BE36" i="1"/>
  <c r="AB69" i="20" s="1"/>
  <c r="F36" i="1"/>
  <c r="F35" i="20" s="1"/>
  <c r="J36" i="1"/>
  <c r="J35" i="20" s="1"/>
  <c r="N36" i="1"/>
  <c r="N35" i="20" s="1"/>
  <c r="R36" i="1"/>
  <c r="R35" i="20" s="1"/>
  <c r="V36" i="1"/>
  <c r="V35" i="20" s="1"/>
  <c r="Z36" i="1"/>
  <c r="Z35" i="20" s="1"/>
  <c r="AD36" i="1"/>
  <c r="AD35" i="20" s="1"/>
  <c r="AH36" i="1"/>
  <c r="E69" i="20" s="1"/>
  <c r="AL36" i="1"/>
  <c r="I69" i="20" s="1"/>
  <c r="AP36" i="1"/>
  <c r="M69" i="20" s="1"/>
  <c r="AT36" i="1"/>
  <c r="Q69" i="20" s="1"/>
  <c r="AX36" i="1"/>
  <c r="U69" i="20" s="1"/>
  <c r="BB36" i="1"/>
  <c r="Y69" i="20" s="1"/>
  <c r="G36" i="1"/>
  <c r="G35" i="20" s="1"/>
  <c r="K36" i="1"/>
  <c r="K35" i="20" s="1"/>
  <c r="O36" i="1"/>
  <c r="S36" i="1"/>
  <c r="S35" i="20" s="1"/>
  <c r="W36" i="1"/>
  <c r="W35" i="20" s="1"/>
  <c r="AA36" i="1"/>
  <c r="AA35" i="20" s="1"/>
  <c r="AE36" i="1"/>
  <c r="AE35" i="20" s="1"/>
  <c r="AI36" i="1"/>
  <c r="F69" i="20" s="1"/>
  <c r="AM36" i="1"/>
  <c r="J69" i="20" s="1"/>
  <c r="AQ36" i="1"/>
  <c r="N69" i="20" s="1"/>
  <c r="AU36" i="1"/>
  <c r="R69" i="20" s="1"/>
  <c r="AY36" i="1"/>
  <c r="V69" i="20" s="1"/>
  <c r="BC36" i="1"/>
  <c r="Z69" i="20" s="1"/>
  <c r="D36" i="1"/>
  <c r="D35" i="20" s="1"/>
  <c r="H36" i="1"/>
  <c r="H35" i="20" s="1"/>
  <c r="L36" i="1"/>
  <c r="L35" i="20" s="1"/>
  <c r="P36" i="1"/>
  <c r="P35" i="20" s="1"/>
  <c r="T36" i="1"/>
  <c r="T35" i="20" s="1"/>
  <c r="X36" i="1"/>
  <c r="X35" i="20" s="1"/>
  <c r="AB36" i="1"/>
  <c r="AB35" i="20" s="1"/>
  <c r="AF36" i="1"/>
  <c r="AF35" i="20" s="1"/>
  <c r="AJ36" i="1"/>
  <c r="G69" i="20" s="1"/>
  <c r="AN36" i="1"/>
  <c r="K69" i="20" s="1"/>
  <c r="AR36" i="1"/>
  <c r="O69" i="20" s="1"/>
  <c r="AV36" i="1"/>
  <c r="S69" i="20" s="1"/>
  <c r="AZ36" i="1"/>
  <c r="W69" i="20" s="1"/>
  <c r="BD36" i="1"/>
  <c r="AA69" i="20" s="1"/>
  <c r="BE50" i="1"/>
  <c r="AB110" i="20" s="1"/>
  <c r="BC50" i="1"/>
  <c r="Z110" i="20" s="1"/>
  <c r="BA50" i="1"/>
  <c r="X110" i="20" s="1"/>
  <c r="AY50" i="1"/>
  <c r="V110" i="20" s="1"/>
  <c r="AW50" i="1"/>
  <c r="T110" i="20" s="1"/>
  <c r="AU50" i="1"/>
  <c r="R110" i="20" s="1"/>
  <c r="AS50" i="1"/>
  <c r="P110" i="20" s="1"/>
  <c r="AQ50" i="1"/>
  <c r="N110" i="20" s="1"/>
  <c r="AO50" i="1"/>
  <c r="L110" i="20" s="1"/>
  <c r="AM50" i="1"/>
  <c r="J110" i="20" s="1"/>
  <c r="AK50" i="1"/>
  <c r="H110" i="20" s="1"/>
  <c r="AI50" i="1"/>
  <c r="F110" i="20" s="1"/>
  <c r="AG50" i="1"/>
  <c r="D110" i="20" s="1"/>
  <c r="AE50" i="1"/>
  <c r="AE93" i="20" s="1"/>
  <c r="AC50" i="1"/>
  <c r="AC93" i="20" s="1"/>
  <c r="AA50" i="1"/>
  <c r="AA93" i="20" s="1"/>
  <c r="Y50" i="1"/>
  <c r="Y93" i="20" s="1"/>
  <c r="W50" i="1"/>
  <c r="W93" i="20" s="1"/>
  <c r="U50" i="1"/>
  <c r="U93" i="20" s="1"/>
  <c r="S50" i="1"/>
  <c r="S93" i="20" s="1"/>
  <c r="Q50" i="1"/>
  <c r="Q93" i="20" s="1"/>
  <c r="O50" i="1"/>
  <c r="O93" i="20" s="1"/>
  <c r="M50" i="1"/>
  <c r="M93" i="20" s="1"/>
  <c r="K50" i="1"/>
  <c r="K93" i="20" s="1"/>
  <c r="I50" i="1"/>
  <c r="I93" i="20" s="1"/>
  <c r="G50" i="1"/>
  <c r="G93" i="20" s="1"/>
  <c r="E50" i="1"/>
  <c r="E93" i="20" s="1"/>
  <c r="AB50" i="1"/>
  <c r="AB93" i="20" s="1"/>
  <c r="T50" i="1"/>
  <c r="T93" i="20" s="1"/>
  <c r="P50" i="1"/>
  <c r="P93" i="20" s="1"/>
  <c r="L50" i="1"/>
  <c r="L93" i="20" s="1"/>
  <c r="H50" i="1"/>
  <c r="H93" i="20" s="1"/>
  <c r="D50" i="1"/>
  <c r="D93" i="20" s="1"/>
  <c r="AC110" i="20"/>
  <c r="BD50" i="1"/>
  <c r="AA110" i="20" s="1"/>
  <c r="BB50" i="1"/>
  <c r="Y110" i="20" s="1"/>
  <c r="AZ50" i="1"/>
  <c r="W110" i="20" s="1"/>
  <c r="AX50" i="1"/>
  <c r="U110" i="20" s="1"/>
  <c r="AV50" i="1"/>
  <c r="S110" i="20" s="1"/>
  <c r="AT50" i="1"/>
  <c r="Q110" i="20" s="1"/>
  <c r="AR50" i="1"/>
  <c r="O110" i="20" s="1"/>
  <c r="AP50" i="1"/>
  <c r="M110" i="20" s="1"/>
  <c r="AN50" i="1"/>
  <c r="K110" i="20" s="1"/>
  <c r="AL50" i="1"/>
  <c r="I110" i="20" s="1"/>
  <c r="AJ50" i="1"/>
  <c r="G110" i="20" s="1"/>
  <c r="AH50" i="1"/>
  <c r="E110" i="20" s="1"/>
  <c r="AF50" i="1"/>
  <c r="AF93" i="20" s="1"/>
  <c r="AD50" i="1"/>
  <c r="AD93" i="20" s="1"/>
  <c r="Z50" i="1"/>
  <c r="Z93" i="20" s="1"/>
  <c r="X50" i="1"/>
  <c r="X93" i="20" s="1"/>
  <c r="V50" i="1"/>
  <c r="V93" i="20" s="1"/>
  <c r="R50" i="1"/>
  <c r="R93" i="20" s="1"/>
  <c r="N50" i="1"/>
  <c r="N93" i="20" s="1"/>
  <c r="J50" i="1"/>
  <c r="J93" i="20" s="1"/>
  <c r="F50" i="1"/>
  <c r="F93" i="20" s="1"/>
  <c r="E54" i="12"/>
  <c r="G13" i="25"/>
  <c r="G13" i="27" s="1"/>
  <c r="G7" i="27"/>
  <c r="G20" i="25"/>
  <c r="G20" i="27" s="1"/>
  <c r="D568" i="4" s="1"/>
  <c r="G18" i="25"/>
  <c r="G18" i="27" s="1"/>
  <c r="G16" i="25"/>
  <c r="G16" i="27" s="1"/>
  <c r="G14" i="25"/>
  <c r="G14" i="27" s="1"/>
  <c r="D567" i="4" s="1"/>
  <c r="G11" i="25"/>
  <c r="G11" i="27" s="1"/>
  <c r="D564" i="4" s="1"/>
  <c r="G9" i="25"/>
  <c r="G9" i="27" s="1"/>
  <c r="G21" i="25"/>
  <c r="G21" i="27" s="1"/>
  <c r="D569" i="4" s="1"/>
  <c r="G19" i="25"/>
  <c r="G19" i="27" s="1"/>
  <c r="D566" i="4" s="1"/>
  <c r="G17" i="25"/>
  <c r="G17" i="27" s="1"/>
  <c r="D565" i="4" s="1"/>
  <c r="G15" i="25"/>
  <c r="G15" i="27" s="1"/>
  <c r="G12" i="25"/>
  <c r="G12" i="27" s="1"/>
  <c r="G10" i="25"/>
  <c r="G10" i="27" s="1"/>
  <c r="D563" i="4" s="1"/>
  <c r="G8" i="25"/>
  <c r="G8" i="27" s="1"/>
  <c r="D562" i="4" s="1"/>
  <c r="H49" i="1"/>
  <c r="H92" i="20" s="1"/>
  <c r="K49" i="1"/>
  <c r="K92" i="20" s="1"/>
  <c r="AC49" i="1"/>
  <c r="AC92" i="20" s="1"/>
  <c r="X49" i="1"/>
  <c r="AA49" i="1"/>
  <c r="AA92" i="20" s="1"/>
  <c r="M49" i="1"/>
  <c r="M92" i="20" s="1"/>
  <c r="AS49" i="1"/>
  <c r="P49" i="1"/>
  <c r="P92" i="20" s="1"/>
  <c r="AF49" i="1"/>
  <c r="AF92" i="20" s="1"/>
  <c r="AV49" i="1"/>
  <c r="S109" i="20" s="1"/>
  <c r="AZ49" i="1"/>
  <c r="W109" i="20" s="1"/>
  <c r="BH7" i="27"/>
  <c r="S49" i="1"/>
  <c r="S92" i="20" s="1"/>
  <c r="AI49" i="1"/>
  <c r="F109" i="20" s="1"/>
  <c r="E49" i="1"/>
  <c r="E92" i="20" s="1"/>
  <c r="U49" i="1"/>
  <c r="U92" i="20" s="1"/>
  <c r="AK49" i="1"/>
  <c r="H109" i="20" s="1"/>
  <c r="D49" i="1"/>
  <c r="D92" i="20" s="1"/>
  <c r="L49" i="1"/>
  <c r="L92" i="20" s="1"/>
  <c r="T49" i="1"/>
  <c r="T92" i="20" s="1"/>
  <c r="AB49" i="1"/>
  <c r="AJ49" i="1"/>
  <c r="G109" i="20" s="1"/>
  <c r="AR49" i="1"/>
  <c r="O109" i="20" s="1"/>
  <c r="BA49" i="1"/>
  <c r="X109" i="20" s="1"/>
  <c r="G49" i="1"/>
  <c r="G92" i="20" s="1"/>
  <c r="O49" i="1"/>
  <c r="O92" i="20" s="1"/>
  <c r="W49" i="1"/>
  <c r="W92" i="20" s="1"/>
  <c r="AE49" i="1"/>
  <c r="AE92" i="20" s="1"/>
  <c r="AM49" i="1"/>
  <c r="J109" i="20" s="1"/>
  <c r="AU49" i="1"/>
  <c r="R109" i="20" s="1"/>
  <c r="I49" i="1"/>
  <c r="I92" i="20" s="1"/>
  <c r="Q49" i="1"/>
  <c r="Q92" i="20" s="1"/>
  <c r="Y49" i="1"/>
  <c r="Y92" i="20" s="1"/>
  <c r="AG49" i="1"/>
  <c r="D109" i="20" s="1"/>
  <c r="AO49" i="1"/>
  <c r="L109" i="20" s="1"/>
  <c r="AW49" i="1"/>
  <c r="T109" i="20" s="1"/>
  <c r="F49" i="1"/>
  <c r="F92" i="20" s="1"/>
  <c r="J49" i="1"/>
  <c r="J92" i="20" s="1"/>
  <c r="N49" i="1"/>
  <c r="R49" i="1"/>
  <c r="R92" i="20" s="1"/>
  <c r="V49" i="1"/>
  <c r="V92" i="20" s="1"/>
  <c r="Z49" i="1"/>
  <c r="Z92" i="20" s="1"/>
  <c r="AD49" i="1"/>
  <c r="AD92" i="20" s="1"/>
  <c r="AH49" i="1"/>
  <c r="E109" i="20" s="1"/>
  <c r="AL49" i="1"/>
  <c r="I109" i="20" s="1"/>
  <c r="AP49" i="1"/>
  <c r="M109" i="20" s="1"/>
  <c r="AT49" i="1"/>
  <c r="Q109" i="20" s="1"/>
  <c r="AY49" i="1"/>
  <c r="V109" i="20" s="1"/>
  <c r="AX49" i="1"/>
  <c r="U109" i="20" s="1"/>
  <c r="BB49" i="1"/>
  <c r="Y109" i="20" s="1"/>
  <c r="BE27" i="1"/>
  <c r="AB60" i="20" s="1"/>
  <c r="AC60" i="20"/>
  <c r="BE6" i="1"/>
  <c r="C59" i="34" s="1"/>
  <c r="A59" i="34" s="1"/>
  <c r="BE10" i="1"/>
  <c r="BE12" i="1"/>
  <c r="AC45" i="20"/>
  <c r="BE9" i="1"/>
  <c r="O59" i="34" s="1"/>
  <c r="M59" i="34" s="1"/>
  <c r="BE17" i="1"/>
  <c r="BE18" i="1"/>
  <c r="AB51" i="20" s="1"/>
  <c r="BE26" i="1"/>
  <c r="AB59" i="20" s="1"/>
  <c r="AC59" i="20"/>
  <c r="BE11" i="1"/>
  <c r="BE34" i="1"/>
  <c r="AB67" i="20" s="1"/>
  <c r="AC67" i="20"/>
  <c r="BE13" i="1"/>
  <c r="BE29" i="1"/>
  <c r="AB62" i="20" s="1"/>
  <c r="AC62" i="20"/>
  <c r="BE15" i="1"/>
  <c r="BE49" i="1"/>
  <c r="AB109" i="20" s="1"/>
  <c r="AC109" i="20"/>
  <c r="H120" i="4"/>
  <c r="D16" i="15"/>
  <c r="G90" i="4" s="1"/>
  <c r="D14" i="15"/>
  <c r="G93" i="4" s="1"/>
  <c r="D17" i="15"/>
  <c r="G92" i="4" s="1"/>
  <c r="D15" i="15"/>
  <c r="G89" i="4" s="1"/>
  <c r="D13" i="15"/>
  <c r="G87" i="4" s="1"/>
  <c r="BM9" i="25"/>
  <c r="BM14" i="25"/>
  <c r="BM17" i="25"/>
  <c r="BM10" i="25"/>
  <c r="BM18" i="25"/>
  <c r="BM13" i="25"/>
  <c r="BM21" i="25"/>
  <c r="BM12" i="25"/>
  <c r="BM16" i="25"/>
  <c r="BM20" i="25"/>
  <c r="BM11" i="25"/>
  <c r="BM15" i="25"/>
  <c r="BM19" i="25"/>
  <c r="BN8" i="25"/>
  <c r="G41" i="22"/>
  <c r="G45" i="22"/>
  <c r="E45" i="22"/>
  <c r="D45" i="22"/>
  <c r="D46" i="22"/>
  <c r="H46" i="22" s="1"/>
  <c r="J49" i="12" s="1"/>
  <c r="C38" i="22"/>
  <c r="C45" i="22"/>
  <c r="H47" i="22"/>
  <c r="D49" i="12"/>
  <c r="D50" i="12"/>
  <c r="D48" i="12"/>
  <c r="E50" i="12"/>
  <c r="E48" i="12"/>
  <c r="E49" i="12"/>
  <c r="H49" i="12"/>
  <c r="H50" i="12"/>
  <c r="H48" i="12"/>
  <c r="K50" i="12"/>
  <c r="K48" i="12"/>
  <c r="K49" i="12"/>
  <c r="O50" i="12"/>
  <c r="O48" i="12"/>
  <c r="O49" i="12"/>
  <c r="Q50" i="12"/>
  <c r="Q48" i="12"/>
  <c r="Q49" i="12"/>
  <c r="G103" i="12"/>
  <c r="G104" i="12"/>
  <c r="G102" i="12"/>
  <c r="I103" i="12"/>
  <c r="I104" i="12"/>
  <c r="I102" i="12"/>
  <c r="J104" i="12"/>
  <c r="J103" i="12"/>
  <c r="G50" i="12"/>
  <c r="G48" i="12"/>
  <c r="G49" i="12"/>
  <c r="N49" i="12"/>
  <c r="N50" i="12"/>
  <c r="N48" i="12"/>
  <c r="D104" i="12"/>
  <c r="D102" i="12"/>
  <c r="D103" i="12"/>
  <c r="P49" i="12"/>
  <c r="P50" i="12"/>
  <c r="P48" i="12"/>
  <c r="L50" i="12"/>
  <c r="L48" i="12"/>
  <c r="L49" i="12"/>
  <c r="F49" i="12"/>
  <c r="F50" i="12"/>
  <c r="F48" i="12"/>
  <c r="H104" i="12"/>
  <c r="H102" i="12"/>
  <c r="H103" i="12"/>
  <c r="I50" i="12"/>
  <c r="I48" i="12"/>
  <c r="E104" i="12"/>
  <c r="E102" i="12"/>
  <c r="E103" i="12"/>
  <c r="BN13" i="25"/>
  <c r="K4" i="11"/>
  <c r="J4" i="11"/>
  <c r="K19" i="11"/>
  <c r="AZ20" i="25"/>
  <c r="AZ12" i="25"/>
  <c r="AZ19" i="25"/>
  <c r="AZ11" i="25"/>
  <c r="AZ14" i="25"/>
  <c r="AZ21" i="25"/>
  <c r="AZ13" i="25"/>
  <c r="AT7" i="27"/>
  <c r="AZ16" i="25"/>
  <c r="AZ8" i="25"/>
  <c r="AZ15" i="25"/>
  <c r="AZ18" i="25"/>
  <c r="AZ10" i="25"/>
  <c r="AZ17" i="25"/>
  <c r="AZ9" i="25"/>
  <c r="K14" i="11"/>
  <c r="AS7" i="27"/>
  <c r="AY21" i="25"/>
  <c r="AY8" i="25"/>
  <c r="AY16" i="25"/>
  <c r="AY17" i="25"/>
  <c r="AY19" i="25"/>
  <c r="AY14" i="25"/>
  <c r="AY20" i="25"/>
  <c r="AY13" i="25"/>
  <c r="AY15" i="25"/>
  <c r="AY12" i="25"/>
  <c r="AY9" i="25"/>
  <c r="AY11" i="25"/>
  <c r="AY10" i="25"/>
  <c r="AY18" i="25"/>
  <c r="BE30" i="1"/>
  <c r="AO48" i="1"/>
  <c r="L108" i="20" s="1"/>
  <c r="BE48" i="1"/>
  <c r="AB108" i="20" s="1"/>
  <c r="P44" i="12"/>
  <c r="L44" i="12"/>
  <c r="F44" i="12"/>
  <c r="G69" i="12"/>
  <c r="BK28" i="23" s="1"/>
  <c r="D44" i="12"/>
  <c r="E44" i="12"/>
  <c r="H44" i="12"/>
  <c r="K44" i="12"/>
  <c r="O44" i="12"/>
  <c r="Q44" i="12"/>
  <c r="H98" i="12"/>
  <c r="E98" i="12"/>
  <c r="R14" i="25"/>
  <c r="R14" i="27" s="1"/>
  <c r="R10" i="25"/>
  <c r="R10" i="27" s="1"/>
  <c r="R18" i="25"/>
  <c r="R18" i="27" s="1"/>
  <c r="R9" i="25"/>
  <c r="R9" i="27" s="1"/>
  <c r="R12" i="25"/>
  <c r="R12" i="27" s="1"/>
  <c r="R16" i="25"/>
  <c r="R16" i="27" s="1"/>
  <c r="R20" i="25"/>
  <c r="R20" i="27" s="1"/>
  <c r="S10" i="25"/>
  <c r="S10" i="27" s="1"/>
  <c r="S18" i="25"/>
  <c r="S18" i="27" s="1"/>
  <c r="S14" i="25"/>
  <c r="S14" i="27" s="1"/>
  <c r="S8" i="25"/>
  <c r="S8" i="27" s="1"/>
  <c r="S12" i="25"/>
  <c r="S12" i="27" s="1"/>
  <c r="S16" i="25"/>
  <c r="S16" i="27" s="1"/>
  <c r="S20" i="25"/>
  <c r="S20" i="27" s="1"/>
  <c r="R8" i="25"/>
  <c r="R8" i="27" s="1"/>
  <c r="R11" i="25"/>
  <c r="R11" i="27" s="1"/>
  <c r="R13" i="25"/>
  <c r="R13" i="27" s="1"/>
  <c r="R15" i="25"/>
  <c r="R15" i="27" s="1"/>
  <c r="R17" i="25"/>
  <c r="R17" i="27" s="1"/>
  <c r="R19" i="25"/>
  <c r="R19" i="27" s="1"/>
  <c r="S9" i="25"/>
  <c r="S9" i="27" s="1"/>
  <c r="S11" i="25"/>
  <c r="S11" i="27" s="1"/>
  <c r="S13" i="25"/>
  <c r="S13" i="27" s="1"/>
  <c r="S15" i="25"/>
  <c r="S15" i="27" s="1"/>
  <c r="S17" i="25"/>
  <c r="S17" i="27" s="1"/>
  <c r="S19" i="25"/>
  <c r="S19" i="27" s="1"/>
  <c r="BO19" i="25"/>
  <c r="BF7" i="27"/>
  <c r="BO20" i="25"/>
  <c r="BO16" i="25"/>
  <c r="BO12" i="25"/>
  <c r="BO8" i="25"/>
  <c r="BO9" i="25"/>
  <c r="BO17" i="25"/>
  <c r="BO15" i="25"/>
  <c r="BO11" i="25"/>
  <c r="BO18" i="25"/>
  <c r="BO14" i="25"/>
  <c r="BO10" i="25"/>
  <c r="BO21" i="25"/>
  <c r="BO13" i="25"/>
  <c r="BP20" i="25"/>
  <c r="BG7" i="27"/>
  <c r="BP13" i="25"/>
  <c r="BP15" i="25"/>
  <c r="BP10" i="25"/>
  <c r="BP14" i="25"/>
  <c r="BP18" i="25"/>
  <c r="BP9" i="25"/>
  <c r="BP17" i="25"/>
  <c r="BP11" i="25"/>
  <c r="BP19" i="25"/>
  <c r="BP8" i="25"/>
  <c r="BP12" i="25"/>
  <c r="BP16" i="25"/>
  <c r="AA7" i="27"/>
  <c r="AA21" i="25"/>
  <c r="AA20" i="25"/>
  <c r="AA19" i="25"/>
  <c r="AA18" i="25"/>
  <c r="AA17" i="25"/>
  <c r="AA16" i="25"/>
  <c r="AA15" i="25"/>
  <c r="AA14" i="25"/>
  <c r="AA13" i="25"/>
  <c r="W13" i="27" s="1"/>
  <c r="AA12" i="25"/>
  <c r="AA11" i="25"/>
  <c r="AA10" i="25"/>
  <c r="AA9" i="25"/>
  <c r="AA8" i="25"/>
  <c r="D6" i="15"/>
  <c r="C151" i="4" s="1"/>
  <c r="BC31" i="1"/>
  <c r="Z64" i="20" s="1"/>
  <c r="BD31" i="1"/>
  <c r="AA64" i="20" s="1"/>
  <c r="BB31" i="1"/>
  <c r="Y64" i="20" s="1"/>
  <c r="BD6" i="1"/>
  <c r="BC6" i="1"/>
  <c r="BD10" i="1"/>
  <c r="BB10" i="1"/>
  <c r="BC10" i="1"/>
  <c r="BD14" i="1"/>
  <c r="BB14" i="1"/>
  <c r="BC14" i="1"/>
  <c r="BD12" i="1"/>
  <c r="BB12" i="1"/>
  <c r="BC12" i="1"/>
  <c r="BC13" i="1"/>
  <c r="BD13" i="1"/>
  <c r="BB13" i="1"/>
  <c r="BB17" i="1"/>
  <c r="BD26" i="1"/>
  <c r="AA59" i="20" s="1"/>
  <c r="BB26" i="1"/>
  <c r="Y59" i="20" s="1"/>
  <c r="BC26" i="1"/>
  <c r="Z59" i="20" s="1"/>
  <c r="BD28" i="1"/>
  <c r="AA61" i="20" s="1"/>
  <c r="BB28" i="1"/>
  <c r="Y61" i="20" s="1"/>
  <c r="BC28" i="1"/>
  <c r="Z61" i="20" s="1"/>
  <c r="BC11" i="1"/>
  <c r="BD11" i="1"/>
  <c r="BB11" i="1"/>
  <c r="BD48" i="1"/>
  <c r="AA108" i="20" s="1"/>
  <c r="BB48" i="1"/>
  <c r="Y108" i="20" s="1"/>
  <c r="BC48" i="1"/>
  <c r="Z108" i="20" s="1"/>
  <c r="BD34" i="1"/>
  <c r="AA67" i="20" s="1"/>
  <c r="BB34" i="1"/>
  <c r="Y67" i="20" s="1"/>
  <c r="BC34" i="1"/>
  <c r="Z67" i="20" s="1"/>
  <c r="BC27" i="1"/>
  <c r="Z60" i="20" s="1"/>
  <c r="BD27" i="1"/>
  <c r="AA60" i="20" s="1"/>
  <c r="BB27" i="1"/>
  <c r="Y60" i="20" s="1"/>
  <c r="BC9" i="1"/>
  <c r="O57" i="34" s="1"/>
  <c r="M57" i="34" s="1"/>
  <c r="BD9" i="1"/>
  <c r="O58" i="34" s="1"/>
  <c r="M58" i="34" s="1"/>
  <c r="BB9" i="1"/>
  <c r="O56" i="34" s="1"/>
  <c r="M56" i="34" s="1"/>
  <c r="BD30" i="1"/>
  <c r="BB30" i="1"/>
  <c r="BC30" i="1"/>
  <c r="BC29" i="1"/>
  <c r="Z62" i="20" s="1"/>
  <c r="BD29" i="1"/>
  <c r="AA62" i="20" s="1"/>
  <c r="BB29" i="1"/>
  <c r="Y62" i="20" s="1"/>
  <c r="BC15" i="1"/>
  <c r="BD15" i="1"/>
  <c r="BB15" i="1"/>
  <c r="CA23" i="23"/>
  <c r="I98" i="12"/>
  <c r="CD5" i="23"/>
  <c r="J98" i="12"/>
  <c r="G40" i="12"/>
  <c r="S41" i="23" s="1"/>
  <c r="G44" i="12"/>
  <c r="N47" i="12"/>
  <c r="AE43" i="23" s="1"/>
  <c r="N44" i="12"/>
  <c r="D101" i="12"/>
  <c r="BC43" i="23" s="1"/>
  <c r="D98" i="12"/>
  <c r="V5" i="23"/>
  <c r="I44" i="12"/>
  <c r="BJ5" i="23"/>
  <c r="G98" i="12"/>
  <c r="BA31" i="1"/>
  <c r="X64" i="20" s="1"/>
  <c r="BB6" i="1"/>
  <c r="BA6" i="1"/>
  <c r="BA10" i="1"/>
  <c r="BA14" i="1"/>
  <c r="BA12" i="1"/>
  <c r="BA13" i="1"/>
  <c r="BA22" i="1"/>
  <c r="X55" i="20" s="1"/>
  <c r="BA26" i="1"/>
  <c r="X59" i="20" s="1"/>
  <c r="BA28" i="1"/>
  <c r="X61" i="20" s="1"/>
  <c r="BA11" i="1"/>
  <c r="W55" i="34" s="1"/>
  <c r="BA48" i="1"/>
  <c r="X108" i="20" s="1"/>
  <c r="BA34" i="1"/>
  <c r="X67" i="20" s="1"/>
  <c r="BA27" i="1"/>
  <c r="X60" i="20" s="1"/>
  <c r="BA9" i="1"/>
  <c r="O55" i="34" s="1"/>
  <c r="M55" i="34" s="1"/>
  <c r="BA30" i="1"/>
  <c r="BA29" i="1"/>
  <c r="X62" i="20" s="1"/>
  <c r="BA15" i="1"/>
  <c r="F35" i="12"/>
  <c r="O18" i="23" s="1"/>
  <c r="F9" i="12"/>
  <c r="O15" i="23" s="1"/>
  <c r="F11" i="12"/>
  <c r="O35" i="23" s="1"/>
  <c r="F13" i="12"/>
  <c r="AX31" i="1"/>
  <c r="U64" i="20" s="1"/>
  <c r="AZ31" i="1"/>
  <c r="W64" i="20" s="1"/>
  <c r="AY31" i="1"/>
  <c r="V64" i="20" s="1"/>
  <c r="AX6" i="1"/>
  <c r="AY6" i="1"/>
  <c r="AZ6" i="1"/>
  <c r="AX10" i="1"/>
  <c r="AY10" i="1"/>
  <c r="AZ10" i="1"/>
  <c r="AX14" i="1"/>
  <c r="AY14" i="1"/>
  <c r="AZ14" i="1"/>
  <c r="AX12" i="1"/>
  <c r="AY12" i="1"/>
  <c r="AZ12" i="1"/>
  <c r="AX13" i="1"/>
  <c r="AZ13" i="1"/>
  <c r="AY13" i="1"/>
  <c r="AY22" i="1"/>
  <c r="V55" i="20" s="1"/>
  <c r="AX26" i="1"/>
  <c r="U59" i="20" s="1"/>
  <c r="AY26" i="1"/>
  <c r="V59" i="20" s="1"/>
  <c r="AZ26" i="1"/>
  <c r="W59" i="20" s="1"/>
  <c r="AX28" i="1"/>
  <c r="U61" i="20" s="1"/>
  <c r="AY28" i="1"/>
  <c r="V61" i="20" s="1"/>
  <c r="AZ28" i="1"/>
  <c r="W61" i="20" s="1"/>
  <c r="AX11" i="1"/>
  <c r="AZ11" i="1"/>
  <c r="AY11" i="1"/>
  <c r="Y48" i="1"/>
  <c r="Y91" i="20" s="1"/>
  <c r="AY48" i="1"/>
  <c r="V108" i="20" s="1"/>
  <c r="AZ48" i="1"/>
  <c r="W108" i="20" s="1"/>
  <c r="AL34" i="1"/>
  <c r="I67" i="20" s="1"/>
  <c r="AY34" i="1"/>
  <c r="V67" i="20" s="1"/>
  <c r="AZ34" i="1"/>
  <c r="W67" i="20" s="1"/>
  <c r="AX27" i="1"/>
  <c r="U60" i="20" s="1"/>
  <c r="AZ27" i="1"/>
  <c r="W60" i="20" s="1"/>
  <c r="AY27" i="1"/>
  <c r="V60" i="20" s="1"/>
  <c r="AZ25" i="1"/>
  <c r="W58" i="20" s="1"/>
  <c r="AX9" i="1"/>
  <c r="O52" i="34" s="1"/>
  <c r="M52" i="34" s="1"/>
  <c r="AZ9" i="1"/>
  <c r="O54" i="34" s="1"/>
  <c r="M54" i="34" s="1"/>
  <c r="AY9" i="1"/>
  <c r="O53" i="34" s="1"/>
  <c r="M53" i="34" s="1"/>
  <c r="AX30" i="1"/>
  <c r="AY30" i="1"/>
  <c r="AZ30" i="1"/>
  <c r="AX29" i="1"/>
  <c r="U62" i="20" s="1"/>
  <c r="AZ29" i="1"/>
  <c r="W62" i="20" s="1"/>
  <c r="AY29" i="1"/>
  <c r="V62" i="20" s="1"/>
  <c r="AX15" i="1"/>
  <c r="AZ15" i="1"/>
  <c r="AY15" i="1"/>
  <c r="E62" i="12"/>
  <c r="D5" i="15"/>
  <c r="C150" i="4" s="1"/>
  <c r="D7" i="15"/>
  <c r="C152" i="4" s="1"/>
  <c r="BK24" i="23"/>
  <c r="G91" i="12"/>
  <c r="BK10" i="23" s="1"/>
  <c r="K7" i="27"/>
  <c r="C12" i="22"/>
  <c r="C29" i="22"/>
  <c r="C13" i="22"/>
  <c r="C21" i="22"/>
  <c r="C37" i="22"/>
  <c r="E70" i="12"/>
  <c r="BG29" i="23" s="1"/>
  <c r="AP48" i="1"/>
  <c r="M108" i="20" s="1"/>
  <c r="E79" i="12"/>
  <c r="BG7" i="23" s="1"/>
  <c r="N32" i="12"/>
  <c r="AE16" i="23" s="1"/>
  <c r="J86" i="12"/>
  <c r="CE16" i="23" s="1"/>
  <c r="D76" i="12"/>
  <c r="BC32" i="23" s="1"/>
  <c r="D97" i="12"/>
  <c r="BC33" i="23" s="1"/>
  <c r="D82" i="12"/>
  <c r="BC8" i="23" s="1"/>
  <c r="D65" i="12"/>
  <c r="BC35" i="23" s="1"/>
  <c r="BB5" i="23"/>
  <c r="N24" i="12"/>
  <c r="AE38" i="23" s="1"/>
  <c r="J82" i="12"/>
  <c r="CE8" i="23" s="1"/>
  <c r="G22" i="12"/>
  <c r="S32" i="23" s="1"/>
  <c r="G17" i="22"/>
  <c r="D69" i="12"/>
  <c r="BC28" i="23" s="1"/>
  <c r="D92" i="12"/>
  <c r="BC22" i="23" s="1"/>
  <c r="BC24" i="23"/>
  <c r="D87" i="12"/>
  <c r="BC19" i="23" s="1"/>
  <c r="D94" i="12"/>
  <c r="BC41" i="23" s="1"/>
  <c r="N31" i="12"/>
  <c r="AE17" i="23" s="1"/>
  <c r="AE30" i="23"/>
  <c r="N14" i="12"/>
  <c r="AE25" i="23" s="1"/>
  <c r="J76" i="12"/>
  <c r="CE32" i="23" s="1"/>
  <c r="J97" i="12"/>
  <c r="CE33" i="23" s="1"/>
  <c r="I81" i="12"/>
  <c r="CA13" i="23" s="1"/>
  <c r="G22" i="22"/>
  <c r="D64" i="12"/>
  <c r="BC36" i="23" s="1"/>
  <c r="D75" i="12"/>
  <c r="BC31" i="23" s="1"/>
  <c r="D93" i="12"/>
  <c r="BC40" i="23" s="1"/>
  <c r="D67" i="12"/>
  <c r="BC27" i="23" s="1"/>
  <c r="D83" i="12"/>
  <c r="BC9" i="23" s="1"/>
  <c r="D79" i="12"/>
  <c r="BC7" i="23" s="1"/>
  <c r="D80" i="12"/>
  <c r="BC34" i="23" s="1"/>
  <c r="BC23" i="23"/>
  <c r="N29" i="12"/>
  <c r="AE9" i="23" s="1"/>
  <c r="N33" i="12"/>
  <c r="AE19" i="23" s="1"/>
  <c r="N25" i="12"/>
  <c r="AE7" i="23" s="1"/>
  <c r="N22" i="12"/>
  <c r="AE32" i="23" s="1"/>
  <c r="N41" i="12"/>
  <c r="AE39" i="23" s="1"/>
  <c r="N8" i="12"/>
  <c r="AE23" i="23"/>
  <c r="J68" i="12"/>
  <c r="CE25" i="23" s="1"/>
  <c r="J87" i="12"/>
  <c r="CE19" i="23" s="1"/>
  <c r="J66" i="12"/>
  <c r="CE26" i="23" s="1"/>
  <c r="J92" i="12"/>
  <c r="CE22" i="23" s="1"/>
  <c r="J96" i="12"/>
  <c r="CE42" i="23" s="1"/>
  <c r="G43" i="12"/>
  <c r="S33" i="23" s="1"/>
  <c r="I82" i="12"/>
  <c r="CA8" i="23" s="1"/>
  <c r="G38" i="22"/>
  <c r="G33" i="22"/>
  <c r="G28" i="12"/>
  <c r="S8" i="23" s="1"/>
  <c r="G11" i="12"/>
  <c r="S35" i="23" s="1"/>
  <c r="R5" i="23"/>
  <c r="I97" i="12"/>
  <c r="CA33" i="23" s="1"/>
  <c r="I78" i="12"/>
  <c r="CA38" i="23" s="1"/>
  <c r="G14" i="22"/>
  <c r="G30" i="22"/>
  <c r="G9" i="22"/>
  <c r="G25" i="22"/>
  <c r="D66" i="12"/>
  <c r="BC26" i="23" s="1"/>
  <c r="D63" i="12"/>
  <c r="BC15" i="23" s="1"/>
  <c r="D81" i="12"/>
  <c r="BC13" i="23" s="1"/>
  <c r="D84" i="12"/>
  <c r="BC11" i="23" s="1"/>
  <c r="D88" i="12"/>
  <c r="BC20" i="23" s="1"/>
  <c r="D70" i="12"/>
  <c r="BC29" i="23" s="1"/>
  <c r="D77" i="12"/>
  <c r="BC37" i="23" s="1"/>
  <c r="D95" i="12"/>
  <c r="BC39" i="23" s="1"/>
  <c r="D96" i="12"/>
  <c r="BC42" i="23" s="1"/>
  <c r="D68" i="12"/>
  <c r="BC25" i="23" s="1"/>
  <c r="D62" i="12"/>
  <c r="D86" i="12"/>
  <c r="BC16" i="23" s="1"/>
  <c r="D85" i="12"/>
  <c r="BC17" i="23" s="1"/>
  <c r="BC30" i="23"/>
  <c r="D78" i="12"/>
  <c r="BC38" i="23" s="1"/>
  <c r="D91" i="12"/>
  <c r="BC10" i="23" s="1"/>
  <c r="D90" i="12"/>
  <c r="BC12" i="23" s="1"/>
  <c r="N28" i="12"/>
  <c r="AE8" i="23" s="1"/>
  <c r="N30" i="12"/>
  <c r="AE11" i="23" s="1"/>
  <c r="N35" i="12"/>
  <c r="AE18" i="23" s="1"/>
  <c r="N34" i="12"/>
  <c r="AE20" i="23" s="1"/>
  <c r="N38" i="12"/>
  <c r="AE22" i="23" s="1"/>
  <c r="N16" i="12"/>
  <c r="AE29" i="23" s="1"/>
  <c r="N21" i="12"/>
  <c r="AE31" i="23" s="1"/>
  <c r="N23" i="12"/>
  <c r="AE37" i="23" s="1"/>
  <c r="N43" i="12"/>
  <c r="AE33" i="23" s="1"/>
  <c r="N39" i="12"/>
  <c r="AE40" i="23" s="1"/>
  <c r="N13" i="12"/>
  <c r="AE27" i="23" s="1"/>
  <c r="N11" i="12"/>
  <c r="AE35" i="23" s="1"/>
  <c r="N36" i="12"/>
  <c r="AE12" i="23" s="1"/>
  <c r="CE23" i="23"/>
  <c r="J62" i="12"/>
  <c r="J83" i="12"/>
  <c r="CE9" i="23" s="1"/>
  <c r="J79" i="12"/>
  <c r="CE7" i="23" s="1"/>
  <c r="J80" i="12"/>
  <c r="CE34" i="23" s="1"/>
  <c r="J63" i="12"/>
  <c r="CE15" i="23" s="1"/>
  <c r="J89" i="12"/>
  <c r="CE18" i="23" s="1"/>
  <c r="J75" i="12"/>
  <c r="CE31" i="23" s="1"/>
  <c r="J93" i="12"/>
  <c r="CE40" i="23" s="1"/>
  <c r="G15" i="12"/>
  <c r="S28" i="23" s="1"/>
  <c r="G38" i="12"/>
  <c r="S22" i="23" s="1"/>
  <c r="S24" i="23"/>
  <c r="G33" i="12"/>
  <c r="S19" i="23" s="1"/>
  <c r="I66" i="12"/>
  <c r="CA26" i="23" s="1"/>
  <c r="I92" i="12"/>
  <c r="CA22" i="23" s="1"/>
  <c r="I67" i="12"/>
  <c r="CA27" i="23" s="1"/>
  <c r="P13" i="25"/>
  <c r="P13" i="27" s="1"/>
  <c r="P7" i="27"/>
  <c r="BZ5" i="23"/>
  <c r="I91" i="12"/>
  <c r="CA10" i="23" s="1"/>
  <c r="CA30" i="23"/>
  <c r="I85" i="12"/>
  <c r="CA17" i="23" s="1"/>
  <c r="I65" i="12"/>
  <c r="CA35" i="23" s="1"/>
  <c r="I93" i="12"/>
  <c r="CA40" i="23" s="1"/>
  <c r="I75" i="12"/>
  <c r="CA31" i="23" s="1"/>
  <c r="I89" i="12"/>
  <c r="CA18" i="23" s="1"/>
  <c r="I63" i="12"/>
  <c r="CA15" i="23" s="1"/>
  <c r="I96" i="12"/>
  <c r="CA42" i="23" s="1"/>
  <c r="CE24" i="23"/>
  <c r="J94" i="12"/>
  <c r="CE41" i="23" s="1"/>
  <c r="J95" i="12"/>
  <c r="CE39" i="23" s="1"/>
  <c r="J77" i="12"/>
  <c r="CE37" i="23" s="1"/>
  <c r="J70" i="12"/>
  <c r="CE29" i="23" s="1"/>
  <c r="J88" i="12"/>
  <c r="CE20" i="23" s="1"/>
  <c r="J84" i="12"/>
  <c r="CE11" i="23" s="1"/>
  <c r="J64" i="12"/>
  <c r="CE36" i="23" s="1"/>
  <c r="J69" i="12"/>
  <c r="CE28" i="23" s="1"/>
  <c r="J91" i="12"/>
  <c r="CE10" i="23" s="1"/>
  <c r="J78" i="12"/>
  <c r="CE38" i="23" s="1"/>
  <c r="CE30" i="23"/>
  <c r="J85" i="12"/>
  <c r="CE17" i="23" s="1"/>
  <c r="J81" i="12"/>
  <c r="CE13" i="23" s="1"/>
  <c r="J65" i="12"/>
  <c r="CE35" i="23" s="1"/>
  <c r="J67" i="12"/>
  <c r="CE27" i="23" s="1"/>
  <c r="J101" i="12"/>
  <c r="CE43" i="23" s="1"/>
  <c r="J90" i="12"/>
  <c r="CE12" i="23" s="1"/>
  <c r="S23" i="23"/>
  <c r="G26" i="12"/>
  <c r="S34" i="23" s="1"/>
  <c r="G25" i="12"/>
  <c r="S7" i="23" s="1"/>
  <c r="G29" i="12"/>
  <c r="S9" i="23" s="1"/>
  <c r="G13" i="12"/>
  <c r="S27" i="23" s="1"/>
  <c r="G39" i="12"/>
  <c r="S40" i="23" s="1"/>
  <c r="G21" i="12"/>
  <c r="S31" i="23" s="1"/>
  <c r="G35" i="12"/>
  <c r="S18" i="23" s="1"/>
  <c r="G10" i="12"/>
  <c r="S36" i="23" s="1"/>
  <c r="AD5" i="23"/>
  <c r="AE24" i="23"/>
  <c r="N42" i="12"/>
  <c r="AE42" i="23" s="1"/>
  <c r="N27" i="12"/>
  <c r="AE13" i="23" s="1"/>
  <c r="N10" i="12"/>
  <c r="AE36" i="23" s="1"/>
  <c r="N9" i="12"/>
  <c r="AE15" i="23" s="1"/>
  <c r="N15" i="12"/>
  <c r="AE28" i="23" s="1"/>
  <c r="N12" i="12"/>
  <c r="AE26" i="23" s="1"/>
  <c r="N40" i="12"/>
  <c r="AE41" i="23" s="1"/>
  <c r="N37" i="12"/>
  <c r="AE10" i="23" s="1"/>
  <c r="N26" i="12"/>
  <c r="AE34" i="23" s="1"/>
  <c r="G37" i="22"/>
  <c r="G29" i="22"/>
  <c r="G21" i="22"/>
  <c r="G13" i="22"/>
  <c r="G42" i="22"/>
  <c r="G34" i="22"/>
  <c r="G26" i="22"/>
  <c r="G18" i="22"/>
  <c r="G10" i="22"/>
  <c r="C42" i="22"/>
  <c r="C43" i="22"/>
  <c r="C25" i="22"/>
  <c r="C33" i="22"/>
  <c r="BG23" i="23"/>
  <c r="E83" i="12"/>
  <c r="BG9" i="23" s="1"/>
  <c r="E69" i="12"/>
  <c r="BG28" i="23" s="1"/>
  <c r="BG24" i="23"/>
  <c r="G70" i="12"/>
  <c r="BK29" i="23" s="1"/>
  <c r="G85" i="12"/>
  <c r="BK17" i="23" s="1"/>
  <c r="I48" i="1"/>
  <c r="I91" i="20" s="1"/>
  <c r="D85" i="11"/>
  <c r="H300" i="4" s="1"/>
  <c r="C9" i="22"/>
  <c r="C17" i="22"/>
  <c r="C8" i="22"/>
  <c r="C16" i="22"/>
  <c r="C19" i="22"/>
  <c r="C23" i="22"/>
  <c r="C27" i="22"/>
  <c r="C31" i="22"/>
  <c r="C35" i="22"/>
  <c r="C39" i="22"/>
  <c r="E68" i="12"/>
  <c r="BG25" i="23" s="1"/>
  <c r="E86" i="12"/>
  <c r="BG16" i="23" s="1"/>
  <c r="E87" i="12"/>
  <c r="BG19" i="23" s="1"/>
  <c r="E78" i="12"/>
  <c r="BG38" i="23" s="1"/>
  <c r="E84" i="12"/>
  <c r="BG11" i="23" s="1"/>
  <c r="G84" i="12"/>
  <c r="BK11" i="23" s="1"/>
  <c r="G95" i="12"/>
  <c r="BK39" i="23" s="1"/>
  <c r="G65" i="12"/>
  <c r="BK35" i="23" s="1"/>
  <c r="BK30" i="23"/>
  <c r="J48" i="1"/>
  <c r="J91" i="20" s="1"/>
  <c r="AB48" i="1"/>
  <c r="I101" i="12"/>
  <c r="CA43" i="23" s="1"/>
  <c r="I90" i="12"/>
  <c r="CA12" i="23" s="1"/>
  <c r="I80" i="12"/>
  <c r="CA34" i="23" s="1"/>
  <c r="I76" i="12"/>
  <c r="CA32" i="23" s="1"/>
  <c r="I79" i="12"/>
  <c r="CA7" i="23" s="1"/>
  <c r="I87" i="12"/>
  <c r="CA19" i="23" s="1"/>
  <c r="I83" i="12"/>
  <c r="CA9" i="23" s="1"/>
  <c r="I86" i="12"/>
  <c r="CA16" i="23" s="1"/>
  <c r="I62" i="12"/>
  <c r="I68" i="12"/>
  <c r="CA25" i="23" s="1"/>
  <c r="I95" i="12"/>
  <c r="CA39" i="23" s="1"/>
  <c r="I77" i="12"/>
  <c r="CA37" i="23" s="1"/>
  <c r="I70" i="12"/>
  <c r="CA29" i="23" s="1"/>
  <c r="I88" i="12"/>
  <c r="CA20" i="23" s="1"/>
  <c r="I84" i="12"/>
  <c r="CA11" i="23" s="1"/>
  <c r="I64" i="12"/>
  <c r="CA36" i="23" s="1"/>
  <c r="I69" i="12"/>
  <c r="CA28" i="23" s="1"/>
  <c r="CA24" i="23"/>
  <c r="I94" i="12"/>
  <c r="CA41" i="23" s="1"/>
  <c r="G47" i="12"/>
  <c r="S43" i="23" s="1"/>
  <c r="G36" i="12"/>
  <c r="S12" i="23" s="1"/>
  <c r="G37" i="12"/>
  <c r="S10" i="23" s="1"/>
  <c r="G24" i="12"/>
  <c r="S38" i="23" s="1"/>
  <c r="S30" i="23"/>
  <c r="G31" i="12"/>
  <c r="S17" i="23" s="1"/>
  <c r="G32" i="12"/>
  <c r="S16" i="23" s="1"/>
  <c r="G8" i="12"/>
  <c r="G14" i="12"/>
  <c r="S25" i="23" s="1"/>
  <c r="G42" i="12"/>
  <c r="S42" i="23" s="1"/>
  <c r="G41" i="12"/>
  <c r="S39" i="23" s="1"/>
  <c r="G23" i="12"/>
  <c r="S37" i="23" s="1"/>
  <c r="G16" i="12"/>
  <c r="S29" i="23" s="1"/>
  <c r="G34" i="12"/>
  <c r="S20" i="23" s="1"/>
  <c r="G30" i="12"/>
  <c r="S11" i="23" s="1"/>
  <c r="G27" i="12"/>
  <c r="S13" i="23" s="1"/>
  <c r="G9" i="12"/>
  <c r="S15" i="23" s="1"/>
  <c r="G12" i="12"/>
  <c r="S26" i="23" s="1"/>
  <c r="G43" i="22"/>
  <c r="G39" i="22"/>
  <c r="G35" i="22"/>
  <c r="G31" i="22"/>
  <c r="G27" i="22"/>
  <c r="G23" i="22"/>
  <c r="G19" i="22"/>
  <c r="G15" i="22"/>
  <c r="G11" i="22"/>
  <c r="G40" i="22"/>
  <c r="G36" i="22"/>
  <c r="G32" i="22"/>
  <c r="G28" i="22"/>
  <c r="G24" i="22"/>
  <c r="G20" i="22"/>
  <c r="G16" i="22"/>
  <c r="G12" i="22"/>
  <c r="G8" i="22"/>
  <c r="AX48" i="1"/>
  <c r="U108" i="20" s="1"/>
  <c r="AS48" i="1"/>
  <c r="AK48" i="1"/>
  <c r="H108" i="20" s="1"/>
  <c r="AC48" i="1"/>
  <c r="AC91" i="20" s="1"/>
  <c r="U48" i="1"/>
  <c r="U91" i="20" s="1"/>
  <c r="M48" i="1"/>
  <c r="M91" i="20" s="1"/>
  <c r="E48" i="1"/>
  <c r="E91" i="20" s="1"/>
  <c r="AJ48" i="1"/>
  <c r="G108" i="20" s="1"/>
  <c r="T48" i="1"/>
  <c r="T91" i="20" s="1"/>
  <c r="D48" i="1"/>
  <c r="D91" i="20" s="1"/>
  <c r="AH48" i="1"/>
  <c r="E108" i="20" s="1"/>
  <c r="R48" i="1"/>
  <c r="R91" i="20" s="1"/>
  <c r="M13" i="25"/>
  <c r="M13" i="27" s="1"/>
  <c r="M21" i="25"/>
  <c r="M21" i="27" s="1"/>
  <c r="M9" i="25"/>
  <c r="M9" i="27" s="1"/>
  <c r="M10" i="25"/>
  <c r="M10" i="27" s="1"/>
  <c r="D66" i="4" s="1"/>
  <c r="M12" i="25"/>
  <c r="M12" i="27" s="1"/>
  <c r="BF5" i="23"/>
  <c r="E96" i="12"/>
  <c r="BG42" i="23" s="1"/>
  <c r="E93" i="12"/>
  <c r="BG40" i="23" s="1"/>
  <c r="E97" i="12"/>
  <c r="BG33" i="23" s="1"/>
  <c r="E75" i="12"/>
  <c r="BG31" i="23" s="1"/>
  <c r="E92" i="12"/>
  <c r="BG22" i="23" s="1"/>
  <c r="E82" i="12"/>
  <c r="BG8" i="23" s="1"/>
  <c r="E63" i="12"/>
  <c r="BG15" i="23" s="1"/>
  <c r="E66" i="12"/>
  <c r="BG26" i="23" s="1"/>
  <c r="E80" i="12"/>
  <c r="BG34" i="23" s="1"/>
  <c r="E76" i="12"/>
  <c r="BG32" i="23" s="1"/>
  <c r="G101" i="12"/>
  <c r="BK43" i="23" s="1"/>
  <c r="G90" i="12"/>
  <c r="BK12" i="23" s="1"/>
  <c r="G80" i="12"/>
  <c r="BK34" i="23" s="1"/>
  <c r="G76" i="12"/>
  <c r="BK32" i="23" s="1"/>
  <c r="G79" i="12"/>
  <c r="BK7" i="23" s="1"/>
  <c r="G87" i="12"/>
  <c r="BK19" i="23" s="1"/>
  <c r="G83" i="12"/>
  <c r="BK9" i="23" s="1"/>
  <c r="G86" i="12"/>
  <c r="BK16" i="23" s="1"/>
  <c r="G62" i="12"/>
  <c r="G68" i="12"/>
  <c r="BK25" i="23" s="1"/>
  <c r="G96" i="12"/>
  <c r="BK42" i="23" s="1"/>
  <c r="G93" i="12"/>
  <c r="BK40" i="23" s="1"/>
  <c r="G97" i="12"/>
  <c r="BK33" i="23" s="1"/>
  <c r="G75" i="12"/>
  <c r="BK31" i="23" s="1"/>
  <c r="G92" i="12"/>
  <c r="BK22" i="23" s="1"/>
  <c r="G89" i="12"/>
  <c r="BK18" i="23" s="1"/>
  <c r="G82" i="12"/>
  <c r="BK8" i="23" s="1"/>
  <c r="G63" i="12"/>
  <c r="BK15" i="23" s="1"/>
  <c r="G66" i="12"/>
  <c r="BK26" i="23" s="1"/>
  <c r="E35" i="2"/>
  <c r="L13" i="25"/>
  <c r="J13" i="27" s="1"/>
  <c r="L8" i="25"/>
  <c r="J8" i="27" s="1"/>
  <c r="H87" i="4" s="1"/>
  <c r="AX34" i="1"/>
  <c r="U67" i="20" s="1"/>
  <c r="AU34" i="1"/>
  <c r="R67" i="20" s="1"/>
  <c r="O34" i="1"/>
  <c r="O33" i="20" s="1"/>
  <c r="F34" i="1"/>
  <c r="F33" i="20" s="1"/>
  <c r="C11" i="22"/>
  <c r="C15" i="22"/>
  <c r="C40" i="22"/>
  <c r="C10" i="22"/>
  <c r="C14" i="22"/>
  <c r="C41" i="22"/>
  <c r="C18" i="22"/>
  <c r="C20" i="22"/>
  <c r="C22" i="22"/>
  <c r="C24" i="22"/>
  <c r="C26" i="22"/>
  <c r="C28" i="22"/>
  <c r="C30" i="22"/>
  <c r="C32" i="22"/>
  <c r="C34" i="22"/>
  <c r="C36" i="22"/>
  <c r="E90" i="12"/>
  <c r="BG12" i="23" s="1"/>
  <c r="E101" i="12"/>
  <c r="BG43" i="23" s="1"/>
  <c r="E67" i="12"/>
  <c r="BG27" i="23" s="1"/>
  <c r="E65" i="12"/>
  <c r="BG35" i="23" s="1"/>
  <c r="E81" i="12"/>
  <c r="BG13" i="23" s="1"/>
  <c r="E85" i="12"/>
  <c r="BG17" i="23" s="1"/>
  <c r="BG30" i="23"/>
  <c r="E91" i="12"/>
  <c r="BG10" i="23" s="1"/>
  <c r="E64" i="12"/>
  <c r="BG36" i="23" s="1"/>
  <c r="E88" i="12"/>
  <c r="BG20" i="23" s="1"/>
  <c r="E77" i="12"/>
  <c r="BG37" i="23" s="1"/>
  <c r="E94" i="12"/>
  <c r="BG41" i="23" s="1"/>
  <c r="G64" i="12"/>
  <c r="BK36" i="23" s="1"/>
  <c r="G88" i="12"/>
  <c r="BK20" i="23" s="1"/>
  <c r="G77" i="12"/>
  <c r="BK37" i="23" s="1"/>
  <c r="G94" i="12"/>
  <c r="BK41" i="23" s="1"/>
  <c r="G67" i="12"/>
  <c r="BK27" i="23" s="1"/>
  <c r="G81" i="12"/>
  <c r="BK13" i="23" s="1"/>
  <c r="G78" i="12"/>
  <c r="BK38" i="23" s="1"/>
  <c r="BK23" i="23"/>
  <c r="AN34" i="1"/>
  <c r="K67" i="20" s="1"/>
  <c r="AE34" i="1"/>
  <c r="AE33" i="20" s="1"/>
  <c r="Z48" i="1"/>
  <c r="Z91" i="20" s="1"/>
  <c r="L48" i="1"/>
  <c r="L91" i="20" s="1"/>
  <c r="AR48" i="1"/>
  <c r="O108" i="20" s="1"/>
  <c r="Q48" i="1"/>
  <c r="Q91" i="20" s="1"/>
  <c r="AG48" i="1"/>
  <c r="D108" i="20" s="1"/>
  <c r="AW48" i="1"/>
  <c r="T108" i="20" s="1"/>
  <c r="M19" i="25"/>
  <c r="M19" i="27" s="1"/>
  <c r="D69" i="4" s="1"/>
  <c r="M18" i="25"/>
  <c r="M18" i="27" s="1"/>
  <c r="H34" i="1"/>
  <c r="H33" i="20" s="1"/>
  <c r="T34" i="1"/>
  <c r="T33" i="20" s="1"/>
  <c r="V34" i="1"/>
  <c r="V33" i="20" s="1"/>
  <c r="G34" i="1"/>
  <c r="G33" i="20" s="1"/>
  <c r="W34" i="1"/>
  <c r="W33" i="20" s="1"/>
  <c r="AM34" i="1"/>
  <c r="J67" i="20" s="1"/>
  <c r="I32" i="12"/>
  <c r="I26" i="12"/>
  <c r="W30" i="23"/>
  <c r="I14" i="12"/>
  <c r="I34" i="12"/>
  <c r="I36" i="12"/>
  <c r="I29" i="12"/>
  <c r="I42" i="12"/>
  <c r="I8" i="12"/>
  <c r="I30" i="12"/>
  <c r="I16" i="12"/>
  <c r="I41" i="12"/>
  <c r="I15" i="12"/>
  <c r="I25" i="12"/>
  <c r="W24" i="23"/>
  <c r="I9" i="12"/>
  <c r="I27" i="12"/>
  <c r="I12" i="12"/>
  <c r="L9" i="25"/>
  <c r="J9" i="27" s="1"/>
  <c r="L15" i="25"/>
  <c r="J15" i="27" s="1"/>
  <c r="L18" i="25"/>
  <c r="J18" i="27" s="1"/>
  <c r="H91" i="4" s="1"/>
  <c r="L17" i="25"/>
  <c r="J17" i="27" s="1"/>
  <c r="H90" i="4" s="1"/>
  <c r="L11" i="25"/>
  <c r="J11" i="27" s="1"/>
  <c r="H88" i="4" s="1"/>
  <c r="L20" i="25"/>
  <c r="J20" i="27" s="1"/>
  <c r="X34" i="1"/>
  <c r="X33" i="20" s="1"/>
  <c r="D34" i="1"/>
  <c r="D33" i="20" s="1"/>
  <c r="AJ34" i="1"/>
  <c r="G67" i="20" s="1"/>
  <c r="N34" i="1"/>
  <c r="N33" i="20" s="1"/>
  <c r="AD34" i="1"/>
  <c r="AD33" i="20" s="1"/>
  <c r="AT34" i="1"/>
  <c r="Q67" i="20" s="1"/>
  <c r="K34" i="1"/>
  <c r="K33" i="20" s="1"/>
  <c r="S34" i="1"/>
  <c r="S33" i="20" s="1"/>
  <c r="AA34" i="1"/>
  <c r="AA33" i="20" s="1"/>
  <c r="AI34" i="1"/>
  <c r="F67" i="20" s="1"/>
  <c r="AQ34" i="1"/>
  <c r="N67" i="20" s="1"/>
  <c r="P34" i="1"/>
  <c r="P33" i="20" s="1"/>
  <c r="AF34" i="1"/>
  <c r="AF33" i="20" s="1"/>
  <c r="AV34" i="1"/>
  <c r="S67" i="20" s="1"/>
  <c r="L34" i="1"/>
  <c r="L33" i="20" s="1"/>
  <c r="AB34" i="1"/>
  <c r="AB33" i="20" s="1"/>
  <c r="AR34" i="1"/>
  <c r="O67" i="20" s="1"/>
  <c r="J34" i="1"/>
  <c r="J33" i="20" s="1"/>
  <c r="R34" i="1"/>
  <c r="R33" i="20" s="1"/>
  <c r="Z34" i="1"/>
  <c r="Z33" i="20" s="1"/>
  <c r="AH34" i="1"/>
  <c r="E67" i="20" s="1"/>
  <c r="AP34" i="1"/>
  <c r="M67" i="20" s="1"/>
  <c r="E34" i="1"/>
  <c r="E33" i="20" s="1"/>
  <c r="I34" i="1"/>
  <c r="I33" i="20" s="1"/>
  <c r="M34" i="1"/>
  <c r="M33" i="20" s="1"/>
  <c r="Q34" i="1"/>
  <c r="Q33" i="20" s="1"/>
  <c r="U34" i="1"/>
  <c r="U33" i="20" s="1"/>
  <c r="Y34" i="1"/>
  <c r="Y33" i="20" s="1"/>
  <c r="AC34" i="1"/>
  <c r="AC33" i="20" s="1"/>
  <c r="AG34" i="1"/>
  <c r="D67" i="20" s="1"/>
  <c r="AK34" i="1"/>
  <c r="H67" i="20" s="1"/>
  <c r="AO34" i="1"/>
  <c r="L67" i="20" s="1"/>
  <c r="AS34" i="1"/>
  <c r="P67" i="20" s="1"/>
  <c r="AW34" i="1"/>
  <c r="T67" i="20" s="1"/>
  <c r="P10" i="25"/>
  <c r="P10" i="27" s="1"/>
  <c r="P19" i="25"/>
  <c r="P19" i="27" s="1"/>
  <c r="P14" i="25"/>
  <c r="P14" i="27" s="1"/>
  <c r="K21" i="27"/>
  <c r="C11" i="25"/>
  <c r="C11" i="27" s="1"/>
  <c r="K14" i="27"/>
  <c r="P15" i="25"/>
  <c r="P15" i="27" s="1"/>
  <c r="P18" i="25"/>
  <c r="P18" i="27" s="1"/>
  <c r="P9" i="25"/>
  <c r="P9" i="27" s="1"/>
  <c r="C7" i="27"/>
  <c r="I13" i="12"/>
  <c r="I11" i="12"/>
  <c r="I28" i="12"/>
  <c r="I35" i="12"/>
  <c r="I38" i="12"/>
  <c r="I21" i="12"/>
  <c r="I43" i="12"/>
  <c r="I39" i="12"/>
  <c r="W23" i="23"/>
  <c r="F48" i="1"/>
  <c r="F91" i="20" s="1"/>
  <c r="N48" i="1"/>
  <c r="V48" i="1"/>
  <c r="V91" i="20" s="1"/>
  <c r="AD48" i="1"/>
  <c r="AD91" i="20" s="1"/>
  <c r="AL48" i="1"/>
  <c r="I108" i="20" s="1"/>
  <c r="AT48" i="1"/>
  <c r="Q108" i="20" s="1"/>
  <c r="H48" i="1"/>
  <c r="H91" i="20" s="1"/>
  <c r="P48" i="1"/>
  <c r="P91" i="20" s="1"/>
  <c r="X48" i="1"/>
  <c r="AF48" i="1"/>
  <c r="AF91" i="20" s="1"/>
  <c r="AN48" i="1"/>
  <c r="K108" i="20" s="1"/>
  <c r="AV48" i="1"/>
  <c r="S108" i="20" s="1"/>
  <c r="G48" i="1"/>
  <c r="G91" i="20" s="1"/>
  <c r="K48" i="1"/>
  <c r="K91" i="20" s="1"/>
  <c r="O48" i="1"/>
  <c r="S48" i="1"/>
  <c r="S91" i="20" s="1"/>
  <c r="W48" i="1"/>
  <c r="W91" i="20" s="1"/>
  <c r="AA48" i="1"/>
  <c r="AA91" i="20" s="1"/>
  <c r="AE48" i="1"/>
  <c r="AE91" i="20" s="1"/>
  <c r="AI48" i="1"/>
  <c r="F108" i="20" s="1"/>
  <c r="AM48" i="1"/>
  <c r="J108" i="20" s="1"/>
  <c r="AQ48" i="1"/>
  <c r="N108" i="20" s="1"/>
  <c r="AU48" i="1"/>
  <c r="R108" i="20" s="1"/>
  <c r="I10" i="12"/>
  <c r="I33" i="12"/>
  <c r="I22" i="12"/>
  <c r="I40" i="12"/>
  <c r="I31" i="12"/>
  <c r="I37" i="12"/>
  <c r="I24" i="12"/>
  <c r="L14" i="25"/>
  <c r="J14" i="27" s="1"/>
  <c r="L21" i="25"/>
  <c r="J21" i="27" s="1"/>
  <c r="L12" i="25"/>
  <c r="J12" i="27" s="1"/>
  <c r="L16" i="25"/>
  <c r="J16" i="27" s="1"/>
  <c r="L19" i="25"/>
  <c r="J19" i="27" s="1"/>
  <c r="L10" i="25"/>
  <c r="J10" i="27" s="1"/>
  <c r="J7" i="27"/>
  <c r="M17" i="25"/>
  <c r="M17" i="27" s="1"/>
  <c r="D68" i="4" s="1"/>
  <c r="M8" i="25"/>
  <c r="M15" i="25"/>
  <c r="M15" i="27" s="1"/>
  <c r="M11" i="25"/>
  <c r="M11" i="27" s="1"/>
  <c r="D67" i="4" s="1"/>
  <c r="M20" i="25"/>
  <c r="M20" i="27" s="1"/>
  <c r="M14" i="25"/>
  <c r="M14" i="27" s="1"/>
  <c r="M7" i="27"/>
  <c r="P29" i="27" s="1"/>
  <c r="K15" i="27"/>
  <c r="K9" i="27"/>
  <c r="K18" i="27"/>
  <c r="C18" i="25"/>
  <c r="C18" i="27" s="1"/>
  <c r="C21" i="25"/>
  <c r="C21" i="27" s="1"/>
  <c r="D20" i="2"/>
  <c r="C9" i="25"/>
  <c r="C9" i="27" s="1"/>
  <c r="C12" i="25"/>
  <c r="C15" i="25"/>
  <c r="C15" i="27" s="1"/>
  <c r="K12" i="27"/>
  <c r="K16" i="27"/>
  <c r="P21" i="25"/>
  <c r="P21" i="27" s="1"/>
  <c r="P17" i="25"/>
  <c r="P17" i="27" s="1"/>
  <c r="P12" i="25"/>
  <c r="P12" i="27" s="1"/>
  <c r="P8" i="25"/>
  <c r="P16" i="25"/>
  <c r="P16" i="27" s="1"/>
  <c r="P11" i="25"/>
  <c r="P11" i="27" s="1"/>
  <c r="P20" i="25"/>
  <c r="P20" i="27" s="1"/>
  <c r="C14" i="25"/>
  <c r="C14" i="27" s="1"/>
  <c r="C16" i="25"/>
  <c r="C16" i="27" s="1"/>
  <c r="C8" i="25"/>
  <c r="C8" i="27" s="1"/>
  <c r="D538" i="4" s="1"/>
  <c r="C17" i="25"/>
  <c r="C10" i="25"/>
  <c r="C19" i="25"/>
  <c r="C20" i="25"/>
  <c r="C20" i="27" s="1"/>
  <c r="BV5" i="23"/>
  <c r="H91" i="12"/>
  <c r="BW10" i="23" s="1"/>
  <c r="H80" i="12"/>
  <c r="BW34" i="23" s="1"/>
  <c r="H78" i="12"/>
  <c r="BW38" i="23" s="1"/>
  <c r="H76" i="12"/>
  <c r="BW32" i="23" s="1"/>
  <c r="BW30" i="23"/>
  <c r="H79" i="12"/>
  <c r="BW7" i="23" s="1"/>
  <c r="H87" i="12"/>
  <c r="BW19" i="23" s="1"/>
  <c r="H85" i="12"/>
  <c r="BW17" i="23" s="1"/>
  <c r="H83" i="12"/>
  <c r="BW9" i="23" s="1"/>
  <c r="H81" i="12"/>
  <c r="BW13" i="23" s="1"/>
  <c r="BW24" i="23"/>
  <c r="H96" i="12"/>
  <c r="BW42" i="23" s="1"/>
  <c r="H94" i="12"/>
  <c r="BW41" i="23" s="1"/>
  <c r="H64" i="12"/>
  <c r="BW36" i="23" s="1"/>
  <c r="H63" i="12"/>
  <c r="BW15" i="23" s="1"/>
  <c r="H69" i="12"/>
  <c r="BW28" i="23" s="1"/>
  <c r="H66" i="12"/>
  <c r="BW26" i="23" s="1"/>
  <c r="H93" i="12"/>
  <c r="BW40" i="23" s="1"/>
  <c r="H97" i="12"/>
  <c r="BW33" i="23" s="1"/>
  <c r="H75" i="12"/>
  <c r="BW31" i="23" s="1"/>
  <c r="H92" i="12"/>
  <c r="BW22" i="23" s="1"/>
  <c r="H89" i="12"/>
  <c r="BW18" i="23" s="1"/>
  <c r="H82" i="12"/>
  <c r="BW8" i="23" s="1"/>
  <c r="BW23" i="23"/>
  <c r="H86" i="12"/>
  <c r="BW16" i="23" s="1"/>
  <c r="H62" i="12"/>
  <c r="H68" i="12"/>
  <c r="BW25" i="23" s="1"/>
  <c r="H95" i="12"/>
  <c r="BW39" i="23" s="1"/>
  <c r="H77" i="12"/>
  <c r="BW37" i="23" s="1"/>
  <c r="H70" i="12"/>
  <c r="BW29" i="23" s="1"/>
  <c r="H88" i="12"/>
  <c r="BW20" i="23" s="1"/>
  <c r="H84" i="12"/>
  <c r="BW11" i="23" s="1"/>
  <c r="H101" i="12"/>
  <c r="BW43" i="23" s="1"/>
  <c r="H90" i="12"/>
  <c r="BW12" i="23" s="1"/>
  <c r="H65" i="12"/>
  <c r="BW35" i="23" s="1"/>
  <c r="H67" i="12"/>
  <c r="BW27" i="23" s="1"/>
  <c r="D90" i="11"/>
  <c r="H34" i="4" s="1"/>
  <c r="O17" i="1"/>
  <c r="P17" i="1"/>
  <c r="AQ17" i="1"/>
  <c r="F21" i="2"/>
  <c r="L17" i="1"/>
  <c r="L16" i="20" s="1"/>
  <c r="K17" i="1"/>
  <c r="K16" i="20" s="1"/>
  <c r="AJ17" i="1"/>
  <c r="W18" i="25"/>
  <c r="W14" i="25"/>
  <c r="W9" i="25"/>
  <c r="W21" i="25"/>
  <c r="W20" i="25"/>
  <c r="W16" i="25"/>
  <c r="W11" i="25"/>
  <c r="W8" i="25"/>
  <c r="W10" i="25"/>
  <c r="W12" i="25"/>
  <c r="W15" i="25"/>
  <c r="W17" i="25"/>
  <c r="W19" i="25"/>
  <c r="AV10" i="1"/>
  <c r="AT10" i="1"/>
  <c r="AR10" i="1"/>
  <c r="AP10" i="1"/>
  <c r="AN10" i="1"/>
  <c r="AL10" i="1"/>
  <c r="AJ10" i="1"/>
  <c r="AH10" i="1"/>
  <c r="AF10" i="1"/>
  <c r="AD10" i="1"/>
  <c r="AB10" i="1"/>
  <c r="Z10" i="1"/>
  <c r="V10" i="1"/>
  <c r="T10" i="1"/>
  <c r="R10" i="1"/>
  <c r="P10" i="1"/>
  <c r="N10" i="1"/>
  <c r="L10" i="1"/>
  <c r="J10" i="1"/>
  <c r="H10" i="1"/>
  <c r="F10" i="1"/>
  <c r="D10" i="1"/>
  <c r="C7" i="2"/>
  <c r="F7" i="2" s="1"/>
  <c r="AW10" i="1"/>
  <c r="AU10" i="1"/>
  <c r="AS10" i="1"/>
  <c r="AQ10" i="1"/>
  <c r="AO10" i="1"/>
  <c r="AM10" i="1"/>
  <c r="AK10" i="1"/>
  <c r="AI10" i="1"/>
  <c r="AG10" i="1"/>
  <c r="AE10" i="1"/>
  <c r="AC10" i="1"/>
  <c r="AA10" i="1"/>
  <c r="Y10" i="1"/>
  <c r="W10" i="1"/>
  <c r="U10" i="1"/>
  <c r="S10" i="1"/>
  <c r="Q10" i="1"/>
  <c r="O10" i="1"/>
  <c r="M10" i="1"/>
  <c r="K10" i="1"/>
  <c r="I10" i="1"/>
  <c r="G10" i="1"/>
  <c r="E10" i="1"/>
  <c r="AV14" i="1"/>
  <c r="AT14" i="1"/>
  <c r="AR14" i="1"/>
  <c r="AP14" i="1"/>
  <c r="AN14" i="1"/>
  <c r="AL14" i="1"/>
  <c r="AJ14" i="1"/>
  <c r="AH14" i="1"/>
  <c r="AF14" i="1"/>
  <c r="AD14" i="1"/>
  <c r="AB14" i="1"/>
  <c r="Z14" i="1"/>
  <c r="W14" i="1"/>
  <c r="U14" i="1"/>
  <c r="S14" i="1"/>
  <c r="Q14" i="1"/>
  <c r="O14" i="1"/>
  <c r="M14" i="1"/>
  <c r="K14" i="1"/>
  <c r="I14" i="1"/>
  <c r="G14" i="1"/>
  <c r="E14" i="1"/>
  <c r="AW14" i="1"/>
  <c r="AU14" i="1"/>
  <c r="AS14" i="1"/>
  <c r="AQ14" i="1"/>
  <c r="AO14" i="1"/>
  <c r="AM14" i="1"/>
  <c r="AK14" i="1"/>
  <c r="AI14" i="1"/>
  <c r="AG14" i="1"/>
  <c r="AE14" i="1"/>
  <c r="AC14" i="1"/>
  <c r="AA14" i="1"/>
  <c r="Y14" i="1"/>
  <c r="V14" i="1"/>
  <c r="T14" i="1"/>
  <c r="R14" i="1"/>
  <c r="P14" i="1"/>
  <c r="N14" i="1"/>
  <c r="L14" i="1"/>
  <c r="J14" i="1"/>
  <c r="H14" i="1"/>
  <c r="F14" i="1"/>
  <c r="D14" i="1"/>
  <c r="AV12" i="1"/>
  <c r="AT12" i="1"/>
  <c r="AR12" i="1"/>
  <c r="AP12" i="1"/>
  <c r="AN12" i="1"/>
  <c r="AL12" i="1"/>
  <c r="AJ12" i="1"/>
  <c r="AH12" i="1"/>
  <c r="AF12" i="1"/>
  <c r="AD12" i="1"/>
  <c r="AB12" i="1"/>
  <c r="Z12" i="1"/>
  <c r="V12" i="1"/>
  <c r="T12" i="1"/>
  <c r="R12" i="1"/>
  <c r="P12" i="1"/>
  <c r="N12" i="1"/>
  <c r="L12" i="1"/>
  <c r="J12" i="1"/>
  <c r="H12" i="1"/>
  <c r="F12" i="1"/>
  <c r="D12" i="1"/>
  <c r="C16" i="2"/>
  <c r="F16" i="2" s="1"/>
  <c r="AW12" i="1"/>
  <c r="AU12" i="1"/>
  <c r="AS12" i="1"/>
  <c r="AQ12" i="1"/>
  <c r="AO12" i="1"/>
  <c r="AM12" i="1"/>
  <c r="AK12" i="1"/>
  <c r="AI12" i="1"/>
  <c r="AG12" i="1"/>
  <c r="AE12" i="1"/>
  <c r="AC12" i="1"/>
  <c r="AA12" i="1"/>
  <c r="Y12" i="1"/>
  <c r="W12" i="1"/>
  <c r="U12" i="1"/>
  <c r="S12" i="1"/>
  <c r="Q12" i="1"/>
  <c r="O12" i="1"/>
  <c r="M12" i="1"/>
  <c r="K12" i="1"/>
  <c r="I12" i="1"/>
  <c r="G12" i="1"/>
  <c r="E12" i="1"/>
  <c r="U20" i="1"/>
  <c r="U19" i="20" s="1"/>
  <c r="R20" i="1"/>
  <c r="R19" i="20" s="1"/>
  <c r="AV25" i="1"/>
  <c r="S58" i="20" s="1"/>
  <c r="P25" i="1"/>
  <c r="P24" i="20" s="1"/>
  <c r="K25" i="1"/>
  <c r="K24" i="20" s="1"/>
  <c r="AW9" i="1"/>
  <c r="O51" i="34" s="1"/>
  <c r="M51" i="34" s="1"/>
  <c r="AU9" i="1"/>
  <c r="O49" i="34" s="1"/>
  <c r="M49" i="34" s="1"/>
  <c r="AS9" i="1"/>
  <c r="O47" i="34" s="1"/>
  <c r="M47" i="34" s="1"/>
  <c r="AQ9" i="1"/>
  <c r="O45" i="34" s="1"/>
  <c r="M45" i="34" s="1"/>
  <c r="AO9" i="1"/>
  <c r="O43" i="34" s="1"/>
  <c r="M43" i="34" s="1"/>
  <c r="AM9" i="1"/>
  <c r="O41" i="34" s="1"/>
  <c r="M41" i="34" s="1"/>
  <c r="AK9" i="1"/>
  <c r="O39" i="34" s="1"/>
  <c r="M39" i="34" s="1"/>
  <c r="AI9" i="1"/>
  <c r="O37" i="34" s="1"/>
  <c r="M37" i="34" s="1"/>
  <c r="AG9" i="1"/>
  <c r="O35" i="34" s="1"/>
  <c r="M35" i="34" s="1"/>
  <c r="AE9" i="1"/>
  <c r="O33" i="34" s="1"/>
  <c r="M33" i="34" s="1"/>
  <c r="AC9" i="1"/>
  <c r="O31" i="34" s="1"/>
  <c r="M31" i="34" s="1"/>
  <c r="AA9" i="1"/>
  <c r="O29" i="34" s="1"/>
  <c r="M29" i="34" s="1"/>
  <c r="Y9" i="1"/>
  <c r="O27" i="34" s="1"/>
  <c r="M27" i="34" s="1"/>
  <c r="V9" i="1"/>
  <c r="O24" i="34" s="1"/>
  <c r="M24" i="34" s="1"/>
  <c r="T9" i="1"/>
  <c r="O22" i="34" s="1"/>
  <c r="M22" i="34" s="1"/>
  <c r="R9" i="1"/>
  <c r="O20" i="34" s="1"/>
  <c r="M20" i="34" s="1"/>
  <c r="P9" i="1"/>
  <c r="O18" i="34" s="1"/>
  <c r="M18" i="34" s="1"/>
  <c r="N9" i="1"/>
  <c r="O16" i="34" s="1"/>
  <c r="M16" i="34" s="1"/>
  <c r="L9" i="1"/>
  <c r="O14" i="34" s="1"/>
  <c r="M14" i="34" s="1"/>
  <c r="J9" i="1"/>
  <c r="O12" i="34" s="1"/>
  <c r="M12" i="34" s="1"/>
  <c r="H9" i="1"/>
  <c r="O10" i="34" s="1"/>
  <c r="M10" i="34" s="1"/>
  <c r="F9" i="1"/>
  <c r="D9" i="1"/>
  <c r="C6" i="2"/>
  <c r="F6" i="2" s="1"/>
  <c r="AV9" i="1"/>
  <c r="O50" i="34" s="1"/>
  <c r="M50" i="34" s="1"/>
  <c r="AT9" i="1"/>
  <c r="O48" i="34" s="1"/>
  <c r="M48" i="34" s="1"/>
  <c r="AR9" i="1"/>
  <c r="O46" i="34" s="1"/>
  <c r="M46" i="34" s="1"/>
  <c r="AP9" i="1"/>
  <c r="O44" i="34" s="1"/>
  <c r="M44" i="34" s="1"/>
  <c r="AN9" i="1"/>
  <c r="O42" i="34" s="1"/>
  <c r="M42" i="34" s="1"/>
  <c r="AL9" i="1"/>
  <c r="O40" i="34" s="1"/>
  <c r="M40" i="34" s="1"/>
  <c r="AJ9" i="1"/>
  <c r="O38" i="34" s="1"/>
  <c r="M38" i="34" s="1"/>
  <c r="AH9" i="1"/>
  <c r="O36" i="34" s="1"/>
  <c r="M36" i="34" s="1"/>
  <c r="AF9" i="1"/>
  <c r="O34" i="34" s="1"/>
  <c r="M34" i="34" s="1"/>
  <c r="AD9" i="1"/>
  <c r="O32" i="34" s="1"/>
  <c r="M32" i="34" s="1"/>
  <c r="AB9" i="1"/>
  <c r="O30" i="34" s="1"/>
  <c r="M30" i="34" s="1"/>
  <c r="Z9" i="1"/>
  <c r="O28" i="34" s="1"/>
  <c r="M28" i="34" s="1"/>
  <c r="W9" i="1"/>
  <c r="O25" i="34" s="1"/>
  <c r="M25" i="34" s="1"/>
  <c r="U9" i="1"/>
  <c r="O23" i="34" s="1"/>
  <c r="M23" i="34" s="1"/>
  <c r="S9" i="1"/>
  <c r="O21" i="34" s="1"/>
  <c r="M21" i="34" s="1"/>
  <c r="Q9" i="1"/>
  <c r="O19" i="34" s="1"/>
  <c r="M19" i="34" s="1"/>
  <c r="O9" i="1"/>
  <c r="O17" i="34" s="1"/>
  <c r="M17" i="34" s="1"/>
  <c r="M9" i="1"/>
  <c r="O15" i="34" s="1"/>
  <c r="M15" i="34" s="1"/>
  <c r="K9" i="1"/>
  <c r="O13" i="34" s="1"/>
  <c r="M13" i="34" s="1"/>
  <c r="I9" i="1"/>
  <c r="O11" i="34" s="1"/>
  <c r="M11" i="34" s="1"/>
  <c r="G9" i="1"/>
  <c r="O9" i="34" s="1"/>
  <c r="M9" i="34" s="1"/>
  <c r="E9" i="1"/>
  <c r="AV30" i="1"/>
  <c r="AT30" i="1"/>
  <c r="AR30" i="1"/>
  <c r="AP30" i="1"/>
  <c r="AN30" i="1"/>
  <c r="AL30" i="1"/>
  <c r="AJ30" i="1"/>
  <c r="AH30" i="1"/>
  <c r="AF30" i="1"/>
  <c r="AD30" i="1"/>
  <c r="AB30" i="1"/>
  <c r="Z30" i="1"/>
  <c r="X30" i="1"/>
  <c r="V30" i="1"/>
  <c r="T30" i="1"/>
  <c r="R30" i="1"/>
  <c r="P30" i="1"/>
  <c r="N30" i="1"/>
  <c r="L30" i="1"/>
  <c r="J30" i="1"/>
  <c r="H30" i="1"/>
  <c r="F30" i="1"/>
  <c r="D30" i="1"/>
  <c r="AU30" i="1"/>
  <c r="AQ30" i="1"/>
  <c r="AM30" i="1"/>
  <c r="AI30" i="1"/>
  <c r="AE30" i="1"/>
  <c r="AA30" i="1"/>
  <c r="W30" i="1"/>
  <c r="S30" i="1"/>
  <c r="O30" i="1"/>
  <c r="K30" i="1"/>
  <c r="G30" i="1"/>
  <c r="C17" i="2"/>
  <c r="F17" i="2" s="1"/>
  <c r="AW30" i="1"/>
  <c r="AS30" i="1"/>
  <c r="AO30" i="1"/>
  <c r="AK30" i="1"/>
  <c r="AG30" i="1"/>
  <c r="AC30" i="1"/>
  <c r="Y30" i="1"/>
  <c r="U30" i="1"/>
  <c r="Q30" i="1"/>
  <c r="M30" i="1"/>
  <c r="I30" i="1"/>
  <c r="E30" i="1"/>
  <c r="AG18" i="1"/>
  <c r="D51" i="20" s="1"/>
  <c r="AR18" i="1"/>
  <c r="O51" i="20" s="1"/>
  <c r="Z18" i="1"/>
  <c r="Z17" i="20" s="1"/>
  <c r="AB23" i="1"/>
  <c r="AB22" i="20" s="1"/>
  <c r="AK23" i="1"/>
  <c r="H56" i="20" s="1"/>
  <c r="S23" i="1"/>
  <c r="S22" i="20" s="1"/>
  <c r="AW26" i="1"/>
  <c r="T59" i="20" s="1"/>
  <c r="AU26" i="1"/>
  <c r="R59" i="20" s="1"/>
  <c r="AS26" i="1"/>
  <c r="P59" i="20" s="1"/>
  <c r="AQ26" i="1"/>
  <c r="N59" i="20" s="1"/>
  <c r="AO26" i="1"/>
  <c r="L59" i="20" s="1"/>
  <c r="AM26" i="1"/>
  <c r="J59" i="20" s="1"/>
  <c r="AK26" i="1"/>
  <c r="H59" i="20" s="1"/>
  <c r="AI26" i="1"/>
  <c r="F59" i="20" s="1"/>
  <c r="AG26" i="1"/>
  <c r="D59" i="20" s="1"/>
  <c r="AE26" i="1"/>
  <c r="AE25" i="20" s="1"/>
  <c r="AC26" i="1"/>
  <c r="AC25" i="20" s="1"/>
  <c r="AA26" i="1"/>
  <c r="AA25" i="20" s="1"/>
  <c r="Y26" i="1"/>
  <c r="Y25" i="20" s="1"/>
  <c r="W26" i="1"/>
  <c r="W25" i="20" s="1"/>
  <c r="U26" i="1"/>
  <c r="U25" i="20" s="1"/>
  <c r="S26" i="1"/>
  <c r="S25" i="20" s="1"/>
  <c r="Q26" i="1"/>
  <c r="Q25" i="20" s="1"/>
  <c r="O26" i="1"/>
  <c r="O25" i="20" s="1"/>
  <c r="M26" i="1"/>
  <c r="M25" i="20" s="1"/>
  <c r="K26" i="1"/>
  <c r="K25" i="20" s="1"/>
  <c r="I26" i="1"/>
  <c r="I25" i="20" s="1"/>
  <c r="G26" i="1"/>
  <c r="G25" i="20" s="1"/>
  <c r="E26" i="1"/>
  <c r="E25" i="20" s="1"/>
  <c r="AV26" i="1"/>
  <c r="S59" i="20" s="1"/>
  <c r="AR26" i="1"/>
  <c r="O59" i="20" s="1"/>
  <c r="AN26" i="1"/>
  <c r="K59" i="20" s="1"/>
  <c r="AJ26" i="1"/>
  <c r="G59" i="20" s="1"/>
  <c r="AF26" i="1"/>
  <c r="AF25" i="20" s="1"/>
  <c r="AB26" i="1"/>
  <c r="AB25" i="20" s="1"/>
  <c r="X26" i="1"/>
  <c r="X25" i="20" s="1"/>
  <c r="T26" i="1"/>
  <c r="T25" i="20" s="1"/>
  <c r="P26" i="1"/>
  <c r="P25" i="20" s="1"/>
  <c r="L26" i="1"/>
  <c r="L25" i="20" s="1"/>
  <c r="H26" i="1"/>
  <c r="H25" i="20" s="1"/>
  <c r="D26" i="1"/>
  <c r="D25" i="20" s="1"/>
  <c r="AT26" i="1"/>
  <c r="Q59" i="20" s="1"/>
  <c r="AP26" i="1"/>
  <c r="M59" i="20" s="1"/>
  <c r="AL26" i="1"/>
  <c r="I59" i="20" s="1"/>
  <c r="AH26" i="1"/>
  <c r="E59" i="20" s="1"/>
  <c r="AD26" i="1"/>
  <c r="AD25" i="20" s="1"/>
  <c r="Z26" i="1"/>
  <c r="Z25" i="20" s="1"/>
  <c r="V26" i="1"/>
  <c r="V25" i="20" s="1"/>
  <c r="R26" i="1"/>
  <c r="R25" i="20" s="1"/>
  <c r="N26" i="1"/>
  <c r="N25" i="20" s="1"/>
  <c r="J26" i="1"/>
  <c r="J25" i="20" s="1"/>
  <c r="F26" i="1"/>
  <c r="F25" i="20" s="1"/>
  <c r="AV28" i="1"/>
  <c r="S61" i="20" s="1"/>
  <c r="AT28" i="1"/>
  <c r="Q61" i="20" s="1"/>
  <c r="AR28" i="1"/>
  <c r="O61" i="20" s="1"/>
  <c r="AP28" i="1"/>
  <c r="M61" i="20" s="1"/>
  <c r="AN28" i="1"/>
  <c r="K61" i="20" s="1"/>
  <c r="AL28" i="1"/>
  <c r="I61" i="20" s="1"/>
  <c r="AJ28" i="1"/>
  <c r="G61" i="20" s="1"/>
  <c r="AH28" i="1"/>
  <c r="E61" i="20" s="1"/>
  <c r="AF28" i="1"/>
  <c r="AF27" i="20" s="1"/>
  <c r="AD28" i="1"/>
  <c r="AD27" i="20" s="1"/>
  <c r="AB28" i="1"/>
  <c r="AB27" i="20" s="1"/>
  <c r="Z28" i="1"/>
  <c r="Z27" i="20" s="1"/>
  <c r="X28" i="1"/>
  <c r="X27" i="20" s="1"/>
  <c r="V28" i="1"/>
  <c r="V27" i="20" s="1"/>
  <c r="T28" i="1"/>
  <c r="T27" i="20" s="1"/>
  <c r="R28" i="1"/>
  <c r="R27" i="20" s="1"/>
  <c r="P28" i="1"/>
  <c r="P27" i="20" s="1"/>
  <c r="N28" i="1"/>
  <c r="N27" i="20" s="1"/>
  <c r="L28" i="1"/>
  <c r="L27" i="20" s="1"/>
  <c r="J28" i="1"/>
  <c r="J27" i="20" s="1"/>
  <c r="H28" i="1"/>
  <c r="H27" i="20" s="1"/>
  <c r="F28" i="1"/>
  <c r="F27" i="20" s="1"/>
  <c r="D28" i="1"/>
  <c r="D27" i="20" s="1"/>
  <c r="AW28" i="1"/>
  <c r="T61" i="20" s="1"/>
  <c r="AS28" i="1"/>
  <c r="P61" i="20" s="1"/>
  <c r="AO28" i="1"/>
  <c r="L61" i="20" s="1"/>
  <c r="AK28" i="1"/>
  <c r="H61" i="20" s="1"/>
  <c r="AG28" i="1"/>
  <c r="D61" i="20" s="1"/>
  <c r="AC28" i="1"/>
  <c r="AC27" i="20" s="1"/>
  <c r="Y28" i="1"/>
  <c r="Y27" i="20" s="1"/>
  <c r="U28" i="1"/>
  <c r="U27" i="20" s="1"/>
  <c r="Q28" i="1"/>
  <c r="Q27" i="20" s="1"/>
  <c r="M28" i="1"/>
  <c r="M27" i="20" s="1"/>
  <c r="I28" i="1"/>
  <c r="I27" i="20" s="1"/>
  <c r="E28" i="1"/>
  <c r="E27" i="20" s="1"/>
  <c r="AU28" i="1"/>
  <c r="R61" i="20" s="1"/>
  <c r="AQ28" i="1"/>
  <c r="N61" i="20" s="1"/>
  <c r="AM28" i="1"/>
  <c r="J61" i="20" s="1"/>
  <c r="AI28" i="1"/>
  <c r="F61" i="20" s="1"/>
  <c r="AE28" i="1"/>
  <c r="AE27" i="20" s="1"/>
  <c r="AA28" i="1"/>
  <c r="AA27" i="20" s="1"/>
  <c r="W28" i="1"/>
  <c r="W27" i="20" s="1"/>
  <c r="S28" i="1"/>
  <c r="S27" i="20" s="1"/>
  <c r="O28" i="1"/>
  <c r="O27" i="20" s="1"/>
  <c r="K28" i="1"/>
  <c r="K27" i="20" s="1"/>
  <c r="G28" i="1"/>
  <c r="G27" i="20" s="1"/>
  <c r="AW11" i="1"/>
  <c r="AU11" i="1"/>
  <c r="AS11" i="1"/>
  <c r="AQ11" i="1"/>
  <c r="AO11" i="1"/>
  <c r="AM11" i="1"/>
  <c r="AK11" i="1"/>
  <c r="AI11" i="1"/>
  <c r="AG11" i="1"/>
  <c r="AE11" i="1"/>
  <c r="AC11" i="1"/>
  <c r="AA11" i="1"/>
  <c r="Y11" i="1"/>
  <c r="W11" i="1"/>
  <c r="U11" i="1"/>
  <c r="S11" i="1"/>
  <c r="Q11" i="1"/>
  <c r="O11" i="1"/>
  <c r="M11" i="1"/>
  <c r="K11" i="1"/>
  <c r="I11" i="1"/>
  <c r="G11" i="1"/>
  <c r="E11" i="1"/>
  <c r="C8" i="2"/>
  <c r="F8" i="2" s="1"/>
  <c r="AV11" i="1"/>
  <c r="AT11" i="1"/>
  <c r="AR11" i="1"/>
  <c r="AP11" i="1"/>
  <c r="AN11" i="1"/>
  <c r="AL11" i="1"/>
  <c r="AJ11" i="1"/>
  <c r="AH11" i="1"/>
  <c r="AF11" i="1"/>
  <c r="AD11" i="1"/>
  <c r="AB11" i="1"/>
  <c r="Z11" i="1"/>
  <c r="V11" i="1"/>
  <c r="T11" i="1"/>
  <c r="R11" i="1"/>
  <c r="P11" i="1"/>
  <c r="N11" i="1"/>
  <c r="L11" i="1"/>
  <c r="J11" i="1"/>
  <c r="H11" i="1"/>
  <c r="F11" i="1"/>
  <c r="D11" i="1"/>
  <c r="AH21" i="1"/>
  <c r="E54" i="20" s="1"/>
  <c r="R21" i="1"/>
  <c r="R20" i="20" s="1"/>
  <c r="AU21" i="1"/>
  <c r="R54" i="20" s="1"/>
  <c r="O21" i="1"/>
  <c r="O20" i="20" s="1"/>
  <c r="AC21" i="1"/>
  <c r="AC20" i="20" s="1"/>
  <c r="J17" i="1"/>
  <c r="J16" i="20" s="1"/>
  <c r="R17" i="1"/>
  <c r="Z17" i="1"/>
  <c r="AH17" i="1"/>
  <c r="AW17" i="1"/>
  <c r="I17" i="1"/>
  <c r="I16" i="20" s="1"/>
  <c r="Q17" i="1"/>
  <c r="Y17" i="1"/>
  <c r="AG17" i="1"/>
  <c r="AU17" i="1"/>
  <c r="AP17" i="1"/>
  <c r="N5" i="23"/>
  <c r="F47" i="12"/>
  <c r="O43" i="23" s="1"/>
  <c r="O23" i="23"/>
  <c r="F36" i="12"/>
  <c r="O12" i="23" s="1"/>
  <c r="F39" i="12"/>
  <c r="O40" i="23" s="1"/>
  <c r="F41" i="12"/>
  <c r="O39" i="23" s="1"/>
  <c r="F43" i="12"/>
  <c r="O33" i="23" s="1"/>
  <c r="F23" i="12"/>
  <c r="O37" i="23" s="1"/>
  <c r="F21" i="12"/>
  <c r="O31" i="23" s="1"/>
  <c r="F16" i="12"/>
  <c r="F38" i="12"/>
  <c r="O22" i="23" s="1"/>
  <c r="F34" i="12"/>
  <c r="F30" i="12"/>
  <c r="O11" i="23" s="1"/>
  <c r="F28" i="12"/>
  <c r="O8" i="23" s="1"/>
  <c r="F32" i="12"/>
  <c r="F8" i="12"/>
  <c r="F14" i="12"/>
  <c r="O24" i="23"/>
  <c r="F42" i="12"/>
  <c r="O42" i="23" s="1"/>
  <c r="F40" i="12"/>
  <c r="O41" i="23" s="1"/>
  <c r="F37" i="12"/>
  <c r="F26" i="12"/>
  <c r="O34" i="23" s="1"/>
  <c r="F24" i="12"/>
  <c r="O38" i="23" s="1"/>
  <c r="F22" i="12"/>
  <c r="O32" i="23" s="1"/>
  <c r="O30" i="23"/>
  <c r="F25" i="12"/>
  <c r="O7" i="23" s="1"/>
  <c r="F33" i="12"/>
  <c r="F31" i="12"/>
  <c r="F29" i="12"/>
  <c r="O9" i="23" s="1"/>
  <c r="F27" i="12"/>
  <c r="O13" i="23" s="1"/>
  <c r="F10" i="12"/>
  <c r="F15" i="12"/>
  <c r="F12" i="12"/>
  <c r="AV13" i="1"/>
  <c r="AT13" i="1"/>
  <c r="AR13" i="1"/>
  <c r="AP13" i="1"/>
  <c r="AN13" i="1"/>
  <c r="AL13" i="1"/>
  <c r="AJ13" i="1"/>
  <c r="AH13" i="1"/>
  <c r="AF13" i="1"/>
  <c r="AD13" i="1"/>
  <c r="AB13" i="1"/>
  <c r="Z13" i="1"/>
  <c r="W13" i="1"/>
  <c r="U13" i="1"/>
  <c r="S13" i="1"/>
  <c r="Q13" i="1"/>
  <c r="O13" i="1"/>
  <c r="M13" i="1"/>
  <c r="K13" i="1"/>
  <c r="I13" i="1"/>
  <c r="G13" i="1"/>
  <c r="E13" i="1"/>
  <c r="C9" i="2"/>
  <c r="F9" i="2" s="1"/>
  <c r="AW13" i="1"/>
  <c r="AU13" i="1"/>
  <c r="AS13" i="1"/>
  <c r="AQ13" i="1"/>
  <c r="AO13" i="1"/>
  <c r="AM13" i="1"/>
  <c r="AK13" i="1"/>
  <c r="AI13" i="1"/>
  <c r="AG13" i="1"/>
  <c r="AE13" i="1"/>
  <c r="AC13" i="1"/>
  <c r="AA13" i="1"/>
  <c r="Y13" i="1"/>
  <c r="V13" i="1"/>
  <c r="T13" i="1"/>
  <c r="R13" i="1"/>
  <c r="P13" i="1"/>
  <c r="N13" i="1"/>
  <c r="L13" i="1"/>
  <c r="J13" i="1"/>
  <c r="H13" i="1"/>
  <c r="F13" i="1"/>
  <c r="D13" i="1"/>
  <c r="AR19" i="1"/>
  <c r="O52" i="20" s="1"/>
  <c r="AJ19" i="1"/>
  <c r="G52" i="20" s="1"/>
  <c r="AB19" i="1"/>
  <c r="AB18" i="20" s="1"/>
  <c r="T19" i="1"/>
  <c r="T18" i="20" s="1"/>
  <c r="L19" i="1"/>
  <c r="L18" i="20" s="1"/>
  <c r="D19" i="1"/>
  <c r="D18" i="20" s="1"/>
  <c r="AK19" i="1"/>
  <c r="H52" i="20" s="1"/>
  <c r="U19" i="1"/>
  <c r="E19" i="1"/>
  <c r="E18" i="20" s="1"/>
  <c r="AI19" i="1"/>
  <c r="S19" i="1"/>
  <c r="S18" i="20" s="1"/>
  <c r="AK22" i="1"/>
  <c r="H55" i="20" s="1"/>
  <c r="U22" i="1"/>
  <c r="U21" i="20" s="1"/>
  <c r="E22" i="1"/>
  <c r="E21" i="20" s="1"/>
  <c r="T22" i="1"/>
  <c r="T21" i="20" s="1"/>
  <c r="AH22" i="1"/>
  <c r="E55" i="20" s="1"/>
  <c r="AW29" i="1"/>
  <c r="T62" i="20" s="1"/>
  <c r="AU29" i="1"/>
  <c r="R62" i="20" s="1"/>
  <c r="AS29" i="1"/>
  <c r="P62" i="20" s="1"/>
  <c r="AQ29" i="1"/>
  <c r="N62" i="20" s="1"/>
  <c r="AO29" i="1"/>
  <c r="L62" i="20" s="1"/>
  <c r="AM29" i="1"/>
  <c r="J62" i="20" s="1"/>
  <c r="AK29" i="1"/>
  <c r="H62" i="20" s="1"/>
  <c r="AI29" i="1"/>
  <c r="F62" i="20" s="1"/>
  <c r="AG29" i="1"/>
  <c r="D62" i="20" s="1"/>
  <c r="AE29" i="1"/>
  <c r="AE28" i="20" s="1"/>
  <c r="AC29" i="1"/>
  <c r="AC28" i="20" s="1"/>
  <c r="AA29" i="1"/>
  <c r="AA28" i="20" s="1"/>
  <c r="Y29" i="1"/>
  <c r="Y28" i="20" s="1"/>
  <c r="W29" i="1"/>
  <c r="W28" i="20" s="1"/>
  <c r="U29" i="1"/>
  <c r="U28" i="20" s="1"/>
  <c r="S29" i="1"/>
  <c r="S28" i="20" s="1"/>
  <c r="Q29" i="1"/>
  <c r="Q28" i="20" s="1"/>
  <c r="O29" i="1"/>
  <c r="O28" i="20" s="1"/>
  <c r="M29" i="1"/>
  <c r="M28" i="20" s="1"/>
  <c r="K29" i="1"/>
  <c r="K28" i="20" s="1"/>
  <c r="I29" i="1"/>
  <c r="I28" i="20" s="1"/>
  <c r="G29" i="1"/>
  <c r="G28" i="20" s="1"/>
  <c r="E29" i="1"/>
  <c r="E28" i="20" s="1"/>
  <c r="AT29" i="1"/>
  <c r="Q62" i="20" s="1"/>
  <c r="AP29" i="1"/>
  <c r="M62" i="20" s="1"/>
  <c r="AL29" i="1"/>
  <c r="I62" i="20" s="1"/>
  <c r="AH29" i="1"/>
  <c r="E62" i="20" s="1"/>
  <c r="AD29" i="1"/>
  <c r="AD28" i="20" s="1"/>
  <c r="Z29" i="1"/>
  <c r="Z28" i="20" s="1"/>
  <c r="V29" i="1"/>
  <c r="V28" i="20" s="1"/>
  <c r="R29" i="1"/>
  <c r="R28" i="20" s="1"/>
  <c r="N29" i="1"/>
  <c r="N28" i="20" s="1"/>
  <c r="J29" i="1"/>
  <c r="J28" i="20" s="1"/>
  <c r="F29" i="1"/>
  <c r="F28" i="20" s="1"/>
  <c r="C15" i="2"/>
  <c r="F15" i="2" s="1"/>
  <c r="AV29" i="1"/>
  <c r="S62" i="20" s="1"/>
  <c r="AR29" i="1"/>
  <c r="O62" i="20" s="1"/>
  <c r="AN29" i="1"/>
  <c r="K62" i="20" s="1"/>
  <c r="AJ29" i="1"/>
  <c r="G62" i="20" s="1"/>
  <c r="AF29" i="1"/>
  <c r="AF28" i="20" s="1"/>
  <c r="AB29" i="1"/>
  <c r="AB28" i="20" s="1"/>
  <c r="X29" i="1"/>
  <c r="X28" i="20" s="1"/>
  <c r="T29" i="1"/>
  <c r="T28" i="20" s="1"/>
  <c r="P29" i="1"/>
  <c r="P28" i="20" s="1"/>
  <c r="L29" i="1"/>
  <c r="L28" i="20" s="1"/>
  <c r="H29" i="1"/>
  <c r="H28" i="20" s="1"/>
  <c r="D29" i="1"/>
  <c r="D28" i="20" s="1"/>
  <c r="AV16" i="1"/>
  <c r="S49" i="20" s="1"/>
  <c r="AT16" i="1"/>
  <c r="Q49" i="20" s="1"/>
  <c r="AR16" i="1"/>
  <c r="O49" i="20" s="1"/>
  <c r="AP16" i="1"/>
  <c r="M49" i="20" s="1"/>
  <c r="AN16" i="1"/>
  <c r="K49" i="20" s="1"/>
  <c r="AL16" i="1"/>
  <c r="I49" i="20" s="1"/>
  <c r="AJ16" i="1"/>
  <c r="G49" i="20" s="1"/>
  <c r="AH16" i="1"/>
  <c r="E49" i="20" s="1"/>
  <c r="AF16" i="1"/>
  <c r="AF15" i="20" s="1"/>
  <c r="AD16" i="1"/>
  <c r="AD15" i="20" s="1"/>
  <c r="AB16" i="1"/>
  <c r="AB15" i="20" s="1"/>
  <c r="Z16" i="1"/>
  <c r="Z15" i="20" s="1"/>
  <c r="V16" i="1"/>
  <c r="V15" i="20" s="1"/>
  <c r="AU16" i="1"/>
  <c r="R49" i="20" s="1"/>
  <c r="AQ16" i="1"/>
  <c r="N49" i="20" s="1"/>
  <c r="AM16" i="1"/>
  <c r="J49" i="20" s="1"/>
  <c r="AI16" i="1"/>
  <c r="F49" i="20" s="1"/>
  <c r="AE16" i="1"/>
  <c r="AE15" i="20" s="1"/>
  <c r="AA16" i="1"/>
  <c r="AA15" i="20" s="1"/>
  <c r="W16" i="1"/>
  <c r="W15" i="20" s="1"/>
  <c r="T16" i="1"/>
  <c r="T15" i="20" s="1"/>
  <c r="R16" i="1"/>
  <c r="R15" i="20" s="1"/>
  <c r="P16" i="1"/>
  <c r="P15" i="20" s="1"/>
  <c r="N16" i="1"/>
  <c r="N15" i="20" s="1"/>
  <c r="L16" i="1"/>
  <c r="L15" i="20" s="1"/>
  <c r="J16" i="1"/>
  <c r="J15" i="20" s="1"/>
  <c r="H16" i="1"/>
  <c r="H15" i="20" s="1"/>
  <c r="F16" i="1"/>
  <c r="F15" i="20" s="1"/>
  <c r="D16" i="1"/>
  <c r="D15" i="20" s="1"/>
  <c r="C12" i="2"/>
  <c r="F12" i="2" s="1"/>
  <c r="AW16" i="1"/>
  <c r="T49" i="20" s="1"/>
  <c r="AS16" i="1"/>
  <c r="P49" i="20" s="1"/>
  <c r="AO16" i="1"/>
  <c r="L49" i="20" s="1"/>
  <c r="AK16" i="1"/>
  <c r="H49" i="20" s="1"/>
  <c r="AG16" i="1"/>
  <c r="D49" i="20" s="1"/>
  <c r="AC16" i="1"/>
  <c r="AC15" i="20" s="1"/>
  <c r="Y16" i="1"/>
  <c r="Y15" i="20" s="1"/>
  <c r="U16" i="1"/>
  <c r="U15" i="20" s="1"/>
  <c r="S16" i="1"/>
  <c r="S15" i="20" s="1"/>
  <c r="Q16" i="1"/>
  <c r="Q15" i="20" s="1"/>
  <c r="O16" i="1"/>
  <c r="O15" i="20" s="1"/>
  <c r="M16" i="1"/>
  <c r="M15" i="20" s="1"/>
  <c r="K16" i="1"/>
  <c r="K15" i="20" s="1"/>
  <c r="I16" i="1"/>
  <c r="I15" i="20" s="1"/>
  <c r="G16" i="1"/>
  <c r="G15" i="20" s="1"/>
  <c r="E16" i="1"/>
  <c r="E15" i="20" s="1"/>
  <c r="AW15" i="1"/>
  <c r="AU15" i="1"/>
  <c r="AS15" i="1"/>
  <c r="AQ15" i="1"/>
  <c r="AO15" i="1"/>
  <c r="AM15" i="1"/>
  <c r="AK15" i="1"/>
  <c r="AI15" i="1"/>
  <c r="AG15" i="1"/>
  <c r="AE15" i="1"/>
  <c r="AC15" i="1"/>
  <c r="AA15" i="1"/>
  <c r="Y15" i="1"/>
  <c r="W15" i="1"/>
  <c r="U15" i="1"/>
  <c r="S15" i="1"/>
  <c r="Q15" i="1"/>
  <c r="O15" i="1"/>
  <c r="M15" i="1"/>
  <c r="K15" i="1"/>
  <c r="I15" i="1"/>
  <c r="G15" i="1"/>
  <c r="E15" i="1"/>
  <c r="C11" i="2"/>
  <c r="F11" i="2" s="1"/>
  <c r="AV15" i="1"/>
  <c r="AT15" i="1"/>
  <c r="AR15" i="1"/>
  <c r="AP15" i="1"/>
  <c r="AN15" i="1"/>
  <c r="AL15" i="1"/>
  <c r="AJ15" i="1"/>
  <c r="AH15" i="1"/>
  <c r="AF15" i="1"/>
  <c r="AD15" i="1"/>
  <c r="AB15" i="1"/>
  <c r="Z15" i="1"/>
  <c r="V15" i="1"/>
  <c r="T15" i="1"/>
  <c r="R15" i="1"/>
  <c r="P15" i="1"/>
  <c r="N15" i="1"/>
  <c r="L15" i="1"/>
  <c r="J15" i="1"/>
  <c r="H15" i="1"/>
  <c r="F15" i="1"/>
  <c r="D15" i="1"/>
  <c r="AI24" i="1"/>
  <c r="F57" i="20" s="1"/>
  <c r="S24" i="1"/>
  <c r="S23" i="20" s="1"/>
  <c r="AT24" i="1"/>
  <c r="Q57" i="20" s="1"/>
  <c r="N24" i="1"/>
  <c r="N23" i="20" s="1"/>
  <c r="AB24" i="1"/>
  <c r="AB23" i="20" s="1"/>
  <c r="G35" i="2"/>
  <c r="J5" i="23"/>
  <c r="E47" i="12"/>
  <c r="K43" i="23" s="1"/>
  <c r="K23" i="23"/>
  <c r="E36" i="12"/>
  <c r="K12" i="23" s="1"/>
  <c r="E40" i="12"/>
  <c r="K41" i="23" s="1"/>
  <c r="E37" i="12"/>
  <c r="K10" i="23" s="1"/>
  <c r="E26" i="12"/>
  <c r="K34" i="23" s="1"/>
  <c r="E24" i="12"/>
  <c r="K38" i="23" s="1"/>
  <c r="E22" i="12"/>
  <c r="K32" i="23" s="1"/>
  <c r="K30" i="23"/>
  <c r="E25" i="12"/>
  <c r="K7" i="23" s="1"/>
  <c r="E33" i="12"/>
  <c r="K19" i="23" s="1"/>
  <c r="E31" i="12"/>
  <c r="K17" i="23" s="1"/>
  <c r="E29" i="12"/>
  <c r="K9" i="23" s="1"/>
  <c r="E32" i="12"/>
  <c r="K16" i="23" s="1"/>
  <c r="E11" i="12"/>
  <c r="K35" i="23" s="1"/>
  <c r="E8" i="12"/>
  <c r="E13" i="12"/>
  <c r="K27" i="23" s="1"/>
  <c r="E14" i="12"/>
  <c r="K25" i="23" s="1"/>
  <c r="K24" i="23"/>
  <c r="E42" i="12"/>
  <c r="K42" i="23" s="1"/>
  <c r="E39" i="12"/>
  <c r="K40" i="23" s="1"/>
  <c r="E41" i="12"/>
  <c r="K39" i="23" s="1"/>
  <c r="E43" i="12"/>
  <c r="K33" i="23" s="1"/>
  <c r="E23" i="12"/>
  <c r="K37" i="23" s="1"/>
  <c r="E21" i="12"/>
  <c r="K31" i="23" s="1"/>
  <c r="E16" i="12"/>
  <c r="K29" i="23" s="1"/>
  <c r="E38" i="12"/>
  <c r="K22" i="23" s="1"/>
  <c r="E34" i="12"/>
  <c r="K20" i="23" s="1"/>
  <c r="E35" i="12"/>
  <c r="K18" i="23" s="1"/>
  <c r="E30" i="12"/>
  <c r="K11" i="23" s="1"/>
  <c r="E28" i="12"/>
  <c r="K8" i="23" s="1"/>
  <c r="E27" i="12"/>
  <c r="K13" i="23" s="1"/>
  <c r="E10" i="12"/>
  <c r="K36" i="23" s="1"/>
  <c r="E9" i="12"/>
  <c r="K15" i="23" s="1"/>
  <c r="E15" i="12"/>
  <c r="K28" i="23" s="1"/>
  <c r="E12" i="12"/>
  <c r="K26" i="23" s="1"/>
  <c r="AT5" i="23"/>
  <c r="AU24" i="23"/>
  <c r="H42" i="12"/>
  <c r="AU42" i="23" s="1"/>
  <c r="H40" i="12"/>
  <c r="AU41" i="23" s="1"/>
  <c r="H39" i="12"/>
  <c r="AU40" i="23" s="1"/>
  <c r="H41" i="12"/>
  <c r="AU39" i="23" s="1"/>
  <c r="H43" i="12"/>
  <c r="AU33" i="23" s="1"/>
  <c r="H23" i="12"/>
  <c r="AU37" i="23" s="1"/>
  <c r="H21" i="12"/>
  <c r="AU31" i="23" s="1"/>
  <c r="H16" i="12"/>
  <c r="AU29" i="23" s="1"/>
  <c r="H38" i="12"/>
  <c r="AU22" i="23" s="1"/>
  <c r="H34" i="12"/>
  <c r="AU20" i="23" s="1"/>
  <c r="H35" i="12"/>
  <c r="AU18" i="23" s="1"/>
  <c r="H30" i="12"/>
  <c r="AU11" i="23" s="1"/>
  <c r="H28" i="12"/>
  <c r="AU8" i="23" s="1"/>
  <c r="H10" i="12"/>
  <c r="AU36" i="23" s="1"/>
  <c r="H9" i="12"/>
  <c r="AU15" i="23" s="1"/>
  <c r="H15" i="12"/>
  <c r="AU28" i="23" s="1"/>
  <c r="H12" i="12"/>
  <c r="AU26" i="23" s="1"/>
  <c r="H47" i="12"/>
  <c r="AU43" i="23" s="1"/>
  <c r="AU23" i="23"/>
  <c r="H36" i="12"/>
  <c r="AU12" i="23" s="1"/>
  <c r="H37" i="12"/>
  <c r="AU10" i="23" s="1"/>
  <c r="H26" i="12"/>
  <c r="AU34" i="23" s="1"/>
  <c r="H24" i="12"/>
  <c r="AU38" i="23" s="1"/>
  <c r="H22" i="12"/>
  <c r="AU32" i="23" s="1"/>
  <c r="AU30" i="23"/>
  <c r="H25" i="12"/>
  <c r="AU7" i="23" s="1"/>
  <c r="H33" i="12"/>
  <c r="AU19" i="23" s="1"/>
  <c r="H31" i="12"/>
  <c r="AU17" i="23" s="1"/>
  <c r="H29" i="12"/>
  <c r="AU9" i="23" s="1"/>
  <c r="H27" i="12"/>
  <c r="AU13" i="23" s="1"/>
  <c r="H32" i="12"/>
  <c r="AU16" i="23" s="1"/>
  <c r="H11" i="12"/>
  <c r="AU35" i="23" s="1"/>
  <c r="H8" i="12"/>
  <c r="H13" i="12"/>
  <c r="AU27" i="23" s="1"/>
  <c r="H14" i="12"/>
  <c r="AU25" i="23" s="1"/>
  <c r="AF8" i="1"/>
  <c r="BR5" i="23"/>
  <c r="BS23" i="23"/>
  <c r="K36" i="12"/>
  <c r="K37" i="12"/>
  <c r="K26" i="12"/>
  <c r="K24" i="12"/>
  <c r="K22" i="12"/>
  <c r="BS30" i="23"/>
  <c r="K25" i="12"/>
  <c r="K33" i="12"/>
  <c r="K31" i="12"/>
  <c r="K29" i="12"/>
  <c r="K27" i="12"/>
  <c r="K32" i="12"/>
  <c r="K11" i="12"/>
  <c r="K8" i="12"/>
  <c r="K13" i="12"/>
  <c r="K14" i="12"/>
  <c r="BS24" i="23"/>
  <c r="K42" i="12"/>
  <c r="K40" i="12"/>
  <c r="K39" i="12"/>
  <c r="K41" i="12"/>
  <c r="K43" i="12"/>
  <c r="K23" i="12"/>
  <c r="K21" i="12"/>
  <c r="K16" i="12"/>
  <c r="K38" i="12"/>
  <c r="K34" i="12"/>
  <c r="K35" i="12"/>
  <c r="K30" i="12"/>
  <c r="K28" i="12"/>
  <c r="K10" i="12"/>
  <c r="K9" i="12"/>
  <c r="K15" i="12"/>
  <c r="BS28" i="23" s="1"/>
  <c r="K12" i="12"/>
  <c r="AH5" i="23"/>
  <c r="O47" i="12"/>
  <c r="AI43" i="23" s="1"/>
  <c r="AI23" i="23"/>
  <c r="O36" i="12"/>
  <c r="AI12" i="23" s="1"/>
  <c r="O40" i="12"/>
  <c r="AI41" i="23" s="1"/>
  <c r="O37" i="12"/>
  <c r="AI10" i="23" s="1"/>
  <c r="O26" i="12"/>
  <c r="AI34" i="23" s="1"/>
  <c r="O24" i="12"/>
  <c r="AI38" i="23" s="1"/>
  <c r="O22" i="12"/>
  <c r="AI32" i="23" s="1"/>
  <c r="AI30" i="23"/>
  <c r="O25" i="12"/>
  <c r="AI7" i="23" s="1"/>
  <c r="O33" i="12"/>
  <c r="AI19" i="23" s="1"/>
  <c r="O31" i="12"/>
  <c r="AI17" i="23" s="1"/>
  <c r="O29" i="12"/>
  <c r="AI9" i="23" s="1"/>
  <c r="O32" i="12"/>
  <c r="AI16" i="23" s="1"/>
  <c r="O11" i="12"/>
  <c r="AI35" i="23" s="1"/>
  <c r="O8" i="12"/>
  <c r="O13" i="12"/>
  <c r="AI27" i="23" s="1"/>
  <c r="O14" i="12"/>
  <c r="AI25" i="23" s="1"/>
  <c r="O39" i="12"/>
  <c r="AI40" i="23" s="1"/>
  <c r="O41" i="12"/>
  <c r="AI39" i="23" s="1"/>
  <c r="O43" i="12"/>
  <c r="AI33" i="23" s="1"/>
  <c r="O23" i="12"/>
  <c r="AI37" i="23" s="1"/>
  <c r="O21" i="12"/>
  <c r="AI31" i="23" s="1"/>
  <c r="O16" i="12"/>
  <c r="AI29" i="23" s="1"/>
  <c r="O38" i="12"/>
  <c r="AI22" i="23" s="1"/>
  <c r="O34" i="12"/>
  <c r="AI20" i="23" s="1"/>
  <c r="O35" i="12"/>
  <c r="AI18" i="23" s="1"/>
  <c r="O30" i="12"/>
  <c r="AI11" i="23" s="1"/>
  <c r="O28" i="12"/>
  <c r="AI8" i="23" s="1"/>
  <c r="O27" i="12"/>
  <c r="AI13" i="23" s="1"/>
  <c r="O10" i="12"/>
  <c r="AI36" i="23" s="1"/>
  <c r="O9" i="12"/>
  <c r="AI15" i="23" s="1"/>
  <c r="O15" i="12"/>
  <c r="AI28" i="23" s="1"/>
  <c r="O12" i="12"/>
  <c r="AI26" i="23" s="1"/>
  <c r="AI24" i="23"/>
  <c r="O42" i="12"/>
  <c r="AI42" i="23" s="1"/>
  <c r="AV27" i="1"/>
  <c r="S60" i="20" s="1"/>
  <c r="AT27" i="1"/>
  <c r="Q60" i="20" s="1"/>
  <c r="AR27" i="1"/>
  <c r="O60" i="20" s="1"/>
  <c r="AP27" i="1"/>
  <c r="M60" i="20" s="1"/>
  <c r="AN27" i="1"/>
  <c r="K60" i="20" s="1"/>
  <c r="AL27" i="1"/>
  <c r="I60" i="20" s="1"/>
  <c r="AJ27" i="1"/>
  <c r="G60" i="20" s="1"/>
  <c r="AH27" i="1"/>
  <c r="E60" i="20" s="1"/>
  <c r="AF27" i="1"/>
  <c r="AF26" i="20" s="1"/>
  <c r="AD27" i="1"/>
  <c r="AD26" i="20" s="1"/>
  <c r="AB27" i="1"/>
  <c r="AB26" i="20" s="1"/>
  <c r="Z27" i="1"/>
  <c r="Z26" i="20" s="1"/>
  <c r="X27" i="1"/>
  <c r="X26" i="20" s="1"/>
  <c r="V27" i="1"/>
  <c r="V26" i="20" s="1"/>
  <c r="T27" i="1"/>
  <c r="T26" i="20" s="1"/>
  <c r="R27" i="1"/>
  <c r="R26" i="20" s="1"/>
  <c r="P27" i="1"/>
  <c r="P26" i="20" s="1"/>
  <c r="N27" i="1"/>
  <c r="N26" i="20" s="1"/>
  <c r="L27" i="1"/>
  <c r="L26" i="20" s="1"/>
  <c r="J27" i="1"/>
  <c r="J26" i="20" s="1"/>
  <c r="H27" i="1"/>
  <c r="H26" i="20" s="1"/>
  <c r="F27" i="1"/>
  <c r="F26" i="20" s="1"/>
  <c r="D27" i="1"/>
  <c r="D26" i="20" s="1"/>
  <c r="AU27" i="1"/>
  <c r="R60" i="20" s="1"/>
  <c r="AQ27" i="1"/>
  <c r="N60" i="20" s="1"/>
  <c r="AM27" i="1"/>
  <c r="J60" i="20" s="1"/>
  <c r="AI27" i="1"/>
  <c r="F60" i="20" s="1"/>
  <c r="AE27" i="1"/>
  <c r="AE26" i="20" s="1"/>
  <c r="AA27" i="1"/>
  <c r="AA26" i="20" s="1"/>
  <c r="W27" i="1"/>
  <c r="W26" i="20" s="1"/>
  <c r="S27" i="1"/>
  <c r="S26" i="20" s="1"/>
  <c r="O27" i="1"/>
  <c r="O26" i="20" s="1"/>
  <c r="K27" i="1"/>
  <c r="K26" i="20" s="1"/>
  <c r="G27" i="1"/>
  <c r="G26" i="20" s="1"/>
  <c r="AW27" i="1"/>
  <c r="T60" i="20" s="1"/>
  <c r="AO27" i="1"/>
  <c r="L60" i="20" s="1"/>
  <c r="AG27" i="1"/>
  <c r="D60" i="20" s="1"/>
  <c r="Y27" i="1"/>
  <c r="Y26" i="20" s="1"/>
  <c r="Q27" i="1"/>
  <c r="Q26" i="20" s="1"/>
  <c r="I27" i="1"/>
  <c r="I26" i="20" s="1"/>
  <c r="AS27" i="1"/>
  <c r="P60" i="20" s="1"/>
  <c r="AK27" i="1"/>
  <c r="H60" i="20" s="1"/>
  <c r="AC27" i="1"/>
  <c r="AC26" i="20" s="1"/>
  <c r="U27" i="1"/>
  <c r="U26" i="20" s="1"/>
  <c r="M27" i="1"/>
  <c r="M26" i="20" s="1"/>
  <c r="E27" i="1"/>
  <c r="E26" i="20" s="1"/>
  <c r="D43" i="22"/>
  <c r="D42" i="22"/>
  <c r="AP5" i="23"/>
  <c r="Q47" i="12"/>
  <c r="AQ43" i="23" s="1"/>
  <c r="AQ23" i="23"/>
  <c r="Q36" i="12"/>
  <c r="AQ12" i="23" s="1"/>
  <c r="Q40" i="12"/>
  <c r="AQ41" i="23" s="1"/>
  <c r="Q37" i="12"/>
  <c r="AQ10" i="23" s="1"/>
  <c r="Q26" i="12"/>
  <c r="AQ34" i="23" s="1"/>
  <c r="Q24" i="12"/>
  <c r="AQ38" i="23" s="1"/>
  <c r="Q22" i="12"/>
  <c r="AQ32" i="23" s="1"/>
  <c r="AQ30" i="23"/>
  <c r="Q25" i="12"/>
  <c r="AQ7" i="23" s="1"/>
  <c r="Q33" i="12"/>
  <c r="AQ19" i="23" s="1"/>
  <c r="Q31" i="12"/>
  <c r="AQ17" i="23" s="1"/>
  <c r="Q29" i="12"/>
  <c r="AQ9" i="23" s="1"/>
  <c r="Q32" i="12"/>
  <c r="AQ16" i="23" s="1"/>
  <c r="Q11" i="12"/>
  <c r="AQ35" i="23" s="1"/>
  <c r="Q8" i="12"/>
  <c r="Q13" i="12"/>
  <c r="AQ27" i="23" s="1"/>
  <c r="Q14" i="12"/>
  <c r="AQ25" i="23" s="1"/>
  <c r="Q18" i="12"/>
  <c r="Q42" i="12"/>
  <c r="AQ42" i="23" s="1"/>
  <c r="Q39" i="12"/>
  <c r="AQ40" i="23" s="1"/>
  <c r="Q41" i="12"/>
  <c r="AQ39" i="23" s="1"/>
  <c r="Q43" i="12"/>
  <c r="AQ33" i="23" s="1"/>
  <c r="Q23" i="12"/>
  <c r="AQ37" i="23" s="1"/>
  <c r="Q21" i="12"/>
  <c r="AQ31" i="23" s="1"/>
  <c r="Q16" i="12"/>
  <c r="AQ29" i="23" s="1"/>
  <c r="Q38" i="12"/>
  <c r="AQ22" i="23" s="1"/>
  <c r="Q34" i="12"/>
  <c r="AQ20" i="23" s="1"/>
  <c r="Q35" i="12"/>
  <c r="AQ18" i="23" s="1"/>
  <c r="Q30" i="12"/>
  <c r="AQ11" i="23" s="1"/>
  <c r="Q28" i="12"/>
  <c r="AQ8" i="23" s="1"/>
  <c r="Q27" i="12"/>
  <c r="AQ13" i="23" s="1"/>
  <c r="Q10" i="12"/>
  <c r="AQ36" i="23" s="1"/>
  <c r="Q9" i="12"/>
  <c r="AQ15" i="23" s="1"/>
  <c r="Q15" i="12"/>
  <c r="AQ28" i="23" s="1"/>
  <c r="Q12" i="12"/>
  <c r="AQ26" i="23" s="1"/>
  <c r="J6" i="12"/>
  <c r="E39" i="22"/>
  <c r="E38" i="22"/>
  <c r="E37" i="22"/>
  <c r="E36" i="22"/>
  <c r="E35" i="22"/>
  <c r="E34" i="22"/>
  <c r="E33" i="22"/>
  <c r="E32" i="22"/>
  <c r="E31" i="22"/>
  <c r="E30" i="22"/>
  <c r="E29" i="22"/>
  <c r="E28" i="22"/>
  <c r="E27" i="22"/>
  <c r="E26" i="22"/>
  <c r="E25" i="22"/>
  <c r="E24" i="22"/>
  <c r="E23" i="22"/>
  <c r="E22" i="22"/>
  <c r="E21" i="22"/>
  <c r="E20" i="22"/>
  <c r="E19" i="22"/>
  <c r="E18" i="22"/>
  <c r="E42" i="22"/>
  <c r="E40" i="22"/>
  <c r="E17" i="22"/>
  <c r="E15" i="22"/>
  <c r="E13" i="22"/>
  <c r="E11" i="22"/>
  <c r="E9" i="22"/>
  <c r="E43" i="22"/>
  <c r="E41" i="22"/>
  <c r="E16" i="22"/>
  <c r="E14" i="22"/>
  <c r="E12" i="22"/>
  <c r="E10" i="22"/>
  <c r="E8" i="22"/>
  <c r="F44" i="22"/>
  <c r="F43" i="22"/>
  <c r="F42" i="22"/>
  <c r="F41" i="22"/>
  <c r="F40" i="22"/>
  <c r="F17" i="22"/>
  <c r="F16" i="22"/>
  <c r="F15" i="22"/>
  <c r="F14" i="22"/>
  <c r="F13" i="22"/>
  <c r="F12" i="22"/>
  <c r="F11" i="22"/>
  <c r="F10" i="22"/>
  <c r="F9" i="22"/>
  <c r="F8" i="22"/>
  <c r="F39" i="22"/>
  <c r="F38" i="22"/>
  <c r="F37" i="22"/>
  <c r="F35" i="22"/>
  <c r="F33" i="22"/>
  <c r="F31" i="22"/>
  <c r="F29" i="22"/>
  <c r="F27" i="22"/>
  <c r="F25" i="22"/>
  <c r="F23" i="22"/>
  <c r="F21" i="22"/>
  <c r="F19" i="22"/>
  <c r="F36" i="22"/>
  <c r="F34" i="22"/>
  <c r="F32" i="22"/>
  <c r="F30" i="22"/>
  <c r="F28" i="22"/>
  <c r="F26" i="22"/>
  <c r="F24" i="22"/>
  <c r="F22" i="22"/>
  <c r="F20" i="22"/>
  <c r="F18" i="22"/>
  <c r="AL5" i="23"/>
  <c r="AM24" i="23"/>
  <c r="P42" i="12"/>
  <c r="AM42" i="23" s="1"/>
  <c r="P39" i="12"/>
  <c r="AM40" i="23" s="1"/>
  <c r="P41" i="12"/>
  <c r="AM39" i="23" s="1"/>
  <c r="P43" i="12"/>
  <c r="AM33" i="23" s="1"/>
  <c r="P23" i="12"/>
  <c r="AM37" i="23" s="1"/>
  <c r="P21" i="12"/>
  <c r="AM31" i="23" s="1"/>
  <c r="P16" i="12"/>
  <c r="AM29" i="23" s="1"/>
  <c r="P38" i="12"/>
  <c r="AM22" i="23" s="1"/>
  <c r="P34" i="12"/>
  <c r="AM20" i="23" s="1"/>
  <c r="P35" i="12"/>
  <c r="AM18" i="23" s="1"/>
  <c r="P30" i="12"/>
  <c r="AM11" i="23" s="1"/>
  <c r="P28" i="12"/>
  <c r="AM8" i="23" s="1"/>
  <c r="P27" i="12"/>
  <c r="AM13" i="23" s="1"/>
  <c r="P10" i="12"/>
  <c r="AM36" i="23" s="1"/>
  <c r="P15" i="12"/>
  <c r="AM28" i="23" s="1"/>
  <c r="P12" i="12"/>
  <c r="AM26" i="23" s="1"/>
  <c r="P40" i="12"/>
  <c r="AM41" i="23" s="1"/>
  <c r="P37" i="12"/>
  <c r="AM10" i="23" s="1"/>
  <c r="P26" i="12"/>
  <c r="AM34" i="23" s="1"/>
  <c r="P24" i="12"/>
  <c r="AM38" i="23" s="1"/>
  <c r="P22" i="12"/>
  <c r="AM32" i="23" s="1"/>
  <c r="AM30" i="23"/>
  <c r="P25" i="12"/>
  <c r="AM7" i="23" s="1"/>
  <c r="P33" i="12"/>
  <c r="AM19" i="23" s="1"/>
  <c r="P31" i="12"/>
  <c r="AM17" i="23" s="1"/>
  <c r="P29" i="12"/>
  <c r="AM9" i="23" s="1"/>
  <c r="P32" i="12"/>
  <c r="AM16" i="23" s="1"/>
  <c r="P11" i="12"/>
  <c r="AM35" i="23" s="1"/>
  <c r="P8" i="12"/>
  <c r="P13" i="12"/>
  <c r="AM27" i="23" s="1"/>
  <c r="P14" i="12"/>
  <c r="AM25" i="23" s="1"/>
  <c r="P47" i="12"/>
  <c r="AM43" i="23" s="1"/>
  <c r="P17" i="12"/>
  <c r="R17" i="12" s="1"/>
  <c r="C138" i="4" s="1"/>
  <c r="P36" i="12"/>
  <c r="AM12" i="23" s="1"/>
  <c r="F24" i="2"/>
  <c r="AV31" i="1"/>
  <c r="S64" i="20" s="1"/>
  <c r="AT31" i="1"/>
  <c r="Q64" i="20" s="1"/>
  <c r="AR31" i="1"/>
  <c r="O64" i="20" s="1"/>
  <c r="AP31" i="1"/>
  <c r="M64" i="20" s="1"/>
  <c r="AN31" i="1"/>
  <c r="K64" i="20" s="1"/>
  <c r="AL31" i="1"/>
  <c r="I64" i="20" s="1"/>
  <c r="AJ31" i="1"/>
  <c r="G64" i="20" s="1"/>
  <c r="AH31" i="1"/>
  <c r="E64" i="20" s="1"/>
  <c r="AF31" i="1"/>
  <c r="AF30" i="20" s="1"/>
  <c r="AD31" i="1"/>
  <c r="AD30" i="20" s="1"/>
  <c r="AB31" i="1"/>
  <c r="AB30" i="20" s="1"/>
  <c r="Z31" i="1"/>
  <c r="Z30" i="20" s="1"/>
  <c r="X31" i="1"/>
  <c r="X30" i="20" s="1"/>
  <c r="V31" i="1"/>
  <c r="V30" i="20" s="1"/>
  <c r="T31" i="1"/>
  <c r="T30" i="20" s="1"/>
  <c r="R31" i="1"/>
  <c r="R30" i="20" s="1"/>
  <c r="P31" i="1"/>
  <c r="P30" i="20" s="1"/>
  <c r="N31" i="1"/>
  <c r="N30" i="20" s="1"/>
  <c r="L31" i="1"/>
  <c r="L30" i="20" s="1"/>
  <c r="J31" i="1"/>
  <c r="J30" i="20" s="1"/>
  <c r="H31" i="1"/>
  <c r="H30" i="20" s="1"/>
  <c r="F31" i="1"/>
  <c r="F30" i="20" s="1"/>
  <c r="D31" i="1"/>
  <c r="D30" i="20" s="1"/>
  <c r="AW31" i="1"/>
  <c r="T64" i="20" s="1"/>
  <c r="AS31" i="1"/>
  <c r="P64" i="20" s="1"/>
  <c r="AO31" i="1"/>
  <c r="L64" i="20" s="1"/>
  <c r="AK31" i="1"/>
  <c r="H64" i="20" s="1"/>
  <c r="AG31" i="1"/>
  <c r="D64" i="20" s="1"/>
  <c r="AC31" i="1"/>
  <c r="AC30" i="20" s="1"/>
  <c r="Y31" i="1"/>
  <c r="Y30" i="20" s="1"/>
  <c r="U31" i="1"/>
  <c r="U30" i="20" s="1"/>
  <c r="Q31" i="1"/>
  <c r="Q30" i="20" s="1"/>
  <c r="M31" i="1"/>
  <c r="M30" i="20" s="1"/>
  <c r="I31" i="1"/>
  <c r="I30" i="20" s="1"/>
  <c r="E31" i="1"/>
  <c r="E30" i="20" s="1"/>
  <c r="AQ31" i="1"/>
  <c r="N64" i="20" s="1"/>
  <c r="AI31" i="1"/>
  <c r="F64" i="20" s="1"/>
  <c r="AA31" i="1"/>
  <c r="AA30" i="20" s="1"/>
  <c r="S31" i="1"/>
  <c r="S30" i="20" s="1"/>
  <c r="K31" i="1"/>
  <c r="K30" i="20" s="1"/>
  <c r="AU31" i="1"/>
  <c r="R64" i="20" s="1"/>
  <c r="AM31" i="1"/>
  <c r="J64" i="20" s="1"/>
  <c r="AE31" i="1"/>
  <c r="AE30" i="20" s="1"/>
  <c r="W31" i="1"/>
  <c r="W30" i="20" s="1"/>
  <c r="O31" i="1"/>
  <c r="O30" i="20" s="1"/>
  <c r="G31" i="1"/>
  <c r="G30" i="20" s="1"/>
  <c r="AW6" i="1"/>
  <c r="AU6" i="1"/>
  <c r="AS6" i="1"/>
  <c r="AQ6" i="1"/>
  <c r="AO6" i="1"/>
  <c r="AM6" i="1"/>
  <c r="C41" i="34" s="1"/>
  <c r="A41" i="34" s="1"/>
  <c r="AK6" i="1"/>
  <c r="AI6" i="1"/>
  <c r="AG6" i="1"/>
  <c r="AE6" i="1"/>
  <c r="AC6" i="1"/>
  <c r="C31" i="34" s="1"/>
  <c r="A31" i="34" s="1"/>
  <c r="AA6" i="1"/>
  <c r="C29" i="34" s="1"/>
  <c r="A29" i="34" s="1"/>
  <c r="Y6" i="1"/>
  <c r="W6" i="1"/>
  <c r="U6" i="1"/>
  <c r="S6" i="1"/>
  <c r="Q6" i="1"/>
  <c r="O6" i="1"/>
  <c r="M6" i="1"/>
  <c r="K6" i="1"/>
  <c r="I6" i="1"/>
  <c r="G6" i="1"/>
  <c r="E6" i="1"/>
  <c r="C7" i="34" s="1"/>
  <c r="A7" i="34" s="1"/>
  <c r="AT6" i="1"/>
  <c r="AP6" i="1"/>
  <c r="C44" i="34" s="1"/>
  <c r="A44" i="34" s="1"/>
  <c r="AL6" i="1"/>
  <c r="AH6" i="1"/>
  <c r="AD6" i="1"/>
  <c r="Z6" i="1"/>
  <c r="C28" i="34" s="1"/>
  <c r="A28" i="34" s="1"/>
  <c r="V6" i="1"/>
  <c r="R6" i="1"/>
  <c r="N6" i="1"/>
  <c r="J6" i="1"/>
  <c r="F6" i="1"/>
  <c r="C8" i="34" s="1"/>
  <c r="A8" i="34" s="1"/>
  <c r="AV6" i="1"/>
  <c r="AR6" i="1"/>
  <c r="AN6" i="1"/>
  <c r="AJ6" i="1"/>
  <c r="AF6" i="1"/>
  <c r="AB6" i="1"/>
  <c r="X6" i="1"/>
  <c r="T6" i="1"/>
  <c r="C22" i="34" s="1"/>
  <c r="A22" i="34" s="1"/>
  <c r="P6" i="1"/>
  <c r="L6" i="1"/>
  <c r="H6" i="1"/>
  <c r="D6" i="1"/>
  <c r="C6" i="34" s="1"/>
  <c r="A6" i="34" s="1"/>
  <c r="Z5" i="23"/>
  <c r="AA24" i="23"/>
  <c r="L42" i="12"/>
  <c r="AA42" i="23" s="1"/>
  <c r="L39" i="12"/>
  <c r="AA40" i="23" s="1"/>
  <c r="L41" i="12"/>
  <c r="AA39" i="23" s="1"/>
  <c r="L43" i="12"/>
  <c r="AA33" i="23" s="1"/>
  <c r="L23" i="12"/>
  <c r="AA37" i="23" s="1"/>
  <c r="L21" i="12"/>
  <c r="AA31" i="23" s="1"/>
  <c r="L16" i="12"/>
  <c r="AA29" i="23" s="1"/>
  <c r="L38" i="12"/>
  <c r="AA22" i="23" s="1"/>
  <c r="L34" i="12"/>
  <c r="AA20" i="23" s="1"/>
  <c r="L35" i="12"/>
  <c r="AA18" i="23" s="1"/>
  <c r="L30" i="12"/>
  <c r="AA11" i="23" s="1"/>
  <c r="L28" i="12"/>
  <c r="AA8" i="23" s="1"/>
  <c r="L27" i="12"/>
  <c r="AA13" i="23" s="1"/>
  <c r="L10" i="12"/>
  <c r="AA36" i="23" s="1"/>
  <c r="L9" i="12"/>
  <c r="AA15" i="23" s="1"/>
  <c r="L15" i="12"/>
  <c r="AA28" i="23" s="1"/>
  <c r="L12" i="12"/>
  <c r="AA26" i="23" s="1"/>
  <c r="L47" i="12"/>
  <c r="AA43" i="23" s="1"/>
  <c r="AA23" i="23"/>
  <c r="L36" i="12"/>
  <c r="AA12" i="23" s="1"/>
  <c r="L40" i="12"/>
  <c r="AA41" i="23" s="1"/>
  <c r="L37" i="12"/>
  <c r="AA10" i="23" s="1"/>
  <c r="L26" i="12"/>
  <c r="AA34" i="23" s="1"/>
  <c r="L24" i="12"/>
  <c r="AA38" i="23" s="1"/>
  <c r="L22" i="12"/>
  <c r="AA32" i="23" s="1"/>
  <c r="AA30" i="23"/>
  <c r="L25" i="12"/>
  <c r="AA7" i="23" s="1"/>
  <c r="L33" i="12"/>
  <c r="AA19" i="23" s="1"/>
  <c r="L31" i="12"/>
  <c r="AA17" i="23" s="1"/>
  <c r="L29" i="12"/>
  <c r="AA9" i="23" s="1"/>
  <c r="L32" i="12"/>
  <c r="AA16" i="23" s="1"/>
  <c r="L11" i="12"/>
  <c r="AA35" i="23" s="1"/>
  <c r="L8" i="12"/>
  <c r="L13" i="12"/>
  <c r="AA27" i="23" s="1"/>
  <c r="L14" i="12"/>
  <c r="AA25" i="23" s="1"/>
  <c r="F5" i="23"/>
  <c r="G24" i="23"/>
  <c r="D42" i="12"/>
  <c r="G42" i="23" s="1"/>
  <c r="D39" i="12"/>
  <c r="G40" i="23" s="1"/>
  <c r="D41" i="12"/>
  <c r="G39" i="23" s="1"/>
  <c r="D43" i="12"/>
  <c r="G33" i="23" s="1"/>
  <c r="D23" i="12"/>
  <c r="G37" i="23" s="1"/>
  <c r="D21" i="12"/>
  <c r="G31" i="23" s="1"/>
  <c r="D16" i="12"/>
  <c r="G29" i="23" s="1"/>
  <c r="D38" i="12"/>
  <c r="G22" i="23" s="1"/>
  <c r="D34" i="12"/>
  <c r="G20" i="23" s="1"/>
  <c r="D35" i="12"/>
  <c r="G18" i="23" s="1"/>
  <c r="D30" i="12"/>
  <c r="G11" i="23" s="1"/>
  <c r="D28" i="12"/>
  <c r="G8" i="23" s="1"/>
  <c r="D27" i="12"/>
  <c r="G13" i="23" s="1"/>
  <c r="D10" i="12"/>
  <c r="G36" i="23" s="1"/>
  <c r="D9" i="12"/>
  <c r="G15" i="23" s="1"/>
  <c r="D15" i="12"/>
  <c r="G28" i="23" s="1"/>
  <c r="D12" i="12"/>
  <c r="G26" i="23" s="1"/>
  <c r="D47" i="12"/>
  <c r="G43" i="23" s="1"/>
  <c r="G23" i="23"/>
  <c r="D36" i="12"/>
  <c r="G12" i="23" s="1"/>
  <c r="D40" i="12"/>
  <c r="G41" i="23" s="1"/>
  <c r="D37" i="12"/>
  <c r="G10" i="23" s="1"/>
  <c r="D26" i="12"/>
  <c r="G34" i="23" s="1"/>
  <c r="D24" i="12"/>
  <c r="G38" i="23" s="1"/>
  <c r="D22" i="12"/>
  <c r="G32" i="23" s="1"/>
  <c r="G30" i="23"/>
  <c r="D25" i="12"/>
  <c r="G7" i="23" s="1"/>
  <c r="D33" i="12"/>
  <c r="G19" i="23" s="1"/>
  <c r="D31" i="12"/>
  <c r="G17" i="23" s="1"/>
  <c r="D29" i="12"/>
  <c r="G9" i="23" s="1"/>
  <c r="D32" i="12"/>
  <c r="G16" i="23" s="1"/>
  <c r="D11" i="12"/>
  <c r="G35" i="23" s="1"/>
  <c r="D8" i="12"/>
  <c r="D13" i="12"/>
  <c r="G27" i="23" s="1"/>
  <c r="D14" i="12"/>
  <c r="G25" i="23" s="1"/>
  <c r="BA18" i="1" l="1"/>
  <c r="X51" i="20" s="1"/>
  <c r="AO8" i="1"/>
  <c r="AE109" i="20"/>
  <c r="H311" i="4"/>
  <c r="AE108" i="20"/>
  <c r="H323" i="4"/>
  <c r="AF20" i="1"/>
  <c r="AF19" i="20" s="1"/>
  <c r="E20" i="1"/>
  <c r="E19" i="20" s="1"/>
  <c r="AK20" i="1"/>
  <c r="H53" i="20" s="1"/>
  <c r="Y25" i="1"/>
  <c r="Y24" i="20" s="1"/>
  <c r="AQ25" i="1"/>
  <c r="N58" i="20" s="1"/>
  <c r="AF25" i="1"/>
  <c r="AF24" i="20" s="1"/>
  <c r="BC25" i="1"/>
  <c r="Z58" i="20" s="1"/>
  <c r="C58" i="20"/>
  <c r="K19" i="1"/>
  <c r="K18" i="20" s="1"/>
  <c r="AA19" i="1"/>
  <c r="H293" i="4" s="1"/>
  <c r="AQ19" i="1"/>
  <c r="N52" i="20" s="1"/>
  <c r="M19" i="1"/>
  <c r="M18" i="20" s="1"/>
  <c r="AC19" i="1"/>
  <c r="H294" i="4" s="1"/>
  <c r="AS19" i="1"/>
  <c r="H19" i="1"/>
  <c r="H288" i="4" s="1"/>
  <c r="P19" i="1"/>
  <c r="P18" i="20" s="1"/>
  <c r="X19" i="1"/>
  <c r="X18" i="20" s="1"/>
  <c r="AF19" i="1"/>
  <c r="AF18" i="20" s="1"/>
  <c r="AN19" i="1"/>
  <c r="K52" i="20" s="1"/>
  <c r="AV19" i="1"/>
  <c r="S52" i="20" s="1"/>
  <c r="AX19" i="1"/>
  <c r="U52" i="20" s="1"/>
  <c r="BD19" i="1"/>
  <c r="AA52" i="20" s="1"/>
  <c r="I25" i="1"/>
  <c r="I24" i="20" s="1"/>
  <c r="AO25" i="1"/>
  <c r="L58" i="20" s="1"/>
  <c r="AA25" i="1"/>
  <c r="AA24" i="20" s="1"/>
  <c r="H25" i="1"/>
  <c r="H24" i="20" s="1"/>
  <c r="X25" i="1"/>
  <c r="X24" i="20" s="1"/>
  <c r="AN25" i="1"/>
  <c r="K58" i="20" s="1"/>
  <c r="P20" i="1"/>
  <c r="P19" i="20" s="1"/>
  <c r="AV20" i="1"/>
  <c r="S53" i="20" s="1"/>
  <c r="AH20" i="1"/>
  <c r="E53" i="20" s="1"/>
  <c r="M20" i="1"/>
  <c r="M19" i="20" s="1"/>
  <c r="AC20" i="1"/>
  <c r="AC19" i="20" s="1"/>
  <c r="AS20" i="1"/>
  <c r="AX20" i="1"/>
  <c r="U53" i="20" s="1"/>
  <c r="BF17" i="1"/>
  <c r="BI17" i="1"/>
  <c r="AF50" i="20" s="1"/>
  <c r="BG17" i="1"/>
  <c r="C50" i="20"/>
  <c r="BD17" i="1"/>
  <c r="AY17" i="1"/>
  <c r="AX17" i="1"/>
  <c r="H17" i="1"/>
  <c r="H16" i="20" s="1"/>
  <c r="AE17" i="1"/>
  <c r="AF17" i="1"/>
  <c r="AF16" i="20" s="1"/>
  <c r="W17" i="1"/>
  <c r="AV17" i="1"/>
  <c r="S50" i="20" s="1"/>
  <c r="D17" i="1"/>
  <c r="T17" i="1"/>
  <c r="AK17" i="1"/>
  <c r="S17" i="1"/>
  <c r="S16" i="20" s="1"/>
  <c r="AI17" i="1"/>
  <c r="AR17" i="1"/>
  <c r="O50" i="20" s="1"/>
  <c r="BF25" i="1"/>
  <c r="AC58" i="20" s="1"/>
  <c r="BH25" i="1"/>
  <c r="AE58" i="20" s="1"/>
  <c r="C24" i="20"/>
  <c r="BE25" i="1"/>
  <c r="AB58" i="20" s="1"/>
  <c r="BD25" i="1"/>
  <c r="AA58" i="20" s="1"/>
  <c r="BA25" i="1"/>
  <c r="X58" i="20" s="1"/>
  <c r="AX25" i="1"/>
  <c r="U58" i="20" s="1"/>
  <c r="AY25" i="1"/>
  <c r="V58" i="20" s="1"/>
  <c r="AT25" i="1"/>
  <c r="Q58" i="20" s="1"/>
  <c r="AP25" i="1"/>
  <c r="M58" i="20" s="1"/>
  <c r="AL25" i="1"/>
  <c r="I58" i="20" s="1"/>
  <c r="AH25" i="1"/>
  <c r="E58" i="20" s="1"/>
  <c r="AD25" i="1"/>
  <c r="AD24" i="20" s="1"/>
  <c r="Z25" i="1"/>
  <c r="Z24" i="20" s="1"/>
  <c r="V25" i="1"/>
  <c r="V24" i="20" s="1"/>
  <c r="R25" i="1"/>
  <c r="R24" i="20" s="1"/>
  <c r="N25" i="1"/>
  <c r="N24" i="20" s="1"/>
  <c r="J25" i="1"/>
  <c r="J24" i="20" s="1"/>
  <c r="F25" i="1"/>
  <c r="F24" i="20" s="1"/>
  <c r="AU25" i="1"/>
  <c r="R58" i="20" s="1"/>
  <c r="AM25" i="1"/>
  <c r="J58" i="20" s="1"/>
  <c r="AE25" i="1"/>
  <c r="AE24" i="20" s="1"/>
  <c r="W25" i="1"/>
  <c r="W24" i="20" s="1"/>
  <c r="O25" i="1"/>
  <c r="O24" i="20" s="1"/>
  <c r="G25" i="1"/>
  <c r="G24" i="20" s="1"/>
  <c r="AS25" i="1"/>
  <c r="P58" i="20" s="1"/>
  <c r="AK25" i="1"/>
  <c r="H58" i="20" s="1"/>
  <c r="AC25" i="1"/>
  <c r="AC24" i="20" s="1"/>
  <c r="U25" i="1"/>
  <c r="U24" i="20" s="1"/>
  <c r="M25" i="1"/>
  <c r="M24" i="20" s="1"/>
  <c r="E25" i="1"/>
  <c r="E24" i="20" s="1"/>
  <c r="BF20" i="1"/>
  <c r="AC53" i="20" s="1"/>
  <c r="C19" i="20"/>
  <c r="C53" i="20"/>
  <c r="BG20" i="1"/>
  <c r="AD53" i="20" s="1"/>
  <c r="BE20" i="1"/>
  <c r="AB53" i="20" s="1"/>
  <c r="BD20" i="1"/>
  <c r="AA53" i="20" s="1"/>
  <c r="BC20" i="1"/>
  <c r="Z53" i="20" s="1"/>
  <c r="AY20" i="1"/>
  <c r="V53" i="20" s="1"/>
  <c r="AU20" i="1"/>
  <c r="R53" i="20" s="1"/>
  <c r="AQ20" i="1"/>
  <c r="N53" i="20" s="1"/>
  <c r="AM20" i="1"/>
  <c r="J53" i="20" s="1"/>
  <c r="AI20" i="1"/>
  <c r="F53" i="20" s="1"/>
  <c r="AE20" i="1"/>
  <c r="AE19" i="20" s="1"/>
  <c r="AA20" i="1"/>
  <c r="AA19" i="20" s="1"/>
  <c r="W20" i="1"/>
  <c r="D12" i="4" s="1"/>
  <c r="S20" i="1"/>
  <c r="S19" i="20" s="1"/>
  <c r="O20" i="1"/>
  <c r="O19" i="20" s="1"/>
  <c r="K20" i="1"/>
  <c r="K19" i="20" s="1"/>
  <c r="G20" i="1"/>
  <c r="G19" i="20" s="1"/>
  <c r="AT20" i="1"/>
  <c r="Q53" i="20" s="1"/>
  <c r="AL20" i="1"/>
  <c r="I53" i="20" s="1"/>
  <c r="AD20" i="1"/>
  <c r="AD19" i="20" s="1"/>
  <c r="V20" i="1"/>
  <c r="V19" i="20" s="1"/>
  <c r="N20" i="1"/>
  <c r="N19" i="20" s="1"/>
  <c r="F20" i="1"/>
  <c r="F19" i="20" s="1"/>
  <c r="AR20" i="1"/>
  <c r="O53" i="20" s="1"/>
  <c r="AJ20" i="1"/>
  <c r="G53" i="20" s="1"/>
  <c r="AB20" i="1"/>
  <c r="AB19" i="20" s="1"/>
  <c r="T20" i="1"/>
  <c r="T19" i="20" s="1"/>
  <c r="L20" i="1"/>
  <c r="L19" i="20" s="1"/>
  <c r="D20" i="1"/>
  <c r="D19" i="20" s="1"/>
  <c r="BF19" i="1"/>
  <c r="AC52" i="20" s="1"/>
  <c r="BH19" i="1"/>
  <c r="C52" i="20"/>
  <c r="BE19" i="1"/>
  <c r="AB52" i="20" s="1"/>
  <c r="BC19" i="1"/>
  <c r="BB19" i="1"/>
  <c r="Y52" i="20" s="1"/>
  <c r="AZ19" i="1"/>
  <c r="W52" i="20" s="1"/>
  <c r="I8" i="1"/>
  <c r="K11" i="34" s="1"/>
  <c r="I11" i="34" s="1"/>
  <c r="G19" i="1"/>
  <c r="G18" i="20" s="1"/>
  <c r="O19" i="1"/>
  <c r="H291" i="4" s="1"/>
  <c r="W19" i="1"/>
  <c r="W18" i="20" s="1"/>
  <c r="AE19" i="1"/>
  <c r="AE18" i="20" s="1"/>
  <c r="AM19" i="1"/>
  <c r="J52" i="20" s="1"/>
  <c r="AU19" i="1"/>
  <c r="R52" i="20" s="1"/>
  <c r="I19" i="1"/>
  <c r="I18" i="20" s="1"/>
  <c r="Q19" i="1"/>
  <c r="Q18" i="20" s="1"/>
  <c r="Y19" i="1"/>
  <c r="Y18" i="20" s="1"/>
  <c r="AG19" i="1"/>
  <c r="D52" i="20" s="1"/>
  <c r="AO19" i="1"/>
  <c r="L52" i="20" s="1"/>
  <c r="AW19" i="1"/>
  <c r="T52" i="20" s="1"/>
  <c r="F19" i="1"/>
  <c r="F18" i="20" s="1"/>
  <c r="J19" i="1"/>
  <c r="J18" i="20" s="1"/>
  <c r="N19" i="1"/>
  <c r="H290" i="4" s="1"/>
  <c r="R19" i="1"/>
  <c r="R18" i="20" s="1"/>
  <c r="V19" i="1"/>
  <c r="V18" i="20" s="1"/>
  <c r="Z19" i="1"/>
  <c r="Z18" i="20" s="1"/>
  <c r="AD19" i="1"/>
  <c r="AD18" i="20" s="1"/>
  <c r="AH19" i="1"/>
  <c r="E52" i="20" s="1"/>
  <c r="AL19" i="1"/>
  <c r="I52" i="20" s="1"/>
  <c r="AP19" i="1"/>
  <c r="M52" i="20" s="1"/>
  <c r="AT19" i="1"/>
  <c r="Q52" i="20" s="1"/>
  <c r="AL17" i="1"/>
  <c r="AM17" i="1"/>
  <c r="AC17" i="1"/>
  <c r="U17" i="1"/>
  <c r="M17" i="1"/>
  <c r="M16" i="20" s="1"/>
  <c r="E17" i="1"/>
  <c r="AO17" i="1"/>
  <c r="L50" i="20" s="1"/>
  <c r="AD17" i="1"/>
  <c r="V17" i="1"/>
  <c r="V16" i="20" s="1"/>
  <c r="N17" i="1"/>
  <c r="N16" i="20" s="1"/>
  <c r="F17" i="1"/>
  <c r="Q25" i="1"/>
  <c r="Q24" i="20" s="1"/>
  <c r="AG25" i="1"/>
  <c r="D58" i="20" s="1"/>
  <c r="AW25" i="1"/>
  <c r="T58" i="20" s="1"/>
  <c r="S25" i="1"/>
  <c r="S24" i="20" s="1"/>
  <c r="AI25" i="1"/>
  <c r="F58" i="20" s="1"/>
  <c r="D25" i="1"/>
  <c r="D24" i="20" s="1"/>
  <c r="L25" i="1"/>
  <c r="L24" i="20" s="1"/>
  <c r="T25" i="1"/>
  <c r="T24" i="20" s="1"/>
  <c r="AB25" i="1"/>
  <c r="AB24" i="20" s="1"/>
  <c r="AJ25" i="1"/>
  <c r="G58" i="20" s="1"/>
  <c r="AR25" i="1"/>
  <c r="O58" i="20" s="1"/>
  <c r="H20" i="1"/>
  <c r="H19" i="20" s="1"/>
  <c r="X20" i="1"/>
  <c r="D11" i="4" s="1"/>
  <c r="AN20" i="1"/>
  <c r="K53" i="20" s="1"/>
  <c r="J20" i="1"/>
  <c r="J19" i="20" s="1"/>
  <c r="Z20" i="1"/>
  <c r="Z19" i="20" s="1"/>
  <c r="AP20" i="1"/>
  <c r="M53" i="20" s="1"/>
  <c r="I20" i="1"/>
  <c r="I19" i="20" s="1"/>
  <c r="Q20" i="1"/>
  <c r="Q19" i="20" s="1"/>
  <c r="Y20" i="1"/>
  <c r="D10" i="4" s="1"/>
  <c r="AG20" i="1"/>
  <c r="D53" i="20" s="1"/>
  <c r="AO20" i="1"/>
  <c r="L53" i="20" s="1"/>
  <c r="AW20" i="1"/>
  <c r="T53" i="20" s="1"/>
  <c r="AA17" i="1"/>
  <c r="AB17" i="1"/>
  <c r="G17" i="1"/>
  <c r="G16" i="20" s="1"/>
  <c r="AS17" i="1"/>
  <c r="AT17" i="1"/>
  <c r="AN17" i="1"/>
  <c r="AZ20" i="1"/>
  <c r="W53" i="20" s="1"/>
  <c r="AZ17" i="1"/>
  <c r="AY19" i="1"/>
  <c r="V52" i="20" s="1"/>
  <c r="BA20" i="1"/>
  <c r="X53" i="20" s="1"/>
  <c r="BA17" i="1"/>
  <c r="X50" i="20" s="1"/>
  <c r="BA19" i="1"/>
  <c r="H296" i="4" s="1"/>
  <c r="BB25" i="1"/>
  <c r="Y58" i="20" s="1"/>
  <c r="BB20" i="1"/>
  <c r="Y53" i="20" s="1"/>
  <c r="BC17" i="1"/>
  <c r="BG19" i="1"/>
  <c r="AD52" i="20" s="1"/>
  <c r="C16" i="20"/>
  <c r="X17" i="1"/>
  <c r="BH20" i="1"/>
  <c r="BG25" i="1"/>
  <c r="AD58" i="20" s="1"/>
  <c r="L24" i="1"/>
  <c r="L23" i="20" s="1"/>
  <c r="AR24" i="1"/>
  <c r="O57" i="20" s="1"/>
  <c r="AD24" i="1"/>
  <c r="AD23" i="20" s="1"/>
  <c r="K24" i="1"/>
  <c r="K23" i="20" s="1"/>
  <c r="AA24" i="1"/>
  <c r="AA23" i="20" s="1"/>
  <c r="AQ24" i="1"/>
  <c r="N57" i="20" s="1"/>
  <c r="R22" i="1"/>
  <c r="R21" i="20" s="1"/>
  <c r="D22" i="1"/>
  <c r="D21" i="20" s="1"/>
  <c r="AJ22" i="1"/>
  <c r="G55" i="20" s="1"/>
  <c r="M22" i="1"/>
  <c r="M21" i="20" s="1"/>
  <c r="AC22" i="1"/>
  <c r="AC21" i="20" s="1"/>
  <c r="AS22" i="1"/>
  <c r="P55" i="20" s="1"/>
  <c r="M21" i="1"/>
  <c r="M20" i="20" s="1"/>
  <c r="AS21" i="1"/>
  <c r="P54" i="20" s="1"/>
  <c r="AE21" i="1"/>
  <c r="AE20" i="20" s="1"/>
  <c r="J21" i="1"/>
  <c r="J20" i="20" s="1"/>
  <c r="Z21" i="1"/>
  <c r="Z20" i="20" s="1"/>
  <c r="AP21" i="1"/>
  <c r="M54" i="20" s="1"/>
  <c r="E23" i="1"/>
  <c r="E22" i="20" s="1"/>
  <c r="L23" i="1"/>
  <c r="L22" i="20" s="1"/>
  <c r="AR23" i="1"/>
  <c r="O56" i="20" s="1"/>
  <c r="L18" i="1"/>
  <c r="L17" i="20" s="1"/>
  <c r="Q18" i="1"/>
  <c r="Q17" i="20" s="1"/>
  <c r="AW18" i="1"/>
  <c r="T51" i="20" s="1"/>
  <c r="C56" i="1"/>
  <c r="BG24" i="1"/>
  <c r="AD57" i="20" s="1"/>
  <c r="C17" i="20"/>
  <c r="R74" i="12"/>
  <c r="A74" i="12" s="1"/>
  <c r="AF25" i="25"/>
  <c r="AF26" i="25"/>
  <c r="K20" i="27"/>
  <c r="K11" i="27"/>
  <c r="K10" i="27"/>
  <c r="K8" i="27"/>
  <c r="K17" i="27"/>
  <c r="K19" i="27"/>
  <c r="H71" i="4"/>
  <c r="H94" i="4"/>
  <c r="J23" i="27"/>
  <c r="M8" i="27"/>
  <c r="D65" i="4" s="1"/>
  <c r="M23" i="27"/>
  <c r="D71" i="4" s="1"/>
  <c r="D24" i="1"/>
  <c r="D23" i="20" s="1"/>
  <c r="T24" i="1"/>
  <c r="T23" i="20" s="1"/>
  <c r="AJ24" i="1"/>
  <c r="G57" i="20" s="1"/>
  <c r="F24" i="1"/>
  <c r="F23" i="20" s="1"/>
  <c r="V24" i="1"/>
  <c r="V23" i="20" s="1"/>
  <c r="AL24" i="1"/>
  <c r="I57" i="20" s="1"/>
  <c r="G24" i="1"/>
  <c r="G23" i="20" s="1"/>
  <c r="O24" i="1"/>
  <c r="O23" i="20" s="1"/>
  <c r="W24" i="1"/>
  <c r="W23" i="20" s="1"/>
  <c r="AE24" i="1"/>
  <c r="AE23" i="20" s="1"/>
  <c r="AM24" i="1"/>
  <c r="J57" i="20" s="1"/>
  <c r="AU24" i="1"/>
  <c r="R57" i="20" s="1"/>
  <c r="J22" i="1"/>
  <c r="J21" i="20" s="1"/>
  <c r="Z22" i="1"/>
  <c r="Z21" i="20" s="1"/>
  <c r="AP22" i="1"/>
  <c r="M55" i="20" s="1"/>
  <c r="L22" i="1"/>
  <c r="L21" i="20" s="1"/>
  <c r="AB22" i="1"/>
  <c r="AB21" i="20" s="1"/>
  <c r="AR22" i="1"/>
  <c r="O55" i="20" s="1"/>
  <c r="I22" i="1"/>
  <c r="I21" i="20" s="1"/>
  <c r="Q22" i="1"/>
  <c r="Q21" i="20" s="1"/>
  <c r="Y22" i="1"/>
  <c r="Y21" i="20" s="1"/>
  <c r="AG22" i="1"/>
  <c r="D55" i="20" s="1"/>
  <c r="AO22" i="1"/>
  <c r="L55" i="20" s="1"/>
  <c r="AW22" i="1"/>
  <c r="T55" i="20" s="1"/>
  <c r="E21" i="1"/>
  <c r="E20" i="20" s="1"/>
  <c r="U21" i="1"/>
  <c r="U20" i="20" s="1"/>
  <c r="AK21" i="1"/>
  <c r="H54" i="20" s="1"/>
  <c r="G21" i="1"/>
  <c r="G20" i="20" s="1"/>
  <c r="W21" i="1"/>
  <c r="W20" i="20" s="1"/>
  <c r="AM21" i="1"/>
  <c r="J54" i="20" s="1"/>
  <c r="F21" i="1"/>
  <c r="F20" i="20" s="1"/>
  <c r="N21" i="1"/>
  <c r="N20" i="20" s="1"/>
  <c r="V21" i="1"/>
  <c r="V20" i="20" s="1"/>
  <c r="AD21" i="1"/>
  <c r="AD20" i="20" s="1"/>
  <c r="AL21" i="1"/>
  <c r="I54" i="20" s="1"/>
  <c r="AV21" i="1"/>
  <c r="S54" i="20" s="1"/>
  <c r="AI23" i="1"/>
  <c r="F56" i="20" s="1"/>
  <c r="U23" i="1"/>
  <c r="U22" i="20" s="1"/>
  <c r="D23" i="1"/>
  <c r="D22" i="20" s="1"/>
  <c r="T23" i="1"/>
  <c r="T22" i="20" s="1"/>
  <c r="AJ23" i="1"/>
  <c r="G56" i="20" s="1"/>
  <c r="J18" i="1"/>
  <c r="J17" i="20" s="1"/>
  <c r="AP18" i="1"/>
  <c r="M51" i="20" s="1"/>
  <c r="AB18" i="1"/>
  <c r="AB17" i="20" s="1"/>
  <c r="I18" i="1"/>
  <c r="I17" i="20" s="1"/>
  <c r="Y18" i="1"/>
  <c r="Y17" i="20" s="1"/>
  <c r="AO18" i="1"/>
  <c r="L51" i="20" s="1"/>
  <c r="AZ18" i="1"/>
  <c r="W51" i="20" s="1"/>
  <c r="BC18" i="1"/>
  <c r="Z51" i="20" s="1"/>
  <c r="BD22" i="1"/>
  <c r="AA55" i="20" s="1"/>
  <c r="BF24" i="1"/>
  <c r="AC57" i="20" s="1"/>
  <c r="BH24" i="1"/>
  <c r="AE57" i="20" s="1"/>
  <c r="BI24" i="1"/>
  <c r="AF57" i="20" s="1"/>
  <c r="BE24" i="1"/>
  <c r="AB57" i="20" s="1"/>
  <c r="BD24" i="1"/>
  <c r="AA57" i="20" s="1"/>
  <c r="BC24" i="1"/>
  <c r="Z57" i="20" s="1"/>
  <c r="BA24" i="1"/>
  <c r="X57" i="20" s="1"/>
  <c r="AX24" i="1"/>
  <c r="U57" i="20" s="1"/>
  <c r="AZ24" i="1"/>
  <c r="W57" i="20" s="1"/>
  <c r="BF21" i="1"/>
  <c r="AC54" i="20" s="1"/>
  <c r="BI21" i="1"/>
  <c r="AF54" i="20" s="1"/>
  <c r="BG21" i="1"/>
  <c r="AD54" i="20" s="1"/>
  <c r="C54" i="20"/>
  <c r="BE21" i="1"/>
  <c r="AB54" i="20" s="1"/>
  <c r="BC21" i="1"/>
  <c r="Z54" i="20" s="1"/>
  <c r="BB21" i="1"/>
  <c r="Y54" i="20" s="1"/>
  <c r="BA21" i="1"/>
  <c r="X54" i="20" s="1"/>
  <c r="AX21" i="1"/>
  <c r="U54" i="20" s="1"/>
  <c r="AY21" i="1"/>
  <c r="V54" i="20" s="1"/>
  <c r="AT21" i="1"/>
  <c r="Q54" i="20" s="1"/>
  <c r="BF22" i="1"/>
  <c r="AC55" i="20" s="1"/>
  <c r="C21" i="20"/>
  <c r="BG22" i="1"/>
  <c r="AD55" i="20" s="1"/>
  <c r="BH22" i="1"/>
  <c r="AE55" i="20" s="1"/>
  <c r="BE22" i="1"/>
  <c r="AB55" i="20" s="1"/>
  <c r="BB22" i="1"/>
  <c r="Y55" i="20" s="1"/>
  <c r="AX22" i="1"/>
  <c r="U55" i="20" s="1"/>
  <c r="AZ22" i="1"/>
  <c r="W55" i="20" s="1"/>
  <c r="BF23" i="1"/>
  <c r="AC56" i="20" s="1"/>
  <c r="BI23" i="1"/>
  <c r="AF56" i="20" s="1"/>
  <c r="BG23" i="1"/>
  <c r="AD56" i="20" s="1"/>
  <c r="C22" i="20"/>
  <c r="BC23" i="1"/>
  <c r="Z56" i="20" s="1"/>
  <c r="BB23" i="1"/>
  <c r="Y56" i="20" s="1"/>
  <c r="BA23" i="1"/>
  <c r="X56" i="20" s="1"/>
  <c r="AX23" i="1"/>
  <c r="U56" i="20" s="1"/>
  <c r="AY23" i="1"/>
  <c r="V56" i="20" s="1"/>
  <c r="AT23" i="1"/>
  <c r="Q56" i="20" s="1"/>
  <c r="AP23" i="1"/>
  <c r="M56" i="20" s="1"/>
  <c r="AL23" i="1"/>
  <c r="I56" i="20" s="1"/>
  <c r="AH23" i="1"/>
  <c r="E56" i="20" s="1"/>
  <c r="AD23" i="1"/>
  <c r="AD22" i="20" s="1"/>
  <c r="Z23" i="1"/>
  <c r="Z22" i="20" s="1"/>
  <c r="V23" i="1"/>
  <c r="V22" i="20" s="1"/>
  <c r="R23" i="1"/>
  <c r="R22" i="20" s="1"/>
  <c r="N23" i="1"/>
  <c r="N22" i="20" s="1"/>
  <c r="J23" i="1"/>
  <c r="J22" i="20" s="1"/>
  <c r="F23" i="1"/>
  <c r="F22" i="20" s="1"/>
  <c r="AW23" i="1"/>
  <c r="T56" i="20" s="1"/>
  <c r="AO23" i="1"/>
  <c r="L56" i="20" s="1"/>
  <c r="AG23" i="1"/>
  <c r="D56" i="20" s="1"/>
  <c r="Y23" i="1"/>
  <c r="Y22" i="20" s="1"/>
  <c r="Q23" i="1"/>
  <c r="Q22" i="20" s="1"/>
  <c r="I23" i="1"/>
  <c r="I22" i="20" s="1"/>
  <c r="AU23" i="1"/>
  <c r="R56" i="20" s="1"/>
  <c r="AM23" i="1"/>
  <c r="J56" i="20" s="1"/>
  <c r="AE23" i="1"/>
  <c r="AE22" i="20" s="1"/>
  <c r="W23" i="1"/>
  <c r="W22" i="20" s="1"/>
  <c r="O23" i="1"/>
  <c r="O22" i="20" s="1"/>
  <c r="G23" i="1"/>
  <c r="G22" i="20" s="1"/>
  <c r="BF18" i="1"/>
  <c r="AC51" i="20" s="1"/>
  <c r="BI18" i="1"/>
  <c r="AF51" i="20" s="1"/>
  <c r="C51" i="20"/>
  <c r="BB18" i="1"/>
  <c r="Y51" i="20" s="1"/>
  <c r="AY18" i="1"/>
  <c r="V51" i="20" s="1"/>
  <c r="AU18" i="1"/>
  <c r="R51" i="20" s="1"/>
  <c r="AQ18" i="1"/>
  <c r="N51" i="20" s="1"/>
  <c r="AM18" i="1"/>
  <c r="J51" i="20" s="1"/>
  <c r="AI18" i="1"/>
  <c r="F51" i="20" s="1"/>
  <c r="AE18" i="1"/>
  <c r="AE17" i="20" s="1"/>
  <c r="AA18" i="1"/>
  <c r="AA17" i="20" s="1"/>
  <c r="W18" i="1"/>
  <c r="W17" i="20" s="1"/>
  <c r="S18" i="1"/>
  <c r="S17" i="20" s="1"/>
  <c r="O18" i="1"/>
  <c r="O17" i="20" s="1"/>
  <c r="K18" i="1"/>
  <c r="K17" i="20" s="1"/>
  <c r="G18" i="1"/>
  <c r="G17" i="20" s="1"/>
  <c r="AV18" i="1"/>
  <c r="S51" i="20" s="1"/>
  <c r="AN18" i="1"/>
  <c r="K51" i="20" s="1"/>
  <c r="AF18" i="1"/>
  <c r="AF17" i="20" s="1"/>
  <c r="X18" i="1"/>
  <c r="X17" i="20" s="1"/>
  <c r="P18" i="1"/>
  <c r="P17" i="20" s="1"/>
  <c r="H18" i="1"/>
  <c r="H17" i="20" s="1"/>
  <c r="AT18" i="1"/>
  <c r="Q51" i="20" s="1"/>
  <c r="AL18" i="1"/>
  <c r="I51" i="20" s="1"/>
  <c r="AD18" i="1"/>
  <c r="AD17" i="20" s="1"/>
  <c r="V18" i="1"/>
  <c r="V17" i="20" s="1"/>
  <c r="N18" i="1"/>
  <c r="N17" i="20" s="1"/>
  <c r="F18" i="1"/>
  <c r="F17" i="20" s="1"/>
  <c r="H24" i="1"/>
  <c r="H23" i="20" s="1"/>
  <c r="P24" i="1"/>
  <c r="P23" i="20" s="1"/>
  <c r="X24" i="1"/>
  <c r="X23" i="20" s="1"/>
  <c r="AF24" i="1"/>
  <c r="AF23" i="20" s="1"/>
  <c r="AN24" i="1"/>
  <c r="K57" i="20" s="1"/>
  <c r="AV24" i="1"/>
  <c r="S57" i="20" s="1"/>
  <c r="J24" i="1"/>
  <c r="J23" i="20" s="1"/>
  <c r="R24" i="1"/>
  <c r="R23" i="20" s="1"/>
  <c r="Z24" i="1"/>
  <c r="Z23" i="20" s="1"/>
  <c r="AH24" i="1"/>
  <c r="E57" i="20" s="1"/>
  <c r="AP24" i="1"/>
  <c r="M57" i="20" s="1"/>
  <c r="E24" i="1"/>
  <c r="E23" i="20" s="1"/>
  <c r="I24" i="1"/>
  <c r="I23" i="20" s="1"/>
  <c r="M24" i="1"/>
  <c r="M23" i="20" s="1"/>
  <c r="Q24" i="1"/>
  <c r="Q23" i="20" s="1"/>
  <c r="U24" i="1"/>
  <c r="U23" i="20" s="1"/>
  <c r="Y24" i="1"/>
  <c r="Y23" i="20" s="1"/>
  <c r="AC24" i="1"/>
  <c r="AC23" i="20" s="1"/>
  <c r="AG24" i="1"/>
  <c r="D57" i="20" s="1"/>
  <c r="AK24" i="1"/>
  <c r="H57" i="20" s="1"/>
  <c r="AO24" i="1"/>
  <c r="L57" i="20" s="1"/>
  <c r="AS24" i="1"/>
  <c r="P57" i="20" s="1"/>
  <c r="AW24" i="1"/>
  <c r="T57" i="20" s="1"/>
  <c r="F22" i="1"/>
  <c r="F21" i="20" s="1"/>
  <c r="N22" i="1"/>
  <c r="N21" i="20" s="1"/>
  <c r="V22" i="1"/>
  <c r="V21" i="20" s="1"/>
  <c r="AD22" i="1"/>
  <c r="AD21" i="20" s="1"/>
  <c r="AL22" i="1"/>
  <c r="I55" i="20" s="1"/>
  <c r="AT22" i="1"/>
  <c r="Q55" i="20" s="1"/>
  <c r="H22" i="1"/>
  <c r="H21" i="20" s="1"/>
  <c r="P22" i="1"/>
  <c r="P21" i="20" s="1"/>
  <c r="X22" i="1"/>
  <c r="X21" i="20" s="1"/>
  <c r="AF22" i="1"/>
  <c r="AF21" i="20" s="1"/>
  <c r="AN22" i="1"/>
  <c r="K55" i="20" s="1"/>
  <c r="AV22" i="1"/>
  <c r="S55" i="20" s="1"/>
  <c r="G22" i="1"/>
  <c r="G21" i="20" s="1"/>
  <c r="K22" i="1"/>
  <c r="K21" i="20" s="1"/>
  <c r="O22" i="1"/>
  <c r="O21" i="20" s="1"/>
  <c r="S22" i="1"/>
  <c r="S21" i="20" s="1"/>
  <c r="W22" i="1"/>
  <c r="W21" i="20" s="1"/>
  <c r="AA22" i="1"/>
  <c r="AA21" i="20" s="1"/>
  <c r="AE22" i="1"/>
  <c r="AE21" i="20" s="1"/>
  <c r="AI22" i="1"/>
  <c r="F55" i="20" s="1"/>
  <c r="AM22" i="1"/>
  <c r="J55" i="20" s="1"/>
  <c r="AQ22" i="1"/>
  <c r="N55" i="20" s="1"/>
  <c r="AU22" i="1"/>
  <c r="R55" i="20" s="1"/>
  <c r="I21" i="1"/>
  <c r="I20" i="20" s="1"/>
  <c r="Q21" i="1"/>
  <c r="Q20" i="20" s="1"/>
  <c r="Y21" i="1"/>
  <c r="Y20" i="20" s="1"/>
  <c r="AG21" i="1"/>
  <c r="D54" i="20" s="1"/>
  <c r="AO21" i="1"/>
  <c r="L54" i="20" s="1"/>
  <c r="AW21" i="1"/>
  <c r="T54" i="20" s="1"/>
  <c r="K21" i="1"/>
  <c r="K20" i="20" s="1"/>
  <c r="S21" i="1"/>
  <c r="S20" i="20" s="1"/>
  <c r="AA21" i="1"/>
  <c r="AA20" i="20" s="1"/>
  <c r="AI21" i="1"/>
  <c r="F54" i="20" s="1"/>
  <c r="AQ21" i="1"/>
  <c r="N54" i="20" s="1"/>
  <c r="D21" i="1"/>
  <c r="D20" i="20" s="1"/>
  <c r="H21" i="1"/>
  <c r="H20" i="20" s="1"/>
  <c r="L21" i="1"/>
  <c r="L20" i="20" s="1"/>
  <c r="P21" i="1"/>
  <c r="P20" i="20" s="1"/>
  <c r="T21" i="1"/>
  <c r="T20" i="20" s="1"/>
  <c r="X21" i="1"/>
  <c r="X20" i="20" s="1"/>
  <c r="AB21" i="1"/>
  <c r="AB20" i="20" s="1"/>
  <c r="AF21" i="1"/>
  <c r="AF20" i="20" s="1"/>
  <c r="AJ21" i="1"/>
  <c r="G54" i="20" s="1"/>
  <c r="AN21" i="1"/>
  <c r="K54" i="20" s="1"/>
  <c r="AR21" i="1"/>
  <c r="O54" i="20" s="1"/>
  <c r="K23" i="1"/>
  <c r="K22" i="20" s="1"/>
  <c r="AA23" i="1"/>
  <c r="AA22" i="20" s="1"/>
  <c r="AQ23" i="1"/>
  <c r="N56" i="20" s="1"/>
  <c r="M23" i="1"/>
  <c r="M22" i="20" s="1"/>
  <c r="AC23" i="1"/>
  <c r="AC22" i="20" s="1"/>
  <c r="AS23" i="1"/>
  <c r="P56" i="20" s="1"/>
  <c r="H23" i="1"/>
  <c r="H22" i="20" s="1"/>
  <c r="P23" i="1"/>
  <c r="P22" i="20" s="1"/>
  <c r="X23" i="1"/>
  <c r="X22" i="20" s="1"/>
  <c r="AF23" i="1"/>
  <c r="AF22" i="20" s="1"/>
  <c r="AN23" i="1"/>
  <c r="K56" i="20" s="1"/>
  <c r="AV23" i="1"/>
  <c r="S56" i="20" s="1"/>
  <c r="R18" i="1"/>
  <c r="R17" i="20" s="1"/>
  <c r="AH18" i="1"/>
  <c r="E51" i="20" s="1"/>
  <c r="D18" i="1"/>
  <c r="D17" i="20" s="1"/>
  <c r="T18" i="1"/>
  <c r="T17" i="20" s="1"/>
  <c r="AJ18" i="1"/>
  <c r="G51" i="20" s="1"/>
  <c r="E18" i="1"/>
  <c r="E17" i="20" s="1"/>
  <c r="M18" i="1"/>
  <c r="M17" i="20" s="1"/>
  <c r="U18" i="1"/>
  <c r="U17" i="20" s="1"/>
  <c r="AC18" i="1"/>
  <c r="AC17" i="20" s="1"/>
  <c r="AK18" i="1"/>
  <c r="H51" i="20" s="1"/>
  <c r="AS18" i="1"/>
  <c r="P51" i="20" s="1"/>
  <c r="AY24" i="1"/>
  <c r="V57" i="20" s="1"/>
  <c r="AZ21" i="1"/>
  <c r="W54" i="20" s="1"/>
  <c r="AZ23" i="1"/>
  <c r="W56" i="20" s="1"/>
  <c r="AX18" i="1"/>
  <c r="U51" i="20" s="1"/>
  <c r="BB24" i="1"/>
  <c r="Y57" i="20" s="1"/>
  <c r="BD21" i="1"/>
  <c r="AA54" i="20" s="1"/>
  <c r="BD23" i="1"/>
  <c r="AA56" i="20" s="1"/>
  <c r="BD18" i="1"/>
  <c r="AA51" i="20" s="1"/>
  <c r="BC22" i="1"/>
  <c r="Z55" i="20" s="1"/>
  <c r="BE23" i="1"/>
  <c r="AB56" i="20" s="1"/>
  <c r="BH23" i="1"/>
  <c r="AE56" i="20" s="1"/>
  <c r="C57" i="20"/>
  <c r="BG18" i="1"/>
  <c r="AD51" i="20" s="1"/>
  <c r="C20" i="20"/>
  <c r="BI22" i="1"/>
  <c r="AF55" i="20" s="1"/>
  <c r="AF13" i="25"/>
  <c r="AC13" i="27" s="1"/>
  <c r="AF14" i="25"/>
  <c r="AC14" i="27" s="1"/>
  <c r="AF21" i="25"/>
  <c r="AC21" i="27" s="1"/>
  <c r="AF24" i="25"/>
  <c r="AF9" i="25"/>
  <c r="AC9" i="27" s="1"/>
  <c r="AF17" i="25"/>
  <c r="AC17" i="27" s="1"/>
  <c r="H541" i="4" s="1"/>
  <c r="AF10" i="25"/>
  <c r="AC10" i="27" s="1"/>
  <c r="H539" i="4" s="1"/>
  <c r="AF18" i="25"/>
  <c r="AC18" i="27" s="1"/>
  <c r="AF23" i="25"/>
  <c r="AC7" i="27"/>
  <c r="AF11" i="25"/>
  <c r="AC11" i="27" s="1"/>
  <c r="AF15" i="25"/>
  <c r="AC15" i="27" s="1"/>
  <c r="AF19" i="25"/>
  <c r="AC19" i="27" s="1"/>
  <c r="H542" i="4" s="1"/>
  <c r="AF8" i="25"/>
  <c r="AC8" i="27" s="1"/>
  <c r="H538" i="4" s="1"/>
  <c r="AF12" i="25"/>
  <c r="AC12" i="27" s="1"/>
  <c r="H540" i="4" s="1"/>
  <c r="AF16" i="25"/>
  <c r="AC16" i="27" s="1"/>
  <c r="AF20" i="25"/>
  <c r="AC20" i="27" s="1"/>
  <c r="AF22" i="25"/>
  <c r="X92" i="20"/>
  <c r="H309" i="4"/>
  <c r="N92" i="20"/>
  <c r="H308" i="4"/>
  <c r="AB92" i="20"/>
  <c r="H310" i="4"/>
  <c r="P109" i="20"/>
  <c r="K112" i="20"/>
  <c r="N91" i="20"/>
  <c r="H320" i="4"/>
  <c r="P108" i="20"/>
  <c r="O91" i="20"/>
  <c r="H318" i="4"/>
  <c r="D34" i="4"/>
  <c r="X91" i="20"/>
  <c r="H321" i="4"/>
  <c r="AB91" i="20"/>
  <c r="AB95" i="20" s="1"/>
  <c r="H322" i="4"/>
  <c r="F95" i="20"/>
  <c r="V95" i="20"/>
  <c r="Z95" i="20"/>
  <c r="O112" i="20"/>
  <c r="T95" i="20"/>
  <c r="E95" i="20"/>
  <c r="I95" i="20"/>
  <c r="U95" i="20"/>
  <c r="D112" i="20"/>
  <c r="H112" i="20"/>
  <c r="L112" i="20"/>
  <c r="AD112" i="20"/>
  <c r="AF112" i="20"/>
  <c r="AE112" i="20"/>
  <c r="AF95" i="20"/>
  <c r="G112" i="20"/>
  <c r="S112" i="20"/>
  <c r="W112" i="20"/>
  <c r="AA112" i="20"/>
  <c r="D95" i="20"/>
  <c r="L95" i="20"/>
  <c r="M95" i="20"/>
  <c r="Q95" i="20"/>
  <c r="Y95" i="20"/>
  <c r="AC95" i="20"/>
  <c r="T112" i="20"/>
  <c r="X112" i="20"/>
  <c r="AB112" i="20"/>
  <c r="J95" i="20"/>
  <c r="R95" i="20"/>
  <c r="X95" i="20"/>
  <c r="AD95" i="20"/>
  <c r="E112" i="20"/>
  <c r="I112" i="20"/>
  <c r="M112" i="20"/>
  <c r="Q112" i="20"/>
  <c r="U112" i="20"/>
  <c r="Y112" i="20"/>
  <c r="AC112" i="20"/>
  <c r="H95" i="20"/>
  <c r="P95" i="20"/>
  <c r="G95" i="20"/>
  <c r="K95" i="20"/>
  <c r="O95" i="20"/>
  <c r="S95" i="20"/>
  <c r="W95" i="20"/>
  <c r="AA95" i="20"/>
  <c r="AE95" i="20"/>
  <c r="F112" i="20"/>
  <c r="J112" i="20"/>
  <c r="N112" i="20"/>
  <c r="R112" i="20"/>
  <c r="V112" i="20"/>
  <c r="Z112" i="20"/>
  <c r="AC48" i="20"/>
  <c r="R103" i="12"/>
  <c r="A103" i="12" s="1"/>
  <c r="R98" i="12"/>
  <c r="A98" i="12" s="1"/>
  <c r="AY7" i="23"/>
  <c r="R79" i="12"/>
  <c r="A79" i="12" s="1"/>
  <c r="AY39" i="23"/>
  <c r="R95" i="12"/>
  <c r="A95" i="12" s="1"/>
  <c r="AY34" i="23"/>
  <c r="R80" i="12"/>
  <c r="A80" i="12" s="1"/>
  <c r="AY22" i="23"/>
  <c r="R92" i="12"/>
  <c r="A92" i="12" s="1"/>
  <c r="AY18" i="23"/>
  <c r="R89" i="12"/>
  <c r="A89" i="12" s="1"/>
  <c r="R77" i="12"/>
  <c r="AY35" i="23"/>
  <c r="R65" i="12"/>
  <c r="R75" i="12"/>
  <c r="R63" i="12"/>
  <c r="AY40" i="23"/>
  <c r="R93" i="12"/>
  <c r="A93" i="12" s="1"/>
  <c r="R104" i="12"/>
  <c r="A104" i="12" s="1"/>
  <c r="AY21" i="23"/>
  <c r="R99" i="12"/>
  <c r="A99" i="12" s="1"/>
  <c r="R102" i="12"/>
  <c r="A102" i="12" s="1"/>
  <c r="AY13" i="23"/>
  <c r="R81" i="12"/>
  <c r="A81" i="12" s="1"/>
  <c r="AY11" i="23"/>
  <c r="R84" i="12"/>
  <c r="A84" i="12" s="1"/>
  <c r="AY38" i="23"/>
  <c r="R78" i="12"/>
  <c r="A78" i="12" s="1"/>
  <c r="AY43" i="23"/>
  <c r="R101" i="12"/>
  <c r="A101" i="12" s="1"/>
  <c r="AY8" i="23"/>
  <c r="R82" i="12"/>
  <c r="A82" i="12" s="1"/>
  <c r="AY33" i="23"/>
  <c r="R97" i="12"/>
  <c r="A97" i="12" s="1"/>
  <c r="AY32" i="23"/>
  <c r="R76" i="12"/>
  <c r="R100" i="12"/>
  <c r="A100" i="12" s="1"/>
  <c r="R96" i="12"/>
  <c r="A96" i="12" s="1"/>
  <c r="AY12" i="23"/>
  <c r="R90" i="12"/>
  <c r="A90" i="12" s="1"/>
  <c r="AY41" i="23"/>
  <c r="R94" i="12"/>
  <c r="A94" i="12" s="1"/>
  <c r="R83" i="12"/>
  <c r="A83" i="12" s="1"/>
  <c r="O28" i="23"/>
  <c r="O17" i="23"/>
  <c r="O20" i="23"/>
  <c r="O29" i="23"/>
  <c r="O27" i="23"/>
  <c r="O26" i="23"/>
  <c r="O36" i="23"/>
  <c r="O19" i="23"/>
  <c r="O10" i="23"/>
  <c r="O25" i="23"/>
  <c r="O16" i="23"/>
  <c r="O35" i="20"/>
  <c r="D170" i="4"/>
  <c r="F14" i="20"/>
  <c r="AM8" i="34"/>
  <c r="AK8" i="34" s="1"/>
  <c r="J14" i="20"/>
  <c r="AM12" i="34"/>
  <c r="AK12" i="34" s="1"/>
  <c r="N14" i="20"/>
  <c r="AM16" i="34"/>
  <c r="AK16" i="34" s="1"/>
  <c r="R14" i="20"/>
  <c r="AM20" i="34"/>
  <c r="AK20" i="34" s="1"/>
  <c r="V14" i="20"/>
  <c r="AM24" i="34"/>
  <c r="AK24" i="34" s="1"/>
  <c r="AB14" i="20"/>
  <c r="AM30" i="34"/>
  <c r="AK30" i="34" s="1"/>
  <c r="AF14" i="20"/>
  <c r="AM34" i="34"/>
  <c r="AK34" i="34" s="1"/>
  <c r="G48" i="20"/>
  <c r="AM38" i="34"/>
  <c r="AK38" i="34" s="1"/>
  <c r="K48" i="20"/>
  <c r="AM42" i="34"/>
  <c r="AK42" i="34" s="1"/>
  <c r="O48" i="20"/>
  <c r="AM46" i="34"/>
  <c r="AK46" i="34" s="1"/>
  <c r="S48" i="20"/>
  <c r="AM50" i="34"/>
  <c r="AK50" i="34" s="1"/>
  <c r="E14" i="20"/>
  <c r="AM7" i="34"/>
  <c r="AK7" i="34" s="1"/>
  <c r="I14" i="20"/>
  <c r="AM11" i="34"/>
  <c r="AK11" i="34" s="1"/>
  <c r="M14" i="20"/>
  <c r="AM15" i="34"/>
  <c r="AK15" i="34" s="1"/>
  <c r="Q14" i="20"/>
  <c r="AM19" i="34"/>
  <c r="AK19" i="34" s="1"/>
  <c r="U14" i="20"/>
  <c r="AM23" i="34"/>
  <c r="AK23" i="34" s="1"/>
  <c r="Y14" i="20"/>
  <c r="AM27" i="34"/>
  <c r="AK27" i="34" s="1"/>
  <c r="AC14" i="20"/>
  <c r="AM31" i="34"/>
  <c r="AK31" i="34" s="1"/>
  <c r="D48" i="20"/>
  <c r="AM35" i="34"/>
  <c r="AK35" i="34" s="1"/>
  <c r="H48" i="20"/>
  <c r="AM39" i="34"/>
  <c r="AK39" i="34" s="1"/>
  <c r="L48" i="20"/>
  <c r="AM43" i="34"/>
  <c r="AK43" i="34" s="1"/>
  <c r="P48" i="20"/>
  <c r="AM47" i="34"/>
  <c r="AK47" i="34" s="1"/>
  <c r="T48" i="20"/>
  <c r="AM51" i="34"/>
  <c r="AK51" i="34" s="1"/>
  <c r="W48" i="20"/>
  <c r="AM54" i="34"/>
  <c r="AK54" i="34" s="1"/>
  <c r="AA48" i="20"/>
  <c r="AM58" i="34"/>
  <c r="AK58" i="34" s="1"/>
  <c r="AD48" i="20"/>
  <c r="AM61" i="34"/>
  <c r="AK61" i="34" s="1"/>
  <c r="AE48" i="20"/>
  <c r="AM62" i="34"/>
  <c r="AK62" i="34" s="1"/>
  <c r="D14" i="20"/>
  <c r="AM6" i="34"/>
  <c r="AK6" i="34" s="1"/>
  <c r="H14" i="20"/>
  <c r="AM10" i="34"/>
  <c r="AK10" i="34" s="1"/>
  <c r="L14" i="20"/>
  <c r="AM14" i="34"/>
  <c r="AK14" i="34" s="1"/>
  <c r="P14" i="20"/>
  <c r="AM18" i="34"/>
  <c r="AK18" i="34" s="1"/>
  <c r="T14" i="20"/>
  <c r="AM22" i="34"/>
  <c r="AK22" i="34" s="1"/>
  <c r="Z14" i="20"/>
  <c r="AM28" i="34"/>
  <c r="AK28" i="34" s="1"/>
  <c r="AD14" i="20"/>
  <c r="AM32" i="34"/>
  <c r="AK32" i="34" s="1"/>
  <c r="E48" i="20"/>
  <c r="AM36" i="34"/>
  <c r="AK36" i="34" s="1"/>
  <c r="I48" i="20"/>
  <c r="AM40" i="34"/>
  <c r="AK40" i="34" s="1"/>
  <c r="M48" i="20"/>
  <c r="AM44" i="34"/>
  <c r="AK44" i="34" s="1"/>
  <c r="Q48" i="20"/>
  <c r="AM48" i="34"/>
  <c r="AK48" i="34" s="1"/>
  <c r="G14" i="20"/>
  <c r="AM9" i="34"/>
  <c r="AK9" i="34" s="1"/>
  <c r="K14" i="20"/>
  <c r="AM13" i="34"/>
  <c r="AK13" i="34" s="1"/>
  <c r="O14" i="20"/>
  <c r="AM17" i="34"/>
  <c r="AK17" i="34" s="1"/>
  <c r="S14" i="20"/>
  <c r="AM21" i="34"/>
  <c r="AK21" i="34" s="1"/>
  <c r="W14" i="20"/>
  <c r="AM25" i="34"/>
  <c r="AK25" i="34" s="1"/>
  <c r="AA14" i="20"/>
  <c r="AM29" i="34"/>
  <c r="AK29" i="34" s="1"/>
  <c r="AE14" i="20"/>
  <c r="AM33" i="34"/>
  <c r="AK33" i="34" s="1"/>
  <c r="F48" i="20"/>
  <c r="AM37" i="34"/>
  <c r="AK37" i="34" s="1"/>
  <c r="J48" i="20"/>
  <c r="AM41" i="34"/>
  <c r="AK41" i="34" s="1"/>
  <c r="N48" i="20"/>
  <c r="AM45" i="34"/>
  <c r="AK45" i="34" s="1"/>
  <c r="R48" i="20"/>
  <c r="AM49" i="34"/>
  <c r="AK49" i="34" s="1"/>
  <c r="V48" i="20"/>
  <c r="AM53" i="34"/>
  <c r="AK53" i="34" s="1"/>
  <c r="U48" i="20"/>
  <c r="AM52" i="34"/>
  <c r="AK52" i="34" s="1"/>
  <c r="X48" i="20"/>
  <c r="AM55" i="34"/>
  <c r="AK55" i="34" s="1"/>
  <c r="Y48" i="20"/>
  <c r="AM56" i="34"/>
  <c r="AK56" i="34" s="1"/>
  <c r="Z48" i="20"/>
  <c r="AM57" i="34"/>
  <c r="AK57" i="34" s="1"/>
  <c r="AB48" i="20"/>
  <c r="AM59" i="34"/>
  <c r="AK59" i="34" s="1"/>
  <c r="AF48" i="20"/>
  <c r="AM63" i="34"/>
  <c r="AK63" i="34" s="1"/>
  <c r="X14" i="20"/>
  <c r="AM26" i="34"/>
  <c r="AK26" i="34" s="1"/>
  <c r="D376" i="4"/>
  <c r="D375" i="4"/>
  <c r="D373" i="4"/>
  <c r="D374" i="4"/>
  <c r="D447" i="4"/>
  <c r="D446" i="4"/>
  <c r="D449" i="4"/>
  <c r="D448" i="4"/>
  <c r="AC46" i="20"/>
  <c r="AC44" i="20"/>
  <c r="AC43" i="20"/>
  <c r="AC39" i="20"/>
  <c r="X8" i="20"/>
  <c r="DY28" i="25"/>
  <c r="H388" i="4" s="1"/>
  <c r="D8" i="1"/>
  <c r="K6" i="34" s="1"/>
  <c r="I6" i="34" s="1"/>
  <c r="Z8" i="1"/>
  <c r="K28" i="34" s="1"/>
  <c r="I28" i="34" s="1"/>
  <c r="Y8" i="1"/>
  <c r="Y7" i="20" s="1"/>
  <c r="AM7" i="1"/>
  <c r="G41" i="34" s="1"/>
  <c r="E41" i="34" s="1"/>
  <c r="AB7" i="1"/>
  <c r="AB6" i="20" s="1"/>
  <c r="AX8" i="1"/>
  <c r="U41" i="20" s="1"/>
  <c r="DY29" i="25"/>
  <c r="H383" i="4" s="1"/>
  <c r="A77" i="12"/>
  <c r="AJ8" i="1"/>
  <c r="G41" i="20" s="1"/>
  <c r="J8" i="1"/>
  <c r="K12" i="34" s="1"/>
  <c r="I12" i="34" s="1"/>
  <c r="AP8" i="1"/>
  <c r="K44" i="34" s="1"/>
  <c r="I44" i="34" s="1"/>
  <c r="Q8" i="1"/>
  <c r="Q7" i="20" s="1"/>
  <c r="AG8" i="1"/>
  <c r="D41" i="20" s="1"/>
  <c r="AW8" i="1"/>
  <c r="T41" i="20" s="1"/>
  <c r="AW7" i="1"/>
  <c r="G51" i="34" s="1"/>
  <c r="E51" i="34" s="1"/>
  <c r="Q7" i="1"/>
  <c r="Q6" i="20" s="1"/>
  <c r="AD7" i="1"/>
  <c r="G32" i="34" s="1"/>
  <c r="E32" i="34" s="1"/>
  <c r="P7" i="1"/>
  <c r="P6" i="20" s="1"/>
  <c r="BD8" i="1"/>
  <c r="AA41" i="20" s="1"/>
  <c r="BI7" i="1"/>
  <c r="G63" i="34" s="1"/>
  <c r="E63" i="34" s="1"/>
  <c r="BH8" i="1"/>
  <c r="K62" i="34" s="1"/>
  <c r="I62" i="34" s="1"/>
  <c r="AF7" i="1"/>
  <c r="AF6" i="20" s="1"/>
  <c r="G7" i="1"/>
  <c r="G6" i="20" s="1"/>
  <c r="N7" i="1"/>
  <c r="N6" i="20" s="1"/>
  <c r="K7" i="1"/>
  <c r="G13" i="34" s="1"/>
  <c r="E13" i="34" s="1"/>
  <c r="M7" i="1"/>
  <c r="M6" i="20" s="1"/>
  <c r="AZ7" i="1"/>
  <c r="G54" i="34" s="1"/>
  <c r="E54" i="34" s="1"/>
  <c r="BC7" i="1"/>
  <c r="Z40" i="20" s="1"/>
  <c r="G5" i="34"/>
  <c r="T8" i="1"/>
  <c r="K22" i="34" s="1"/>
  <c r="I22" i="34" s="1"/>
  <c r="H8" i="1"/>
  <c r="K10" i="34" s="1"/>
  <c r="I10" i="34" s="1"/>
  <c r="AV8" i="1"/>
  <c r="K50" i="34" s="1"/>
  <c r="I50" i="34" s="1"/>
  <c r="R8" i="1"/>
  <c r="K20" i="34" s="1"/>
  <c r="I20" i="34" s="1"/>
  <c r="AH8" i="1"/>
  <c r="E41" i="20" s="1"/>
  <c r="E8" i="1"/>
  <c r="K7" i="34" s="1"/>
  <c r="I7" i="34" s="1"/>
  <c r="M8" i="1"/>
  <c r="M7" i="20" s="1"/>
  <c r="U8" i="1"/>
  <c r="K23" i="34" s="1"/>
  <c r="I23" i="34" s="1"/>
  <c r="AC8" i="1"/>
  <c r="K31" i="34" s="1"/>
  <c r="I31" i="34" s="1"/>
  <c r="AK8" i="1"/>
  <c r="K39" i="34" s="1"/>
  <c r="I39" i="34" s="1"/>
  <c r="AS8" i="1"/>
  <c r="P41" i="20" s="1"/>
  <c r="AZ8" i="1"/>
  <c r="K54" i="34" s="1"/>
  <c r="I54" i="34" s="1"/>
  <c r="BA8" i="1"/>
  <c r="X41" i="20" s="1"/>
  <c r="BC8" i="1"/>
  <c r="K57" i="34" s="1"/>
  <c r="I57" i="34" s="1"/>
  <c r="BE8" i="1"/>
  <c r="K59" i="34" s="1"/>
  <c r="I59" i="34" s="1"/>
  <c r="C7" i="20"/>
  <c r="C41" i="20"/>
  <c r="BF8" i="1"/>
  <c r="K60" i="34" s="1"/>
  <c r="I60" i="34" s="1"/>
  <c r="AN7" i="1"/>
  <c r="K40" i="20" s="1"/>
  <c r="AG7" i="1"/>
  <c r="G35" i="34" s="1"/>
  <c r="E35" i="34" s="1"/>
  <c r="W7" i="1"/>
  <c r="W6" i="20" s="1"/>
  <c r="F7" i="1"/>
  <c r="G8" i="34" s="1"/>
  <c r="E8" i="34" s="1"/>
  <c r="V7" i="1"/>
  <c r="V6" i="20" s="1"/>
  <c r="AT7" i="1"/>
  <c r="G48" i="34" s="1"/>
  <c r="E48" i="34" s="1"/>
  <c r="AH7" i="1"/>
  <c r="E40" i="20" s="1"/>
  <c r="AQ7" i="1"/>
  <c r="G45" i="34" s="1"/>
  <c r="E45" i="34" s="1"/>
  <c r="U7" i="1"/>
  <c r="G23" i="34" s="1"/>
  <c r="E23" i="34" s="1"/>
  <c r="AI7" i="1"/>
  <c r="F40" i="20" s="1"/>
  <c r="D7" i="1"/>
  <c r="G6" i="34" s="1"/>
  <c r="E6" i="34" s="1"/>
  <c r="S7" i="1"/>
  <c r="S6" i="20" s="1"/>
  <c r="BA7" i="1"/>
  <c r="X40" i="20" s="1"/>
  <c r="BB7" i="1"/>
  <c r="G56" i="34" s="1"/>
  <c r="E56" i="34" s="1"/>
  <c r="BH7" i="1"/>
  <c r="AE40" i="20" s="1"/>
  <c r="C40" i="20"/>
  <c r="AJ7" i="1"/>
  <c r="G38" i="34" s="1"/>
  <c r="E38" i="34" s="1"/>
  <c r="AR7" i="1"/>
  <c r="G46" i="34" s="1"/>
  <c r="E46" i="34" s="1"/>
  <c r="AX7" i="1"/>
  <c r="G52" i="34" s="1"/>
  <c r="E52" i="34" s="1"/>
  <c r="I7" i="1"/>
  <c r="G11" i="34" s="1"/>
  <c r="E11" i="34" s="1"/>
  <c r="Y7" i="1"/>
  <c r="G27" i="34" s="1"/>
  <c r="E27" i="34" s="1"/>
  <c r="AO7" i="1"/>
  <c r="G43" i="34" s="1"/>
  <c r="E43" i="34" s="1"/>
  <c r="O7" i="1"/>
  <c r="G17" i="34" s="1"/>
  <c r="E17" i="34" s="1"/>
  <c r="AE7" i="1"/>
  <c r="G33" i="34" s="1"/>
  <c r="E33" i="34" s="1"/>
  <c r="AU7" i="1"/>
  <c r="R40" i="20" s="1"/>
  <c r="J7" i="1"/>
  <c r="G12" i="34" s="1"/>
  <c r="E12" i="34" s="1"/>
  <c r="R7" i="1"/>
  <c r="R6" i="20" s="1"/>
  <c r="Z7" i="1"/>
  <c r="G28" i="34" s="1"/>
  <c r="E28" i="34" s="1"/>
  <c r="AL7" i="1"/>
  <c r="I40" i="20" s="1"/>
  <c r="X7" i="1"/>
  <c r="G26" i="34" s="1"/>
  <c r="E26" i="34" s="1"/>
  <c r="H7" i="1"/>
  <c r="H6" i="20" s="1"/>
  <c r="AA7" i="1"/>
  <c r="G29" i="34" s="1"/>
  <c r="E29" i="34" s="1"/>
  <c r="AK7" i="1"/>
  <c r="H40" i="20" s="1"/>
  <c r="E7" i="1"/>
  <c r="G7" i="34" s="1"/>
  <c r="E7" i="34" s="1"/>
  <c r="L7" i="1"/>
  <c r="G14" i="34" s="1"/>
  <c r="E14" i="34" s="1"/>
  <c r="AS7" i="1"/>
  <c r="G47" i="34" s="1"/>
  <c r="E47" i="34" s="1"/>
  <c r="AP7" i="1"/>
  <c r="G44" i="34" s="1"/>
  <c r="E44" i="34" s="1"/>
  <c r="AC7" i="1"/>
  <c r="G31" i="34" s="1"/>
  <c r="E31" i="34" s="1"/>
  <c r="T7" i="1"/>
  <c r="G22" i="34" s="1"/>
  <c r="E22" i="34" s="1"/>
  <c r="AY7" i="1"/>
  <c r="G53" i="34" s="1"/>
  <c r="E53" i="34" s="1"/>
  <c r="AV7" i="1"/>
  <c r="G50" i="34" s="1"/>
  <c r="E50" i="34" s="1"/>
  <c r="BD7" i="1"/>
  <c r="G58" i="34" s="1"/>
  <c r="E58" i="34" s="1"/>
  <c r="BE7" i="1"/>
  <c r="G59" i="34" s="1"/>
  <c r="E59" i="34" s="1"/>
  <c r="BG7" i="1"/>
  <c r="AD40" i="20" s="1"/>
  <c r="C6" i="20"/>
  <c r="L8" i="1"/>
  <c r="K14" i="34" s="1"/>
  <c r="I14" i="34" s="1"/>
  <c r="AB8" i="1"/>
  <c r="K30" i="34" s="1"/>
  <c r="I30" i="34" s="1"/>
  <c r="AR8" i="1"/>
  <c r="O41" i="20" s="1"/>
  <c r="P8" i="1"/>
  <c r="K18" i="34" s="1"/>
  <c r="I18" i="34" s="1"/>
  <c r="AN8" i="1"/>
  <c r="K42" i="34" s="1"/>
  <c r="I42" i="34" s="1"/>
  <c r="F8" i="1"/>
  <c r="K8" i="34" s="1"/>
  <c r="I8" i="34" s="1"/>
  <c r="N8" i="1"/>
  <c r="K16" i="34" s="1"/>
  <c r="I16" i="34" s="1"/>
  <c r="V8" i="1"/>
  <c r="K24" i="34" s="1"/>
  <c r="I24" i="34" s="1"/>
  <c r="AD8" i="1"/>
  <c r="AD7" i="20" s="1"/>
  <c r="AL8" i="1"/>
  <c r="K40" i="34" s="1"/>
  <c r="I40" i="34" s="1"/>
  <c r="AT8" i="1"/>
  <c r="K48" i="34" s="1"/>
  <c r="I48" i="34" s="1"/>
  <c r="G8" i="1"/>
  <c r="K9" i="34" s="1"/>
  <c r="I9" i="34" s="1"/>
  <c r="K8" i="1"/>
  <c r="K13" i="34" s="1"/>
  <c r="I13" i="34" s="1"/>
  <c r="O8" i="1"/>
  <c r="K17" i="34" s="1"/>
  <c r="I17" i="34" s="1"/>
  <c r="S8" i="1"/>
  <c r="K21" i="34" s="1"/>
  <c r="I21" i="34" s="1"/>
  <c r="W8" i="1"/>
  <c r="K25" i="34" s="1"/>
  <c r="I25" i="34" s="1"/>
  <c r="AA8" i="1"/>
  <c r="K29" i="34" s="1"/>
  <c r="I29" i="34" s="1"/>
  <c r="AE8" i="1"/>
  <c r="K33" i="34" s="1"/>
  <c r="I33" i="34" s="1"/>
  <c r="AI8" i="1"/>
  <c r="K37" i="34" s="1"/>
  <c r="I37" i="34" s="1"/>
  <c r="AM8" i="1"/>
  <c r="K41" i="34" s="1"/>
  <c r="I41" i="34" s="1"/>
  <c r="AQ8" i="1"/>
  <c r="K45" i="34" s="1"/>
  <c r="I45" i="34" s="1"/>
  <c r="AU8" i="1"/>
  <c r="K49" i="34" s="1"/>
  <c r="I49" i="34" s="1"/>
  <c r="AY8" i="1"/>
  <c r="K53" i="34" s="1"/>
  <c r="I53" i="34" s="1"/>
  <c r="BB8" i="1"/>
  <c r="Y41" i="20" s="1"/>
  <c r="BG8" i="1"/>
  <c r="K61" i="34" s="1"/>
  <c r="I61" i="34" s="1"/>
  <c r="BI8" i="1"/>
  <c r="AF41" i="20" s="1"/>
  <c r="X8" i="1"/>
  <c r="X7" i="20" s="1"/>
  <c r="F13" i="20"/>
  <c r="AI8" i="34"/>
  <c r="AG8" i="34" s="1"/>
  <c r="J13" i="20"/>
  <c r="AI12" i="34"/>
  <c r="AG12" i="34" s="1"/>
  <c r="N13" i="20"/>
  <c r="AI16" i="34"/>
  <c r="AG16" i="34" s="1"/>
  <c r="R13" i="20"/>
  <c r="AI20" i="34"/>
  <c r="AG20" i="34" s="1"/>
  <c r="V13" i="20"/>
  <c r="AI24" i="34"/>
  <c r="AG24" i="34" s="1"/>
  <c r="AA13" i="20"/>
  <c r="AI29" i="34"/>
  <c r="AG29" i="34" s="1"/>
  <c r="AE13" i="20"/>
  <c r="AI33" i="34"/>
  <c r="AG33" i="34" s="1"/>
  <c r="F47" i="20"/>
  <c r="AI37" i="34"/>
  <c r="AG37" i="34" s="1"/>
  <c r="J47" i="20"/>
  <c r="AI41" i="34"/>
  <c r="AG41" i="34" s="1"/>
  <c r="N47" i="20"/>
  <c r="AI45" i="34"/>
  <c r="AG45" i="34" s="1"/>
  <c r="R47" i="20"/>
  <c r="AI49" i="34"/>
  <c r="AG49" i="34" s="1"/>
  <c r="E13" i="20"/>
  <c r="AI7" i="34"/>
  <c r="AG7" i="34" s="1"/>
  <c r="I13" i="20"/>
  <c r="AI11" i="34"/>
  <c r="AG11" i="34" s="1"/>
  <c r="M13" i="20"/>
  <c r="AI15" i="34"/>
  <c r="AG15" i="34" s="1"/>
  <c r="Q13" i="20"/>
  <c r="AI19" i="34"/>
  <c r="AG19" i="34" s="1"/>
  <c r="U13" i="20"/>
  <c r="AI23" i="34"/>
  <c r="AG23" i="34" s="1"/>
  <c r="Z13" i="20"/>
  <c r="AI28" i="34"/>
  <c r="AG28" i="34" s="1"/>
  <c r="AD13" i="20"/>
  <c r="AI32" i="34"/>
  <c r="AG32" i="34" s="1"/>
  <c r="E47" i="20"/>
  <c r="AI36" i="34"/>
  <c r="AG36" i="34" s="1"/>
  <c r="I47" i="20"/>
  <c r="AI40" i="34"/>
  <c r="AG40" i="34" s="1"/>
  <c r="M47" i="20"/>
  <c r="AI44" i="34"/>
  <c r="AG44" i="34" s="1"/>
  <c r="Q47" i="20"/>
  <c r="AI48" i="34"/>
  <c r="AG48" i="34" s="1"/>
  <c r="V47" i="20"/>
  <c r="AI53" i="34"/>
  <c r="AG53" i="34" s="1"/>
  <c r="X47" i="20"/>
  <c r="AI55" i="34"/>
  <c r="AG55" i="34" s="1"/>
  <c r="Z47" i="20"/>
  <c r="AI57" i="34"/>
  <c r="AG57" i="34" s="1"/>
  <c r="AA47" i="20"/>
  <c r="AI58" i="34"/>
  <c r="AG58" i="34" s="1"/>
  <c r="AE47" i="20"/>
  <c r="AI62" i="34"/>
  <c r="AG62" i="34" s="1"/>
  <c r="AF47" i="20"/>
  <c r="AI63" i="34"/>
  <c r="AG63" i="34" s="1"/>
  <c r="AC47" i="20"/>
  <c r="AI60" i="34"/>
  <c r="AG60" i="34" s="1"/>
  <c r="D13" i="20"/>
  <c r="AI6" i="34"/>
  <c r="AG6" i="34" s="1"/>
  <c r="H13" i="20"/>
  <c r="AI10" i="34"/>
  <c r="AG10" i="34" s="1"/>
  <c r="L13" i="20"/>
  <c r="AI14" i="34"/>
  <c r="AG14" i="34" s="1"/>
  <c r="P13" i="20"/>
  <c r="AI18" i="34"/>
  <c r="AG18" i="34" s="1"/>
  <c r="T13" i="20"/>
  <c r="AI22" i="34"/>
  <c r="AG22" i="34" s="1"/>
  <c r="Y13" i="20"/>
  <c r="AI27" i="34"/>
  <c r="AG27" i="34" s="1"/>
  <c r="AC13" i="20"/>
  <c r="AI31" i="34"/>
  <c r="AG31" i="34" s="1"/>
  <c r="D47" i="20"/>
  <c r="AI35" i="34"/>
  <c r="AG35" i="34" s="1"/>
  <c r="H47" i="20"/>
  <c r="AI39" i="34"/>
  <c r="AG39" i="34" s="1"/>
  <c r="L47" i="20"/>
  <c r="AI43" i="34"/>
  <c r="AG43" i="34" s="1"/>
  <c r="P47" i="20"/>
  <c r="AI47" i="34"/>
  <c r="AG47" i="34" s="1"/>
  <c r="T47" i="20"/>
  <c r="AI51" i="34"/>
  <c r="AG51" i="34" s="1"/>
  <c r="G13" i="20"/>
  <c r="AI9" i="34"/>
  <c r="AG9" i="34" s="1"/>
  <c r="K13" i="20"/>
  <c r="AI13" i="34"/>
  <c r="AG13" i="34" s="1"/>
  <c r="O13" i="20"/>
  <c r="AI17" i="34"/>
  <c r="AG17" i="34" s="1"/>
  <c r="S13" i="20"/>
  <c r="AI21" i="34"/>
  <c r="AG21" i="34" s="1"/>
  <c r="W13" i="20"/>
  <c r="AI25" i="34"/>
  <c r="AG25" i="34" s="1"/>
  <c r="AB13" i="20"/>
  <c r="AI30" i="34"/>
  <c r="AG30" i="34" s="1"/>
  <c r="AF13" i="20"/>
  <c r="AI34" i="34"/>
  <c r="AG34" i="34" s="1"/>
  <c r="G47" i="20"/>
  <c r="AI38" i="34"/>
  <c r="AG38" i="34" s="1"/>
  <c r="K47" i="20"/>
  <c r="AI42" i="34"/>
  <c r="AG42" i="34" s="1"/>
  <c r="O47" i="20"/>
  <c r="AI46" i="34"/>
  <c r="AG46" i="34" s="1"/>
  <c r="S47" i="20"/>
  <c r="AI50" i="34"/>
  <c r="AG50" i="34" s="1"/>
  <c r="W47" i="20"/>
  <c r="AI54" i="34"/>
  <c r="AG54" i="34" s="1"/>
  <c r="U47" i="20"/>
  <c r="AI52" i="34"/>
  <c r="AG52" i="34" s="1"/>
  <c r="Y47" i="20"/>
  <c r="AI56" i="34"/>
  <c r="AG56" i="34" s="1"/>
  <c r="AB47" i="20"/>
  <c r="AI59" i="34"/>
  <c r="AG59" i="34" s="1"/>
  <c r="AD47" i="20"/>
  <c r="AI61" i="34"/>
  <c r="AG61" i="34" s="1"/>
  <c r="X13" i="20"/>
  <c r="AI26" i="34"/>
  <c r="AG26" i="34" s="1"/>
  <c r="R201" i="12"/>
  <c r="C514" i="4" s="1"/>
  <c r="R205" i="12"/>
  <c r="C517" i="4" s="1"/>
  <c r="R209" i="12"/>
  <c r="C503" i="4" s="1"/>
  <c r="AA18" i="20"/>
  <c r="F52" i="20"/>
  <c r="H297" i="4"/>
  <c r="U18" i="20"/>
  <c r="H292" i="4"/>
  <c r="P52" i="20"/>
  <c r="E29" i="20"/>
  <c r="M29" i="20"/>
  <c r="U29" i="20"/>
  <c r="AC29" i="20"/>
  <c r="H63" i="20"/>
  <c r="P63" i="20"/>
  <c r="K29" i="20"/>
  <c r="S29" i="20"/>
  <c r="AA29" i="20"/>
  <c r="F63" i="20"/>
  <c r="N63" i="20"/>
  <c r="L29" i="20"/>
  <c r="P29" i="20"/>
  <c r="T29" i="20"/>
  <c r="X29" i="20"/>
  <c r="AB29" i="20"/>
  <c r="AF29" i="20"/>
  <c r="G63" i="20"/>
  <c r="K63" i="20"/>
  <c r="O63" i="20"/>
  <c r="V63" i="20"/>
  <c r="Y63" i="20"/>
  <c r="AB63" i="20"/>
  <c r="AE63" i="20"/>
  <c r="AD63" i="20"/>
  <c r="I29" i="20"/>
  <c r="Q29" i="20"/>
  <c r="Y29" i="20"/>
  <c r="D63" i="20"/>
  <c r="L63" i="20"/>
  <c r="G29" i="20"/>
  <c r="O29" i="20"/>
  <c r="W29" i="20"/>
  <c r="AE29" i="20"/>
  <c r="J63" i="20"/>
  <c r="R63" i="20"/>
  <c r="F29" i="20"/>
  <c r="J29" i="20"/>
  <c r="N29" i="20"/>
  <c r="R29" i="20"/>
  <c r="V29" i="20"/>
  <c r="Z29" i="20"/>
  <c r="AD29" i="20"/>
  <c r="E63" i="20"/>
  <c r="I63" i="20"/>
  <c r="M63" i="20"/>
  <c r="Q63" i="20"/>
  <c r="W63" i="20"/>
  <c r="U63" i="20"/>
  <c r="X63" i="20"/>
  <c r="Z63" i="20"/>
  <c r="AA63" i="20"/>
  <c r="AF63" i="20"/>
  <c r="AC40" i="20"/>
  <c r="E11" i="20"/>
  <c r="AA7" i="34"/>
  <c r="Y7" i="34" s="1"/>
  <c r="I11" i="20"/>
  <c r="AA11" i="34"/>
  <c r="Y11" i="34" s="1"/>
  <c r="M11" i="20"/>
  <c r="AA15" i="34"/>
  <c r="Y15" i="34" s="1"/>
  <c r="Q11" i="20"/>
  <c r="AA19" i="34"/>
  <c r="Y19" i="34" s="1"/>
  <c r="U11" i="20"/>
  <c r="AA23" i="34"/>
  <c r="Y23" i="34" s="1"/>
  <c r="Y11" i="20"/>
  <c r="AA27" i="34"/>
  <c r="Y27" i="34" s="1"/>
  <c r="AC11" i="20"/>
  <c r="AA31" i="34"/>
  <c r="Y31" i="34" s="1"/>
  <c r="D45" i="20"/>
  <c r="AA35" i="34"/>
  <c r="Y35" i="34" s="1"/>
  <c r="H45" i="20"/>
  <c r="AA39" i="34"/>
  <c r="Y39" i="34" s="1"/>
  <c r="L45" i="20"/>
  <c r="AA43" i="34"/>
  <c r="Y43" i="34" s="1"/>
  <c r="P45" i="20"/>
  <c r="AA47" i="34"/>
  <c r="Y47" i="34" s="1"/>
  <c r="T45" i="20"/>
  <c r="AA51" i="34"/>
  <c r="Y51" i="34" s="1"/>
  <c r="D11" i="20"/>
  <c r="AA6" i="34"/>
  <c r="Y6" i="34" s="1"/>
  <c r="H11" i="20"/>
  <c r="AA10" i="34"/>
  <c r="Y10" i="34" s="1"/>
  <c r="L11" i="20"/>
  <c r="AA14" i="34"/>
  <c r="Y14" i="34" s="1"/>
  <c r="P11" i="20"/>
  <c r="AA18" i="34"/>
  <c r="Y18" i="34" s="1"/>
  <c r="T11" i="20"/>
  <c r="AA22" i="34"/>
  <c r="Y22" i="34" s="1"/>
  <c r="Z11" i="20"/>
  <c r="AA28" i="34"/>
  <c r="Y28" i="34" s="1"/>
  <c r="AD11" i="20"/>
  <c r="AA32" i="34"/>
  <c r="Y32" i="34" s="1"/>
  <c r="E45" i="20"/>
  <c r="AA36" i="34"/>
  <c r="Y36" i="34" s="1"/>
  <c r="I45" i="20"/>
  <c r="AA40" i="34"/>
  <c r="Y40" i="34" s="1"/>
  <c r="M45" i="20"/>
  <c r="AA44" i="34"/>
  <c r="Y44" i="34" s="1"/>
  <c r="Q45" i="20"/>
  <c r="AA48" i="34"/>
  <c r="Y48" i="34" s="1"/>
  <c r="G11" i="20"/>
  <c r="AA9" i="34"/>
  <c r="Y9" i="34" s="1"/>
  <c r="K11" i="20"/>
  <c r="AA13" i="34"/>
  <c r="Y13" i="34" s="1"/>
  <c r="O11" i="20"/>
  <c r="AA17" i="34"/>
  <c r="Y17" i="34" s="1"/>
  <c r="S11" i="20"/>
  <c r="AA21" i="34"/>
  <c r="Y21" i="34" s="1"/>
  <c r="W11" i="20"/>
  <c r="AA25" i="34"/>
  <c r="Y25" i="34" s="1"/>
  <c r="AA11" i="20"/>
  <c r="AA29" i="34"/>
  <c r="Y29" i="34" s="1"/>
  <c r="AE11" i="20"/>
  <c r="AA33" i="34"/>
  <c r="Y33" i="34" s="1"/>
  <c r="F45" i="20"/>
  <c r="AA37" i="34"/>
  <c r="Y37" i="34" s="1"/>
  <c r="J45" i="20"/>
  <c r="AA41" i="34"/>
  <c r="Y41" i="34" s="1"/>
  <c r="N45" i="20"/>
  <c r="AA45" i="34"/>
  <c r="Y45" i="34" s="1"/>
  <c r="R45" i="20"/>
  <c r="AA49" i="34"/>
  <c r="Y49" i="34" s="1"/>
  <c r="F11" i="20"/>
  <c r="AA8" i="34"/>
  <c r="Y8" i="34" s="1"/>
  <c r="J11" i="20"/>
  <c r="AA12" i="34"/>
  <c r="Y12" i="34" s="1"/>
  <c r="N11" i="20"/>
  <c r="AA16" i="34"/>
  <c r="Y16" i="34" s="1"/>
  <c r="R11" i="20"/>
  <c r="AA20" i="34"/>
  <c r="Y20" i="34" s="1"/>
  <c r="V11" i="20"/>
  <c r="AA24" i="34"/>
  <c r="Y24" i="34" s="1"/>
  <c r="AB11" i="20"/>
  <c r="AA30" i="34"/>
  <c r="Y30" i="34" s="1"/>
  <c r="AF11" i="20"/>
  <c r="AA34" i="34"/>
  <c r="Y34" i="34" s="1"/>
  <c r="G45" i="20"/>
  <c r="AA38" i="34"/>
  <c r="Y38" i="34" s="1"/>
  <c r="K45" i="20"/>
  <c r="AA42" i="34"/>
  <c r="Y42" i="34" s="1"/>
  <c r="O45" i="20"/>
  <c r="AA46" i="34"/>
  <c r="Y46" i="34" s="1"/>
  <c r="S45" i="20"/>
  <c r="AA50" i="34"/>
  <c r="Y50" i="34" s="1"/>
  <c r="W45" i="20"/>
  <c r="AA54" i="34"/>
  <c r="Y54" i="34" s="1"/>
  <c r="U45" i="20"/>
  <c r="AA52" i="34"/>
  <c r="Y52" i="34" s="1"/>
  <c r="Y45" i="20"/>
  <c r="AA56" i="34"/>
  <c r="Y56" i="34" s="1"/>
  <c r="AB45" i="20"/>
  <c r="AA59" i="34"/>
  <c r="Y59" i="34" s="1"/>
  <c r="AE45" i="20"/>
  <c r="AA62" i="34"/>
  <c r="Y62" i="34" s="1"/>
  <c r="AF45" i="20"/>
  <c r="AA63" i="34"/>
  <c r="Y63" i="34" s="1"/>
  <c r="V45" i="20"/>
  <c r="AA53" i="34"/>
  <c r="Y53" i="34" s="1"/>
  <c r="X45" i="20"/>
  <c r="AA55" i="34"/>
  <c r="Y55" i="34" s="1"/>
  <c r="Z45" i="20"/>
  <c r="AA57" i="34"/>
  <c r="Y57" i="34" s="1"/>
  <c r="AA45" i="20"/>
  <c r="AA58" i="34"/>
  <c r="Y58" i="34" s="1"/>
  <c r="AD45" i="20"/>
  <c r="AA61" i="34"/>
  <c r="Y61" i="34" s="1"/>
  <c r="X11" i="20"/>
  <c r="AA26" i="34"/>
  <c r="Y26" i="34" s="1"/>
  <c r="D12" i="20"/>
  <c r="AE6" i="34"/>
  <c r="AC6" i="34" s="1"/>
  <c r="H12" i="20"/>
  <c r="AE10" i="34"/>
  <c r="AC10" i="34" s="1"/>
  <c r="L12" i="20"/>
  <c r="AE14" i="34"/>
  <c r="AC14" i="34" s="1"/>
  <c r="P12" i="20"/>
  <c r="AE18" i="34"/>
  <c r="AC18" i="34" s="1"/>
  <c r="T12" i="20"/>
  <c r="AE22" i="34"/>
  <c r="AC22" i="34" s="1"/>
  <c r="Y12" i="20"/>
  <c r="AE27" i="34"/>
  <c r="AC27" i="34" s="1"/>
  <c r="AC12" i="20"/>
  <c r="AE31" i="34"/>
  <c r="AC31" i="34" s="1"/>
  <c r="D46" i="20"/>
  <c r="AE35" i="34"/>
  <c r="AC35" i="34" s="1"/>
  <c r="H46" i="20"/>
  <c r="AE39" i="34"/>
  <c r="AC39" i="34" s="1"/>
  <c r="L46" i="20"/>
  <c r="AE43" i="34"/>
  <c r="AC43" i="34" s="1"/>
  <c r="P46" i="20"/>
  <c r="AE47" i="34"/>
  <c r="AC47" i="34" s="1"/>
  <c r="T46" i="20"/>
  <c r="AE51" i="34"/>
  <c r="AC51" i="34" s="1"/>
  <c r="E12" i="20"/>
  <c r="AE7" i="34"/>
  <c r="AC7" i="34" s="1"/>
  <c r="I12" i="20"/>
  <c r="AE11" i="34"/>
  <c r="AC11" i="34" s="1"/>
  <c r="M12" i="20"/>
  <c r="AE15" i="34"/>
  <c r="AC15" i="34" s="1"/>
  <c r="Q12" i="20"/>
  <c r="AE19" i="34"/>
  <c r="AC19" i="34" s="1"/>
  <c r="U12" i="20"/>
  <c r="AE23" i="34"/>
  <c r="AC23" i="34" s="1"/>
  <c r="Z12" i="20"/>
  <c r="AE28" i="34"/>
  <c r="AC28" i="34" s="1"/>
  <c r="AD12" i="20"/>
  <c r="AE32" i="34"/>
  <c r="AC32" i="34" s="1"/>
  <c r="E46" i="20"/>
  <c r="AE36" i="34"/>
  <c r="AC36" i="34" s="1"/>
  <c r="I46" i="20"/>
  <c r="AE40" i="34"/>
  <c r="AC40" i="34" s="1"/>
  <c r="M46" i="20"/>
  <c r="AE44" i="34"/>
  <c r="AC44" i="34" s="1"/>
  <c r="Q46" i="20"/>
  <c r="AE48" i="34"/>
  <c r="AC48" i="34" s="1"/>
  <c r="V46" i="20"/>
  <c r="AE53" i="34"/>
  <c r="AC53" i="34" s="1"/>
  <c r="U46" i="20"/>
  <c r="AE52" i="34"/>
  <c r="AC52" i="34" s="1"/>
  <c r="AA46" i="20"/>
  <c r="AE58" i="34"/>
  <c r="AC58" i="34" s="1"/>
  <c r="AE46" i="20"/>
  <c r="AE62" i="34"/>
  <c r="AC62" i="34" s="1"/>
  <c r="X12" i="20"/>
  <c r="AE26" i="34"/>
  <c r="AC26" i="34" s="1"/>
  <c r="R213" i="12"/>
  <c r="A213" i="12" s="1"/>
  <c r="R217" i="12"/>
  <c r="C490" i="4" s="1"/>
  <c r="R221" i="12"/>
  <c r="C482" i="4" s="1"/>
  <c r="R225" i="12"/>
  <c r="C494" i="4" s="1"/>
  <c r="R229" i="12"/>
  <c r="C501" i="4" s="1"/>
  <c r="R233" i="12"/>
  <c r="H479" i="4" s="1"/>
  <c r="R237" i="12"/>
  <c r="C488" i="4" s="1"/>
  <c r="R241" i="12"/>
  <c r="A241" i="12" s="1"/>
  <c r="R245" i="12"/>
  <c r="H492" i="4" s="1"/>
  <c r="R200" i="12"/>
  <c r="A200" i="12" s="1"/>
  <c r="R204" i="12"/>
  <c r="C515" i="4" s="1"/>
  <c r="R208" i="12"/>
  <c r="C518" i="4" s="1"/>
  <c r="R212" i="12"/>
  <c r="C507" i="4" s="1"/>
  <c r="R216" i="12"/>
  <c r="C487" i="4" s="1"/>
  <c r="R220" i="12"/>
  <c r="C485" i="4" s="1"/>
  <c r="R224" i="12"/>
  <c r="C486" i="4" s="1"/>
  <c r="R228" i="12"/>
  <c r="C502" i="4" s="1"/>
  <c r="R232" i="12"/>
  <c r="H480" i="4" s="1"/>
  <c r="R236" i="12"/>
  <c r="A236" i="12" s="1"/>
  <c r="R240" i="12"/>
  <c r="R244" i="12"/>
  <c r="A244" i="12" s="1"/>
  <c r="F12" i="20"/>
  <c r="AE8" i="34"/>
  <c r="AC8" i="34" s="1"/>
  <c r="J12" i="20"/>
  <c r="AE12" i="34"/>
  <c r="AC12" i="34" s="1"/>
  <c r="N12" i="20"/>
  <c r="AE16" i="34"/>
  <c r="AC16" i="34" s="1"/>
  <c r="R12" i="20"/>
  <c r="AE20" i="34"/>
  <c r="AC20" i="34" s="1"/>
  <c r="V12" i="20"/>
  <c r="AE24" i="34"/>
  <c r="AC24" i="34" s="1"/>
  <c r="AA12" i="20"/>
  <c r="AE29" i="34"/>
  <c r="AC29" i="34" s="1"/>
  <c r="AE12" i="20"/>
  <c r="AE33" i="34"/>
  <c r="AC33" i="34" s="1"/>
  <c r="F46" i="20"/>
  <c r="AE37" i="34"/>
  <c r="AC37" i="34" s="1"/>
  <c r="J46" i="20"/>
  <c r="AE41" i="34"/>
  <c r="AC41" i="34" s="1"/>
  <c r="N46" i="20"/>
  <c r="AE45" i="34"/>
  <c r="AC45" i="34" s="1"/>
  <c r="R46" i="20"/>
  <c r="AE49" i="34"/>
  <c r="AC49" i="34" s="1"/>
  <c r="G12" i="20"/>
  <c r="AE9" i="34"/>
  <c r="AC9" i="34" s="1"/>
  <c r="K12" i="20"/>
  <c r="AE13" i="34"/>
  <c r="AC13" i="34" s="1"/>
  <c r="O12" i="20"/>
  <c r="AE17" i="34"/>
  <c r="AC17" i="34" s="1"/>
  <c r="S12" i="20"/>
  <c r="AE21" i="34"/>
  <c r="AC21" i="34" s="1"/>
  <c r="W12" i="20"/>
  <c r="AE25" i="34"/>
  <c r="AC25" i="34" s="1"/>
  <c r="AB12" i="20"/>
  <c r="AE30" i="34"/>
  <c r="AC30" i="34" s="1"/>
  <c r="AF12" i="20"/>
  <c r="AE34" i="34"/>
  <c r="AC34" i="34" s="1"/>
  <c r="G46" i="20"/>
  <c r="AE38" i="34"/>
  <c r="AC38" i="34" s="1"/>
  <c r="K46" i="20"/>
  <c r="AE42" i="34"/>
  <c r="AC42" i="34" s="1"/>
  <c r="O46" i="20"/>
  <c r="AE46" i="34"/>
  <c r="AC46" i="34" s="1"/>
  <c r="S46" i="20"/>
  <c r="AE50" i="34"/>
  <c r="AC50" i="34" s="1"/>
  <c r="W46" i="20"/>
  <c r="AE54" i="34"/>
  <c r="AC54" i="34" s="1"/>
  <c r="X46" i="20"/>
  <c r="AE55" i="34"/>
  <c r="AC55" i="34" s="1"/>
  <c r="Y46" i="20"/>
  <c r="AE56" i="34"/>
  <c r="AC56" i="34" s="1"/>
  <c r="Z46" i="20"/>
  <c r="AE57" i="34"/>
  <c r="AC57" i="34" s="1"/>
  <c r="AB46" i="20"/>
  <c r="AE59" i="34"/>
  <c r="AC59" i="34" s="1"/>
  <c r="AD46" i="20"/>
  <c r="AE61" i="34"/>
  <c r="AC61" i="34" s="1"/>
  <c r="AF46" i="20"/>
  <c r="AE63" i="34"/>
  <c r="AC63" i="34" s="1"/>
  <c r="R199" i="12"/>
  <c r="C480" i="4" s="1"/>
  <c r="R203" i="12"/>
  <c r="C513" i="4" s="1"/>
  <c r="R207" i="12"/>
  <c r="C520" i="4" s="1"/>
  <c r="R211" i="12"/>
  <c r="A211" i="12" s="1"/>
  <c r="R215" i="12"/>
  <c r="H482" i="4" s="1"/>
  <c r="R219" i="12"/>
  <c r="C500" i="4" s="1"/>
  <c r="R223" i="12"/>
  <c r="C484" i="4" s="1"/>
  <c r="R227" i="12"/>
  <c r="C497" i="4" s="1"/>
  <c r="R231" i="12"/>
  <c r="C492" i="4" s="1"/>
  <c r="R235" i="12"/>
  <c r="H484" i="4" s="1"/>
  <c r="R239" i="12"/>
  <c r="R243" i="12"/>
  <c r="A243" i="12" s="1"/>
  <c r="R198" i="12"/>
  <c r="A198" i="12" s="1"/>
  <c r="R202" i="12"/>
  <c r="R206" i="12"/>
  <c r="C519" i="4" s="1"/>
  <c r="R210" i="12"/>
  <c r="R214" i="12"/>
  <c r="C505" i="4" s="1"/>
  <c r="R218" i="12"/>
  <c r="C491" i="4" s="1"/>
  <c r="R222" i="12"/>
  <c r="C483" i="4" s="1"/>
  <c r="R226" i="12"/>
  <c r="C495" i="4" s="1"/>
  <c r="R230" i="12"/>
  <c r="C496" i="4" s="1"/>
  <c r="R234" i="12"/>
  <c r="C506" i="4" s="1"/>
  <c r="R238" i="12"/>
  <c r="C498" i="4" s="1"/>
  <c r="R242" i="12"/>
  <c r="A242" i="12" s="1"/>
  <c r="R246" i="12"/>
  <c r="A246" i="12" s="1"/>
  <c r="A203" i="12"/>
  <c r="R197" i="12"/>
  <c r="A245" i="12"/>
  <c r="C20" i="12"/>
  <c r="C45" i="12"/>
  <c r="C21" i="23" s="1"/>
  <c r="C48" i="12"/>
  <c r="C40" i="12"/>
  <c r="C41" i="23" s="1"/>
  <c r="D10" i="20"/>
  <c r="W6" i="34"/>
  <c r="U6" i="34" s="1"/>
  <c r="H10" i="20"/>
  <c r="W10" i="34"/>
  <c r="U10" i="34" s="1"/>
  <c r="L10" i="20"/>
  <c r="W14" i="34"/>
  <c r="U14" i="34" s="1"/>
  <c r="P10" i="20"/>
  <c r="W18" i="34"/>
  <c r="U18" i="34" s="1"/>
  <c r="T10" i="20"/>
  <c r="W22" i="34"/>
  <c r="U22" i="34" s="1"/>
  <c r="Z10" i="20"/>
  <c r="W28" i="34"/>
  <c r="U28" i="34" s="1"/>
  <c r="AD10" i="20"/>
  <c r="W32" i="34"/>
  <c r="U32" i="34" s="1"/>
  <c r="E44" i="20"/>
  <c r="W36" i="34"/>
  <c r="U36" i="34" s="1"/>
  <c r="I44" i="20"/>
  <c r="W40" i="34"/>
  <c r="U40" i="34" s="1"/>
  <c r="M44" i="20"/>
  <c r="W44" i="34"/>
  <c r="U44" i="34" s="1"/>
  <c r="Q44" i="20"/>
  <c r="W48" i="34"/>
  <c r="U48" i="34" s="1"/>
  <c r="G10" i="20"/>
  <c r="W9" i="34"/>
  <c r="U9" i="34" s="1"/>
  <c r="K10" i="20"/>
  <c r="W13" i="34"/>
  <c r="U13" i="34" s="1"/>
  <c r="O10" i="20"/>
  <c r="W17" i="34"/>
  <c r="U17" i="34" s="1"/>
  <c r="S10" i="20"/>
  <c r="W21" i="34"/>
  <c r="U21" i="34" s="1"/>
  <c r="W10" i="20"/>
  <c r="W25" i="34"/>
  <c r="U25" i="34" s="1"/>
  <c r="AA10" i="20"/>
  <c r="W29" i="34"/>
  <c r="U29" i="34" s="1"/>
  <c r="AE10" i="20"/>
  <c r="W33" i="34"/>
  <c r="U33" i="34" s="1"/>
  <c r="F44" i="20"/>
  <c r="W37" i="34"/>
  <c r="U37" i="34" s="1"/>
  <c r="J44" i="20"/>
  <c r="W41" i="34"/>
  <c r="U41" i="34" s="1"/>
  <c r="N44" i="20"/>
  <c r="W45" i="34"/>
  <c r="U45" i="34" s="1"/>
  <c r="R44" i="20"/>
  <c r="W49" i="34"/>
  <c r="U49" i="34" s="1"/>
  <c r="D8" i="20"/>
  <c r="O6" i="34"/>
  <c r="M6" i="34" s="1"/>
  <c r="E9" i="20"/>
  <c r="S7" i="34"/>
  <c r="Q7" i="34" s="1"/>
  <c r="I9" i="20"/>
  <c r="S11" i="34"/>
  <c r="Q11" i="34" s="1"/>
  <c r="M9" i="20"/>
  <c r="S15" i="34"/>
  <c r="Q15" i="34" s="1"/>
  <c r="Q9" i="20"/>
  <c r="S19" i="34"/>
  <c r="Q19" i="34" s="1"/>
  <c r="U9" i="20"/>
  <c r="S23" i="34"/>
  <c r="Q23" i="34" s="1"/>
  <c r="Y9" i="20"/>
  <c r="S27" i="34"/>
  <c r="Q27" i="34" s="1"/>
  <c r="AC9" i="20"/>
  <c r="S31" i="34"/>
  <c r="Q31" i="34" s="1"/>
  <c r="D43" i="20"/>
  <c r="S35" i="34"/>
  <c r="Q35" i="34" s="1"/>
  <c r="H43" i="20"/>
  <c r="S39" i="34"/>
  <c r="Q39" i="34" s="1"/>
  <c r="L43" i="20"/>
  <c r="S43" i="34"/>
  <c r="Q43" i="34" s="1"/>
  <c r="P43" i="20"/>
  <c r="S47" i="34"/>
  <c r="Q47" i="34" s="1"/>
  <c r="T43" i="20"/>
  <c r="S51" i="34"/>
  <c r="Q51" i="34" s="1"/>
  <c r="D9" i="20"/>
  <c r="S6" i="34"/>
  <c r="Q6" i="34" s="1"/>
  <c r="H9" i="20"/>
  <c r="S10" i="34"/>
  <c r="Q10" i="34" s="1"/>
  <c r="L9" i="20"/>
  <c r="S14" i="34"/>
  <c r="Q14" i="34" s="1"/>
  <c r="P9" i="20"/>
  <c r="S18" i="34"/>
  <c r="Q18" i="34" s="1"/>
  <c r="T9" i="20"/>
  <c r="S22" i="34"/>
  <c r="Q22" i="34" s="1"/>
  <c r="Z9" i="20"/>
  <c r="S28" i="34"/>
  <c r="Q28" i="34" s="1"/>
  <c r="AD9" i="20"/>
  <c r="S32" i="34"/>
  <c r="Q32" i="34" s="1"/>
  <c r="E43" i="20"/>
  <c r="S36" i="34"/>
  <c r="Q36" i="34" s="1"/>
  <c r="I43" i="20"/>
  <c r="S40" i="34"/>
  <c r="Q40" i="34" s="1"/>
  <c r="M43" i="20"/>
  <c r="S44" i="34"/>
  <c r="Q44" i="34" s="1"/>
  <c r="Q43" i="20"/>
  <c r="S48" i="34"/>
  <c r="Q48" i="34" s="1"/>
  <c r="W44" i="20"/>
  <c r="W54" i="34"/>
  <c r="U54" i="34" s="1"/>
  <c r="V43" i="20"/>
  <c r="S53" i="34"/>
  <c r="Q53" i="34" s="1"/>
  <c r="X43" i="20"/>
  <c r="S55" i="34"/>
  <c r="Q55" i="34" s="1"/>
  <c r="AA44" i="20"/>
  <c r="W58" i="34"/>
  <c r="U58" i="34" s="1"/>
  <c r="Z43" i="20"/>
  <c r="S57" i="34"/>
  <c r="Q57" i="34" s="1"/>
  <c r="AA43" i="20"/>
  <c r="S58" i="34"/>
  <c r="Q58" i="34" s="1"/>
  <c r="AB44" i="20"/>
  <c r="W59" i="34"/>
  <c r="U59" i="34" s="1"/>
  <c r="AB43" i="20"/>
  <c r="S59" i="34"/>
  <c r="Q59" i="34" s="1"/>
  <c r="AD43" i="20"/>
  <c r="S61" i="34"/>
  <c r="Q61" i="34" s="1"/>
  <c r="AE43" i="20"/>
  <c r="S62" i="34"/>
  <c r="Q62" i="34" s="1"/>
  <c r="AD44" i="20"/>
  <c r="W61" i="34"/>
  <c r="U61" i="34" s="1"/>
  <c r="AF44" i="20"/>
  <c r="W63" i="34"/>
  <c r="U63" i="34" s="1"/>
  <c r="F10" i="20"/>
  <c r="W8" i="34"/>
  <c r="U8" i="34" s="1"/>
  <c r="J10" i="20"/>
  <c r="W12" i="34"/>
  <c r="U12" i="34" s="1"/>
  <c r="N10" i="20"/>
  <c r="W16" i="34"/>
  <c r="U16" i="34" s="1"/>
  <c r="R10" i="20"/>
  <c r="W20" i="34"/>
  <c r="U20" i="34" s="1"/>
  <c r="V10" i="20"/>
  <c r="W24" i="34"/>
  <c r="U24" i="34" s="1"/>
  <c r="AB10" i="20"/>
  <c r="W30" i="34"/>
  <c r="U30" i="34" s="1"/>
  <c r="AF10" i="20"/>
  <c r="W34" i="34"/>
  <c r="U34" i="34" s="1"/>
  <c r="G44" i="20"/>
  <c r="W38" i="34"/>
  <c r="U38" i="34" s="1"/>
  <c r="K44" i="20"/>
  <c r="W42" i="34"/>
  <c r="U42" i="34" s="1"/>
  <c r="O44" i="20"/>
  <c r="W46" i="34"/>
  <c r="U46" i="34" s="1"/>
  <c r="S44" i="20"/>
  <c r="W50" i="34"/>
  <c r="U50" i="34" s="1"/>
  <c r="E10" i="20"/>
  <c r="W7" i="34"/>
  <c r="U7" i="34" s="1"/>
  <c r="I10" i="20"/>
  <c r="W11" i="34"/>
  <c r="U11" i="34" s="1"/>
  <c r="M10" i="20"/>
  <c r="W15" i="34"/>
  <c r="U15" i="34" s="1"/>
  <c r="Q10" i="20"/>
  <c r="W19" i="34"/>
  <c r="U19" i="34" s="1"/>
  <c r="U10" i="20"/>
  <c r="W23" i="34"/>
  <c r="U23" i="34" s="1"/>
  <c r="Y10" i="20"/>
  <c r="W27" i="34"/>
  <c r="U27" i="34" s="1"/>
  <c r="AC10" i="20"/>
  <c r="W31" i="34"/>
  <c r="U31" i="34" s="1"/>
  <c r="D44" i="20"/>
  <c r="W35" i="34"/>
  <c r="U35" i="34" s="1"/>
  <c r="H44" i="20"/>
  <c r="W39" i="34"/>
  <c r="U39" i="34" s="1"/>
  <c r="L44" i="20"/>
  <c r="W43" i="34"/>
  <c r="U43" i="34" s="1"/>
  <c r="P44" i="20"/>
  <c r="W47" i="34"/>
  <c r="U47" i="34" s="1"/>
  <c r="T44" i="20"/>
  <c r="W51" i="34"/>
  <c r="U51" i="34" s="1"/>
  <c r="E8" i="20"/>
  <c r="O7" i="34"/>
  <c r="M7" i="34" s="1"/>
  <c r="F8" i="20"/>
  <c r="O8" i="34"/>
  <c r="M8" i="34" s="1"/>
  <c r="G9" i="20"/>
  <c r="S9" i="34"/>
  <c r="Q9" i="34" s="1"/>
  <c r="K9" i="20"/>
  <c r="S13" i="34"/>
  <c r="Q13" i="34" s="1"/>
  <c r="O9" i="20"/>
  <c r="S17" i="34"/>
  <c r="Q17" i="34" s="1"/>
  <c r="S9" i="20"/>
  <c r="S21" i="34"/>
  <c r="Q21" i="34" s="1"/>
  <c r="W9" i="20"/>
  <c r="S25" i="34"/>
  <c r="Q25" i="34" s="1"/>
  <c r="AA9" i="20"/>
  <c r="S29" i="34"/>
  <c r="Q29" i="34" s="1"/>
  <c r="AE9" i="20"/>
  <c r="S33" i="34"/>
  <c r="Q33" i="34" s="1"/>
  <c r="F43" i="20"/>
  <c r="S37" i="34"/>
  <c r="Q37" i="34" s="1"/>
  <c r="J43" i="20"/>
  <c r="S41" i="34"/>
  <c r="Q41" i="34" s="1"/>
  <c r="N43" i="20"/>
  <c r="S45" i="34"/>
  <c r="Q45" i="34" s="1"/>
  <c r="R43" i="20"/>
  <c r="S49" i="34"/>
  <c r="Q49" i="34" s="1"/>
  <c r="F9" i="20"/>
  <c r="S8" i="34"/>
  <c r="Q8" i="34" s="1"/>
  <c r="J9" i="20"/>
  <c r="S12" i="34"/>
  <c r="Q12" i="34" s="1"/>
  <c r="N9" i="20"/>
  <c r="S16" i="34"/>
  <c r="Q16" i="34" s="1"/>
  <c r="R9" i="20"/>
  <c r="S20" i="34"/>
  <c r="Q20" i="34" s="1"/>
  <c r="V9" i="20"/>
  <c r="S24" i="34"/>
  <c r="Q24" i="34" s="1"/>
  <c r="AB9" i="20"/>
  <c r="S30" i="34"/>
  <c r="Q30" i="34" s="1"/>
  <c r="AF9" i="20"/>
  <c r="S34" i="34"/>
  <c r="Q34" i="34" s="1"/>
  <c r="G43" i="20"/>
  <c r="S38" i="34"/>
  <c r="Q38" i="34" s="1"/>
  <c r="K43" i="20"/>
  <c r="S42" i="34"/>
  <c r="Q42" i="34" s="1"/>
  <c r="O43" i="20"/>
  <c r="S46" i="34"/>
  <c r="Q46" i="34" s="1"/>
  <c r="S43" i="20"/>
  <c r="S50" i="34"/>
  <c r="Q50" i="34" s="1"/>
  <c r="V44" i="20"/>
  <c r="W53" i="34"/>
  <c r="U53" i="34" s="1"/>
  <c r="U44" i="20"/>
  <c r="W52" i="34"/>
  <c r="U52" i="34" s="1"/>
  <c r="W43" i="20"/>
  <c r="S54" i="34"/>
  <c r="Q54" i="34" s="1"/>
  <c r="U43" i="20"/>
  <c r="S52" i="34"/>
  <c r="Q52" i="34" s="1"/>
  <c r="X44" i="20"/>
  <c r="U55" i="34"/>
  <c r="Y44" i="20"/>
  <c r="W56" i="34"/>
  <c r="U56" i="34" s="1"/>
  <c r="Z44" i="20"/>
  <c r="W57" i="34"/>
  <c r="U57" i="34" s="1"/>
  <c r="Y43" i="20"/>
  <c r="S56" i="34"/>
  <c r="Q56" i="34" s="1"/>
  <c r="AF43" i="20"/>
  <c r="S63" i="34"/>
  <c r="Q63" i="34" s="1"/>
  <c r="X9" i="20"/>
  <c r="S26" i="34"/>
  <c r="Q26" i="34" s="1"/>
  <c r="AE44" i="20"/>
  <c r="W62" i="34"/>
  <c r="U62" i="34" s="1"/>
  <c r="X10" i="20"/>
  <c r="W26" i="34"/>
  <c r="U26" i="34" s="1"/>
  <c r="H5" i="20"/>
  <c r="C10" i="34"/>
  <c r="A10" i="34" s="1"/>
  <c r="I5" i="20"/>
  <c r="C11" i="34"/>
  <c r="A11" i="34" s="1"/>
  <c r="M5" i="20"/>
  <c r="C15" i="34"/>
  <c r="A15" i="34" s="1"/>
  <c r="Q5" i="20"/>
  <c r="C19" i="34"/>
  <c r="A19" i="34" s="1"/>
  <c r="U5" i="20"/>
  <c r="C23" i="34"/>
  <c r="A23" i="34" s="1"/>
  <c r="Y5" i="20"/>
  <c r="C27" i="34"/>
  <c r="A27" i="34" s="1"/>
  <c r="H39" i="20"/>
  <c r="C39" i="34"/>
  <c r="A39" i="34" s="1"/>
  <c r="T39" i="20"/>
  <c r="C51" i="34"/>
  <c r="A51" i="34" s="1"/>
  <c r="AF7" i="20"/>
  <c r="K34" i="34"/>
  <c r="I34" i="34" s="1"/>
  <c r="I7" i="20"/>
  <c r="L41" i="20"/>
  <c r="K43" i="34"/>
  <c r="I43" i="34" s="1"/>
  <c r="W39" i="20"/>
  <c r="C54" i="34"/>
  <c r="A54" i="34" s="1"/>
  <c r="U39" i="20"/>
  <c r="C52" i="34"/>
  <c r="A52" i="34" s="1"/>
  <c r="Y39" i="20"/>
  <c r="C56" i="34"/>
  <c r="A56" i="34" s="1"/>
  <c r="AA39" i="20"/>
  <c r="C58" i="34"/>
  <c r="A58" i="34" s="1"/>
  <c r="AD39" i="20"/>
  <c r="C61" i="34"/>
  <c r="A61" i="34" s="1"/>
  <c r="AF39" i="20"/>
  <c r="C63" i="34"/>
  <c r="A63" i="34" s="1"/>
  <c r="P5" i="20"/>
  <c r="C18" i="34"/>
  <c r="A18" i="34" s="1"/>
  <c r="X5" i="20"/>
  <c r="C26" i="34"/>
  <c r="A26" i="34" s="1"/>
  <c r="AF5" i="20"/>
  <c r="C34" i="34"/>
  <c r="A34" i="34" s="1"/>
  <c r="K39" i="20"/>
  <c r="C42" i="34"/>
  <c r="A42" i="34" s="1"/>
  <c r="S39" i="20"/>
  <c r="C50" i="34"/>
  <c r="A50" i="34" s="1"/>
  <c r="J5" i="20"/>
  <c r="C12" i="34"/>
  <c r="A12" i="34" s="1"/>
  <c r="R5" i="20"/>
  <c r="C20" i="34"/>
  <c r="A20" i="34" s="1"/>
  <c r="E39" i="20"/>
  <c r="C36" i="34"/>
  <c r="A36" i="34" s="1"/>
  <c r="D39" i="20"/>
  <c r="C35" i="34"/>
  <c r="A35" i="34" s="1"/>
  <c r="L39" i="20"/>
  <c r="C43" i="34"/>
  <c r="A43" i="34" s="1"/>
  <c r="P39" i="20"/>
  <c r="C47" i="34"/>
  <c r="A47" i="34" s="1"/>
  <c r="L5" i="20"/>
  <c r="C14" i="34"/>
  <c r="A14" i="34" s="1"/>
  <c r="AB5" i="20"/>
  <c r="C30" i="34"/>
  <c r="A30" i="34" s="1"/>
  <c r="G39" i="20"/>
  <c r="C38" i="34"/>
  <c r="A38" i="34" s="1"/>
  <c r="O39" i="20"/>
  <c r="C46" i="34"/>
  <c r="A46" i="34" s="1"/>
  <c r="N5" i="20"/>
  <c r="C16" i="34"/>
  <c r="A16" i="34" s="1"/>
  <c r="V5" i="20"/>
  <c r="C24" i="34"/>
  <c r="A24" i="34" s="1"/>
  <c r="AD5" i="20"/>
  <c r="C32" i="34"/>
  <c r="A32" i="34" s="1"/>
  <c r="I39" i="20"/>
  <c r="C40" i="34"/>
  <c r="A40" i="34" s="1"/>
  <c r="Q39" i="20"/>
  <c r="C48" i="34"/>
  <c r="A48" i="34" s="1"/>
  <c r="G5" i="20"/>
  <c r="C9" i="34"/>
  <c r="A9" i="34" s="1"/>
  <c r="K5" i="20"/>
  <c r="C13" i="34"/>
  <c r="A13" i="34" s="1"/>
  <c r="O5" i="20"/>
  <c r="C17" i="34"/>
  <c r="A17" i="34" s="1"/>
  <c r="S5" i="20"/>
  <c r="C21" i="34"/>
  <c r="A21" i="34" s="1"/>
  <c r="W5" i="20"/>
  <c r="C25" i="34"/>
  <c r="A25" i="34" s="1"/>
  <c r="AE5" i="20"/>
  <c r="C33" i="34"/>
  <c r="A33" i="34" s="1"/>
  <c r="F39" i="20"/>
  <c r="C37" i="34"/>
  <c r="A37" i="34" s="1"/>
  <c r="N39" i="20"/>
  <c r="C45" i="34"/>
  <c r="A45" i="34" s="1"/>
  <c r="R39" i="20"/>
  <c r="C49" i="34"/>
  <c r="A49" i="34" s="1"/>
  <c r="G20" i="34"/>
  <c r="E20" i="34" s="1"/>
  <c r="V39" i="20"/>
  <c r="C53" i="34"/>
  <c r="A53" i="34" s="1"/>
  <c r="X39" i="20"/>
  <c r="C55" i="34"/>
  <c r="A55" i="34" s="1"/>
  <c r="Z39" i="20"/>
  <c r="C57" i="34"/>
  <c r="A57" i="34" s="1"/>
  <c r="AE39" i="20"/>
  <c r="C62" i="34"/>
  <c r="A62" i="34" s="1"/>
  <c r="C19" i="27"/>
  <c r="D542" i="4" s="1"/>
  <c r="C17" i="27"/>
  <c r="D541" i="4" s="1"/>
  <c r="C12" i="27"/>
  <c r="D540" i="4" s="1"/>
  <c r="C10" i="27"/>
  <c r="D539" i="4" s="1"/>
  <c r="C31" i="12"/>
  <c r="C9" i="12"/>
  <c r="C15" i="23" s="1"/>
  <c r="C22" i="12"/>
  <c r="C32" i="23" s="1"/>
  <c r="C12" i="12"/>
  <c r="C32" i="12"/>
  <c r="C38" i="12"/>
  <c r="C22" i="23" s="1"/>
  <c r="C26" i="12"/>
  <c r="C34" i="23" s="1"/>
  <c r="C15" i="12"/>
  <c r="C10" i="12"/>
  <c r="C29" i="12"/>
  <c r="C9" i="23" s="1"/>
  <c r="C33" i="12"/>
  <c r="C16" i="12"/>
  <c r="C29" i="23" s="1"/>
  <c r="C24" i="12"/>
  <c r="C38" i="23" s="1"/>
  <c r="C37" i="12"/>
  <c r="C42" i="12"/>
  <c r="C42" i="23" s="1"/>
  <c r="B5" i="23"/>
  <c r="C14" i="12"/>
  <c r="C13" i="12"/>
  <c r="C8" i="12"/>
  <c r="C11" i="12"/>
  <c r="C35" i="23" s="1"/>
  <c r="C27" i="12"/>
  <c r="C13" i="23" s="1"/>
  <c r="C28" i="12"/>
  <c r="C8" i="23" s="1"/>
  <c r="C30" i="12"/>
  <c r="C11" i="23" s="1"/>
  <c r="C35" i="12"/>
  <c r="C18" i="23" s="1"/>
  <c r="C34" i="12"/>
  <c r="C25" i="12"/>
  <c r="C7" i="23" s="1"/>
  <c r="C21" i="12"/>
  <c r="C31" i="23" s="1"/>
  <c r="C23" i="12"/>
  <c r="C37" i="23" s="1"/>
  <c r="C43" i="12"/>
  <c r="C33" i="23" s="1"/>
  <c r="C41" i="12"/>
  <c r="C39" i="23" s="1"/>
  <c r="C39" i="12"/>
  <c r="C40" i="23" s="1"/>
  <c r="C36" i="12"/>
  <c r="C12" i="23" s="1"/>
  <c r="C47" i="12"/>
  <c r="C43" i="23" s="1"/>
  <c r="C44" i="12"/>
  <c r="C49" i="12"/>
  <c r="R49" i="12" s="1"/>
  <c r="C50" i="12"/>
  <c r="C46" i="12"/>
  <c r="D29" i="20"/>
  <c r="D23" i="4"/>
  <c r="S63" i="20"/>
  <c r="D20" i="4"/>
  <c r="T63" i="20"/>
  <c r="D21" i="4"/>
  <c r="Q7" i="27"/>
  <c r="Q25" i="25"/>
  <c r="AA28" i="25" s="1"/>
  <c r="D435" i="4" s="1"/>
  <c r="Q23" i="25"/>
  <c r="Q24" i="25"/>
  <c r="Q22" i="25"/>
  <c r="BY28" i="25"/>
  <c r="H340" i="4" s="1"/>
  <c r="H29" i="20"/>
  <c r="D22" i="4"/>
  <c r="AW21" i="25"/>
  <c r="AW25" i="25"/>
  <c r="BH28" i="25" s="1"/>
  <c r="D355" i="4" s="1"/>
  <c r="AW23" i="25"/>
  <c r="AW22" i="25"/>
  <c r="AW24" i="25"/>
  <c r="BS29" i="25"/>
  <c r="H335" i="4" s="1"/>
  <c r="G8" i="20"/>
  <c r="K8" i="20"/>
  <c r="O8" i="20"/>
  <c r="S8" i="20"/>
  <c r="W8" i="20"/>
  <c r="AB8" i="20"/>
  <c r="AF8" i="20"/>
  <c r="G42" i="20"/>
  <c r="K42" i="20"/>
  <c r="O42" i="20"/>
  <c r="S42" i="20"/>
  <c r="H8" i="20"/>
  <c r="L8" i="20"/>
  <c r="P8" i="20"/>
  <c r="T8" i="20"/>
  <c r="Y8" i="20"/>
  <c r="AC8" i="20"/>
  <c r="D42" i="20"/>
  <c r="H42" i="20"/>
  <c r="L42" i="20"/>
  <c r="P42" i="20"/>
  <c r="T42" i="20"/>
  <c r="W42" i="20"/>
  <c r="Y42" i="20"/>
  <c r="Z42" i="20"/>
  <c r="AB42" i="20"/>
  <c r="AE42" i="20"/>
  <c r="I8" i="20"/>
  <c r="M8" i="20"/>
  <c r="Q8" i="20"/>
  <c r="U8" i="20"/>
  <c r="Z8" i="20"/>
  <c r="AD8" i="20"/>
  <c r="E42" i="20"/>
  <c r="I42" i="20"/>
  <c r="M42" i="20"/>
  <c r="Q42" i="20"/>
  <c r="J8" i="20"/>
  <c r="N8" i="20"/>
  <c r="R8" i="20"/>
  <c r="V8" i="20"/>
  <c r="AA8" i="20"/>
  <c r="AE8" i="20"/>
  <c r="F42" i="20"/>
  <c r="J42" i="20"/>
  <c r="N42" i="20"/>
  <c r="R42" i="20"/>
  <c r="V42" i="20"/>
  <c r="U42" i="20"/>
  <c r="X42" i="20"/>
  <c r="AA42" i="20"/>
  <c r="AC42" i="20"/>
  <c r="AD42" i="20"/>
  <c r="AF42" i="20"/>
  <c r="J40" i="20"/>
  <c r="Z5" i="20"/>
  <c r="D294" i="4"/>
  <c r="M39" i="20"/>
  <c r="D297" i="4"/>
  <c r="E5" i="20"/>
  <c r="D289" i="4"/>
  <c r="AC5" i="20"/>
  <c r="D296" i="4"/>
  <c r="AB39" i="20"/>
  <c r="D298" i="4"/>
  <c r="D5" i="20"/>
  <c r="D288" i="4"/>
  <c r="T5" i="20"/>
  <c r="D293" i="4"/>
  <c r="F5" i="20"/>
  <c r="D290" i="4"/>
  <c r="AA5" i="20"/>
  <c r="D295" i="4"/>
  <c r="J39" i="20"/>
  <c r="D291" i="4"/>
  <c r="X19" i="20"/>
  <c r="Y19" i="20"/>
  <c r="W19" i="20"/>
  <c r="M50" i="20"/>
  <c r="R50" i="20"/>
  <c r="D50" i="20"/>
  <c r="Y16" i="20"/>
  <c r="Q16" i="20"/>
  <c r="T50" i="20"/>
  <c r="E50" i="20"/>
  <c r="Z16" i="20"/>
  <c r="R16" i="20"/>
  <c r="G50" i="20"/>
  <c r="AA16" i="20"/>
  <c r="H50" i="20"/>
  <c r="T16" i="20"/>
  <c r="D16" i="20"/>
  <c r="N50" i="20"/>
  <c r="P16" i="20"/>
  <c r="P50" i="20"/>
  <c r="O16" i="20"/>
  <c r="Q50" i="20"/>
  <c r="K50" i="20"/>
  <c r="V50" i="20"/>
  <c r="AA50" i="20"/>
  <c r="AB50" i="20"/>
  <c r="AE50" i="20"/>
  <c r="X16" i="20"/>
  <c r="I50" i="20"/>
  <c r="J50" i="20"/>
  <c r="AC16" i="20"/>
  <c r="U16" i="20"/>
  <c r="E16" i="20"/>
  <c r="AD16" i="20"/>
  <c r="F16" i="20"/>
  <c r="F50" i="20"/>
  <c r="AB16" i="20"/>
  <c r="W16" i="20"/>
  <c r="AE16" i="20"/>
  <c r="U50" i="20"/>
  <c r="W50" i="20"/>
  <c r="Y50" i="20"/>
  <c r="Z50" i="20"/>
  <c r="AC50" i="20"/>
  <c r="AD50" i="20"/>
  <c r="V28" i="25"/>
  <c r="D437" i="4" s="1"/>
  <c r="P8" i="27"/>
  <c r="AX8" i="27"/>
  <c r="BL13" i="27"/>
  <c r="BL21" i="27"/>
  <c r="BL12" i="27"/>
  <c r="BL16" i="27"/>
  <c r="BL11" i="27"/>
  <c r="BL10" i="27"/>
  <c r="BL18" i="27"/>
  <c r="R71" i="12"/>
  <c r="R18" i="12"/>
  <c r="C140" i="4" s="1"/>
  <c r="BL19" i="27"/>
  <c r="BL9" i="27"/>
  <c r="BL17" i="27"/>
  <c r="BL8" i="27"/>
  <c r="BL15" i="27"/>
  <c r="BL14" i="27"/>
  <c r="BD13" i="27"/>
  <c r="W10" i="27"/>
  <c r="W20" i="27"/>
  <c r="W18" i="27"/>
  <c r="W19" i="27"/>
  <c r="W15" i="27"/>
  <c r="W11" i="27"/>
  <c r="W9" i="27"/>
  <c r="W12" i="27"/>
  <c r="W8" i="27"/>
  <c r="W16" i="27"/>
  <c r="W14" i="27"/>
  <c r="K9" i="11"/>
  <c r="W17" i="27"/>
  <c r="W21" i="27"/>
  <c r="W40" i="23"/>
  <c r="W31" i="23"/>
  <c r="W18" i="23"/>
  <c r="W35" i="23"/>
  <c r="W13" i="23"/>
  <c r="W28" i="23"/>
  <c r="W39" i="23"/>
  <c r="W11" i="23"/>
  <c r="W42" i="23"/>
  <c r="W12" i="23"/>
  <c r="W25" i="23"/>
  <c r="W34" i="23"/>
  <c r="W21" i="23"/>
  <c r="W37" i="23"/>
  <c r="W38" i="23"/>
  <c r="W17" i="23"/>
  <c r="W32" i="23"/>
  <c r="W36" i="23"/>
  <c r="W10" i="23"/>
  <c r="W41" i="23"/>
  <c r="W19" i="23"/>
  <c r="W33" i="23"/>
  <c r="W22" i="23"/>
  <c r="W8" i="23"/>
  <c r="W27" i="23"/>
  <c r="W26" i="23"/>
  <c r="W15" i="23"/>
  <c r="W7" i="23"/>
  <c r="W29" i="23"/>
  <c r="W9" i="23"/>
  <c r="W20" i="23"/>
  <c r="W16" i="23"/>
  <c r="BS36" i="23"/>
  <c r="BS11" i="23"/>
  <c r="BS20" i="23"/>
  <c r="BS29" i="23"/>
  <c r="BS37" i="23"/>
  <c r="BS39" i="23"/>
  <c r="BS41" i="23"/>
  <c r="BS27" i="23"/>
  <c r="BS35" i="23"/>
  <c r="BS13" i="23"/>
  <c r="BS17" i="23"/>
  <c r="BS7" i="23"/>
  <c r="BS32" i="23"/>
  <c r="BS34" i="23"/>
  <c r="BS12" i="23"/>
  <c r="BS26" i="23"/>
  <c r="BS15" i="23"/>
  <c r="BS8" i="23"/>
  <c r="BS18" i="23"/>
  <c r="BS22" i="23"/>
  <c r="BS31" i="23"/>
  <c r="BS33" i="23"/>
  <c r="BS40" i="23"/>
  <c r="BS42" i="23"/>
  <c r="BS25" i="23"/>
  <c r="BS16" i="23"/>
  <c r="BS9" i="23"/>
  <c r="BS19" i="23"/>
  <c r="BS38" i="23"/>
  <c r="BS10" i="23"/>
  <c r="BS21" i="23"/>
  <c r="AQ7" i="27"/>
  <c r="BN12" i="25"/>
  <c r="BD12" i="27" s="1"/>
  <c r="BN14" i="25"/>
  <c r="BD14" i="27" s="1"/>
  <c r="AR7" i="27"/>
  <c r="BN10" i="25"/>
  <c r="BD10" i="27" s="1"/>
  <c r="BN19" i="25"/>
  <c r="BD19" i="27" s="1"/>
  <c r="BN18" i="25"/>
  <c r="BD18" i="27" s="1"/>
  <c r="BN20" i="25"/>
  <c r="BD20" i="27" s="1"/>
  <c r="BN11" i="25"/>
  <c r="BD11" i="27" s="1"/>
  <c r="BN21" i="25"/>
  <c r="BD21" i="27" s="1"/>
  <c r="BN16" i="25"/>
  <c r="BD16" i="27" s="1"/>
  <c r="BN9" i="25"/>
  <c r="BD9" i="27" s="1"/>
  <c r="BN15" i="25"/>
  <c r="BD15" i="27" s="1"/>
  <c r="BN17" i="25"/>
  <c r="BD17" i="27" s="1"/>
  <c r="J45" i="12"/>
  <c r="J46" i="12"/>
  <c r="Q9" i="25"/>
  <c r="Q9" i="27" s="1"/>
  <c r="Q14" i="25"/>
  <c r="Q14" i="27" s="1"/>
  <c r="Q17" i="25"/>
  <c r="Q17" i="27" s="1"/>
  <c r="Q10" i="25"/>
  <c r="Q10" i="27" s="1"/>
  <c r="Q18" i="25"/>
  <c r="Q18" i="27" s="1"/>
  <c r="Q13" i="25"/>
  <c r="Q13" i="27" s="1"/>
  <c r="Q21" i="25"/>
  <c r="Q21" i="27" s="1"/>
  <c r="Q8" i="25"/>
  <c r="Q12" i="25"/>
  <c r="Q12" i="27" s="1"/>
  <c r="Q16" i="25"/>
  <c r="Q16" i="27" s="1"/>
  <c r="Q20" i="25"/>
  <c r="Q20" i="27" s="1"/>
  <c r="Q11" i="25"/>
  <c r="Q11" i="27" s="1"/>
  <c r="Q15" i="25"/>
  <c r="Q15" i="27" s="1"/>
  <c r="Q19" i="25"/>
  <c r="Q19" i="27" s="1"/>
  <c r="AM14" i="23"/>
  <c r="AQ14" i="23"/>
  <c r="AI14" i="23"/>
  <c r="BS14" i="23"/>
  <c r="AU14" i="23"/>
  <c r="K14" i="23"/>
  <c r="BW14" i="23"/>
  <c r="W14" i="23"/>
  <c r="CA14" i="23"/>
  <c r="G14" i="23"/>
  <c r="AA14" i="23"/>
  <c r="BK14" i="23"/>
  <c r="S14" i="23"/>
  <c r="CE14" i="23"/>
  <c r="BC14" i="23"/>
  <c r="AE14" i="23"/>
  <c r="BG14" i="23"/>
  <c r="AM23" i="23"/>
  <c r="AQ24" i="23"/>
  <c r="D94" i="4"/>
  <c r="H45" i="22"/>
  <c r="J50" i="12"/>
  <c r="J48" i="12"/>
  <c r="AW20" i="25"/>
  <c r="AW12" i="25"/>
  <c r="AW13" i="25"/>
  <c r="AW16" i="25"/>
  <c r="AW9" i="25"/>
  <c r="AW17" i="25"/>
  <c r="AW8" i="25"/>
  <c r="BC28" i="25" s="1"/>
  <c r="D357" i="4" s="1"/>
  <c r="AW14" i="25"/>
  <c r="AW18" i="25"/>
  <c r="AW10" i="25"/>
  <c r="AW11" i="25"/>
  <c r="AW15" i="25"/>
  <c r="AW19" i="25"/>
  <c r="O14" i="23"/>
  <c r="F35" i="2"/>
  <c r="D53" i="4" s="1"/>
  <c r="BN5" i="23"/>
  <c r="J44" i="12"/>
  <c r="D35" i="2"/>
  <c r="C35" i="2"/>
  <c r="H42" i="22"/>
  <c r="BO23" i="23" s="1"/>
  <c r="H43" i="22"/>
  <c r="BO24" i="23" s="1"/>
  <c r="H44" i="22"/>
  <c r="J47" i="12" s="1"/>
  <c r="BO43" i="23" s="1"/>
  <c r="D41" i="22"/>
  <c r="H41" i="22" s="1"/>
  <c r="J42" i="12" s="1"/>
  <c r="BO42" i="23" s="1"/>
  <c r="D40" i="22"/>
  <c r="H40" i="22" s="1"/>
  <c r="J36" i="12" s="1"/>
  <c r="BO12" i="23" s="1"/>
  <c r="D17" i="22"/>
  <c r="H17" i="22" s="1"/>
  <c r="J27" i="12" s="1"/>
  <c r="BO13" i="23" s="1"/>
  <c r="D16" i="22"/>
  <c r="H16" i="22" s="1"/>
  <c r="J32" i="12" s="1"/>
  <c r="D15" i="22"/>
  <c r="H15" i="22" s="1"/>
  <c r="J10" i="12" s="1"/>
  <c r="D14" i="22"/>
  <c r="H14" i="22" s="1"/>
  <c r="J11" i="12" s="1"/>
  <c r="BO35" i="23" s="1"/>
  <c r="D13" i="22"/>
  <c r="H13" i="22" s="1"/>
  <c r="J9" i="12" s="1"/>
  <c r="BO15" i="23" s="1"/>
  <c r="D12" i="22"/>
  <c r="H12" i="22" s="1"/>
  <c r="J8" i="12" s="1"/>
  <c r="D11" i="22"/>
  <c r="H11" i="22" s="1"/>
  <c r="J15" i="12" s="1"/>
  <c r="D10" i="22"/>
  <c r="H10" i="22" s="1"/>
  <c r="J13" i="12" s="1"/>
  <c r="D9" i="22"/>
  <c r="H9" i="22" s="1"/>
  <c r="J12" i="12" s="1"/>
  <c r="D8" i="22"/>
  <c r="H8" i="22" s="1"/>
  <c r="J14" i="12" s="1"/>
  <c r="D39" i="22"/>
  <c r="H39" i="22" s="1"/>
  <c r="J40" i="12" s="1"/>
  <c r="BO41" i="23" s="1"/>
  <c r="D38" i="22"/>
  <c r="H38" i="22" s="1"/>
  <c r="J39" i="12" s="1"/>
  <c r="BO40" i="23" s="1"/>
  <c r="D37" i="22"/>
  <c r="H37" i="22" s="1"/>
  <c r="J37" i="12" s="1"/>
  <c r="D36" i="22"/>
  <c r="H36" i="22" s="1"/>
  <c r="J41" i="12" s="1"/>
  <c r="BO39" i="23" s="1"/>
  <c r="D35" i="22"/>
  <c r="H35" i="22" s="1"/>
  <c r="J26" i="12" s="1"/>
  <c r="BO34" i="23" s="1"/>
  <c r="D34" i="22"/>
  <c r="H34" i="22" s="1"/>
  <c r="J43" i="12" s="1"/>
  <c r="BO33" i="23" s="1"/>
  <c r="D33" i="22"/>
  <c r="H33" i="22" s="1"/>
  <c r="J24" i="12" s="1"/>
  <c r="BO38" i="23" s="1"/>
  <c r="D32" i="22"/>
  <c r="H32" i="22" s="1"/>
  <c r="J23" i="12" s="1"/>
  <c r="BO37" i="23" s="1"/>
  <c r="D31" i="22"/>
  <c r="H31" i="22" s="1"/>
  <c r="J22" i="12" s="1"/>
  <c r="BO32" i="23" s="1"/>
  <c r="D30" i="22"/>
  <c r="H30" i="22" s="1"/>
  <c r="J21" i="12" s="1"/>
  <c r="BO31" i="23" s="1"/>
  <c r="D29" i="22"/>
  <c r="H29" i="22" s="1"/>
  <c r="D28" i="22"/>
  <c r="H28" i="22" s="1"/>
  <c r="J16" i="12" s="1"/>
  <c r="D27" i="22"/>
  <c r="H27" i="22" s="1"/>
  <c r="J25" i="12" s="1"/>
  <c r="BO7" i="23" s="1"/>
  <c r="D26" i="22"/>
  <c r="H26" i="22" s="1"/>
  <c r="J38" i="12" s="1"/>
  <c r="BO22" i="23" s="1"/>
  <c r="D25" i="22"/>
  <c r="H25" i="22" s="1"/>
  <c r="D24" i="22"/>
  <c r="H24" i="22" s="1"/>
  <c r="J34" i="12" s="1"/>
  <c r="D23" i="22"/>
  <c r="H23" i="22" s="1"/>
  <c r="J33" i="12" s="1"/>
  <c r="D22" i="22"/>
  <c r="H22" i="22" s="1"/>
  <c r="J35" i="12" s="1"/>
  <c r="BO18" i="23" s="1"/>
  <c r="D21" i="22"/>
  <c r="H21" i="22" s="1"/>
  <c r="J31" i="12" s="1"/>
  <c r="D20" i="22"/>
  <c r="H20" i="22" s="1"/>
  <c r="J30" i="12" s="1"/>
  <c r="BO11" i="23" s="1"/>
  <c r="D19" i="22"/>
  <c r="H19" i="22" s="1"/>
  <c r="J29" i="12" s="1"/>
  <c r="BO9" i="23" s="1"/>
  <c r="D18" i="22"/>
  <c r="H18" i="22" s="1"/>
  <c r="J28" i="12" s="1"/>
  <c r="BO8" i="23" s="1"/>
  <c r="C30" i="23"/>
  <c r="C24" i="23"/>
  <c r="C23" i="23"/>
  <c r="G16" i="34" l="1"/>
  <c r="E16" i="34" s="1"/>
  <c r="AE53" i="20"/>
  <c r="D13" i="4"/>
  <c r="AE52" i="20"/>
  <c r="H295" i="4"/>
  <c r="H18" i="20"/>
  <c r="AC18" i="20"/>
  <c r="Z52" i="20"/>
  <c r="H298" i="4"/>
  <c r="H289" i="4"/>
  <c r="N18" i="20"/>
  <c r="O18" i="20"/>
  <c r="P53" i="20"/>
  <c r="X52" i="20"/>
  <c r="X70" i="20" s="1"/>
  <c r="BY29" i="25"/>
  <c r="H339" i="4" s="1"/>
  <c r="CA29" i="25"/>
  <c r="H338" i="4" s="1"/>
  <c r="CA28" i="25"/>
  <c r="H337" i="4" s="1"/>
  <c r="BV28" i="25"/>
  <c r="H336" i="4" s="1"/>
  <c r="G36" i="34"/>
  <c r="E36" i="34" s="1"/>
  <c r="G34" i="34"/>
  <c r="E34" i="34" s="1"/>
  <c r="AP52" i="1"/>
  <c r="K52" i="1"/>
  <c r="D26" i="4" s="1"/>
  <c r="AW52" i="1"/>
  <c r="D323" i="4"/>
  <c r="M41" i="20"/>
  <c r="G15" i="34"/>
  <c r="E15" i="34" s="1"/>
  <c r="G40" i="20"/>
  <c r="G70" i="20" s="1"/>
  <c r="AD6" i="20"/>
  <c r="T40" i="20"/>
  <c r="T70" i="20" s="1"/>
  <c r="K35" i="34"/>
  <c r="I35" i="34" s="1"/>
  <c r="BA52" i="1"/>
  <c r="H39" i="4" s="1"/>
  <c r="J52" i="1"/>
  <c r="D25" i="4" s="1"/>
  <c r="AQ52" i="1"/>
  <c r="H27" i="4" s="1"/>
  <c r="C73" i="20"/>
  <c r="C115" i="20" s="1"/>
  <c r="Z52" i="1"/>
  <c r="H16" i="4" s="1"/>
  <c r="H52" i="1"/>
  <c r="P112" i="20"/>
  <c r="N95" i="20"/>
  <c r="B14" i="11"/>
  <c r="B29" i="11"/>
  <c r="B105" i="11"/>
  <c r="BI52" i="1"/>
  <c r="H22" i="4" s="1"/>
  <c r="BD52" i="1"/>
  <c r="BC52" i="1"/>
  <c r="AX52" i="1"/>
  <c r="H36" i="4" s="1"/>
  <c r="AZ52" i="1"/>
  <c r="H38" i="4" s="1"/>
  <c r="AT52" i="1"/>
  <c r="B95" i="11" s="1"/>
  <c r="D95" i="11" s="1"/>
  <c r="H11" i="4" s="1"/>
  <c r="AL52" i="1"/>
  <c r="H24" i="4" s="1"/>
  <c r="AH52" i="1"/>
  <c r="D47" i="4" s="1"/>
  <c r="AD52" i="1"/>
  <c r="H20" i="4" s="1"/>
  <c r="V52" i="1"/>
  <c r="H29" i="4" s="1"/>
  <c r="R52" i="1"/>
  <c r="B55" i="11" s="1"/>
  <c r="C55" i="11" s="1"/>
  <c r="D55" i="11" s="1"/>
  <c r="D37" i="4" s="1"/>
  <c r="N52" i="1"/>
  <c r="D16" i="4" s="1"/>
  <c r="F52" i="1"/>
  <c r="H35" i="4" s="1"/>
  <c r="AU52" i="1"/>
  <c r="AM52" i="1"/>
  <c r="H41" i="4" s="1"/>
  <c r="AE52" i="1"/>
  <c r="D32" i="4" s="1"/>
  <c r="W52" i="1"/>
  <c r="O52" i="1"/>
  <c r="D36" i="4" s="1"/>
  <c r="G52" i="1"/>
  <c r="C55" i="1" s="1"/>
  <c r="AO52" i="1"/>
  <c r="H13" i="4" s="1"/>
  <c r="AG52" i="1"/>
  <c r="D46" i="4" s="1"/>
  <c r="Y52" i="1"/>
  <c r="Q52" i="1"/>
  <c r="D31" i="4" s="1"/>
  <c r="I52" i="1"/>
  <c r="D24" i="4" s="1"/>
  <c r="BG52" i="1"/>
  <c r="D30" i="4" s="1"/>
  <c r="BH52" i="1"/>
  <c r="H33" i="4" s="1"/>
  <c r="BE52" i="1"/>
  <c r="BB52" i="1"/>
  <c r="H40" i="4" s="1"/>
  <c r="AY52" i="1"/>
  <c r="H37" i="4" s="1"/>
  <c r="AR52" i="1"/>
  <c r="H26" i="4" s="1"/>
  <c r="AN52" i="1"/>
  <c r="D44" i="4" s="1"/>
  <c r="AJ52" i="1"/>
  <c r="H44" i="4" s="1"/>
  <c r="AF52" i="1"/>
  <c r="H46" i="4" s="1"/>
  <c r="AB52" i="1"/>
  <c r="H18" i="4" s="1"/>
  <c r="X52" i="1"/>
  <c r="H15" i="4" s="1"/>
  <c r="T52" i="1"/>
  <c r="D39" i="4" s="1"/>
  <c r="P52" i="1"/>
  <c r="D33" i="4" s="1"/>
  <c r="L52" i="1"/>
  <c r="D27" i="4" s="1"/>
  <c r="AI52" i="1"/>
  <c r="H43" i="4" s="1"/>
  <c r="AA52" i="1"/>
  <c r="H17" i="4" s="1"/>
  <c r="S52" i="1"/>
  <c r="D42" i="4" s="1"/>
  <c r="AS52" i="1"/>
  <c r="H30" i="4" s="1"/>
  <c r="AK52" i="1"/>
  <c r="H25" i="4" s="1"/>
  <c r="AC52" i="1"/>
  <c r="H19" i="4" s="1"/>
  <c r="U52" i="1"/>
  <c r="D40" i="4" s="1"/>
  <c r="M52" i="1"/>
  <c r="D28" i="4" s="1"/>
  <c r="E52" i="1"/>
  <c r="AV52" i="1"/>
  <c r="D43" i="4" s="1"/>
  <c r="D52" i="1"/>
  <c r="BF52" i="1"/>
  <c r="D7" i="4" s="1"/>
  <c r="B9" i="11"/>
  <c r="B19" i="11"/>
  <c r="C19" i="11" s="1"/>
  <c r="D19" i="11" s="1"/>
  <c r="B70" i="11"/>
  <c r="B4" i="11"/>
  <c r="B75" i="11"/>
  <c r="B100" i="11"/>
  <c r="B80" i="11"/>
  <c r="B65" i="11"/>
  <c r="B60" i="11"/>
  <c r="D329" i="4"/>
  <c r="G10" i="34"/>
  <c r="E10" i="34" s="1"/>
  <c r="Y6" i="20"/>
  <c r="Y36" i="20" s="1"/>
  <c r="S40" i="20"/>
  <c r="D318" i="4"/>
  <c r="D328" i="4"/>
  <c r="D327" i="4"/>
  <c r="G62" i="34"/>
  <c r="E62" i="34" s="1"/>
  <c r="G39" i="34"/>
  <c r="E39" i="34" s="1"/>
  <c r="G40" i="34"/>
  <c r="E40" i="34" s="1"/>
  <c r="G49" i="34"/>
  <c r="E49" i="34" s="1"/>
  <c r="U40" i="20"/>
  <c r="U70" i="20" s="1"/>
  <c r="G57" i="34"/>
  <c r="E57" i="34" s="1"/>
  <c r="U6" i="20"/>
  <c r="D312" i="4"/>
  <c r="K36" i="34"/>
  <c r="I36" i="34" s="1"/>
  <c r="D302" i="4"/>
  <c r="AE41" i="20"/>
  <c r="AE70" i="20" s="1"/>
  <c r="K58" i="34"/>
  <c r="I58" i="34" s="1"/>
  <c r="L7" i="20"/>
  <c r="K27" i="34"/>
  <c r="I27" i="34" s="1"/>
  <c r="K38" i="34"/>
  <c r="I38" i="34" s="1"/>
  <c r="AC41" i="20"/>
  <c r="D305" i="4"/>
  <c r="AC7" i="20"/>
  <c r="D307" i="4"/>
  <c r="K55" i="34"/>
  <c r="I55" i="34" s="1"/>
  <c r="G7" i="20"/>
  <c r="G36" i="20" s="1"/>
  <c r="C72" i="20" s="1"/>
  <c r="C114" i="20" s="1"/>
  <c r="K47" i="34"/>
  <c r="I47" i="34" s="1"/>
  <c r="S41" i="20"/>
  <c r="S70" i="20" s="1"/>
  <c r="G30" i="34"/>
  <c r="E30" i="34" s="1"/>
  <c r="A205" i="12"/>
  <c r="A220" i="12"/>
  <c r="AF40" i="20"/>
  <c r="AF70" i="20" s="1"/>
  <c r="K52" i="34"/>
  <c r="I52" i="34" s="1"/>
  <c r="K41" i="20"/>
  <c r="K70" i="20" s="1"/>
  <c r="K51" i="34"/>
  <c r="I51" i="34" s="1"/>
  <c r="H41" i="20"/>
  <c r="H70" i="20" s="1"/>
  <c r="A235" i="12"/>
  <c r="D308" i="4"/>
  <c r="W41" i="20"/>
  <c r="AE6" i="20"/>
  <c r="K46" i="34"/>
  <c r="I46" i="34" s="1"/>
  <c r="AD41" i="20"/>
  <c r="AD70" i="20" s="1"/>
  <c r="G18" i="34"/>
  <c r="E18" i="34" s="1"/>
  <c r="D40" i="20"/>
  <c r="D70" i="20" s="1"/>
  <c r="K19" i="34"/>
  <c r="I19" i="34" s="1"/>
  <c r="J7" i="20"/>
  <c r="H7" i="20"/>
  <c r="H36" i="20" s="1"/>
  <c r="R48" i="12"/>
  <c r="H136" i="4" s="1"/>
  <c r="A209" i="12"/>
  <c r="A201" i="12"/>
  <c r="D6" i="20"/>
  <c r="O6" i="20"/>
  <c r="D304" i="4"/>
  <c r="AB41" i="20"/>
  <c r="AB40" i="20"/>
  <c r="T6" i="20"/>
  <c r="M40" i="20"/>
  <c r="M70" i="20" s="1"/>
  <c r="D310" i="4"/>
  <c r="D311" i="4"/>
  <c r="T7" i="20"/>
  <c r="T36" i="20" s="1"/>
  <c r="D7" i="20"/>
  <c r="AE7" i="20"/>
  <c r="V7" i="20"/>
  <c r="V36" i="20" s="1"/>
  <c r="P7" i="20"/>
  <c r="P36" i="20" s="1"/>
  <c r="AB7" i="20"/>
  <c r="AB36" i="20" s="1"/>
  <c r="G55" i="34"/>
  <c r="E55" i="34" s="1"/>
  <c r="L6" i="20"/>
  <c r="G24" i="34"/>
  <c r="E24" i="34" s="1"/>
  <c r="G25" i="34"/>
  <c r="E25" i="34" s="1"/>
  <c r="G42" i="34"/>
  <c r="E42" i="34" s="1"/>
  <c r="K15" i="34"/>
  <c r="I15" i="34" s="1"/>
  <c r="A229" i="12"/>
  <c r="A204" i="12"/>
  <c r="A219" i="12"/>
  <c r="D313" i="4"/>
  <c r="D321" i="4"/>
  <c r="D303" i="4"/>
  <c r="Z7" i="20"/>
  <c r="Z41" i="20"/>
  <c r="Z70" i="20" s="1"/>
  <c r="W40" i="20"/>
  <c r="N41" i="20"/>
  <c r="S7" i="20"/>
  <c r="S36" i="20" s="1"/>
  <c r="K26" i="34"/>
  <c r="I26" i="34" s="1"/>
  <c r="V41" i="20"/>
  <c r="K6" i="20"/>
  <c r="G9" i="34"/>
  <c r="E9" i="34" s="1"/>
  <c r="G19" i="34"/>
  <c r="E19" i="34" s="1"/>
  <c r="U7" i="20"/>
  <c r="U36" i="20" s="1"/>
  <c r="R7" i="20"/>
  <c r="R36" i="20" s="1"/>
  <c r="W7" i="20"/>
  <c r="W36" i="20" s="1"/>
  <c r="O7" i="20"/>
  <c r="I41" i="20"/>
  <c r="I70" i="20" s="1"/>
  <c r="A237" i="12"/>
  <c r="A221" i="12"/>
  <c r="A228" i="12"/>
  <c r="A212" i="12"/>
  <c r="A227" i="12"/>
  <c r="C27" i="23"/>
  <c r="C10" i="23"/>
  <c r="C28" i="23"/>
  <c r="C26" i="23"/>
  <c r="C20" i="23"/>
  <c r="C14" i="23"/>
  <c r="C25" i="23"/>
  <c r="C19" i="23"/>
  <c r="C36" i="23"/>
  <c r="C16" i="23"/>
  <c r="C17" i="23"/>
  <c r="R41" i="20"/>
  <c r="R70" i="20" s="1"/>
  <c r="K63" i="34"/>
  <c r="I63" i="34" s="1"/>
  <c r="K56" i="34"/>
  <c r="I56" i="34" s="1"/>
  <c r="D324" i="4"/>
  <c r="G37" i="34"/>
  <c r="E37" i="34" s="1"/>
  <c r="N40" i="20"/>
  <c r="D309" i="4"/>
  <c r="E7" i="20"/>
  <c r="F41" i="20"/>
  <c r="F70" i="20" s="1"/>
  <c r="Q41" i="20"/>
  <c r="K32" i="34"/>
  <c r="I32" i="34" s="1"/>
  <c r="N7" i="20"/>
  <c r="D319" i="4"/>
  <c r="D320" i="4"/>
  <c r="G21" i="34"/>
  <c r="E21" i="34" s="1"/>
  <c r="X6" i="20"/>
  <c r="X36" i="20" s="1"/>
  <c r="I6" i="20"/>
  <c r="I36" i="20" s="1"/>
  <c r="Y40" i="20"/>
  <c r="Y70" i="20" s="1"/>
  <c r="P40" i="20"/>
  <c r="P70" i="20" s="1"/>
  <c r="Q40" i="20"/>
  <c r="Q70" i="20" s="1"/>
  <c r="AA7" i="20"/>
  <c r="K7" i="20"/>
  <c r="D325" i="4"/>
  <c r="D326" i="4"/>
  <c r="F6" i="20"/>
  <c r="AA40" i="20"/>
  <c r="AA70" i="20" s="1"/>
  <c r="J6" i="20"/>
  <c r="L40" i="20"/>
  <c r="L70" i="20" s="1"/>
  <c r="O40" i="20"/>
  <c r="O70" i="20" s="1"/>
  <c r="G61" i="34"/>
  <c r="E61" i="34" s="1"/>
  <c r="V40" i="20"/>
  <c r="E6" i="20"/>
  <c r="E36" i="20" s="1"/>
  <c r="AA6" i="20"/>
  <c r="AA36" i="20" s="1"/>
  <c r="Z6" i="20"/>
  <c r="AC6" i="20"/>
  <c r="AC36" i="20" s="1"/>
  <c r="J41" i="20"/>
  <c r="J70" i="20" s="1"/>
  <c r="F7" i="20"/>
  <c r="A239" i="12"/>
  <c r="H489" i="4"/>
  <c r="H47" i="4"/>
  <c r="A233" i="12"/>
  <c r="A225" i="12"/>
  <c r="A217" i="12"/>
  <c r="A238" i="12"/>
  <c r="A222" i="12"/>
  <c r="A206" i="12"/>
  <c r="A240" i="12"/>
  <c r="A232" i="12"/>
  <c r="A224" i="12"/>
  <c r="A216" i="12"/>
  <c r="A208" i="12"/>
  <c r="A231" i="12"/>
  <c r="A223" i="12"/>
  <c r="A215" i="12"/>
  <c r="A207" i="12"/>
  <c r="A199" i="12"/>
  <c r="A230" i="12"/>
  <c r="A214" i="12"/>
  <c r="A210" i="12"/>
  <c r="R247" i="12"/>
  <c r="C510" i="4" s="1"/>
  <c r="A202" i="12"/>
  <c r="C512" i="4"/>
  <c r="A197" i="12"/>
  <c r="C479" i="4"/>
  <c r="A234" i="12"/>
  <c r="A226" i="12"/>
  <c r="A218" i="12"/>
  <c r="M36" i="20"/>
  <c r="A65" i="12"/>
  <c r="A63" i="12"/>
  <c r="R50" i="12"/>
  <c r="A50" i="12" s="1"/>
  <c r="R45" i="12"/>
  <c r="C125" i="4" s="1"/>
  <c r="R46" i="12"/>
  <c r="H140" i="4" s="1"/>
  <c r="R44" i="12"/>
  <c r="C142" i="4" s="1"/>
  <c r="AC70" i="20"/>
  <c r="AD36" i="20"/>
  <c r="E70" i="20"/>
  <c r="Q36" i="20"/>
  <c r="D361" i="4"/>
  <c r="D358" i="4"/>
  <c r="D360" i="4"/>
  <c r="D359" i="4"/>
  <c r="D441" i="4"/>
  <c r="D439" i="4"/>
  <c r="D438" i="4"/>
  <c r="D440" i="4"/>
  <c r="AF36" i="20"/>
  <c r="Q8" i="27"/>
  <c r="V29" i="25"/>
  <c r="D430" i="4" s="1"/>
  <c r="BO30" i="23"/>
  <c r="J20" i="12"/>
  <c r="R20" i="12" s="1"/>
  <c r="A71" i="12"/>
  <c r="R30" i="12"/>
  <c r="C119" i="4" s="1"/>
  <c r="R42" i="12"/>
  <c r="C112" i="4" s="1"/>
  <c r="R9" i="12"/>
  <c r="H142" i="4" s="1"/>
  <c r="R47" i="12"/>
  <c r="H130" i="4" s="1"/>
  <c r="R26" i="12"/>
  <c r="H138" i="4" s="1"/>
  <c r="R40" i="12"/>
  <c r="C120" i="4" s="1"/>
  <c r="R29" i="12"/>
  <c r="C111" i="4" s="1"/>
  <c r="R22" i="12"/>
  <c r="BO20" i="23"/>
  <c r="BO29" i="23"/>
  <c r="BO25" i="23"/>
  <c r="BO27" i="23"/>
  <c r="BO16" i="23"/>
  <c r="R41" i="12"/>
  <c r="C116" i="4" s="1"/>
  <c r="R11" i="12"/>
  <c r="H143" i="4" s="1"/>
  <c r="R21" i="12"/>
  <c r="R38" i="12"/>
  <c r="C117" i="4" s="1"/>
  <c r="BO17" i="23"/>
  <c r="BO19" i="23"/>
  <c r="BO10" i="23"/>
  <c r="BO26" i="23"/>
  <c r="BO28" i="23"/>
  <c r="BO36" i="23"/>
  <c r="R23" i="12"/>
  <c r="C126" i="4" s="1"/>
  <c r="R36" i="12"/>
  <c r="C114" i="4" s="1"/>
  <c r="R27" i="12"/>
  <c r="C108" i="4" s="1"/>
  <c r="R35" i="12"/>
  <c r="C107" i="4" s="1"/>
  <c r="R39" i="12"/>
  <c r="C121" i="4" s="1"/>
  <c r="R25" i="12"/>
  <c r="C124" i="4" s="1"/>
  <c r="R28" i="12"/>
  <c r="C110" i="4" s="1"/>
  <c r="R43" i="12"/>
  <c r="C143" i="4" s="1"/>
  <c r="R24" i="12"/>
  <c r="J131" i="4"/>
  <c r="S76" i="12"/>
  <c r="A76" i="12"/>
  <c r="S75" i="12"/>
  <c r="A75" i="12"/>
  <c r="AX10" i="25"/>
  <c r="AQ10" i="27" s="1"/>
  <c r="AX19" i="25"/>
  <c r="AQ19" i="27" s="1"/>
  <c r="AX15" i="25"/>
  <c r="AQ15" i="27" s="1"/>
  <c r="AX21" i="25"/>
  <c r="AQ21" i="27" s="1"/>
  <c r="AX9" i="25"/>
  <c r="AQ9" i="27" s="1"/>
  <c r="AX20" i="25"/>
  <c r="AQ20" i="27" s="1"/>
  <c r="AX16" i="25"/>
  <c r="AQ16" i="27" s="1"/>
  <c r="AX18" i="25"/>
  <c r="AQ18" i="27" s="1"/>
  <c r="AX11" i="25"/>
  <c r="AQ11" i="27" s="1"/>
  <c r="AX12" i="25"/>
  <c r="AQ12" i="27" s="1"/>
  <c r="AX13" i="25"/>
  <c r="AQ13" i="27" s="1"/>
  <c r="AX14" i="25"/>
  <c r="AQ14" i="27" s="1"/>
  <c r="AX17" i="25"/>
  <c r="AQ17" i="27" s="1"/>
  <c r="AX8" i="25"/>
  <c r="BO21" i="23"/>
  <c r="BO14" i="23"/>
  <c r="N36" i="20" l="1"/>
  <c r="Z36" i="20"/>
  <c r="L36" i="20"/>
  <c r="AE36" i="20"/>
  <c r="J36" i="20"/>
  <c r="O36" i="20"/>
  <c r="AB70" i="20"/>
  <c r="N70" i="20"/>
  <c r="D36" i="20"/>
  <c r="W70" i="20"/>
  <c r="J133" i="4"/>
  <c r="K36" i="20"/>
  <c r="V70" i="20"/>
  <c r="F36" i="20"/>
  <c r="S9" i="12"/>
  <c r="S11" i="12"/>
  <c r="R62" i="12"/>
  <c r="R8" i="12"/>
  <c r="C29" i="11"/>
  <c r="D29" i="11" s="1"/>
  <c r="BC29" i="25"/>
  <c r="D350" i="4" s="1"/>
  <c r="H387" i="4"/>
  <c r="H384" i="4"/>
  <c r="H386" i="4"/>
  <c r="H385" i="4"/>
  <c r="D434" i="4"/>
  <c r="D431" i="4"/>
  <c r="D432" i="4"/>
  <c r="D433" i="4"/>
  <c r="A20" i="12"/>
  <c r="C122" i="4"/>
  <c r="AQ8" i="27"/>
  <c r="BM8" i="25"/>
  <c r="BS28" i="25" s="1"/>
  <c r="H342" i="4" s="1"/>
  <c r="H346" i="4" l="1"/>
  <c r="H343" i="4"/>
  <c r="H345" i="4"/>
  <c r="H344" i="4"/>
  <c r="D354" i="4"/>
  <c r="D353" i="4"/>
  <c r="D351" i="4"/>
  <c r="D352" i="4"/>
  <c r="BD8" i="27"/>
  <c r="C75" i="11" l="1"/>
  <c r="D75" i="11" s="1"/>
  <c r="C131" i="4" s="1"/>
  <c r="R67" i="12" l="1"/>
  <c r="A67" i="12" s="1"/>
  <c r="R13" i="12"/>
  <c r="A13" i="12" s="1"/>
  <c r="C70" i="11"/>
  <c r="D70" i="11" s="1"/>
  <c r="R14" i="12" l="1"/>
  <c r="A14" i="12" s="1"/>
  <c r="C132" i="4"/>
  <c r="R68" i="12"/>
  <c r="A68" i="12" s="1"/>
  <c r="C4" i="11" l="1"/>
  <c r="D4" i="11" s="1"/>
  <c r="C103" i="4" s="1"/>
  <c r="R32" i="12" l="1"/>
  <c r="R86" i="12"/>
  <c r="A86" i="12" s="1"/>
  <c r="A32" i="12" l="1"/>
  <c r="C9" i="11"/>
  <c r="D9" i="11" s="1"/>
  <c r="C105" i="4" s="1"/>
  <c r="R34" i="12" l="1"/>
  <c r="R88" i="12"/>
  <c r="A88" i="12" s="1"/>
  <c r="A34" i="12" l="1"/>
  <c r="C14" i="11"/>
  <c r="D14" i="11" s="1"/>
  <c r="C104" i="4" s="1"/>
  <c r="R33" i="12" l="1"/>
  <c r="R87" i="12"/>
  <c r="A87" i="12" s="1"/>
  <c r="A33" i="12" l="1"/>
  <c r="A62" i="12" l="1"/>
  <c r="C100" i="4"/>
  <c r="A8" i="12"/>
  <c r="C60" i="11"/>
  <c r="D60" i="11" s="1"/>
  <c r="R12" i="12" l="1"/>
  <c r="A12" i="12" s="1"/>
  <c r="C133" i="4"/>
  <c r="R66" i="12"/>
  <c r="A66" i="12" s="1"/>
  <c r="C65" i="11"/>
  <c r="D65" i="11" s="1"/>
  <c r="R15" i="12" l="1"/>
  <c r="A15" i="12" s="1"/>
  <c r="C134" i="4"/>
  <c r="R69" i="12"/>
  <c r="A69" i="12" s="1"/>
  <c r="C80" i="11"/>
  <c r="D80" i="11" s="1"/>
  <c r="R70" i="12" l="1"/>
  <c r="A70" i="12" s="1"/>
  <c r="C136" i="4"/>
  <c r="R16" i="12"/>
  <c r="C100" i="11"/>
  <c r="D100" i="11" s="1"/>
  <c r="R37" i="12" l="1"/>
  <c r="A37" i="12" s="1"/>
  <c r="C115" i="4"/>
  <c r="A16" i="12"/>
  <c r="R91" i="12"/>
  <c r="A91" i="12" s="1"/>
  <c r="C105" i="11"/>
  <c r="D105" i="11" s="1"/>
  <c r="R85" i="12" l="1"/>
  <c r="A85" i="12" s="1"/>
  <c r="C106" i="4"/>
  <c r="R31" i="12"/>
  <c r="A31" i="12" l="1"/>
  <c r="A9" i="12"/>
  <c r="A11" i="12"/>
  <c r="A17" i="12"/>
  <c r="A18" i="12"/>
  <c r="A19" i="12"/>
  <c r="S21" i="12"/>
  <c r="A21" i="12"/>
  <c r="A28" i="12"/>
  <c r="A27" i="12"/>
  <c r="S22" i="12"/>
  <c r="A22" i="12"/>
  <c r="A25" i="12"/>
  <c r="A30" i="12"/>
  <c r="A23" i="12"/>
  <c r="A29" i="12"/>
  <c r="A26" i="12"/>
  <c r="A24" i="12"/>
  <c r="S24" i="12"/>
  <c r="Q108" i="12" s="1"/>
  <c r="R51" i="12" l="1"/>
  <c r="C129" i="4" s="1"/>
  <c r="N107" i="12"/>
  <c r="C127" i="4" s="1"/>
  <c r="N108" i="12"/>
  <c r="A35" i="12"/>
  <c r="A36" i="12"/>
  <c r="A38" i="12"/>
  <c r="A39" i="12"/>
  <c r="A40" i="12"/>
  <c r="A41" i="12"/>
  <c r="A42" i="12"/>
  <c r="A47" i="12" l="1"/>
  <c r="A43" i="12"/>
  <c r="A45" i="12"/>
  <c r="A44" i="12"/>
  <c r="A46" i="12"/>
  <c r="A48" i="12"/>
  <c r="A49" i="12"/>
  <c r="R10" i="12"/>
  <c r="A10" i="12" l="1"/>
  <c r="F107" i="12"/>
  <c r="R64" i="12"/>
  <c r="A64" i="12" s="1"/>
  <c r="C101" i="4"/>
  <c r="CF7" i="29"/>
  <c r="BM7" i="29" s="1"/>
</calcChain>
</file>

<file path=xl/sharedStrings.xml><?xml version="1.0" encoding="utf-8"?>
<sst xmlns="http://schemas.openxmlformats.org/spreadsheetml/2006/main" count="4351" uniqueCount="801">
  <si>
    <t>Item</t>
  </si>
  <si>
    <t>Nos</t>
  </si>
  <si>
    <t>Egg Roll</t>
  </si>
  <si>
    <t>Omlet Roll</t>
  </si>
  <si>
    <t>Chicken Hot Dog</t>
  </si>
  <si>
    <t>Eggs</t>
  </si>
  <si>
    <t>Hot Dog</t>
  </si>
  <si>
    <t>Brockwast</t>
  </si>
  <si>
    <t>Chicken</t>
  </si>
  <si>
    <t>Ham</t>
  </si>
  <si>
    <t>Egg Sandwich</t>
  </si>
  <si>
    <t>Fish Sandwich</t>
  </si>
  <si>
    <t>Vegetable Sandwich</t>
  </si>
  <si>
    <t>Potato</t>
  </si>
  <si>
    <t>Carrot</t>
  </si>
  <si>
    <t>Beetroot</t>
  </si>
  <si>
    <t>Cheese Sandwich</t>
  </si>
  <si>
    <t>Ham &amp; Cheese Sandwich</t>
  </si>
  <si>
    <t>Bread Toast</t>
  </si>
  <si>
    <t>Salmon</t>
  </si>
  <si>
    <t>Gram</t>
  </si>
  <si>
    <t>Vegetable Pizza</t>
  </si>
  <si>
    <t>Chicken Pizza</t>
  </si>
  <si>
    <t>Flour</t>
  </si>
  <si>
    <t>Yeast</t>
  </si>
  <si>
    <t>Onions</t>
  </si>
  <si>
    <t>Capcicum</t>
  </si>
  <si>
    <t>Tomato</t>
  </si>
  <si>
    <t>Salt</t>
  </si>
  <si>
    <t>Total</t>
  </si>
  <si>
    <t>Fish Curry Roll</t>
  </si>
  <si>
    <t>Beef Bun</t>
  </si>
  <si>
    <t>Beef</t>
  </si>
  <si>
    <t>Sausage Pizza</t>
  </si>
  <si>
    <t>Bread Lofies</t>
  </si>
  <si>
    <t>Bakery</t>
  </si>
  <si>
    <t>Fish Bun</t>
  </si>
  <si>
    <t>Soya Bun</t>
  </si>
  <si>
    <t xml:space="preserve">Soya </t>
  </si>
  <si>
    <t>Extra</t>
  </si>
  <si>
    <t>Egg Pastry</t>
  </si>
  <si>
    <t>Bacon Pastry</t>
  </si>
  <si>
    <t>Chicken Pie</t>
  </si>
  <si>
    <t xml:space="preserve">Yeast </t>
  </si>
  <si>
    <t>Catering Sausage</t>
  </si>
  <si>
    <t>Boiled Fish</t>
  </si>
  <si>
    <t>Block Cheese</t>
  </si>
  <si>
    <t>Slice Cheese</t>
  </si>
  <si>
    <t>Soya</t>
  </si>
  <si>
    <t>Green Peas</t>
  </si>
  <si>
    <t>Green Chillies</t>
  </si>
  <si>
    <t>Green Gram</t>
  </si>
  <si>
    <t>Plastic Packs</t>
  </si>
  <si>
    <t>Plastic Spoons</t>
  </si>
  <si>
    <t>Plain Roll Section</t>
  </si>
  <si>
    <t>Seeni Sambol</t>
  </si>
  <si>
    <t>Coconut</t>
  </si>
  <si>
    <t>Dried Chillies</t>
  </si>
  <si>
    <t>Crystal Sugar</t>
  </si>
  <si>
    <t>Tea Bun</t>
  </si>
  <si>
    <t>Oil</t>
  </si>
  <si>
    <t xml:space="preserve">Oil Paper </t>
  </si>
  <si>
    <t>Bread Crumbs</t>
  </si>
  <si>
    <t>TOTAL</t>
  </si>
  <si>
    <t>Garlic</t>
  </si>
  <si>
    <t>Ginger</t>
  </si>
  <si>
    <t>Raw Chillies</t>
  </si>
  <si>
    <t>Leeks</t>
  </si>
  <si>
    <t>Cabages</t>
  </si>
  <si>
    <t>Magarine</t>
  </si>
  <si>
    <t>Raw Eggs</t>
  </si>
  <si>
    <t>Boiled Eggs</t>
  </si>
  <si>
    <t>Grated Cheese</t>
  </si>
  <si>
    <t>Milk Bottle ml</t>
  </si>
  <si>
    <t>Prawns</t>
  </si>
  <si>
    <t>Fish Rotty</t>
  </si>
  <si>
    <t>BC</t>
  </si>
  <si>
    <t>Fish Pastry</t>
  </si>
  <si>
    <t>Egg Cutlet</t>
  </si>
  <si>
    <t>Viyana Roll</t>
  </si>
  <si>
    <t>Sugar Bun</t>
  </si>
  <si>
    <t>Stuffed Chillie</t>
  </si>
  <si>
    <t>Sugar</t>
  </si>
  <si>
    <t>Origano</t>
  </si>
  <si>
    <t>Boneless Chicken</t>
  </si>
  <si>
    <t>Musterd Seed</t>
  </si>
  <si>
    <t>TEA</t>
  </si>
  <si>
    <t>Tea Leaves</t>
  </si>
  <si>
    <t>Total  Sandwiches</t>
  </si>
  <si>
    <t>Prawn Bun</t>
  </si>
  <si>
    <t>Prawn</t>
  </si>
  <si>
    <t>Rotty Section</t>
  </si>
  <si>
    <t>g</t>
  </si>
  <si>
    <t xml:space="preserve">Nos </t>
  </si>
  <si>
    <t>Gram Powder</t>
  </si>
  <si>
    <t>Chillie Paste</t>
  </si>
  <si>
    <t>Egg Plain Rotty</t>
  </si>
  <si>
    <t>BU1</t>
  </si>
  <si>
    <t>BU2</t>
  </si>
  <si>
    <t>BU4</t>
  </si>
  <si>
    <t>BU5</t>
  </si>
  <si>
    <t>BU6</t>
  </si>
  <si>
    <t>BU7</t>
  </si>
  <si>
    <t>BU13</t>
  </si>
  <si>
    <t>BU14</t>
  </si>
  <si>
    <t>BU15</t>
  </si>
  <si>
    <t>BU16</t>
  </si>
  <si>
    <t>BU10</t>
  </si>
  <si>
    <t>SAN1</t>
  </si>
  <si>
    <t>SAN2</t>
  </si>
  <si>
    <t>SAN3</t>
  </si>
  <si>
    <t>SAN4</t>
  </si>
  <si>
    <t>SAN5</t>
  </si>
  <si>
    <t>SAN8</t>
  </si>
  <si>
    <t>SAN10</t>
  </si>
  <si>
    <t>SE1</t>
  </si>
  <si>
    <t>SE2</t>
  </si>
  <si>
    <t>SE3</t>
  </si>
  <si>
    <t>SE4</t>
  </si>
  <si>
    <t>SE5</t>
  </si>
  <si>
    <t>SE7</t>
  </si>
  <si>
    <t>SE8</t>
  </si>
  <si>
    <t>SE9</t>
  </si>
  <si>
    <t>SE12</t>
  </si>
  <si>
    <t>SE14</t>
  </si>
  <si>
    <t>PS1</t>
  </si>
  <si>
    <t>PS2</t>
  </si>
  <si>
    <t>PS3</t>
  </si>
  <si>
    <t>PS6</t>
  </si>
  <si>
    <t>RO2</t>
  </si>
  <si>
    <t>RO4</t>
  </si>
  <si>
    <t>RO5</t>
  </si>
  <si>
    <t>RO1</t>
  </si>
  <si>
    <t>PS7</t>
  </si>
  <si>
    <t xml:space="preserve">Bread </t>
  </si>
  <si>
    <t>BR1</t>
  </si>
  <si>
    <t>PZ1</t>
  </si>
  <si>
    <t>PZ3</t>
  </si>
  <si>
    <t>ITEM</t>
  </si>
  <si>
    <t>CODE</t>
  </si>
  <si>
    <t>ORDER</t>
  </si>
  <si>
    <t>Curry Section</t>
  </si>
  <si>
    <t>05.00 am</t>
  </si>
  <si>
    <t>Chicken Spring Roll</t>
  </si>
  <si>
    <t>Pastry</t>
  </si>
  <si>
    <t>Net</t>
  </si>
  <si>
    <t>Vegetable Burger</t>
  </si>
  <si>
    <t>Prawn Savoury Roll</t>
  </si>
  <si>
    <t>PZ2</t>
  </si>
  <si>
    <t>Vegetable Spring Roll</t>
  </si>
  <si>
    <t>Cabbage</t>
  </si>
  <si>
    <t>Chicken Burger</t>
  </si>
  <si>
    <t>Vegetable Burger Mini</t>
  </si>
  <si>
    <t>Chicken Burger Mini</t>
  </si>
  <si>
    <t>Weight (g)</t>
  </si>
  <si>
    <t>Celery</t>
  </si>
  <si>
    <t>Corn Flour</t>
  </si>
  <si>
    <t xml:space="preserve">  Printed By</t>
  </si>
  <si>
    <t>Full Size</t>
  </si>
  <si>
    <t>Mini Size</t>
  </si>
  <si>
    <t>Mayonise</t>
  </si>
  <si>
    <t>Curry Leaves</t>
  </si>
  <si>
    <t>Coriander Leaves</t>
  </si>
  <si>
    <t>Oil Papers</t>
  </si>
  <si>
    <t>Rumpe</t>
  </si>
  <si>
    <t>Chinese Roll Batter</t>
  </si>
  <si>
    <t>Chicken Sandwich</t>
  </si>
  <si>
    <t>Sandwich Bread (L)</t>
  </si>
  <si>
    <t>Code</t>
  </si>
  <si>
    <t>Pattie Dough Items</t>
  </si>
  <si>
    <t>Bread Crumbed Items</t>
  </si>
  <si>
    <t>Boiled Egg Included Items</t>
  </si>
  <si>
    <t>Fish Cutlet Curry Included Items</t>
  </si>
  <si>
    <t>MINI</t>
  </si>
  <si>
    <t>Total Eggs</t>
  </si>
  <si>
    <t>Total Beef</t>
  </si>
  <si>
    <t>Pizza Dough</t>
  </si>
  <si>
    <t>Plain Roll Garnish</t>
  </si>
  <si>
    <t>Capsicum</t>
  </si>
  <si>
    <t>SE6</t>
  </si>
  <si>
    <t>Pattie Dough</t>
  </si>
  <si>
    <t>Beehive</t>
  </si>
  <si>
    <t>Patties Dough</t>
  </si>
  <si>
    <t>BAL</t>
  </si>
  <si>
    <t>Capsicum For Stuffed Chillie</t>
  </si>
  <si>
    <t>Sandwich Bread (L) For Full Size Sandwiches</t>
  </si>
  <si>
    <t>Colour Sandwich Bread For Patry Size Sandwiches</t>
  </si>
  <si>
    <t>Slices From 1 Loaf</t>
  </si>
  <si>
    <t>Chicken Powder</t>
  </si>
  <si>
    <t>Spring Roll Sheet</t>
  </si>
  <si>
    <t>Salad Leaves</t>
  </si>
  <si>
    <t>RAN</t>
  </si>
  <si>
    <t>DAL</t>
  </si>
  <si>
    <t xml:space="preserve">Colour Sandwich Bread </t>
  </si>
  <si>
    <t>Roast Bread - S</t>
  </si>
  <si>
    <t>Roast Bread - M</t>
  </si>
  <si>
    <t>Roast Bread - L</t>
  </si>
  <si>
    <t>Chicken Sausage Roll</t>
  </si>
  <si>
    <t>Croissant Roll</t>
  </si>
  <si>
    <t>Boiled Gram Packet</t>
  </si>
  <si>
    <t>Fish Chinese Roll</t>
  </si>
  <si>
    <t>Chicken Chinese Roll</t>
  </si>
  <si>
    <t>Egg Chinese Roll</t>
  </si>
  <si>
    <t>Vegetable Cutlet</t>
  </si>
  <si>
    <t>Fish Cutlet</t>
  </si>
  <si>
    <t>Vegetable Pattie</t>
  </si>
  <si>
    <t>Fish Pattie</t>
  </si>
  <si>
    <t>Vegetable Pastry</t>
  </si>
  <si>
    <t>Chicken Sausage Pastry</t>
  </si>
  <si>
    <t>Seafood Pie</t>
  </si>
  <si>
    <t>Vegetable Rotty</t>
  </si>
  <si>
    <t>Chicken Rotty</t>
  </si>
  <si>
    <t>Nos 01</t>
  </si>
  <si>
    <t>Cheese Chicken Curry Roll</t>
  </si>
  <si>
    <t>Vegetable Buger Mini</t>
  </si>
  <si>
    <t>Fish Chin. Roll</t>
  </si>
  <si>
    <t>Vegetable Curry</t>
  </si>
  <si>
    <t>Egg Curry</t>
  </si>
  <si>
    <t>Vegetable Chin. Roll</t>
  </si>
  <si>
    <t>Suduru</t>
  </si>
  <si>
    <t>Sugar Candy Bun</t>
  </si>
  <si>
    <t>Boiled Green Gram Packet</t>
  </si>
  <si>
    <t>Vegetable Chinese Roll</t>
  </si>
  <si>
    <t>Plastic Packet</t>
  </si>
  <si>
    <t>Dried Chillie</t>
  </si>
  <si>
    <t>Roast Bread -  S</t>
  </si>
  <si>
    <t>Roast Bread -  L</t>
  </si>
  <si>
    <t xml:space="preserve">Vegetable Pastry </t>
  </si>
  <si>
    <t>Bread Slices</t>
  </si>
  <si>
    <t>Boiled Beef</t>
  </si>
  <si>
    <t>Cheese Slices</t>
  </si>
  <si>
    <t>Saved On :</t>
  </si>
  <si>
    <t>Weekdays</t>
  </si>
  <si>
    <t>Coconut For Boiled Gram</t>
  </si>
  <si>
    <t>Waight For Per Coconut</t>
  </si>
  <si>
    <t>-</t>
  </si>
  <si>
    <t>Total Full</t>
  </si>
  <si>
    <t>Total Mini</t>
  </si>
  <si>
    <r>
      <t xml:space="preserve">Order </t>
    </r>
    <r>
      <rPr>
        <b/>
        <sz val="11"/>
        <color theme="1"/>
        <rFont val="Cambria"/>
        <family val="1"/>
      </rPr>
      <t>Full</t>
    </r>
  </si>
  <si>
    <r>
      <t xml:space="preserve">Order </t>
    </r>
    <r>
      <rPr>
        <b/>
        <sz val="11"/>
        <color theme="1"/>
        <rFont val="Cambria"/>
        <family val="1"/>
      </rPr>
      <t>Mini</t>
    </r>
  </si>
  <si>
    <t>Total Carrot</t>
  </si>
  <si>
    <t>To Be Issued</t>
  </si>
  <si>
    <t>Total Leeks</t>
  </si>
  <si>
    <t>Total Cabbages</t>
  </si>
  <si>
    <t>Total Prawns</t>
  </si>
  <si>
    <t>Total Cuttlefish</t>
  </si>
  <si>
    <t>Total Thalapath Fish</t>
  </si>
  <si>
    <t>Cuttlefish</t>
  </si>
  <si>
    <t>Thalapath Fish</t>
  </si>
  <si>
    <t>Salmon Fish</t>
  </si>
  <si>
    <t>Total Salmon Fish</t>
  </si>
  <si>
    <t>Whole Capsicum</t>
  </si>
  <si>
    <t>Fresh B'onion</t>
  </si>
  <si>
    <t>Total Chicken</t>
  </si>
  <si>
    <t>Recipe</t>
  </si>
  <si>
    <t>Kurakkan Sandwich Slice Pack</t>
  </si>
  <si>
    <t>Label</t>
  </si>
  <si>
    <t>Chicken Ham Cheese &amp; Egg Roll</t>
  </si>
  <si>
    <t>5.00 AM Delivery</t>
  </si>
  <si>
    <t>Print</t>
  </si>
  <si>
    <t>Labels</t>
  </si>
  <si>
    <t>Roast Bread with Seeni Sambol</t>
  </si>
  <si>
    <t>Password</t>
  </si>
  <si>
    <t>Manager</t>
  </si>
  <si>
    <t>Permission</t>
  </si>
  <si>
    <t>Admin</t>
  </si>
  <si>
    <t>Username</t>
  </si>
  <si>
    <t>Viraj</t>
  </si>
  <si>
    <t>Dulan</t>
  </si>
  <si>
    <t>Upul@123</t>
  </si>
  <si>
    <t>Upul</t>
  </si>
  <si>
    <t>Viraj@7016</t>
  </si>
  <si>
    <t>Production Starting Time :</t>
  </si>
  <si>
    <t>Effective Delivery Time :</t>
  </si>
  <si>
    <t>11:00PM</t>
  </si>
  <si>
    <t>05:00AM</t>
  </si>
  <si>
    <t>08:00PM</t>
  </si>
  <si>
    <t>Baking Powder</t>
  </si>
  <si>
    <t>Piping Bag</t>
  </si>
  <si>
    <t xml:space="preserve">Milk Powder </t>
  </si>
  <si>
    <t>Liquid Milk</t>
  </si>
  <si>
    <t>Water</t>
  </si>
  <si>
    <t>IMPORTANT</t>
  </si>
  <si>
    <t>Milk Powder</t>
  </si>
  <si>
    <r>
      <t xml:space="preserve">Shorteats Section </t>
    </r>
    <r>
      <rPr>
        <b/>
        <sz val="12"/>
        <color theme="1"/>
        <rFont val="Cambria"/>
        <family val="1"/>
      </rPr>
      <t>(to Crumb &amp; Fry)</t>
    </r>
  </si>
  <si>
    <t>2:00AM</t>
  </si>
  <si>
    <t>2:00PM</t>
  </si>
  <si>
    <t>This Sheet to be Printed on</t>
  </si>
  <si>
    <t>Fresh Potato</t>
  </si>
  <si>
    <t>Dry Potato Flakes</t>
  </si>
  <si>
    <t>Dry Potatos</t>
  </si>
  <si>
    <t>Dry B'onion</t>
  </si>
  <si>
    <t>Sausage</t>
  </si>
  <si>
    <t>Bacon</t>
  </si>
  <si>
    <t>AM/PM</t>
  </si>
  <si>
    <t>Started at :</t>
  </si>
  <si>
    <t>Finished at :</t>
  </si>
  <si>
    <t>Signature :</t>
  </si>
  <si>
    <t>Curry Weight :</t>
  </si>
  <si>
    <t>ü û</t>
  </si>
  <si>
    <t>Y</t>
  </si>
  <si>
    <t>Samon</t>
  </si>
  <si>
    <t>kg</t>
  </si>
  <si>
    <t>Gloves</t>
  </si>
  <si>
    <t xml:space="preserve">Gloves </t>
  </si>
  <si>
    <t>µ</t>
  </si>
  <si>
    <t>First Name</t>
  </si>
  <si>
    <t>Last Name</t>
  </si>
  <si>
    <t>Lakshan</t>
  </si>
  <si>
    <t>Kavinga</t>
  </si>
  <si>
    <t>Nanayakkara</t>
  </si>
  <si>
    <t>Bakery Production Recipe</t>
  </si>
  <si>
    <t>Saved on :</t>
  </si>
  <si>
    <t>Ingreadients</t>
  </si>
  <si>
    <t>Bread</t>
  </si>
  <si>
    <t>Sandwich Bread</t>
  </si>
  <si>
    <t>Currant Bread</t>
  </si>
  <si>
    <t>Sandwich Bread Large</t>
  </si>
  <si>
    <t>Plain Roll</t>
  </si>
  <si>
    <t>Kurakkan</t>
  </si>
  <si>
    <t>Calcium Propanoate</t>
  </si>
  <si>
    <t>Bread Improver</t>
  </si>
  <si>
    <t>Dough</t>
  </si>
  <si>
    <t>Candy</t>
  </si>
  <si>
    <t>Plums</t>
  </si>
  <si>
    <t>Egg</t>
  </si>
  <si>
    <t>Printed By</t>
  </si>
  <si>
    <t>Issued By</t>
  </si>
  <si>
    <t>Checked By</t>
  </si>
  <si>
    <t xml:space="preserve">        Welcome!</t>
  </si>
  <si>
    <t xml:space="preserve">              Don &amp; Sons (Pvt) Ltd.</t>
  </si>
  <si>
    <t>© Don &amp; Sons (Pvt) Ltd.™ All Rights Reserved ®</t>
  </si>
  <si>
    <t>*** Powered by</t>
  </si>
  <si>
    <r>
      <t>Viraj Lakshan Rathnayake</t>
    </r>
    <r>
      <rPr>
        <b/>
        <sz val="34"/>
        <rFont val="Cambria"/>
        <family val="1"/>
      </rPr>
      <t xml:space="preserve"> ***</t>
    </r>
  </si>
  <si>
    <t>5.00AM Delivery Production Programme</t>
  </si>
  <si>
    <t>B'Onions</t>
  </si>
  <si>
    <t>3kg</t>
  </si>
  <si>
    <t>Dusting Flour</t>
  </si>
  <si>
    <t>Kg</t>
  </si>
  <si>
    <t>AB Mauri Fat Spread</t>
  </si>
  <si>
    <t>AB Mauri Softner</t>
  </si>
  <si>
    <t>Soya Sauce</t>
  </si>
  <si>
    <t>Kurakkan Sand. Slice Pack</t>
  </si>
  <si>
    <t>Vegetable / Egg / Fish &amp; Chicken Rotty Dough</t>
  </si>
  <si>
    <t>UOM</t>
  </si>
  <si>
    <t>Qty.</t>
  </si>
  <si>
    <t>To Be Issue</t>
  </si>
  <si>
    <t>Chicken Bun</t>
  </si>
  <si>
    <t>Chicken Pattie</t>
  </si>
  <si>
    <t>Viyana Roll Flour :</t>
  </si>
  <si>
    <t>Chicken Curry</t>
  </si>
  <si>
    <t>Curfew</t>
  </si>
  <si>
    <t>KEL</t>
  </si>
  <si>
    <t>Effective From :</t>
  </si>
  <si>
    <t>Saturday</t>
  </si>
  <si>
    <t>Sunday</t>
  </si>
  <si>
    <t>10.30 AM Delivery</t>
  </si>
  <si>
    <t>Morning - 10.30AM</t>
  </si>
  <si>
    <t>Poya</t>
  </si>
  <si>
    <t>5.00AM</t>
  </si>
  <si>
    <t>BWA</t>
  </si>
  <si>
    <t>Morning 10.30AM Delivery</t>
  </si>
  <si>
    <t>:</t>
  </si>
  <si>
    <t>Print DMS Recipe</t>
  </si>
  <si>
    <t>ProductCode</t>
  </si>
  <si>
    <t xml:space="preserve"> ProductQty</t>
  </si>
  <si>
    <t>WED</t>
  </si>
  <si>
    <t>Crumb Batter</t>
  </si>
  <si>
    <t>Egg Wash For Patties</t>
  </si>
  <si>
    <t>Water to be Added to Dry Potato Flakes</t>
  </si>
  <si>
    <t>Oil Can 5Ltr</t>
  </si>
  <si>
    <t>Chicken Rotty Egg Wrap</t>
  </si>
  <si>
    <t>Chili Powder</t>
  </si>
  <si>
    <t>Pepper Powder</t>
  </si>
  <si>
    <t>Tomato Sauce</t>
  </si>
  <si>
    <t>Pastry Section</t>
  </si>
  <si>
    <t>Egg Wash</t>
  </si>
  <si>
    <t>Chili Pieces</t>
  </si>
  <si>
    <t>Yellow Coloring</t>
  </si>
  <si>
    <t>Bot</t>
  </si>
  <si>
    <t>Roast Bread-M</t>
  </si>
  <si>
    <t>Vege. Oil For Rotty Dough</t>
  </si>
  <si>
    <t>Vege. Oil</t>
  </si>
  <si>
    <t>Hot Dod</t>
  </si>
  <si>
    <t>BU17</t>
  </si>
  <si>
    <t>BU12</t>
  </si>
  <si>
    <t>SAN9</t>
  </si>
  <si>
    <t>Fish Bun For 6AM Production</t>
  </si>
  <si>
    <t>For Bakery Production</t>
  </si>
  <si>
    <t>10.30AM Delivery</t>
  </si>
  <si>
    <t>Seeni Sambol Bun</t>
  </si>
  <si>
    <t>Kottu Curry</t>
  </si>
  <si>
    <t>BR9</t>
  </si>
  <si>
    <t>BR7</t>
  </si>
  <si>
    <t>BU18</t>
  </si>
  <si>
    <t>BU11</t>
  </si>
  <si>
    <t>BU3</t>
  </si>
  <si>
    <t>PTY13</t>
  </si>
  <si>
    <t>PTY14</t>
  </si>
  <si>
    <t>SAN6</t>
  </si>
  <si>
    <t>SE13</t>
  </si>
  <si>
    <t>SE10</t>
  </si>
  <si>
    <t>SE11</t>
  </si>
  <si>
    <t>PS4</t>
  </si>
  <si>
    <t>PS5</t>
  </si>
  <si>
    <t>RO3</t>
  </si>
  <si>
    <t>Tomato &amp; Cheese Sandwich</t>
  </si>
  <si>
    <t>April New Year</t>
  </si>
  <si>
    <t>PR2</t>
  </si>
  <si>
    <t>Plain Roll / Plain Bun</t>
  </si>
  <si>
    <t>Dulan@123</t>
  </si>
  <si>
    <t>SUM * 30g (Egg = Butter)</t>
  </si>
  <si>
    <t>RAG</t>
  </si>
  <si>
    <t>Seeni Sambol Bun(5.00AM)</t>
  </si>
  <si>
    <t>Seeni Sambol Bun (10.30AM)</t>
  </si>
  <si>
    <t>Seeni Sambol Bun Order</t>
  </si>
  <si>
    <t>Seeni Sambol Bun For 6AM Production</t>
  </si>
  <si>
    <t>5.00AM Delivery</t>
  </si>
  <si>
    <t>Order</t>
  </si>
  <si>
    <t>ACT5</t>
  </si>
  <si>
    <t>5.00 AM</t>
  </si>
  <si>
    <t>10.30 AM</t>
  </si>
  <si>
    <t>Uncooked</t>
  </si>
  <si>
    <t>Plan</t>
  </si>
  <si>
    <t>Row Labels</t>
  </si>
  <si>
    <t>Grand Total</t>
  </si>
  <si>
    <t>Count of Item</t>
  </si>
  <si>
    <t>Tuna</t>
  </si>
  <si>
    <t>Average</t>
  </si>
  <si>
    <t>Sum of DM1</t>
  </si>
  <si>
    <t>Sum of DM2</t>
  </si>
  <si>
    <t>Count of DAL BBQ</t>
  </si>
  <si>
    <t>Sum of DM3</t>
  </si>
  <si>
    <t>Count of MAL</t>
  </si>
  <si>
    <t>Count of RAG</t>
  </si>
  <si>
    <t>Count of BWA</t>
  </si>
  <si>
    <t>Count of BC</t>
  </si>
  <si>
    <t xml:space="preserve">Count of  -   </t>
  </si>
  <si>
    <t>Count of RAN</t>
  </si>
  <si>
    <t>Count of WED</t>
  </si>
  <si>
    <t>Sum of DAL</t>
  </si>
  <si>
    <t>DAL BBQ 5.00AM</t>
  </si>
  <si>
    <t>DM1 5.00AM</t>
  </si>
  <si>
    <t>DM2 5.00AM</t>
  </si>
  <si>
    <t>DM3 5.00AM</t>
  </si>
  <si>
    <t>DM4 5.00AM</t>
  </si>
  <si>
    <t>MAL 5.00AM</t>
  </si>
  <si>
    <t>KD2 5.00AM</t>
  </si>
  <si>
    <t>RAG 5.00AM</t>
  </si>
  <si>
    <t>BWA 5.00AM</t>
  </si>
  <si>
    <t>BC 5.00AM</t>
  </si>
  <si>
    <t>RAN 5.00AM</t>
  </si>
  <si>
    <t>WED 5.00AM</t>
  </si>
  <si>
    <t>KEL 5.00AM</t>
  </si>
  <si>
    <t>DAL 5.00AM</t>
  </si>
  <si>
    <t>Pizza Sauce</t>
  </si>
  <si>
    <t>Sum of DM5</t>
  </si>
  <si>
    <t>Sum of KEL</t>
  </si>
  <si>
    <t>Prawn Bun Batter</t>
  </si>
  <si>
    <t>(blank)</t>
  </si>
  <si>
    <t>Bakery 2</t>
  </si>
  <si>
    <t>Calcium Propunate</t>
  </si>
  <si>
    <t>Total Curry Leaves</t>
  </si>
  <si>
    <t>Total Capsicum</t>
  </si>
  <si>
    <t>Roast Bread Medium</t>
  </si>
  <si>
    <t>Catering Sausages</t>
  </si>
  <si>
    <t>Hansa</t>
  </si>
  <si>
    <t>Ganganath</t>
  </si>
  <si>
    <t>Hansa@123</t>
  </si>
  <si>
    <r>
      <t xml:space="preserve">Pattie Sheet </t>
    </r>
    <r>
      <rPr>
        <sz val="12"/>
        <rFont val="Wingdings"/>
        <charset val="2"/>
      </rPr>
      <t>¢</t>
    </r>
  </si>
  <si>
    <r>
      <t xml:space="preserve">Pattie Sheet </t>
    </r>
    <r>
      <rPr>
        <sz val="12"/>
        <rFont val="Wingdings"/>
        <charset val="2"/>
      </rPr>
      <t>p</t>
    </r>
  </si>
  <si>
    <r>
      <t xml:space="preserve">Pastry Sheet </t>
    </r>
    <r>
      <rPr>
        <sz val="12"/>
        <rFont val="Wingdings"/>
        <charset val="2"/>
      </rPr>
      <t>p</t>
    </r>
  </si>
  <si>
    <t>Sugar Candy Bun Dough</t>
  </si>
  <si>
    <t>Bun</t>
  </si>
  <si>
    <r>
      <t xml:space="preserve">Bread Improver </t>
    </r>
    <r>
      <rPr>
        <b/>
        <sz val="12"/>
        <color theme="1"/>
        <rFont val="Cambria"/>
        <family val="1"/>
      </rPr>
      <t>HYDO</t>
    </r>
  </si>
  <si>
    <t>Kurakkan Flour</t>
  </si>
  <si>
    <t>Clear All</t>
  </si>
  <si>
    <t>Y/N</t>
  </si>
  <si>
    <t>INACTIVE</t>
  </si>
  <si>
    <t>Club Sandwich</t>
  </si>
  <si>
    <t>SAN7</t>
  </si>
  <si>
    <t>Chicken Bacon</t>
  </si>
  <si>
    <t>Burger Bun</t>
  </si>
  <si>
    <t>Effective Delivery Date :</t>
  </si>
  <si>
    <t>FULL</t>
  </si>
  <si>
    <t>Curry Weight</t>
  </si>
  <si>
    <t>Lime</t>
  </si>
  <si>
    <t>BR8</t>
  </si>
  <si>
    <t>Turmeric Powder</t>
  </si>
  <si>
    <t>3.30 PM</t>
  </si>
  <si>
    <t>Yeast BROWN / GOLD</t>
  </si>
  <si>
    <t>Chillie Pieces</t>
  </si>
  <si>
    <r>
      <t xml:space="preserve">Pastry Sheet </t>
    </r>
    <r>
      <rPr>
        <sz val="14"/>
        <rFont val="Wingdings"/>
        <charset val="2"/>
      </rPr>
      <t>p</t>
    </r>
  </si>
  <si>
    <r>
      <t xml:space="preserve">Pattie Sheet </t>
    </r>
    <r>
      <rPr>
        <sz val="14"/>
        <rFont val="Wingdings"/>
        <charset val="2"/>
      </rPr>
      <t>¢</t>
    </r>
  </si>
  <si>
    <r>
      <t xml:space="preserve">Pattie Sheet </t>
    </r>
    <r>
      <rPr>
        <sz val="14"/>
        <rFont val="Wingdings"/>
        <charset val="2"/>
      </rPr>
      <t>p</t>
    </r>
  </si>
  <si>
    <t>Finished Curry Weight (g)</t>
  </si>
  <si>
    <t>Potato Weight</t>
  </si>
  <si>
    <t>FISH BUN</t>
  </si>
  <si>
    <t>DBQ</t>
  </si>
  <si>
    <t>YRK</t>
  </si>
  <si>
    <t>KDW</t>
  </si>
  <si>
    <t>SRP</t>
  </si>
  <si>
    <t>PTY1</t>
  </si>
  <si>
    <t>Egg Boat Mini</t>
  </si>
  <si>
    <t>3.30PM Delivery</t>
  </si>
  <si>
    <t>BR2</t>
  </si>
  <si>
    <t>Weekdays Extra</t>
  </si>
  <si>
    <t>Saturday Extra</t>
  </si>
  <si>
    <t>Sunday Extra</t>
  </si>
  <si>
    <t>Full</t>
  </si>
  <si>
    <t>Mini</t>
  </si>
  <si>
    <t>BR3</t>
  </si>
  <si>
    <t>Honey Sausage Bun</t>
  </si>
  <si>
    <t>Honey</t>
  </si>
  <si>
    <t>Egg Burger</t>
  </si>
  <si>
    <t>Chicken Bun &amp; Egg Burger</t>
  </si>
  <si>
    <t>Honey Sausage Bun For 6AM Production</t>
  </si>
  <si>
    <t>2.30PM Delivery</t>
  </si>
  <si>
    <t>10.30AM &amp; 2.30PM Total</t>
  </si>
  <si>
    <t>2.30 PM Delivery</t>
  </si>
  <si>
    <t>Evening - 2.30PM</t>
  </si>
  <si>
    <t>10.30AM + 2.30PM</t>
  </si>
  <si>
    <t>10.30AM + 2.30PM Delivery</t>
  </si>
  <si>
    <t>Don’t Change 10.30AM + 2.30PM Data</t>
  </si>
  <si>
    <t>Seeni Sambol Bun (2.30PM)</t>
  </si>
  <si>
    <t>Honey Sausage Bun (2.30PM)</t>
  </si>
  <si>
    <t>Honey Sausage Bun (10.30AM)</t>
  </si>
  <si>
    <t>Honey Sausage Bun (5.00AM)</t>
  </si>
  <si>
    <t>Cheese Chicken Curry Bun</t>
  </si>
  <si>
    <t>Cheese Chicken Pastry</t>
  </si>
  <si>
    <t>Cheese Chicken Curry Bun (2.30PM)</t>
  </si>
  <si>
    <t>Cheese Chicken Curry Bun (5.00AM)</t>
  </si>
  <si>
    <t>Egg Bun</t>
  </si>
  <si>
    <t>Omelette Bun</t>
  </si>
  <si>
    <t>Chicken Sausage Bun</t>
  </si>
  <si>
    <t>Fish Curry Bun</t>
  </si>
  <si>
    <t>Cheese Chicken Curry Bun For 6AM Production</t>
  </si>
  <si>
    <t>Chicken Sausage Bun For 6AM Production</t>
  </si>
  <si>
    <t>Without 2.30PM</t>
  </si>
  <si>
    <t>Total :</t>
  </si>
  <si>
    <t>2.30 PM</t>
  </si>
  <si>
    <t>Plain Roll (2.30PM)</t>
  </si>
  <si>
    <t>Hot Dod (2.30PM)</t>
  </si>
  <si>
    <t>Omelette Bun (2.30PM)</t>
  </si>
  <si>
    <t>Prawn Bun (2.30PM)</t>
  </si>
  <si>
    <t>Prawn Bun For 6AM Production</t>
  </si>
  <si>
    <t>Sesame Seeds</t>
  </si>
  <si>
    <t>BU19</t>
  </si>
  <si>
    <t>Cuttlefish Bun</t>
  </si>
  <si>
    <t>Cuttlefish Bun For 6AM Production</t>
  </si>
  <si>
    <t>Cuttlefish Bun (2.30PM)</t>
  </si>
  <si>
    <t>Cuttlefish Bun (5.00AM)</t>
  </si>
  <si>
    <t>Cheese Chicken Curry Bun (10.30AM)</t>
  </si>
  <si>
    <t>Cuttlefish Bun (10.30AM)</t>
  </si>
  <si>
    <t>Gherkin</t>
  </si>
  <si>
    <t>Lemongrass</t>
  </si>
  <si>
    <t>Cuttlefish Rings</t>
  </si>
  <si>
    <t xml:space="preserve">Vegetable Chinese Roll Curry Weight : </t>
  </si>
  <si>
    <t xml:space="preserve">Vegetable Curry Weight : </t>
  </si>
  <si>
    <t xml:space="preserve">Chicken Chinese Roll : </t>
  </si>
  <si>
    <t xml:space="preserve">Chicken Pattie : </t>
  </si>
  <si>
    <r>
      <t xml:space="preserve">Total Chicken Curry Weight </t>
    </r>
    <r>
      <rPr>
        <b/>
        <sz val="14"/>
        <color theme="1"/>
        <rFont val="Cambria"/>
        <family val="1"/>
      </rPr>
      <t>:</t>
    </r>
    <r>
      <rPr>
        <b/>
        <i/>
        <sz val="14"/>
        <color theme="1"/>
        <rFont val="Cambria"/>
        <family val="1"/>
      </rPr>
      <t xml:space="preserve"> </t>
    </r>
  </si>
  <si>
    <t>Cabbages</t>
  </si>
  <si>
    <t>Production Manager</t>
  </si>
  <si>
    <t>NOS /</t>
  </si>
  <si>
    <r>
      <t xml:space="preserve"> </t>
    </r>
    <r>
      <rPr>
        <b/>
        <sz val="17"/>
        <rFont val="Iskoola Pota"/>
      </rPr>
      <t>කෑලි</t>
    </r>
    <r>
      <rPr>
        <b/>
        <sz val="17"/>
        <rFont val="Cambria"/>
        <family val="1"/>
      </rPr>
      <t xml:space="preserve"> </t>
    </r>
    <r>
      <rPr>
        <b/>
        <sz val="17"/>
        <rFont val="Iskoola Pota"/>
      </rPr>
      <t>ගණන</t>
    </r>
  </si>
  <si>
    <t>Mustard</t>
  </si>
  <si>
    <t>Cinnamon</t>
  </si>
  <si>
    <t>Cinnoman</t>
  </si>
  <si>
    <t>Butter Bread</t>
  </si>
  <si>
    <t>BR11</t>
  </si>
  <si>
    <t>Checked &amp; Approved</t>
  </si>
  <si>
    <t>Date</t>
  </si>
  <si>
    <t>Time</t>
  </si>
  <si>
    <t>Signature</t>
  </si>
  <si>
    <t>10:30AM</t>
  </si>
  <si>
    <t>2:30PM</t>
  </si>
  <si>
    <t>Rotty</t>
  </si>
  <si>
    <t>Delivery Time</t>
  </si>
  <si>
    <t>Vegetable Rotty For 6AM Production</t>
  </si>
  <si>
    <t>Fish Rotty For 6AM Production</t>
  </si>
  <si>
    <t>For Shorteats Production</t>
  </si>
  <si>
    <t>Chicken Rotty For 6AM Production</t>
  </si>
  <si>
    <t>Rotty Weight</t>
  </si>
  <si>
    <t>For Calculation</t>
  </si>
  <si>
    <t>Fish Cutlet Mini Calculation</t>
  </si>
  <si>
    <t xml:space="preserve">Full </t>
  </si>
  <si>
    <t>Mini Calculation</t>
  </si>
  <si>
    <t>Bakery Section 1 Sheet</t>
  </si>
  <si>
    <t>Rotty Section Sheet</t>
  </si>
  <si>
    <t>Thati Paan</t>
  </si>
  <si>
    <t>BR10</t>
  </si>
  <si>
    <t>Collected From Stores :</t>
  </si>
  <si>
    <t>Filling Section</t>
  </si>
  <si>
    <t>Egg Bun &amp; Egg Burger</t>
  </si>
  <si>
    <t>Egg Bun (2.30PM)</t>
  </si>
  <si>
    <t>To Be Product (Vegetable Curry Items)</t>
  </si>
  <si>
    <t>* Bakery Section Recipe *</t>
  </si>
  <si>
    <t>* Filling Section Recipe *</t>
  </si>
  <si>
    <t>* Short Eats Section Recipe *</t>
  </si>
  <si>
    <t>Filling Section 2</t>
  </si>
  <si>
    <t>Other Ingredients</t>
  </si>
  <si>
    <t>Filling Section 1 Sheet</t>
  </si>
  <si>
    <t>Filling Section 2 Sheet</t>
  </si>
  <si>
    <t>Bakery 3</t>
  </si>
  <si>
    <t>Egg Burger (2.30PM)</t>
  </si>
  <si>
    <t>Plain Roll (10.30AM)</t>
  </si>
  <si>
    <t>Egg Bun  (10.30AM)</t>
  </si>
  <si>
    <t>Hot Dod (10.30AM)</t>
  </si>
  <si>
    <t>Omelette Bun (10.30AM)</t>
  </si>
  <si>
    <t>Prawn Bun (10.30AM)</t>
  </si>
  <si>
    <t>Egg Burger (10.30AM)</t>
  </si>
  <si>
    <t>Plain Roll (5.00AM)</t>
  </si>
  <si>
    <t>Egg Bun (5.00AM)</t>
  </si>
  <si>
    <t>Hot Dod (5.00AM)</t>
  </si>
  <si>
    <t>Omelette Bun (5.00AM)</t>
  </si>
  <si>
    <t>Prawn Bun (5.00AM)</t>
  </si>
  <si>
    <t>Egg Burger (5.00AM)</t>
  </si>
  <si>
    <t>Egg Burger For 6AM Production</t>
  </si>
  <si>
    <t>Chicken Bun For 6AM Production</t>
  </si>
  <si>
    <t>Chicken Bun (2.30PM)</t>
  </si>
  <si>
    <t>Chicken Bun (5.00AM)</t>
  </si>
  <si>
    <t>Chicken Bun Order</t>
  </si>
  <si>
    <t>Chicken Bun (10.30AM)</t>
  </si>
  <si>
    <t>Fish Bun, Chicken Sausage Bun &amp; Seeni Sambol Bun Total :</t>
  </si>
  <si>
    <t>Chicken Sausage Bun (2.30PM)</t>
  </si>
  <si>
    <t>Chicken Sausage Bun (5.00AM)</t>
  </si>
  <si>
    <t>Chicken Sausage Bun (10.30AM)</t>
  </si>
  <si>
    <t>Chicken Sausage Bun Order</t>
  </si>
  <si>
    <t>Bakery Section 3 Sheet</t>
  </si>
  <si>
    <t>10.30AM</t>
  </si>
  <si>
    <t>2.30PM</t>
  </si>
  <si>
    <t>Plain Bun :</t>
  </si>
  <si>
    <t>Order 10.30AM</t>
  </si>
  <si>
    <t>Honey Sausage Bun Order</t>
  </si>
  <si>
    <t>Cheese Chicken Curry Bun Order</t>
  </si>
  <si>
    <t>Cuttlefish Bun Order</t>
  </si>
  <si>
    <t>Egg Bun, Omelette Bun, Chicken Hot Dog &amp; Plain Roll Only</t>
  </si>
  <si>
    <t>Burger Bun Mini Order</t>
  </si>
  <si>
    <t>Order 2.30PM</t>
  </si>
  <si>
    <t>5.00AM - (Plain Roll)</t>
  </si>
  <si>
    <t>5.00AM Order - (Plain Roll)</t>
  </si>
  <si>
    <t>10.30AM - (Plain Roll)</t>
  </si>
  <si>
    <t>10.30AM Order - (Plain Roll)</t>
  </si>
  <si>
    <t>2.30PM - (Plain Roll)</t>
  </si>
  <si>
    <t>2.30PM Order - (Plain Roll)</t>
  </si>
  <si>
    <t>2.30PM Order Plain Bun :</t>
  </si>
  <si>
    <t>10.30AM Order Plain Bun :</t>
  </si>
  <si>
    <t>Anytime Order</t>
  </si>
  <si>
    <t>Anytime Order Plain Bun :</t>
  </si>
  <si>
    <t>Vegetable Pizza Mini</t>
  </si>
  <si>
    <t>Chicken Pizza Mini</t>
  </si>
  <si>
    <t>Sausage Pizza Mini</t>
  </si>
  <si>
    <t>Egg Sandwich Mini</t>
  </si>
  <si>
    <t>Fish Sandwich Mini</t>
  </si>
  <si>
    <t>Vegetable Sandwich Mini</t>
  </si>
  <si>
    <t>Cheese Sandwich Mini</t>
  </si>
  <si>
    <t>Ham &amp; Cheese Sandwich Mini</t>
  </si>
  <si>
    <t>Tomato &amp; Cheese Sandwich Mini</t>
  </si>
  <si>
    <t>Chicken Sandwich Mini</t>
  </si>
  <si>
    <t>!</t>
  </si>
  <si>
    <t>Mini Items</t>
  </si>
  <si>
    <r>
      <t xml:space="preserve">Filling Section - </t>
    </r>
    <r>
      <rPr>
        <b/>
        <i/>
        <u val="double"/>
        <sz val="16"/>
        <color theme="1"/>
        <rFont val="Cambria"/>
        <family val="1"/>
      </rPr>
      <t>Mini Items</t>
    </r>
  </si>
  <si>
    <t>Dinner Bun</t>
  </si>
  <si>
    <t>Dinner Bun (2.30PM)</t>
  </si>
  <si>
    <t>Dinner Bun (10.30AM)</t>
  </si>
  <si>
    <t>Dinner Bun (5.00AM)</t>
  </si>
  <si>
    <t>Dinner Bun 35g For 6AM Production</t>
  </si>
  <si>
    <t>Item List</t>
  </si>
  <si>
    <t>Anytime Order - (Plain Roll)</t>
  </si>
  <si>
    <t>5:00AM / 10.30AM &amp; 2.30PM</t>
  </si>
  <si>
    <t>6.00AM</t>
  </si>
  <si>
    <t>5.00AM Plan :</t>
  </si>
  <si>
    <t>6.00AM Plan :</t>
  </si>
  <si>
    <t>Special Plain Roll Generate</t>
  </si>
  <si>
    <t>Special Plain Bun :</t>
  </si>
  <si>
    <r>
      <rPr>
        <b/>
        <i/>
        <sz val="36"/>
        <color theme="1"/>
        <rFont val="Cambria"/>
        <family val="1"/>
      </rPr>
      <t>Please Handed Over To</t>
    </r>
    <r>
      <rPr>
        <b/>
        <i/>
        <sz val="34"/>
        <color theme="1"/>
        <rFont val="Cambria"/>
        <family val="1"/>
      </rPr>
      <t xml:space="preserve">                                    Bakery Section</t>
    </r>
  </si>
  <si>
    <t xml:space="preserve">Sesame Seeds : </t>
  </si>
  <si>
    <t>Bakery 4</t>
  </si>
  <si>
    <t>Bakery Section 4 Sheet</t>
  </si>
  <si>
    <t>Bakery 1</t>
  </si>
  <si>
    <t>B'onion</t>
  </si>
  <si>
    <t>Potatos</t>
  </si>
  <si>
    <t>Onion Calculation for Shorteats Section</t>
  </si>
  <si>
    <t>Potato Calculation  for Shorteats Section</t>
  </si>
  <si>
    <t>Total Potato + (2%)</t>
  </si>
  <si>
    <t>Total Onion</t>
  </si>
  <si>
    <t>+ (2%)</t>
  </si>
  <si>
    <t>B'Onion</t>
  </si>
  <si>
    <t>Pastry, Pattie &amp; Sprin Roll Sheets</t>
  </si>
  <si>
    <r>
      <t xml:space="preserve">Sausages </t>
    </r>
    <r>
      <rPr>
        <sz val="7"/>
        <color theme="1"/>
        <rFont val="Cambria"/>
        <family val="1"/>
      </rPr>
      <t>(For Honey Sausage)</t>
    </r>
  </si>
  <si>
    <t>Filling Section 1</t>
  </si>
  <si>
    <t>Calculation</t>
  </si>
  <si>
    <t>Qty</t>
  </si>
  <si>
    <t>Stuffed Chillie Calculation</t>
  </si>
  <si>
    <t>Egg Cutlet Calculation</t>
  </si>
  <si>
    <t>To Be Product (Cutlet Curry Items) - Fish</t>
  </si>
  <si>
    <t xml:space="preserve">Effective Delivery Date : </t>
  </si>
  <si>
    <t xml:space="preserve">Effective Delivery Time : </t>
  </si>
  <si>
    <t>Quantity :</t>
  </si>
  <si>
    <t>Cuttle fish Bun</t>
  </si>
  <si>
    <t>Chillie Powder</t>
  </si>
  <si>
    <t>Shorteats 1</t>
  </si>
  <si>
    <t>Shorteats 2</t>
  </si>
  <si>
    <t>Shorteats Section 1 Sheet</t>
  </si>
  <si>
    <t>Shorteats Section 2 Sheet</t>
  </si>
  <si>
    <t>…..................................</t>
  </si>
  <si>
    <t>Salt For Egg Boiling</t>
  </si>
  <si>
    <t>Prawn Bun Mini</t>
  </si>
  <si>
    <t>Ingredients</t>
  </si>
  <si>
    <t>Cheese Slice</t>
  </si>
  <si>
    <t>10.30AM Order Full</t>
  </si>
  <si>
    <t>10.30AM Order Mini</t>
  </si>
  <si>
    <t>2.30PM Order Full</t>
  </si>
  <si>
    <t>2.30PM Order Mini</t>
  </si>
  <si>
    <t>මෙම පත්‍රිකාවට අදාළ භාණ්ඩ,</t>
  </si>
  <si>
    <t xml:space="preserve">භාණ්ඩ නිකුත් කල පසු මෙම පත්‍රිකාව </t>
  </si>
  <si>
    <r>
      <t xml:space="preserve">උදෑසන </t>
    </r>
    <r>
      <rPr>
        <b/>
        <i/>
        <sz val="30"/>
        <color theme="1"/>
        <rFont val="Cambria"/>
        <family val="1"/>
      </rPr>
      <t>9.20</t>
    </r>
    <r>
      <rPr>
        <sz val="30"/>
        <color theme="1"/>
        <rFont val="Cambria"/>
        <family val="1"/>
      </rPr>
      <t>ට පෙර දත්ත විශ්ලේෂණ අංශයට ලබාදීමට කටයුතු කරන්න.</t>
    </r>
  </si>
  <si>
    <t>Boneless Chicken Piece For Chicken Bun (10g)</t>
  </si>
  <si>
    <t>Beef Rotty</t>
  </si>
  <si>
    <t>RO6</t>
  </si>
  <si>
    <t>Beef Rotty (2.30PM)</t>
  </si>
  <si>
    <t>Beef Rotty For 6AM Production</t>
  </si>
  <si>
    <t>Plain Roll, Egg Bun, Omelette Bun &amp; Hot Dog For 6AM Production</t>
  </si>
  <si>
    <t>2.30PM  - (Beef Rotty Dough)</t>
  </si>
  <si>
    <t>10.30AM  - (Beef Rotty Dough)</t>
  </si>
  <si>
    <t>Beef Rotty (10.30AM)</t>
  </si>
  <si>
    <t>5.00AM  - (Beef Rotty Dough)</t>
  </si>
  <si>
    <t>Beef Rotty (5.00AM)</t>
  </si>
  <si>
    <t xml:space="preserve">උදෑසන 8ට බේකරි අංශයට ලබාදෙන්න. </t>
  </si>
  <si>
    <t>Chicken Curry (Chicken Chinese Roll/Chicken Pattie &amp; Cheese Chicken Pastry)</t>
  </si>
  <si>
    <t>BU20</t>
  </si>
  <si>
    <t>Viyana Roll Mini</t>
  </si>
  <si>
    <t>Butter Mayonnaise</t>
  </si>
  <si>
    <t>Special Mayonnaise</t>
  </si>
  <si>
    <r>
      <t xml:space="preserve">Special </t>
    </r>
    <r>
      <rPr>
        <b/>
        <sz val="8"/>
        <color theme="1"/>
        <rFont val="Cambria"/>
        <family val="1"/>
      </rPr>
      <t>Mayonnaise</t>
    </r>
  </si>
  <si>
    <r>
      <t xml:space="preserve">Butter </t>
    </r>
    <r>
      <rPr>
        <b/>
        <sz val="8"/>
        <color theme="1"/>
        <rFont val="Cambria"/>
        <family val="1"/>
      </rPr>
      <t>Mayonnaise</t>
    </r>
  </si>
  <si>
    <t xml:space="preserve"> </t>
  </si>
  <si>
    <t>10.30AM Order - (Fish Bun / Vegetable Bun / Chicken Bun &amp; Seeni Sambol Bun)</t>
  </si>
  <si>
    <t>10.30AM - (Fish Bun / Vegetable Bun / Chicken Bun &amp; Seeni Sambol Bun)</t>
  </si>
  <si>
    <t>5.00AM - (Fish Bun / Vegetable Bun / Chicken Bun &amp; Seeni Sambol Bun)</t>
  </si>
  <si>
    <t>5.00AM Order - (Fish Bun / Vegetable Bun / Chicken Bun &amp; Seeni Sambol Bun)</t>
  </si>
  <si>
    <t>Anytime Order - (Fish Bun / Vegetable Bun / Chicken Bun &amp; Seeni Sambol Bun)</t>
  </si>
  <si>
    <t>2.30PM - (Fish Bun / Vegetable Bun / Chicken Bun &amp; Seeni Sambol Bun)</t>
  </si>
  <si>
    <t>2.30PM Order - (Fish Bun / Vegetable Bun / Chicken Bun &amp; Seeni Sambol Bun)</t>
  </si>
  <si>
    <t>Vegetable Bun (L)</t>
  </si>
  <si>
    <t>BU8</t>
  </si>
  <si>
    <t>Fish / Vege. Bun (5.00AM)</t>
  </si>
  <si>
    <t>Fish / Vege. Bun (10.30AM)</t>
  </si>
  <si>
    <t>Fish / Vege Bun Order</t>
  </si>
  <si>
    <t>Fish / Vege. Bun</t>
  </si>
  <si>
    <t>Vegetable Bun</t>
  </si>
  <si>
    <t>Vegetable Bun For 6AM Production</t>
  </si>
  <si>
    <t>5.00AM Delivery Production.xlsm</t>
  </si>
  <si>
    <t>Fish / Vege. Bun (2.30PM)</t>
  </si>
  <si>
    <t>SGK</t>
  </si>
  <si>
    <t>Bakery 5</t>
  </si>
  <si>
    <t>Bakery Production Recipe For Stores</t>
  </si>
  <si>
    <t>Bakery Section 5 Sheet</t>
  </si>
  <si>
    <t>Bakery 6</t>
  </si>
  <si>
    <t>Details</t>
  </si>
  <si>
    <t>Rounding Value For Bakery Items To 5 Added By Mr Dulan At 28/02/2025</t>
  </si>
  <si>
    <t>Bakery Section 6 Sheet</t>
  </si>
  <si>
    <t>Viyana Roll Mini Flour :</t>
  </si>
  <si>
    <t>Extra Flour</t>
  </si>
  <si>
    <t>Kurakkan Plain Bun (35g)</t>
  </si>
  <si>
    <t>PR5</t>
  </si>
  <si>
    <t>Kurakkan Plain Bun 35g</t>
  </si>
  <si>
    <t>Rounding Value - 1 Items</t>
  </si>
  <si>
    <t>Bread Improver HYDO</t>
  </si>
  <si>
    <t xml:space="preserve">Yeast : </t>
  </si>
  <si>
    <t>Beehive :</t>
  </si>
  <si>
    <t>Sugar :</t>
  </si>
  <si>
    <t>Salt :</t>
  </si>
  <si>
    <t>Yeast :</t>
  </si>
  <si>
    <t>Fish/Vege Bun, Chicken Sausage Bun &amp; Seeni Sambol Bun Total :</t>
  </si>
  <si>
    <t xml:space="preserve">Beehive : </t>
  </si>
  <si>
    <t>Mayonnaise Values Changed When Check Calculations At Printing Page</t>
  </si>
  <si>
    <t>Vege Oil</t>
  </si>
  <si>
    <t>Salt Cubes</t>
  </si>
  <si>
    <t>ROTTY</t>
  </si>
  <si>
    <t>Tomato Ketchup Sachet</t>
  </si>
  <si>
    <t>SJE</t>
  </si>
  <si>
    <t>Egg &amp; Fish Chinese Roll</t>
  </si>
  <si>
    <t>Egg &amp; Fish Chin. Curry</t>
  </si>
  <si>
    <t>Dinner Bun For 6AM Production</t>
  </si>
  <si>
    <t>2.30PM  - (Tea Bun)</t>
  </si>
  <si>
    <t>10.30AM  - (Tea Bun)</t>
  </si>
  <si>
    <t>Tea Bun (10.30AM)</t>
  </si>
  <si>
    <t>Tea Bun (2.30PM)</t>
  </si>
  <si>
    <t>Tea Bun For 6AM Production</t>
  </si>
  <si>
    <t>Tea Bun (5.00AM)</t>
  </si>
  <si>
    <t>5.00AM / Order - (Tea Bun)</t>
  </si>
  <si>
    <t>Monday</t>
  </si>
  <si>
    <t>KML</t>
  </si>
  <si>
    <t>Monday To Wednesday</t>
  </si>
  <si>
    <t>Monday, January 19, 2026</t>
  </si>
  <si>
    <t>Tuesday, January 20, 2026</t>
  </si>
  <si>
    <t>Thursday &amp; Friday</t>
  </si>
  <si>
    <t>Thusday &amp; Friday</t>
  </si>
  <si>
    <t>Welcome,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</si>
</sst>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41" formatCode="_(* #,##0_);_(* \(#,##0\);_(* &quot;-&quot;_);_(@_)"/>
    <numFmt numFmtId="43" formatCode="_(* #,##0.00_);_(* \(#,##0.00\);_(* &quot;-&quot;??_);_(@_)"/>
    <numFmt numFmtId="164" formatCode="0;[Red]0"/>
    <numFmt numFmtId="165" formatCode="_(* #,##0_);_(* \(#,##0\);_(* &quot;-&quot;??_);_(@_)"/>
    <numFmt numFmtId="166" formatCode="#,##0;[Red]#,##0"/>
    <numFmt numFmtId="167" formatCode="[$-F800]dddd\,\ mmmm\ dd\,\ yyyy"/>
    <numFmt numFmtId="168" formatCode="[$-409]d\-mmm\-yy;@"/>
    <numFmt numFmtId="169" formatCode="[$-409]d\-mmm\-yyyy;@"/>
    <numFmt numFmtId="170" formatCode="0.00;[Red]0.00"/>
    <numFmt numFmtId="171" formatCode="0.0%"/>
    <numFmt numFmtId="172" formatCode="dd\-mmm\-yyyy"/>
    <numFmt numFmtId="173" formatCode=";;;**"/>
    <numFmt numFmtId="174" formatCode="dd\-mmmm\-yyyy"/>
    <numFmt numFmtId="175" formatCode="0&quot;g&quot;"/>
    <numFmt numFmtId="176" formatCode="dddd"/>
    <numFmt numFmtId="177" formatCode="dddd\,\ mmmm\ dd\,\ yyyy"/>
    <numFmt numFmtId="178" formatCode="0.0;[Red]0.0"/>
    <numFmt numFmtId="179" formatCode="0_);\(0\)"/>
    <numFmt numFmtId="180" formatCode="[$-409]h:mm\ AM/PM;@"/>
    <numFmt numFmtId="181" formatCode="0000"/>
    <numFmt numFmtId="182" formatCode="0.0"/>
    <numFmt numFmtId="183" formatCode="dd"/>
    <numFmt numFmtId="184" formatCode="dd\-mmm\-yyyy\ \-\ h:mm\ AM/PM"/>
    <numFmt numFmtId="185" formatCode="yyyy/mm/dd"/>
  </numFmts>
  <fonts count="172" x14ac:knownFonts="1">
    <font>
      <sz val="11"/>
      <color theme="1"/>
      <name val="Calibri"/>
      <family val="2"/>
      <scheme val="minor"/>
    </font>
    <font>
      <sz val="11"/>
      <color theme="1"/>
      <name val="Calibri"/>
      <family val="2"/>
      <scheme val="minor"/>
    </font>
    <font>
      <sz val="10"/>
      <name val="Arial"/>
      <family val="2"/>
    </font>
    <font>
      <sz val="8"/>
      <name val="Calibri"/>
      <family val="2"/>
      <scheme val="minor"/>
    </font>
    <font>
      <u/>
      <sz val="11"/>
      <color theme="10"/>
      <name val="Calibri"/>
      <family val="2"/>
      <scheme val="minor"/>
    </font>
    <font>
      <u/>
      <sz val="11"/>
      <color theme="11"/>
      <name val="Calibri"/>
      <family val="2"/>
      <scheme val="minor"/>
    </font>
    <font>
      <b/>
      <sz val="14"/>
      <color theme="1"/>
      <name val="Cambria"/>
      <family val="1"/>
    </font>
    <font>
      <b/>
      <sz val="12"/>
      <color theme="1"/>
      <name val="Cambria"/>
      <family val="1"/>
    </font>
    <font>
      <b/>
      <sz val="11.5"/>
      <color theme="1"/>
      <name val="Cambria"/>
      <family val="1"/>
    </font>
    <font>
      <sz val="11"/>
      <color theme="1"/>
      <name val="Cambria"/>
      <family val="1"/>
    </font>
    <font>
      <b/>
      <u val="double"/>
      <sz val="26"/>
      <color theme="1"/>
      <name val="Cambria"/>
      <family val="1"/>
    </font>
    <font>
      <b/>
      <i/>
      <sz val="12"/>
      <color rgb="FFFF0000"/>
      <name val="Cambria"/>
      <family val="1"/>
    </font>
    <font>
      <sz val="11"/>
      <color rgb="FFFF0000"/>
      <name val="Cambria"/>
      <family val="1"/>
    </font>
    <font>
      <b/>
      <i/>
      <sz val="12"/>
      <color theme="1"/>
      <name val="Cambria"/>
      <family val="1"/>
    </font>
    <font>
      <sz val="12"/>
      <color theme="1"/>
      <name val="Cambria"/>
      <family val="1"/>
    </font>
    <font>
      <sz val="12"/>
      <name val="Cambria"/>
      <family val="1"/>
    </font>
    <font>
      <b/>
      <sz val="11"/>
      <color theme="1"/>
      <name val="Cambria"/>
      <family val="1"/>
    </font>
    <font>
      <b/>
      <sz val="12"/>
      <name val="Cambria"/>
      <family val="1"/>
    </font>
    <font>
      <b/>
      <sz val="11"/>
      <name val="Cambria"/>
      <family val="1"/>
    </font>
    <font>
      <sz val="12"/>
      <color rgb="FF000000"/>
      <name val="Cambria"/>
      <family val="1"/>
    </font>
    <font>
      <sz val="13"/>
      <color theme="1"/>
      <name val="Cambria"/>
      <family val="1"/>
    </font>
    <font>
      <sz val="16"/>
      <color theme="1"/>
      <name val="Cambria"/>
      <family val="1"/>
    </font>
    <font>
      <sz val="13"/>
      <name val="Cambria"/>
      <family val="1"/>
    </font>
    <font>
      <sz val="11"/>
      <name val="Cambria"/>
      <family val="1"/>
    </font>
    <font>
      <b/>
      <i/>
      <u/>
      <sz val="16"/>
      <color theme="1"/>
      <name val="Cambria"/>
      <family val="1"/>
    </font>
    <font>
      <b/>
      <sz val="8"/>
      <name val="Cambria"/>
      <family val="1"/>
    </font>
    <font>
      <b/>
      <sz val="9"/>
      <name val="Cambria"/>
      <family val="1"/>
    </font>
    <font>
      <b/>
      <i/>
      <sz val="12"/>
      <name val="Cambria"/>
      <family val="1"/>
    </font>
    <font>
      <b/>
      <sz val="9"/>
      <color theme="1"/>
      <name val="Cambria"/>
      <family val="1"/>
    </font>
    <font>
      <b/>
      <sz val="14"/>
      <name val="Cambria"/>
      <family val="1"/>
    </font>
    <font>
      <sz val="14"/>
      <name val="Cambria"/>
      <family val="1"/>
    </font>
    <font>
      <b/>
      <i/>
      <sz val="11"/>
      <color theme="1"/>
      <name val="Cambria"/>
      <family val="1"/>
    </font>
    <font>
      <b/>
      <sz val="16"/>
      <color theme="1"/>
      <name val="Cambria"/>
      <family val="1"/>
    </font>
    <font>
      <b/>
      <i/>
      <sz val="16"/>
      <color theme="1"/>
      <name val="Cambria"/>
      <family val="1"/>
    </font>
    <font>
      <b/>
      <sz val="18"/>
      <color theme="1"/>
      <name val="Cambria"/>
      <family val="1"/>
    </font>
    <font>
      <b/>
      <u val="double"/>
      <sz val="16"/>
      <color theme="1"/>
      <name val="Cambria"/>
      <family val="1"/>
    </font>
    <font>
      <b/>
      <i/>
      <sz val="18"/>
      <color theme="1"/>
      <name val="Cambria"/>
      <family val="1"/>
    </font>
    <font>
      <b/>
      <u val="double"/>
      <sz val="11"/>
      <color theme="1"/>
      <name val="Cambria"/>
      <family val="1"/>
    </font>
    <font>
      <sz val="11"/>
      <color rgb="FF000000"/>
      <name val="Cambria"/>
      <family val="1"/>
    </font>
    <font>
      <b/>
      <u val="double"/>
      <sz val="14"/>
      <color theme="1"/>
      <name val="Cambria"/>
      <family val="1"/>
    </font>
    <font>
      <b/>
      <sz val="11"/>
      <color rgb="FF000000"/>
      <name val="Cambria"/>
      <family val="1"/>
    </font>
    <font>
      <u val="double"/>
      <sz val="11"/>
      <color theme="1"/>
      <name val="Cambria"/>
      <family val="1"/>
    </font>
    <font>
      <b/>
      <u val="double"/>
      <sz val="18"/>
      <color theme="1"/>
      <name val="Cambria"/>
      <family val="1"/>
    </font>
    <font>
      <i/>
      <sz val="11"/>
      <color theme="1"/>
      <name val="Cambria"/>
      <family val="1"/>
    </font>
    <font>
      <b/>
      <u val="double"/>
      <sz val="12"/>
      <color rgb="FF000000"/>
      <name val="Cambria"/>
      <family val="1"/>
    </font>
    <font>
      <b/>
      <i/>
      <u/>
      <sz val="12"/>
      <color theme="1"/>
      <name val="Cambria"/>
      <family val="1"/>
    </font>
    <font>
      <b/>
      <i/>
      <u/>
      <sz val="12"/>
      <color rgb="FF000000"/>
      <name val="Cambria"/>
      <family val="1"/>
    </font>
    <font>
      <i/>
      <sz val="11"/>
      <color rgb="FF000000"/>
      <name val="Cambria"/>
      <family val="1"/>
    </font>
    <font>
      <i/>
      <sz val="11"/>
      <name val="Cambria"/>
      <family val="1"/>
    </font>
    <font>
      <b/>
      <sz val="12"/>
      <color rgb="FF000000"/>
      <name val="Cambria"/>
      <family val="1"/>
    </font>
    <font>
      <b/>
      <u val="double"/>
      <sz val="11"/>
      <color rgb="FF000000"/>
      <name val="Cambria"/>
      <family val="1"/>
    </font>
    <font>
      <i/>
      <sz val="12"/>
      <color rgb="FF000000"/>
      <name val="Cambria"/>
      <family val="1"/>
    </font>
    <font>
      <b/>
      <u val="double"/>
      <sz val="12"/>
      <color theme="1"/>
      <name val="Cambria"/>
      <family val="1"/>
    </font>
    <font>
      <sz val="16"/>
      <color rgb="FF000000"/>
      <name val="Cambria"/>
      <family val="1"/>
    </font>
    <font>
      <b/>
      <sz val="10"/>
      <name val="Cambria"/>
      <family val="1"/>
    </font>
    <font>
      <b/>
      <sz val="10"/>
      <color theme="1"/>
      <name val="Cambria"/>
      <family val="1"/>
    </font>
    <font>
      <sz val="20"/>
      <color theme="1"/>
      <name val="Cambria"/>
      <family val="1"/>
    </font>
    <font>
      <b/>
      <i/>
      <u/>
      <sz val="18"/>
      <color theme="1"/>
      <name val="Cambria"/>
      <family val="1"/>
    </font>
    <font>
      <sz val="14"/>
      <color theme="1"/>
      <name val="Cambria"/>
      <family val="1"/>
    </font>
    <font>
      <i/>
      <sz val="12"/>
      <color theme="1"/>
      <name val="Cambria"/>
      <family val="1"/>
    </font>
    <font>
      <b/>
      <i/>
      <sz val="14"/>
      <color theme="1"/>
      <name val="Cambria"/>
      <family val="1"/>
    </font>
    <font>
      <b/>
      <u val="double"/>
      <sz val="18"/>
      <color rgb="FF000000"/>
      <name val="Cambria"/>
      <family val="1"/>
    </font>
    <font>
      <b/>
      <u val="double"/>
      <sz val="15"/>
      <color theme="1"/>
      <name val="Cambria"/>
      <family val="1"/>
    </font>
    <font>
      <b/>
      <u val="double"/>
      <sz val="15"/>
      <color rgb="FF000000"/>
      <name val="Cambria"/>
      <family val="1"/>
    </font>
    <font>
      <b/>
      <sz val="16"/>
      <color rgb="FF000000"/>
      <name val="Cambria"/>
      <family val="1"/>
    </font>
    <font>
      <b/>
      <sz val="13"/>
      <color theme="1"/>
      <name val="Cambria"/>
      <family val="1"/>
    </font>
    <font>
      <b/>
      <sz val="13"/>
      <color rgb="FF000000"/>
      <name val="Cambria"/>
      <family val="1"/>
    </font>
    <font>
      <b/>
      <i/>
      <sz val="24"/>
      <color theme="1"/>
      <name val="Cambria"/>
      <family val="1"/>
    </font>
    <font>
      <b/>
      <sz val="120"/>
      <color theme="1"/>
      <name val="Cambria"/>
      <family val="1"/>
    </font>
    <font>
      <b/>
      <sz val="14"/>
      <color rgb="FFFF0000"/>
      <name val="Cambria"/>
      <family val="1"/>
    </font>
    <font>
      <b/>
      <sz val="14"/>
      <color rgb="FF003300"/>
      <name val="Cambria"/>
      <family val="1"/>
    </font>
    <font>
      <b/>
      <sz val="14"/>
      <color rgb="FF800080"/>
      <name val="Cambria"/>
      <family val="1"/>
    </font>
    <font>
      <b/>
      <sz val="10"/>
      <color rgb="FF000000"/>
      <name val="Cambria"/>
      <family val="1"/>
    </font>
    <font>
      <b/>
      <sz val="14"/>
      <color rgb="FF0000FF"/>
      <name val="Cambria"/>
      <family val="1"/>
    </font>
    <font>
      <b/>
      <sz val="8"/>
      <color theme="1"/>
      <name val="Cambria"/>
      <family val="1"/>
    </font>
    <font>
      <b/>
      <sz val="7"/>
      <name val="Cambria"/>
      <family val="1"/>
    </font>
    <font>
      <b/>
      <i/>
      <sz val="10"/>
      <color theme="1"/>
      <name val="Cambria"/>
      <family val="1"/>
    </font>
    <font>
      <b/>
      <sz val="14"/>
      <name val="Wingdings"/>
      <charset val="2"/>
    </font>
    <font>
      <sz val="10"/>
      <color theme="1"/>
      <name val="Cambria"/>
      <family val="1"/>
    </font>
    <font>
      <sz val="20"/>
      <color theme="1"/>
      <name val="Wingdings"/>
      <charset val="2"/>
    </font>
    <font>
      <b/>
      <i/>
      <sz val="13"/>
      <color theme="1"/>
      <name val="Cambria"/>
      <family val="1"/>
    </font>
    <font>
      <b/>
      <sz val="12"/>
      <color theme="0"/>
      <name val="Cambria"/>
      <family val="1"/>
    </font>
    <font>
      <sz val="12"/>
      <color theme="0"/>
      <name val="Cambria"/>
      <family val="1"/>
    </font>
    <font>
      <b/>
      <u/>
      <sz val="18"/>
      <color theme="1"/>
      <name val="Cambria"/>
      <family val="1"/>
    </font>
    <font>
      <b/>
      <sz val="5"/>
      <color rgb="FFD9D9D9"/>
      <name val="Cambria"/>
      <family val="1"/>
    </font>
    <font>
      <b/>
      <sz val="65"/>
      <color theme="1"/>
      <name val="Cambria"/>
      <family val="1"/>
    </font>
    <font>
      <b/>
      <u val="double"/>
      <sz val="55"/>
      <color rgb="FFFF0000"/>
      <name val="Cambria"/>
      <family val="1"/>
    </font>
    <font>
      <b/>
      <u val="double"/>
      <sz val="55"/>
      <color rgb="FFC00000"/>
      <name val="Cambria"/>
      <family val="1"/>
    </font>
    <font>
      <b/>
      <sz val="36"/>
      <color theme="1"/>
      <name val="Cambria"/>
      <family val="1"/>
    </font>
    <font>
      <sz val="34"/>
      <color theme="1"/>
      <name val="Cambria"/>
      <family val="1"/>
    </font>
    <font>
      <b/>
      <sz val="34"/>
      <color theme="1"/>
      <name val="Cambria"/>
      <family val="1"/>
    </font>
    <font>
      <b/>
      <u/>
      <sz val="34"/>
      <color theme="10"/>
      <name val="Cambria"/>
      <family val="1"/>
    </font>
    <font>
      <b/>
      <sz val="34"/>
      <name val="Cambria"/>
      <family val="1"/>
    </font>
    <font>
      <b/>
      <sz val="22"/>
      <color theme="1"/>
      <name val="Cambria"/>
      <family val="1"/>
    </font>
    <font>
      <sz val="12"/>
      <color theme="7" tint="-0.499984740745262"/>
      <name val="Cambria"/>
      <family val="1"/>
    </font>
    <font>
      <sz val="12"/>
      <color rgb="FFFF0000"/>
      <name val="Cambria"/>
      <family val="1"/>
    </font>
    <font>
      <sz val="14"/>
      <color rgb="FF000000"/>
      <name val="Cambria"/>
      <family val="1"/>
    </font>
    <font>
      <b/>
      <i/>
      <sz val="24"/>
      <color rgb="FFFF0000"/>
      <name val="Cambria"/>
      <family val="1"/>
    </font>
    <font>
      <b/>
      <i/>
      <sz val="36"/>
      <color theme="1"/>
      <name val="Cambria"/>
      <family val="1"/>
    </font>
    <font>
      <b/>
      <i/>
      <sz val="20"/>
      <color theme="1"/>
      <name val="Cambria"/>
      <family val="1"/>
    </font>
    <font>
      <b/>
      <i/>
      <sz val="36"/>
      <color rgb="FF7030A0"/>
      <name val="Cambria"/>
      <family val="1"/>
    </font>
    <font>
      <b/>
      <sz val="36"/>
      <color rgb="FFFF0000"/>
      <name val="Cambria"/>
      <family val="1"/>
    </font>
    <font>
      <b/>
      <i/>
      <sz val="36"/>
      <color rgb="FFFF0000"/>
      <name val="Cambria"/>
      <family val="1"/>
    </font>
    <font>
      <b/>
      <i/>
      <sz val="110"/>
      <color rgb="FFFF0000"/>
      <name val="Cambria"/>
      <family val="1"/>
    </font>
    <font>
      <b/>
      <sz val="72"/>
      <color rgb="FFFF0000"/>
      <name val="Cambria"/>
      <family val="1"/>
    </font>
    <font>
      <b/>
      <sz val="72"/>
      <color rgb="FF7030A0"/>
      <name val="Cambria"/>
      <family val="1"/>
    </font>
    <font>
      <b/>
      <sz val="28"/>
      <color theme="1"/>
      <name val="Cambria"/>
      <family val="1"/>
    </font>
    <font>
      <b/>
      <sz val="36"/>
      <color rgb="FFC00000"/>
      <name val="Cambria"/>
      <family val="1"/>
    </font>
    <font>
      <b/>
      <sz val="12"/>
      <name val="Cambria"/>
      <family val="1"/>
    </font>
    <font>
      <b/>
      <sz val="20"/>
      <name val="Cambria"/>
      <family val="1"/>
    </font>
    <font>
      <b/>
      <sz val="26"/>
      <name val="Cambria"/>
      <family val="1"/>
    </font>
    <font>
      <b/>
      <sz val="95"/>
      <color rgb="FFFF0000"/>
      <name val="Cambria"/>
      <family val="1"/>
    </font>
    <font>
      <b/>
      <i/>
      <sz val="36"/>
      <color rgb="FF0070C0"/>
      <name val="Cambria"/>
      <family val="1"/>
    </font>
    <font>
      <b/>
      <i/>
      <sz val="9"/>
      <color theme="1"/>
      <name val="Cambria"/>
      <family val="1"/>
    </font>
    <font>
      <sz val="11"/>
      <color rgb="FFD9D9D9"/>
      <name val="Cambria"/>
      <family val="1"/>
    </font>
    <font>
      <sz val="36"/>
      <color theme="1"/>
      <name val="Cambria"/>
      <family val="1"/>
    </font>
    <font>
      <sz val="14"/>
      <color rgb="FFFF0000"/>
      <name val="Cambria"/>
      <family val="1"/>
    </font>
    <font>
      <sz val="11"/>
      <color rgb="FFFF0000"/>
      <name val="Calibri"/>
      <family val="2"/>
      <scheme val="minor"/>
    </font>
    <font>
      <sz val="11"/>
      <color theme="0"/>
      <name val="Cambria"/>
      <family val="1"/>
    </font>
    <font>
      <sz val="11"/>
      <color theme="0"/>
      <name val="Calibri"/>
      <family val="2"/>
      <scheme val="minor"/>
    </font>
    <font>
      <b/>
      <sz val="12"/>
      <color rgb="FFFF0000"/>
      <name val="Cambria"/>
      <family val="1"/>
    </font>
    <font>
      <sz val="12"/>
      <color rgb="FFC00000"/>
      <name val="Cambria"/>
      <family val="1"/>
    </font>
    <font>
      <sz val="11"/>
      <color rgb="FFC00000"/>
      <name val="Cambria"/>
      <family val="1"/>
    </font>
    <font>
      <b/>
      <i/>
      <sz val="12"/>
      <color rgb="FFC00000"/>
      <name val="Cambria"/>
      <family val="1"/>
    </font>
    <font>
      <b/>
      <i/>
      <sz val="10"/>
      <color rgb="FFC00000"/>
      <name val="Cambria"/>
      <family val="1"/>
    </font>
    <font>
      <b/>
      <sz val="11"/>
      <color rgb="FFC00000"/>
      <name val="Cambria"/>
      <family val="1"/>
    </font>
    <font>
      <sz val="8"/>
      <color theme="1"/>
      <name val="Cambria"/>
      <family val="1"/>
    </font>
    <font>
      <sz val="12"/>
      <name val="Wingdings"/>
      <charset val="2"/>
    </font>
    <font>
      <b/>
      <sz val="130"/>
      <color theme="1"/>
      <name val="Cambria"/>
      <family val="1"/>
    </font>
    <font>
      <b/>
      <i/>
      <sz val="11"/>
      <name val="Cambria"/>
      <family val="1"/>
    </font>
    <font>
      <sz val="14"/>
      <name val="Wingdings"/>
      <charset val="2"/>
    </font>
    <font>
      <b/>
      <sz val="13"/>
      <name val="Cambria"/>
      <family val="1"/>
    </font>
    <font>
      <b/>
      <i/>
      <sz val="14"/>
      <name val="Cambria"/>
      <family val="1"/>
    </font>
    <font>
      <b/>
      <sz val="15"/>
      <name val="Cambria"/>
      <family val="1"/>
    </font>
    <font>
      <b/>
      <sz val="20"/>
      <color rgb="FF002060"/>
      <name val="Cambria"/>
      <family val="1"/>
    </font>
    <font>
      <b/>
      <sz val="20"/>
      <color theme="1"/>
      <name val="Algerian"/>
      <family val="5"/>
    </font>
    <font>
      <sz val="9"/>
      <color theme="1"/>
      <name val="Cambria"/>
      <family val="1"/>
    </font>
    <font>
      <b/>
      <i/>
      <sz val="10"/>
      <color rgb="FFFFC000"/>
      <name val="Cambria"/>
      <family val="1"/>
    </font>
    <font>
      <b/>
      <sz val="22"/>
      <name val="Cambria"/>
      <family val="1"/>
    </font>
    <font>
      <b/>
      <sz val="16"/>
      <name val="Cambria"/>
      <family val="1"/>
    </font>
    <font>
      <sz val="16"/>
      <name val="Cambria"/>
      <family val="1"/>
    </font>
    <font>
      <b/>
      <i/>
      <sz val="16"/>
      <name val="Cambria"/>
      <family val="1"/>
    </font>
    <font>
      <b/>
      <sz val="17"/>
      <name val="Cambria"/>
      <family val="1"/>
    </font>
    <font>
      <b/>
      <sz val="17"/>
      <name val="Iskoola Pota"/>
    </font>
    <font>
      <b/>
      <u val="doubleAccounting"/>
      <sz val="18"/>
      <color theme="1"/>
      <name val="Cambria"/>
      <family val="1"/>
    </font>
    <font>
      <b/>
      <sz val="24"/>
      <name val="Cambria"/>
      <family val="1"/>
    </font>
    <font>
      <b/>
      <sz val="72"/>
      <color theme="1"/>
      <name val="Cambria"/>
      <family val="1"/>
    </font>
    <font>
      <b/>
      <sz val="18"/>
      <color rgb="FF000000"/>
      <name val="Cambria"/>
      <family val="1"/>
    </font>
    <font>
      <b/>
      <sz val="20"/>
      <color rgb="FF000000"/>
      <name val="Cambria"/>
      <family val="1"/>
    </font>
    <font>
      <sz val="18"/>
      <color theme="1"/>
      <name val="Wingdings"/>
      <charset val="2"/>
    </font>
    <font>
      <b/>
      <sz val="16"/>
      <color rgb="FFC00000"/>
      <name val="Cambria"/>
      <family val="1"/>
    </font>
    <font>
      <b/>
      <i/>
      <sz val="22"/>
      <color theme="1"/>
      <name val="Cambria"/>
      <family val="1"/>
    </font>
    <font>
      <b/>
      <i/>
      <u val="double"/>
      <sz val="16"/>
      <color theme="1"/>
      <name val="Cambria"/>
      <family val="1"/>
    </font>
    <font>
      <b/>
      <sz val="40"/>
      <color rgb="FFFF0000"/>
      <name val="Cambria"/>
      <family val="1"/>
    </font>
    <font>
      <b/>
      <sz val="40"/>
      <color rgb="FF7030A0"/>
      <name val="Cambria"/>
      <family val="1"/>
    </font>
    <font>
      <b/>
      <sz val="24"/>
      <color theme="1"/>
      <name val="Cambria"/>
      <family val="1"/>
    </font>
    <font>
      <b/>
      <i/>
      <sz val="34"/>
      <color theme="1"/>
      <name val="Cambria"/>
      <family val="1"/>
    </font>
    <font>
      <b/>
      <sz val="10.5"/>
      <color theme="1"/>
      <name val="Cambria"/>
      <family val="1"/>
    </font>
    <font>
      <sz val="7"/>
      <color theme="1"/>
      <name val="Cambria"/>
      <family val="1"/>
    </font>
    <font>
      <b/>
      <sz val="20"/>
      <color theme="1"/>
      <name val="Cambria"/>
      <family val="1"/>
    </font>
    <font>
      <sz val="44"/>
      <color theme="1"/>
      <name val="Cambria"/>
      <family val="1"/>
    </font>
    <font>
      <b/>
      <i/>
      <sz val="44"/>
      <color theme="1"/>
      <name val="Cambria"/>
      <family val="1"/>
    </font>
    <font>
      <sz val="30"/>
      <color theme="1"/>
      <name val="Cambria"/>
      <family val="1"/>
    </font>
    <font>
      <b/>
      <i/>
      <sz val="30"/>
      <color theme="1"/>
      <name val="Cambria"/>
      <family val="1"/>
    </font>
    <font>
      <b/>
      <i/>
      <sz val="11"/>
      <color rgb="FFC00000"/>
      <name val="Cambria"/>
      <family val="1"/>
    </font>
    <font>
      <b/>
      <sz val="12"/>
      <color rgb="FFC00000"/>
      <name val="Cambria"/>
      <family val="1"/>
    </font>
    <font>
      <b/>
      <sz val="26"/>
      <color theme="1"/>
      <name val="Cambria"/>
      <family val="1"/>
    </font>
    <font>
      <b/>
      <sz val="13"/>
      <color rgb="FFFF0000"/>
      <name val="Cambria"/>
      <family val="1"/>
    </font>
    <font>
      <b/>
      <i/>
      <sz val="16"/>
      <color rgb="FFFF0000"/>
      <name val="Cambria"/>
      <family val="1"/>
    </font>
    <font>
      <sz val="11"/>
      <name val="Cambria"/>
    </font>
    <font>
      <sz val="11"/>
      <color theme="1"/>
      <name val="Cambria"/>
    </font>
    <font>
      <sz val="11"/>
      <color theme="0"/>
      <name val="Cambria"/>
    </font>
  </fonts>
  <fills count="48">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indexed="43"/>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99CC"/>
        <bgColor indexed="64"/>
      </patternFill>
    </fill>
    <fill>
      <patternFill patternType="solid">
        <fgColor theme="9" tint="0.39997558519241921"/>
        <bgColor indexed="64"/>
      </patternFill>
    </fill>
    <fill>
      <patternFill patternType="solid">
        <fgColor rgb="FF92D050"/>
        <bgColor indexed="64"/>
      </patternFill>
    </fill>
    <fill>
      <patternFill patternType="solid">
        <fgColor theme="1"/>
        <bgColor indexed="64"/>
      </patternFill>
    </fill>
    <fill>
      <patternFill patternType="solid">
        <fgColor rgb="FFFFFF00"/>
        <bgColor rgb="FF000000"/>
      </patternFill>
    </fill>
    <fill>
      <patternFill patternType="solid">
        <fgColor theme="6"/>
        <bgColor indexed="64"/>
      </patternFill>
    </fill>
    <fill>
      <patternFill patternType="solid">
        <fgColor rgb="FFFF5D79"/>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7" tint="-0.499984740745262"/>
        <bgColor indexed="64"/>
      </patternFill>
    </fill>
    <fill>
      <patternFill patternType="solid">
        <fgColor rgb="FFFFC000"/>
        <bgColor indexed="64"/>
      </patternFill>
    </fill>
    <fill>
      <patternFill patternType="solid">
        <fgColor theme="2" tint="-0.249977111117893"/>
        <bgColor rgb="FF000000"/>
      </patternFill>
    </fill>
    <fill>
      <patternFill patternType="solid">
        <fgColor rgb="FFFF0000"/>
        <bgColor indexed="64"/>
      </patternFill>
    </fill>
    <fill>
      <patternFill patternType="solid">
        <fgColor theme="2" tint="-9.9978637043366805E-2"/>
        <bgColor indexed="64"/>
      </patternFill>
    </fill>
    <fill>
      <patternFill patternType="solid">
        <fgColor theme="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rgb="FFFF6900"/>
        <bgColor indexed="64"/>
      </patternFill>
    </fill>
    <fill>
      <patternFill patternType="solid">
        <fgColor theme="4" tint="0.79998168889431442"/>
        <bgColor indexed="64"/>
      </patternFill>
    </fill>
    <fill>
      <patternFill patternType="solid">
        <fgColor rgb="FFFB8585"/>
        <bgColor indexed="64"/>
      </patternFill>
    </fill>
    <fill>
      <patternFill patternType="solid">
        <fgColor rgb="FFFFFF99"/>
        <bgColor indexed="64"/>
      </patternFill>
    </fill>
    <fill>
      <patternFill patternType="solid">
        <fgColor theme="9" tint="0.59999389629810485"/>
        <bgColor indexed="64"/>
      </patternFill>
    </fill>
    <fill>
      <patternFill patternType="solid">
        <fgColor rgb="FF00FF00"/>
        <bgColor indexed="64"/>
      </patternFill>
    </fill>
    <fill>
      <patternFill patternType="solid">
        <fgColor rgb="FFFFFFFF"/>
        <bgColor indexed="64"/>
      </patternFill>
    </fill>
    <fill>
      <patternFill patternType="solid">
        <fgColor rgb="FFE8E8E8"/>
        <bgColor indexed="64"/>
      </patternFill>
    </fill>
    <fill>
      <patternFill patternType="solid">
        <fgColor rgb="FFFFFFDD"/>
        <bgColor indexed="64"/>
      </patternFill>
    </fill>
    <fill>
      <patternFill patternType="solid">
        <fgColor rgb="FF993300"/>
        <bgColor indexed="64"/>
      </patternFill>
    </fill>
    <fill>
      <patternFill patternType="solid">
        <fgColor rgb="FFFF66FF"/>
        <bgColor indexed="64"/>
      </patternFill>
    </fill>
    <fill>
      <patternFill patternType="solid">
        <fgColor rgb="FF00FFCC"/>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rgb="FF00FF99"/>
        <bgColor indexed="64"/>
      </patternFill>
    </fill>
    <fill>
      <patternFill patternType="solid">
        <fgColor theme="8" tint="0.79998168889431442"/>
        <bgColor indexed="64"/>
      </patternFill>
    </fill>
    <fill>
      <patternFill patternType="solid">
        <fgColor rgb="FFFF99FF"/>
        <bgColor indexed="64"/>
      </patternFill>
    </fill>
    <fill>
      <patternFill patternType="solid">
        <fgColor theme="5" tint="0.59999389629810485"/>
        <bgColor indexed="64"/>
      </patternFill>
    </fill>
  </fills>
  <borders count="100">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medium">
        <color auto="1"/>
      </left>
      <right style="medium">
        <color auto="1"/>
      </right>
      <top/>
      <bottom/>
      <diagonal/>
    </border>
    <border>
      <left/>
      <right style="medium">
        <color auto="1"/>
      </right>
      <top style="medium">
        <color auto="1"/>
      </top>
      <bottom/>
      <diagonal/>
    </border>
    <border>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medium">
        <color auto="1"/>
      </bottom>
      <diagonal/>
    </border>
    <border>
      <left style="medium">
        <color auto="1"/>
      </left>
      <right style="medium">
        <color auto="1"/>
      </right>
      <top style="thin">
        <color auto="1"/>
      </top>
      <bottom/>
      <diagonal/>
    </border>
    <border>
      <left/>
      <right/>
      <top style="medium">
        <color auto="1"/>
      </top>
      <bottom style="medium">
        <color auto="1"/>
      </bottom>
      <diagonal/>
    </border>
    <border>
      <left/>
      <right style="medium">
        <color auto="1"/>
      </right>
      <top/>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top style="thin">
        <color auto="1"/>
      </top>
      <bottom/>
      <diagonal/>
    </border>
    <border>
      <left/>
      <right style="thin">
        <color auto="1"/>
      </right>
      <top/>
      <bottom style="medium">
        <color auto="1"/>
      </bottom>
      <diagonal/>
    </border>
    <border>
      <left style="medium">
        <color auto="1"/>
      </left>
      <right/>
      <top/>
      <bottom style="thin">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rgb="FF000000"/>
      </right>
      <top style="medium">
        <color auto="1"/>
      </top>
      <bottom/>
      <diagonal/>
    </border>
    <border>
      <left/>
      <right style="medium">
        <color rgb="FF000000"/>
      </right>
      <top/>
      <bottom/>
      <diagonal/>
    </border>
    <border>
      <left/>
      <right style="thin">
        <color auto="1"/>
      </right>
      <top style="thin">
        <color auto="1"/>
      </top>
      <bottom style="thin">
        <color auto="1"/>
      </bottom>
      <diagonal/>
    </border>
    <border>
      <left style="medium">
        <color auto="1"/>
      </left>
      <right style="medium">
        <color auto="1"/>
      </right>
      <top/>
      <bottom style="thin">
        <color auto="1"/>
      </bottom>
      <diagonal/>
    </border>
    <border>
      <left/>
      <right/>
      <top/>
      <bottom style="double">
        <color auto="1"/>
      </bottom>
      <diagonal/>
    </border>
    <border>
      <left/>
      <right style="medium">
        <color auto="1"/>
      </right>
      <top style="thin">
        <color auto="1"/>
      </top>
      <bottom style="thin">
        <color auto="1"/>
      </bottom>
      <diagonal/>
    </border>
    <border>
      <left/>
      <right/>
      <top/>
      <bottom style="dashed">
        <color indexed="64"/>
      </bottom>
      <diagonal/>
    </border>
    <border>
      <left style="thin">
        <color auto="1"/>
      </left>
      <right style="thin">
        <color auto="1"/>
      </right>
      <top style="medium">
        <color auto="1"/>
      </top>
      <bottom/>
      <diagonal/>
    </border>
    <border>
      <left/>
      <right style="thin">
        <color auto="1"/>
      </right>
      <top style="medium">
        <color auto="1"/>
      </top>
      <bottom style="thin">
        <color auto="1"/>
      </bottom>
      <diagonal/>
    </border>
    <border>
      <left/>
      <right/>
      <top style="thin">
        <color auto="1"/>
      </top>
      <bottom style="thin">
        <color auto="1"/>
      </bottom>
      <diagonal/>
    </border>
    <border>
      <left/>
      <right/>
      <top style="medium">
        <color auto="1"/>
      </top>
      <bottom style="thin">
        <color auto="1"/>
      </bottom>
      <diagonal/>
    </border>
    <border>
      <left/>
      <right/>
      <top style="thin">
        <color auto="1"/>
      </top>
      <bottom style="medium">
        <color auto="1"/>
      </bottom>
      <diagonal/>
    </border>
    <border>
      <left/>
      <right/>
      <top style="thin">
        <color auto="1"/>
      </top>
      <bottom/>
      <diagonal/>
    </border>
    <border>
      <left/>
      <right/>
      <top/>
      <bottom style="thin">
        <color indexed="64"/>
      </bottom>
      <diagonal/>
    </border>
    <border>
      <left/>
      <right style="medium">
        <color indexed="64"/>
      </right>
      <top/>
      <bottom style="double">
        <color auto="1"/>
      </bottom>
      <diagonal/>
    </border>
    <border>
      <left style="thin">
        <color auto="1"/>
      </left>
      <right style="thin">
        <color auto="1"/>
      </right>
      <top/>
      <bottom style="medium">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style="thin">
        <color auto="1"/>
      </right>
      <top/>
      <bottom style="medium">
        <color auto="1"/>
      </bottom>
      <diagonal/>
    </border>
    <border>
      <left/>
      <right/>
      <top style="thin">
        <color auto="1"/>
      </top>
      <bottom style="dotted">
        <color indexed="64"/>
      </bottom>
      <diagonal/>
    </border>
    <border>
      <left/>
      <right/>
      <top/>
      <bottom style="dotted">
        <color indexed="64"/>
      </bottom>
      <diagonal/>
    </border>
    <border>
      <left style="medium">
        <color auto="1"/>
      </left>
      <right/>
      <top style="medium">
        <color auto="1"/>
      </top>
      <bottom style="double">
        <color indexed="64"/>
      </bottom>
      <diagonal/>
    </border>
    <border>
      <left/>
      <right/>
      <top style="medium">
        <color auto="1"/>
      </top>
      <bottom style="double">
        <color indexed="64"/>
      </bottom>
      <diagonal/>
    </border>
    <border>
      <left/>
      <right style="medium">
        <color auto="1"/>
      </right>
      <top style="medium">
        <color auto="1"/>
      </top>
      <bottom style="double">
        <color indexed="64"/>
      </bottom>
      <diagonal/>
    </border>
    <border>
      <left/>
      <right style="medium">
        <color auto="1"/>
      </right>
      <top style="thin">
        <color auto="1"/>
      </top>
      <bottom/>
      <diagonal/>
    </border>
    <border>
      <left/>
      <right style="thin">
        <color auto="1"/>
      </right>
      <top style="thin">
        <color auto="1"/>
      </top>
      <bottom style="medium">
        <color indexed="64"/>
      </bottom>
      <diagonal/>
    </border>
    <border>
      <left/>
      <right style="thin">
        <color auto="1"/>
      </right>
      <top style="medium">
        <color indexed="64"/>
      </top>
      <bottom/>
      <diagonal/>
    </border>
    <border>
      <left style="thin">
        <color auto="1"/>
      </left>
      <right style="medium">
        <color indexed="64"/>
      </right>
      <top style="medium">
        <color indexed="64"/>
      </top>
      <bottom/>
      <diagonal/>
    </border>
    <border>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auto="1"/>
      </right>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medium">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double">
        <color indexed="64"/>
      </bottom>
      <diagonal/>
    </border>
    <border>
      <left style="thin">
        <color auto="1"/>
      </left>
      <right/>
      <top style="medium">
        <color auto="1"/>
      </top>
      <bottom/>
      <diagonal/>
    </border>
    <border>
      <left style="thin">
        <color auto="1"/>
      </left>
      <right/>
      <top style="medium">
        <color indexed="64"/>
      </top>
      <bottom style="medium">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auto="1"/>
      </left>
      <right/>
      <top style="double">
        <color indexed="64"/>
      </top>
      <bottom style="thin">
        <color auto="1"/>
      </bottom>
      <diagonal/>
    </border>
    <border>
      <left/>
      <right style="medium">
        <color indexed="64"/>
      </right>
      <top style="double">
        <color indexed="64"/>
      </top>
      <bottom style="thin">
        <color auto="1"/>
      </bottom>
      <diagonal/>
    </border>
    <border>
      <left/>
      <right/>
      <top style="dashed">
        <color indexed="64"/>
      </top>
      <bottom style="medium">
        <color auto="1"/>
      </bottom>
      <diagonal/>
    </border>
    <border>
      <left style="medium">
        <color auto="1"/>
      </left>
      <right/>
      <top style="dashed">
        <color indexed="64"/>
      </top>
      <bottom/>
      <diagonal/>
    </border>
    <border>
      <left/>
      <right/>
      <top style="dashed">
        <color indexed="64"/>
      </top>
      <bottom/>
      <diagonal/>
    </border>
    <border>
      <left/>
      <right style="thin">
        <color auto="1"/>
      </right>
      <top/>
      <bottom/>
      <diagonal/>
    </border>
    <border>
      <left style="medium">
        <color auto="1"/>
      </left>
      <right/>
      <top style="double">
        <color indexed="64"/>
      </top>
      <bottom/>
      <diagonal/>
    </border>
    <border>
      <left style="medium">
        <color auto="1"/>
      </left>
      <right/>
      <top/>
      <bottom style="double">
        <color indexed="64"/>
      </bottom>
      <diagonal/>
    </border>
    <border>
      <left style="thin">
        <color auto="1"/>
      </left>
      <right/>
      <top/>
      <bottom/>
      <diagonal/>
    </border>
    <border>
      <left style="medium">
        <color auto="1"/>
      </left>
      <right style="thin">
        <color indexed="64"/>
      </right>
      <top style="double">
        <color indexed="64"/>
      </top>
      <bottom style="thin">
        <color auto="1"/>
      </bottom>
      <diagonal/>
    </border>
    <border>
      <left style="medium">
        <color auto="1"/>
      </left>
      <right style="thin">
        <color indexed="64"/>
      </right>
      <top/>
      <bottom/>
      <diagonal/>
    </border>
    <border>
      <left/>
      <right style="thin">
        <color indexed="64"/>
      </right>
      <top style="double">
        <color indexed="64"/>
      </top>
      <bottom style="thin">
        <color auto="1"/>
      </bottom>
      <diagonal/>
    </border>
  </borders>
  <cellStyleXfs count="434">
    <xf numFmtId="0" fontId="0" fillId="0" borderId="0"/>
    <xf numFmtId="43" fontId="1" fillId="0" borderId="0" applyFont="0" applyFill="0" applyBorder="0" applyAlignment="0" applyProtection="0"/>
    <xf numFmtId="0" fontId="2" fillId="0" borderId="0"/>
    <xf numFmtId="0" fontId="2"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9" fontId="1" fillId="0" borderId="0" applyFont="0" applyFill="0" applyBorder="0" applyAlignment="0" applyProtection="0"/>
  </cellStyleXfs>
  <cellXfs count="2166">
    <xf numFmtId="0" fontId="0" fillId="0" borderId="0" xfId="0"/>
    <xf numFmtId="0" fontId="9" fillId="0" borderId="0" xfId="0" applyFont="1" applyAlignment="1">
      <alignment horizontal="center" vertical="center"/>
    </xf>
    <xf numFmtId="0" fontId="9" fillId="0" borderId="0" xfId="0" applyFont="1"/>
    <xf numFmtId="164" fontId="9" fillId="0" borderId="0" xfId="0" applyNumberFormat="1" applyFont="1" applyAlignment="1">
      <alignment horizontal="center" vertical="center"/>
    </xf>
    <xf numFmtId="0" fontId="12" fillId="0" borderId="0" xfId="0" applyFont="1"/>
    <xf numFmtId="0" fontId="14" fillId="0" borderId="0" xfId="0" applyFont="1"/>
    <xf numFmtId="0" fontId="14" fillId="0" borderId="0" xfId="0" applyFont="1" applyAlignment="1">
      <alignment horizontal="center"/>
    </xf>
    <xf numFmtId="0" fontId="14" fillId="0" borderId="0" xfId="0" applyFont="1" applyAlignment="1">
      <alignment horizontal="center" vertical="center"/>
    </xf>
    <xf numFmtId="0" fontId="9"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164" fontId="14" fillId="0" borderId="0" xfId="0" applyNumberFormat="1" applyFont="1" applyAlignment="1">
      <alignment horizontal="center" vertical="center"/>
    </xf>
    <xf numFmtId="0" fontId="15" fillId="0" borderId="0" xfId="2" applyFont="1"/>
    <xf numFmtId="0" fontId="15" fillId="0" borderId="0" xfId="2" applyFont="1" applyAlignment="1">
      <alignment horizontal="center" vertical="center"/>
    </xf>
    <xf numFmtId="0" fontId="22" fillId="0" borderId="0" xfId="2" applyFont="1" applyAlignment="1">
      <alignment horizontal="center" vertical="center"/>
    </xf>
    <xf numFmtId="0" fontId="15" fillId="0" borderId="15" xfId="2" applyFont="1" applyBorder="1" applyAlignment="1">
      <alignment horizontal="left" vertical="center"/>
    </xf>
    <xf numFmtId="0" fontId="15" fillId="0" borderId="16" xfId="2" applyFont="1" applyBorder="1" applyAlignment="1">
      <alignment horizontal="left" vertical="center"/>
    </xf>
    <xf numFmtId="0" fontId="14" fillId="0" borderId="16" xfId="0" applyFont="1" applyBorder="1" applyAlignment="1">
      <alignment horizontal="left" vertical="center"/>
    </xf>
    <xf numFmtId="0" fontId="19" fillId="0" borderId="16" xfId="0" applyFont="1" applyBorder="1" applyAlignment="1">
      <alignment horizontal="left" vertical="center"/>
    </xf>
    <xf numFmtId="0" fontId="9" fillId="0" borderId="16" xfId="0" applyFont="1" applyBorder="1" applyAlignment="1">
      <alignment horizontal="left" vertical="center"/>
    </xf>
    <xf numFmtId="165" fontId="27" fillId="0" borderId="6" xfId="1" applyNumberFormat="1" applyFont="1" applyBorder="1" applyAlignment="1" applyProtection="1">
      <alignment horizontal="center" wrapText="1"/>
    </xf>
    <xf numFmtId="0" fontId="30" fillId="14" borderId="1" xfId="0" applyFont="1" applyFill="1" applyBorder="1" applyAlignment="1">
      <alignment horizontal="center" vertical="center" wrapText="1"/>
    </xf>
    <xf numFmtId="164" fontId="29" fillId="5" borderId="3" xfId="0" applyNumberFormat="1" applyFont="1" applyFill="1" applyBorder="1" applyAlignment="1">
      <alignment horizontal="center" vertical="center" wrapText="1"/>
    </xf>
    <xf numFmtId="164" fontId="29" fillId="5" borderId="6" xfId="0" applyNumberFormat="1" applyFont="1" applyFill="1" applyBorder="1" applyAlignment="1">
      <alignment horizontal="center" vertical="center" wrapText="1"/>
    </xf>
    <xf numFmtId="164" fontId="29" fillId="5" borderId="6" xfId="1" applyNumberFormat="1" applyFont="1" applyFill="1" applyBorder="1" applyAlignment="1" applyProtection="1">
      <alignment horizontal="center" vertical="center" wrapText="1"/>
    </xf>
    <xf numFmtId="165" fontId="27" fillId="5" borderId="6" xfId="1" applyNumberFormat="1" applyFont="1" applyFill="1" applyBorder="1" applyAlignment="1" applyProtection="1">
      <alignment horizontal="center" vertical="center" wrapText="1"/>
    </xf>
    <xf numFmtId="0" fontId="29" fillId="0" borderId="0" xfId="0" applyFont="1" applyAlignment="1">
      <alignment horizontal="center" vertical="center" wrapText="1"/>
    </xf>
    <xf numFmtId="0" fontId="30" fillId="14" borderId="6" xfId="0" applyFont="1" applyFill="1" applyBorder="1" applyAlignment="1">
      <alignment horizontal="center" vertical="center" wrapText="1"/>
    </xf>
    <xf numFmtId="164" fontId="29" fillId="5" borderId="12" xfId="0" applyNumberFormat="1" applyFont="1" applyFill="1" applyBorder="1" applyAlignment="1">
      <alignment horizontal="center" vertical="center" wrapText="1"/>
    </xf>
    <xf numFmtId="164" fontId="29" fillId="5" borderId="3" xfId="1" applyNumberFormat="1" applyFont="1" applyFill="1" applyBorder="1" applyAlignment="1" applyProtection="1">
      <alignment horizontal="center" vertical="center" wrapText="1"/>
    </xf>
    <xf numFmtId="0" fontId="14" fillId="0" borderId="15" xfId="0" applyFont="1" applyBorder="1" applyAlignment="1">
      <alignment horizontal="left" vertical="center" wrapText="1"/>
    </xf>
    <xf numFmtId="37" fontId="13" fillId="0" borderId="15" xfId="1" applyNumberFormat="1" applyFont="1" applyFill="1" applyBorder="1" applyAlignment="1" applyProtection="1">
      <alignment horizontal="center" vertical="center" wrapText="1"/>
    </xf>
    <xf numFmtId="0" fontId="15" fillId="0" borderId="16" xfId="0" applyFont="1" applyBorder="1" applyAlignment="1">
      <alignment wrapText="1"/>
    </xf>
    <xf numFmtId="164" fontId="23" fillId="0" borderId="23" xfId="1" applyNumberFormat="1" applyFont="1" applyFill="1" applyBorder="1" applyAlignment="1" applyProtection="1">
      <alignment horizontal="center" vertical="center" wrapText="1"/>
    </xf>
    <xf numFmtId="164" fontId="23" fillId="0" borderId="9" xfId="1" applyNumberFormat="1" applyFont="1" applyFill="1" applyBorder="1" applyAlignment="1" applyProtection="1">
      <alignment horizontal="center" vertical="center" wrapText="1"/>
    </xf>
    <xf numFmtId="37" fontId="13" fillId="0" borderId="16" xfId="1" applyNumberFormat="1" applyFont="1" applyFill="1" applyBorder="1" applyAlignment="1" applyProtection="1">
      <alignment horizontal="center" vertical="center" wrapText="1"/>
    </xf>
    <xf numFmtId="165" fontId="23" fillId="0" borderId="0" xfId="1" applyNumberFormat="1" applyFont="1" applyFill="1" applyBorder="1" applyAlignment="1" applyProtection="1">
      <alignment horizontal="center" vertical="center" wrapText="1"/>
    </xf>
    <xf numFmtId="0" fontId="15" fillId="0" borderId="16" xfId="0" applyFont="1" applyBorder="1"/>
    <xf numFmtId="0" fontId="15" fillId="0" borderId="17" xfId="0" applyFont="1" applyBorder="1"/>
    <xf numFmtId="0" fontId="31" fillId="0" borderId="0" xfId="0" applyFont="1"/>
    <xf numFmtId="0" fontId="7" fillId="0" borderId="0" xfId="0" applyFont="1"/>
    <xf numFmtId="0" fontId="9" fillId="0" borderId="18" xfId="0" applyFont="1" applyBorder="1"/>
    <xf numFmtId="0" fontId="16" fillId="0" borderId="3" xfId="0" applyFont="1" applyBorder="1" applyAlignment="1">
      <alignment horizontal="center" vertical="center"/>
    </xf>
    <xf numFmtId="0" fontId="9" fillId="0" borderId="3" xfId="0" applyFont="1" applyBorder="1"/>
    <xf numFmtId="0" fontId="34" fillId="0" borderId="5" xfId="0" applyFont="1" applyBorder="1"/>
    <xf numFmtId="0" fontId="16" fillId="0" borderId="0" xfId="0" applyFont="1" applyAlignment="1">
      <alignment horizontal="center" vertical="center"/>
    </xf>
    <xf numFmtId="0" fontId="9" fillId="0" borderId="21" xfId="0" applyFont="1" applyBorder="1"/>
    <xf numFmtId="0" fontId="9" fillId="0" borderId="5" xfId="0" applyFont="1" applyBorder="1"/>
    <xf numFmtId="0" fontId="35" fillId="0" borderId="2" xfId="0" applyFont="1" applyBorder="1" applyAlignment="1">
      <alignment horizontal="center" vertical="center"/>
    </xf>
    <xf numFmtId="0" fontId="35" fillId="0" borderId="3" xfId="0" applyFont="1" applyBorder="1" applyAlignment="1">
      <alignment horizontal="center" vertical="center"/>
    </xf>
    <xf numFmtId="0" fontId="16" fillId="0" borderId="0" xfId="0" applyFont="1"/>
    <xf numFmtId="0" fontId="16" fillId="0" borderId="21" xfId="0" applyFont="1" applyBorder="1" applyAlignment="1">
      <alignment horizontal="center" vertical="center"/>
    </xf>
    <xf numFmtId="0" fontId="16" fillId="0" borderId="0" xfId="0" applyFont="1" applyAlignment="1">
      <alignment horizontal="right"/>
    </xf>
    <xf numFmtId="0" fontId="9" fillId="0" borderId="4" xfId="0" applyFont="1" applyBorder="1"/>
    <xf numFmtId="0" fontId="16" fillId="0" borderId="21" xfId="0" applyFont="1" applyBorder="1" applyAlignment="1">
      <alignment horizontal="center"/>
    </xf>
    <xf numFmtId="1" fontId="16" fillId="0" borderId="0" xfId="0" applyNumberFormat="1" applyFont="1"/>
    <xf numFmtId="0" fontId="16" fillId="0" borderId="18" xfId="0" applyFont="1" applyBorder="1"/>
    <xf numFmtId="0" fontId="9" fillId="0" borderId="13" xfId="0" applyFont="1" applyBorder="1"/>
    <xf numFmtId="0" fontId="14" fillId="0" borderId="5" xfId="0" applyFont="1" applyBorder="1" applyAlignment="1">
      <alignment horizontal="left" vertical="center" wrapText="1"/>
    </xf>
    <xf numFmtId="37" fontId="13" fillId="0" borderId="0" xfId="1" applyNumberFormat="1" applyFont="1" applyFill="1" applyBorder="1" applyAlignment="1" applyProtection="1">
      <alignment horizontal="center" vertical="center" wrapText="1"/>
    </xf>
    <xf numFmtId="164" fontId="9" fillId="0" borderId="0" xfId="0" applyNumberFormat="1" applyFont="1"/>
    <xf numFmtId="0" fontId="15" fillId="0" borderId="5" xfId="0" applyFont="1" applyBorder="1" applyAlignment="1">
      <alignment wrapText="1"/>
    </xf>
    <xf numFmtId="0" fontId="38" fillId="0" borderId="0" xfId="0" applyFont="1"/>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15" fillId="0" borderId="5" xfId="0" applyFont="1" applyBorder="1"/>
    <xf numFmtId="0" fontId="39" fillId="0" borderId="12" xfId="0" applyFont="1" applyBorder="1"/>
    <xf numFmtId="0" fontId="38" fillId="0" borderId="5" xfId="0" applyFont="1" applyBorder="1"/>
    <xf numFmtId="0" fontId="40" fillId="0" borderId="21" xfId="0" applyFont="1" applyBorder="1" applyAlignment="1">
      <alignment horizontal="center" vertical="center"/>
    </xf>
    <xf numFmtId="37" fontId="13" fillId="0" borderId="0" xfId="0" applyNumberFormat="1" applyFont="1" applyAlignment="1">
      <alignment horizontal="center"/>
    </xf>
    <xf numFmtId="0" fontId="38" fillId="0" borderId="4" xfId="0" applyFont="1" applyBorder="1"/>
    <xf numFmtId="0" fontId="38" fillId="0" borderId="18" xfId="0" applyFont="1" applyBorder="1"/>
    <xf numFmtId="0" fontId="40" fillId="0" borderId="13" xfId="0" applyFont="1" applyBorder="1" applyAlignment="1">
      <alignment horizontal="center" vertical="center"/>
    </xf>
    <xf numFmtId="0" fontId="16" fillId="0" borderId="18" xfId="0" applyFont="1" applyBorder="1" applyAlignment="1">
      <alignment horizontal="center" vertical="center"/>
    </xf>
    <xf numFmtId="0" fontId="41" fillId="0" borderId="3" xfId="0" applyFont="1" applyBorder="1" applyAlignment="1">
      <alignment horizontal="left" vertical="center"/>
    </xf>
    <xf numFmtId="0" fontId="41" fillId="0" borderId="3" xfId="0" applyFont="1" applyBorder="1"/>
    <xf numFmtId="0" fontId="7" fillId="0" borderId="0" xfId="0" applyFont="1" applyAlignment="1">
      <alignment horizontal="center" vertical="center"/>
    </xf>
    <xf numFmtId="0" fontId="43" fillId="0" borderId="0" xfId="0" applyFont="1"/>
    <xf numFmtId="0" fontId="40" fillId="0" borderId="0" xfId="0" applyFont="1"/>
    <xf numFmtId="0" fontId="38" fillId="0" borderId="21" xfId="0" applyFont="1" applyBorder="1"/>
    <xf numFmtId="0" fontId="45" fillId="0" borderId="6" xfId="0" applyFont="1" applyBorder="1" applyAlignment="1">
      <alignment horizontal="center" vertical="center"/>
    </xf>
    <xf numFmtId="0" fontId="13" fillId="0" borderId="0" xfId="0" applyFont="1"/>
    <xf numFmtId="0" fontId="46" fillId="0" borderId="6" xfId="0" applyFont="1" applyBorder="1" applyAlignment="1">
      <alignment horizontal="center" vertical="center"/>
    </xf>
    <xf numFmtId="0" fontId="47" fillId="0" borderId="29" xfId="0" applyFont="1" applyBorder="1"/>
    <xf numFmtId="0" fontId="7" fillId="0" borderId="15" xfId="0" applyFont="1" applyBorder="1" applyAlignment="1">
      <alignment horizontal="center" vertical="center"/>
    </xf>
    <xf numFmtId="0" fontId="7" fillId="0" borderId="29" xfId="0" applyFont="1" applyBorder="1" applyAlignment="1">
      <alignment horizontal="center" vertical="center"/>
    </xf>
    <xf numFmtId="0" fontId="48" fillId="0" borderId="29" xfId="0" applyFont="1" applyBorder="1"/>
    <xf numFmtId="0" fontId="49" fillId="0" borderId="15" xfId="0" applyFont="1" applyBorder="1" applyAlignment="1">
      <alignment horizontal="center" vertical="center"/>
    </xf>
    <xf numFmtId="0" fontId="49" fillId="0" borderId="35" xfId="0" applyFont="1" applyBorder="1" applyAlignment="1">
      <alignment horizontal="center" vertical="center"/>
    </xf>
    <xf numFmtId="0" fontId="47" fillId="0" borderId="34" xfId="0" applyFont="1" applyBorder="1"/>
    <xf numFmtId="0" fontId="47" fillId="0" borderId="30" xfId="0" applyFont="1" applyBorder="1"/>
    <xf numFmtId="0" fontId="7" fillId="0" borderId="30" xfId="0" applyFont="1" applyBorder="1" applyAlignment="1">
      <alignment horizontal="center" vertical="center"/>
    </xf>
    <xf numFmtId="0" fontId="7" fillId="0" borderId="16" xfId="0" applyFont="1" applyBorder="1" applyAlignment="1">
      <alignment horizontal="center" vertical="center"/>
    </xf>
    <xf numFmtId="0" fontId="48" fillId="0" borderId="30" xfId="0" applyFont="1" applyBorder="1"/>
    <xf numFmtId="0" fontId="47" fillId="0" borderId="4" xfId="0" applyFont="1" applyBorder="1"/>
    <xf numFmtId="0" fontId="48" fillId="0" borderId="0" xfId="2" applyFont="1"/>
    <xf numFmtId="0" fontId="48" fillId="0" borderId="31" xfId="0" applyFont="1" applyBorder="1"/>
    <xf numFmtId="0" fontId="7" fillId="0" borderId="17" xfId="0" applyFont="1" applyBorder="1" applyAlignment="1">
      <alignment horizontal="center" vertical="center"/>
    </xf>
    <xf numFmtId="0" fontId="43" fillId="0" borderId="30" xfId="0" applyFont="1" applyBorder="1"/>
    <xf numFmtId="0" fontId="49" fillId="0" borderId="30" xfId="0" applyFont="1" applyBorder="1" applyAlignment="1">
      <alignment horizontal="center" vertical="center"/>
    </xf>
    <xf numFmtId="0" fontId="49" fillId="0" borderId="16" xfId="0" applyFont="1" applyBorder="1" applyAlignment="1">
      <alignment horizontal="center" vertical="center"/>
    </xf>
    <xf numFmtId="0" fontId="23" fillId="0" borderId="0" xfId="2" applyFont="1"/>
    <xf numFmtId="0" fontId="48" fillId="0" borderId="34" xfId="0" applyFont="1" applyBorder="1"/>
    <xf numFmtId="0" fontId="48" fillId="0" borderId="4" xfId="0" applyFont="1" applyBorder="1"/>
    <xf numFmtId="0" fontId="51" fillId="0" borderId="34" xfId="0" applyFont="1" applyBorder="1"/>
    <xf numFmtId="0" fontId="19" fillId="0" borderId="34" xfId="0" applyFont="1" applyBorder="1"/>
    <xf numFmtId="0" fontId="48" fillId="0" borderId="30" xfId="2" applyFont="1" applyBorder="1"/>
    <xf numFmtId="0" fontId="48" fillId="0" borderId="31" xfId="2" applyFont="1" applyBorder="1"/>
    <xf numFmtId="0" fontId="49" fillId="0" borderId="31" xfId="0" applyFont="1" applyBorder="1" applyAlignment="1">
      <alignment horizontal="center" vertical="center"/>
    </xf>
    <xf numFmtId="0" fontId="49" fillId="0" borderId="17" xfId="0" applyFont="1" applyBorder="1" applyAlignment="1">
      <alignment horizontal="center" vertical="center"/>
    </xf>
    <xf numFmtId="0" fontId="51" fillId="0" borderId="4" xfId="0" applyFont="1" applyBorder="1"/>
    <xf numFmtId="0" fontId="48" fillId="0" borderId="0" xfId="0" applyFont="1"/>
    <xf numFmtId="22" fontId="9" fillId="0" borderId="0" xfId="0" applyNumberFormat="1" applyFont="1" applyAlignment="1">
      <alignment horizontal="left" vertical="center"/>
    </xf>
    <xf numFmtId="0" fontId="9" fillId="0" borderId="0" xfId="0" applyFont="1" applyAlignment="1">
      <alignment horizontal="left" vertical="center"/>
    </xf>
    <xf numFmtId="0" fontId="49" fillId="0" borderId="0" xfId="0" applyFont="1" applyAlignment="1">
      <alignment horizontal="left" vertical="center"/>
    </xf>
    <xf numFmtId="0" fontId="38" fillId="0" borderId="0" xfId="0" applyFont="1" applyAlignment="1">
      <alignment horizontal="left" vertical="center"/>
    </xf>
    <xf numFmtId="0" fontId="48" fillId="0" borderId="0" xfId="2" applyFont="1" applyAlignment="1">
      <alignment horizontal="left" vertical="center"/>
    </xf>
    <xf numFmtId="0" fontId="42" fillId="0" borderId="0" xfId="0" applyFont="1"/>
    <xf numFmtId="0" fontId="45" fillId="0" borderId="0" xfId="0" applyFont="1" applyAlignment="1">
      <alignment horizontal="center" vertical="center"/>
    </xf>
    <xf numFmtId="0" fontId="45" fillId="0" borderId="0" xfId="0" applyFont="1"/>
    <xf numFmtId="0" fontId="45" fillId="0" borderId="2" xfId="0" applyFont="1" applyBorder="1" applyAlignment="1">
      <alignment horizontal="center"/>
    </xf>
    <xf numFmtId="0" fontId="45" fillId="0" borderId="6" xfId="0" applyFont="1" applyBorder="1" applyAlignment="1">
      <alignment horizontal="center"/>
    </xf>
    <xf numFmtId="0" fontId="45" fillId="0" borderId="12" xfId="0" applyFont="1" applyBorder="1" applyAlignment="1">
      <alignment horizontal="center"/>
    </xf>
    <xf numFmtId="0" fontId="46" fillId="0" borderId="3" xfId="0" applyFont="1" applyBorder="1" applyAlignment="1">
      <alignment horizontal="center"/>
    </xf>
    <xf numFmtId="0" fontId="46" fillId="0" borderId="6" xfId="0" applyFont="1" applyBorder="1" applyAlignment="1">
      <alignment horizontal="center"/>
    </xf>
    <xf numFmtId="37" fontId="53" fillId="7" borderId="5" xfId="0" applyNumberFormat="1" applyFont="1" applyFill="1" applyBorder="1" applyAlignment="1">
      <alignment horizontal="center"/>
    </xf>
    <xf numFmtId="0" fontId="53" fillId="16" borderId="0" xfId="0" applyFont="1" applyFill="1" applyAlignment="1">
      <alignment horizontal="center"/>
    </xf>
    <xf numFmtId="0" fontId="53" fillId="0" borderId="5" xfId="0" applyFont="1" applyBorder="1" applyAlignment="1">
      <alignment horizontal="center"/>
    </xf>
    <xf numFmtId="9" fontId="53" fillId="0" borderId="0" xfId="0" applyNumberFormat="1" applyFont="1" applyAlignment="1">
      <alignment horizontal="center"/>
    </xf>
    <xf numFmtId="0" fontId="53" fillId="0" borderId="0" xfId="0" applyFont="1" applyAlignment="1">
      <alignment horizontal="center"/>
    </xf>
    <xf numFmtId="0" fontId="53" fillId="0" borderId="21" xfId="0" applyFont="1" applyBorder="1" applyAlignment="1">
      <alignment horizontal="center"/>
    </xf>
    <xf numFmtId="0" fontId="53" fillId="7" borderId="5" xfId="0" applyFont="1" applyFill="1" applyBorder="1" applyAlignment="1">
      <alignment horizontal="center"/>
    </xf>
    <xf numFmtId="1" fontId="53" fillId="16" borderId="0" xfId="0" applyNumberFormat="1" applyFont="1" applyFill="1" applyAlignment="1">
      <alignment horizontal="center"/>
    </xf>
    <xf numFmtId="0" fontId="13" fillId="4" borderId="15" xfId="0" applyFont="1" applyFill="1" applyBorder="1" applyAlignment="1">
      <alignment horizontal="center" vertical="center"/>
    </xf>
    <xf numFmtId="0" fontId="13" fillId="4" borderId="16" xfId="0" applyFont="1" applyFill="1" applyBorder="1" applyAlignment="1">
      <alignment horizontal="center" vertical="center"/>
    </xf>
    <xf numFmtId="0" fontId="16" fillId="4" borderId="16" xfId="0" applyFont="1" applyFill="1" applyBorder="1" applyAlignment="1">
      <alignment horizontal="center" vertical="center"/>
    </xf>
    <xf numFmtId="0" fontId="21" fillId="7" borderId="5" xfId="0" applyFont="1" applyFill="1" applyBorder="1" applyAlignment="1">
      <alignment horizontal="center"/>
    </xf>
    <xf numFmtId="0" fontId="21" fillId="16" borderId="0" xfId="0" applyFont="1" applyFill="1" applyAlignment="1">
      <alignment horizontal="center"/>
    </xf>
    <xf numFmtId="0" fontId="35" fillId="0" borderId="0" xfId="0" applyFont="1"/>
    <xf numFmtId="0" fontId="9" fillId="3" borderId="35" xfId="0" applyFont="1" applyFill="1" applyBorder="1"/>
    <xf numFmtId="0" fontId="9" fillId="3" borderId="42" xfId="0" applyFont="1" applyFill="1" applyBorder="1"/>
    <xf numFmtId="0" fontId="9" fillId="4" borderId="42" xfId="0" applyFont="1" applyFill="1" applyBorder="1"/>
    <xf numFmtId="0" fontId="9" fillId="0" borderId="42" xfId="0" applyFont="1" applyBorder="1"/>
    <xf numFmtId="0" fontId="16" fillId="0" borderId="36" xfId="0" applyFont="1" applyBorder="1"/>
    <xf numFmtId="0" fontId="9" fillId="0" borderId="36" xfId="0" applyFont="1" applyBorder="1"/>
    <xf numFmtId="0" fontId="43" fillId="0" borderId="16" xfId="0" applyFont="1" applyBorder="1"/>
    <xf numFmtId="0" fontId="31" fillId="3" borderId="15" xfId="0" applyFont="1" applyFill="1" applyBorder="1"/>
    <xf numFmtId="0" fontId="31" fillId="3" borderId="16" xfId="0" applyFont="1" applyFill="1" applyBorder="1"/>
    <xf numFmtId="0" fontId="31" fillId="4" borderId="16" xfId="0" applyFont="1" applyFill="1" applyBorder="1"/>
    <xf numFmtId="0" fontId="31" fillId="0" borderId="16" xfId="0" applyFont="1" applyBorder="1"/>
    <xf numFmtId="0" fontId="31" fillId="0" borderId="17" xfId="0" applyFont="1" applyBorder="1"/>
    <xf numFmtId="0" fontId="13" fillId="0" borderId="4" xfId="0" applyFont="1" applyBorder="1" applyAlignment="1">
      <alignment horizontal="center"/>
    </xf>
    <xf numFmtId="0" fontId="9" fillId="19" borderId="0" xfId="0" applyFont="1" applyFill="1"/>
    <xf numFmtId="0" fontId="16" fillId="0" borderId="7" xfId="0" applyFont="1" applyBorder="1"/>
    <xf numFmtId="1" fontId="16" fillId="0" borderId="7" xfId="0" applyNumberFormat="1" applyFont="1" applyBorder="1"/>
    <xf numFmtId="164" fontId="9" fillId="0" borderId="25" xfId="0" applyNumberFormat="1" applyFont="1" applyBorder="1" applyAlignment="1">
      <alignment horizontal="center" vertical="center" wrapText="1"/>
    </xf>
    <xf numFmtId="164" fontId="9" fillId="0" borderId="10" xfId="0" applyNumberFormat="1" applyFont="1" applyBorder="1" applyAlignment="1">
      <alignment horizontal="center" vertical="center" wrapText="1"/>
    </xf>
    <xf numFmtId="0" fontId="9" fillId="19" borderId="0" xfId="0" applyFont="1" applyFill="1" applyAlignment="1">
      <alignment horizontal="center" vertical="center"/>
    </xf>
    <xf numFmtId="0" fontId="31" fillId="19" borderId="0" xfId="0" applyFont="1" applyFill="1"/>
    <xf numFmtId="0" fontId="16" fillId="19" borderId="0" xfId="0" applyFont="1" applyFill="1" applyAlignment="1">
      <alignment horizontal="center" vertical="center"/>
    </xf>
    <xf numFmtId="0" fontId="9" fillId="19" borderId="0" xfId="0" applyFont="1" applyFill="1" applyAlignment="1">
      <alignment horizontal="left" vertical="top"/>
    </xf>
    <xf numFmtId="0" fontId="56" fillId="0" borderId="0" xfId="0" applyFont="1" applyAlignment="1">
      <alignment horizontal="center" vertical="center"/>
    </xf>
    <xf numFmtId="0" fontId="16" fillId="0" borderId="29" xfId="0" applyFont="1" applyBorder="1"/>
    <xf numFmtId="0" fontId="16" fillId="0" borderId="30" xfId="0" applyFont="1" applyBorder="1"/>
    <xf numFmtId="0" fontId="32" fillId="0" borderId="0" xfId="0" applyFont="1" applyAlignment="1">
      <alignment horizontal="center" vertical="center"/>
    </xf>
    <xf numFmtId="0" fontId="36" fillId="2" borderId="8" xfId="0" applyFont="1" applyFill="1" applyBorder="1"/>
    <xf numFmtId="1" fontId="36" fillId="2" borderId="1" xfId="0" applyNumberFormat="1" applyFont="1" applyFill="1" applyBorder="1"/>
    <xf numFmtId="0" fontId="33" fillId="6" borderId="1" xfId="0" applyFont="1" applyFill="1" applyBorder="1"/>
    <xf numFmtId="0" fontId="9" fillId="2" borderId="8" xfId="0" applyFont="1" applyFill="1" applyBorder="1"/>
    <xf numFmtId="0" fontId="58" fillId="2" borderId="1" xfId="0" applyFont="1" applyFill="1" applyBorder="1" applyAlignment="1">
      <alignment horizontal="center" vertical="center"/>
    </xf>
    <xf numFmtId="0" fontId="58" fillId="0" borderId="11" xfId="0" applyFont="1" applyBorder="1" applyAlignment="1">
      <alignment horizontal="center" vertical="center"/>
    </xf>
    <xf numFmtId="0" fontId="58" fillId="0" borderId="16" xfId="0" applyFont="1" applyBorder="1" applyAlignment="1">
      <alignment horizontal="center" vertical="center"/>
    </xf>
    <xf numFmtId="0" fontId="47" fillId="0" borderId="0" xfId="0" applyFont="1"/>
    <xf numFmtId="0" fontId="59" fillId="0" borderId="0" xfId="0" applyFont="1"/>
    <xf numFmtId="0" fontId="19" fillId="0" borderId="0" xfId="0" applyFont="1"/>
    <xf numFmtId="0" fontId="51" fillId="0" borderId="0" xfId="0" applyFont="1"/>
    <xf numFmtId="0" fontId="23" fillId="0" borderId="0" xfId="0" applyFont="1"/>
    <xf numFmtId="0" fontId="58" fillId="0" borderId="17" xfId="0" applyFont="1" applyBorder="1" applyAlignment="1">
      <alignment horizontal="center" vertical="center"/>
    </xf>
    <xf numFmtId="0" fontId="58" fillId="0" borderId="0" xfId="0" applyFont="1" applyAlignment="1">
      <alignment horizontal="center" vertical="center"/>
    </xf>
    <xf numFmtId="0" fontId="23" fillId="0" borderId="16" xfId="2" applyFont="1" applyBorder="1" applyAlignment="1">
      <alignment horizontal="left" vertical="center"/>
    </xf>
    <xf numFmtId="0" fontId="36" fillId="2" borderId="1" xfId="0" applyFont="1" applyFill="1" applyBorder="1"/>
    <xf numFmtId="0" fontId="38" fillId="0" borderId="13" xfId="0" applyFont="1" applyBorder="1"/>
    <xf numFmtId="0" fontId="16" fillId="0" borderId="15" xfId="0" applyFont="1" applyBorder="1"/>
    <xf numFmtId="0" fontId="16" fillId="0" borderId="16" xfId="0" applyFont="1" applyBorder="1"/>
    <xf numFmtId="0" fontId="40" fillId="0" borderId="16" xfId="0" applyFont="1" applyBorder="1"/>
    <xf numFmtId="0" fontId="9" fillId="0" borderId="16" xfId="0" applyFont="1" applyBorder="1"/>
    <xf numFmtId="0" fontId="43" fillId="19" borderId="0" xfId="0" applyFont="1" applyFill="1"/>
    <xf numFmtId="0" fontId="7" fillId="19" borderId="0" xfId="0" applyFont="1" applyFill="1"/>
    <xf numFmtId="0" fontId="48" fillId="19" borderId="0" xfId="2" applyFont="1" applyFill="1"/>
    <xf numFmtId="0" fontId="38" fillId="19" borderId="0" xfId="0" applyFont="1" applyFill="1"/>
    <xf numFmtId="0" fontId="13" fillId="19" borderId="0" xfId="0" applyFont="1" applyFill="1"/>
    <xf numFmtId="0" fontId="32" fillId="19" borderId="0" xfId="0" applyFont="1" applyFill="1" applyAlignment="1">
      <alignment horizontal="center" vertical="center"/>
    </xf>
    <xf numFmtId="0" fontId="58" fillId="19" borderId="0" xfId="0" applyFont="1" applyFill="1" applyAlignment="1">
      <alignment horizontal="center" vertical="center"/>
    </xf>
    <xf numFmtId="0" fontId="16" fillId="0" borderId="1" xfId="0" applyFont="1" applyBorder="1" applyAlignment="1">
      <alignment horizontal="center" vertical="center"/>
    </xf>
    <xf numFmtId="0" fontId="13" fillId="19" borderId="0" xfId="0" applyFont="1" applyFill="1" applyAlignment="1">
      <alignment horizontal="center"/>
    </xf>
    <xf numFmtId="0" fontId="14" fillId="19" borderId="0" xfId="0" applyFont="1" applyFill="1" applyAlignment="1">
      <alignment horizontal="center"/>
    </xf>
    <xf numFmtId="0" fontId="14" fillId="19" borderId="0" xfId="0" applyFont="1" applyFill="1"/>
    <xf numFmtId="0" fontId="14" fillId="19" borderId="0" xfId="0" applyFont="1" applyFill="1" applyAlignment="1">
      <alignment horizontal="center" vertical="center"/>
    </xf>
    <xf numFmtId="164" fontId="9" fillId="19" borderId="0" xfId="0" applyNumberFormat="1" applyFont="1" applyFill="1" applyAlignment="1">
      <alignment horizontal="center" vertical="center"/>
    </xf>
    <xf numFmtId="0" fontId="62" fillId="2" borderId="2" xfId="0" applyFont="1" applyFill="1" applyBorder="1" applyAlignment="1">
      <alignment horizontal="center" vertical="center"/>
    </xf>
    <xf numFmtId="0" fontId="63" fillId="13" borderId="29" xfId="0" applyFont="1" applyFill="1" applyBorder="1" applyAlignment="1">
      <alignment horizontal="center" vertical="center"/>
    </xf>
    <xf numFmtId="1" fontId="9" fillId="0" borderId="25" xfId="0" applyNumberFormat="1" applyFont="1" applyBorder="1" applyAlignment="1">
      <alignment horizontal="center" vertical="center"/>
    </xf>
    <xf numFmtId="1" fontId="9" fillId="0" borderId="10" xfId="0" applyNumberFormat="1" applyFont="1" applyBorder="1" applyAlignment="1">
      <alignment horizontal="center" vertical="center"/>
    </xf>
    <xf numFmtId="1" fontId="9" fillId="0" borderId="10" xfId="0" applyNumberFormat="1" applyFont="1" applyBorder="1"/>
    <xf numFmtId="1" fontId="9" fillId="0" borderId="26" xfId="0" applyNumberFormat="1" applyFont="1" applyBorder="1"/>
    <xf numFmtId="1" fontId="9" fillId="0" borderId="23" xfId="0" applyNumberFormat="1" applyFont="1" applyBorder="1" applyAlignment="1">
      <alignment horizontal="center" vertical="center"/>
    </xf>
    <xf numFmtId="1" fontId="9" fillId="0" borderId="9" xfId="0" applyNumberFormat="1" applyFont="1" applyBorder="1" applyAlignment="1">
      <alignment horizontal="center" vertical="center"/>
    </xf>
    <xf numFmtId="1" fontId="9" fillId="0" borderId="9" xfId="0" applyNumberFormat="1" applyFont="1" applyBorder="1"/>
    <xf numFmtId="1" fontId="9" fillId="0" borderId="27" xfId="0" applyNumberFormat="1" applyFont="1" applyBorder="1"/>
    <xf numFmtId="1" fontId="9" fillId="0" borderId="44" xfId="0" applyNumberFormat="1" applyFont="1" applyBorder="1" applyAlignment="1">
      <alignment horizontal="center" vertical="center"/>
    </xf>
    <xf numFmtId="1" fontId="21" fillId="7" borderId="5" xfId="0" applyNumberFormat="1" applyFont="1" applyFill="1" applyBorder="1" applyAlignment="1">
      <alignment horizontal="center"/>
    </xf>
    <xf numFmtId="0" fontId="9" fillId="0" borderId="46" xfId="0" applyFont="1" applyBorder="1"/>
    <xf numFmtId="0" fontId="9" fillId="3" borderId="47" xfId="0" applyFont="1" applyFill="1" applyBorder="1"/>
    <xf numFmtId="0" fontId="9" fillId="3" borderId="46" xfId="0" applyFont="1" applyFill="1" applyBorder="1"/>
    <xf numFmtId="0" fontId="9" fillId="4" borderId="46" xfId="0" applyFont="1" applyFill="1" applyBorder="1"/>
    <xf numFmtId="0" fontId="9" fillId="0" borderId="48" xfId="0" applyFont="1" applyBorder="1"/>
    <xf numFmtId="0" fontId="9" fillId="3" borderId="15" xfId="0" applyFont="1" applyFill="1" applyBorder="1"/>
    <xf numFmtId="0" fontId="9" fillId="3" borderId="16" xfId="0" applyFont="1" applyFill="1" applyBorder="1"/>
    <xf numFmtId="0" fontId="9" fillId="4" borderId="16" xfId="0" applyFont="1" applyFill="1" applyBorder="1"/>
    <xf numFmtId="0" fontId="16" fillId="0" borderId="17" xfId="0" applyFont="1" applyBorder="1"/>
    <xf numFmtId="0" fontId="7" fillId="22" borderId="16" xfId="0" applyFont="1" applyFill="1" applyBorder="1" applyAlignment="1">
      <alignment horizontal="center" vertical="center"/>
    </xf>
    <xf numFmtId="0" fontId="13" fillId="4" borderId="16" xfId="0" applyFont="1" applyFill="1" applyBorder="1"/>
    <xf numFmtId="1" fontId="16" fillId="20" borderId="7" xfId="0" applyNumberFormat="1" applyFont="1" applyFill="1" applyBorder="1"/>
    <xf numFmtId="14" fontId="29" fillId="0" borderId="7" xfId="0" applyNumberFormat="1" applyFont="1" applyBorder="1" applyAlignment="1">
      <alignment horizontal="center" vertical="center" wrapText="1"/>
    </xf>
    <xf numFmtId="0" fontId="14" fillId="0" borderId="21" xfId="0" applyFont="1" applyBorder="1"/>
    <xf numFmtId="0" fontId="32" fillId="0" borderId="21" xfId="0" applyFont="1" applyBorder="1" applyAlignment="1">
      <alignment vertical="center"/>
    </xf>
    <xf numFmtId="2" fontId="21" fillId="7" borderId="5" xfId="0" applyNumberFormat="1" applyFont="1" applyFill="1" applyBorder="1" applyAlignment="1">
      <alignment horizontal="center"/>
    </xf>
    <xf numFmtId="0" fontId="21" fillId="23" borderId="0" xfId="0" applyFont="1" applyFill="1" applyAlignment="1">
      <alignment horizontal="center"/>
    </xf>
    <xf numFmtId="1" fontId="53" fillId="15" borderId="51" xfId="0" applyNumberFormat="1" applyFont="1" applyFill="1" applyBorder="1" applyAlignment="1">
      <alignment horizontal="center"/>
    </xf>
    <xf numFmtId="166" fontId="53" fillId="15" borderId="51" xfId="0" applyNumberFormat="1" applyFont="1" applyFill="1" applyBorder="1" applyAlignment="1">
      <alignment horizontal="center"/>
    </xf>
    <xf numFmtId="1" fontId="21" fillId="15" borderId="51" xfId="0" applyNumberFormat="1" applyFont="1" applyFill="1" applyBorder="1" applyAlignment="1">
      <alignment horizontal="center"/>
    </xf>
    <xf numFmtId="0" fontId="65" fillId="11" borderId="4" xfId="0" applyFont="1" applyFill="1" applyBorder="1" applyAlignment="1">
      <alignment horizontal="center" vertical="center"/>
    </xf>
    <xf numFmtId="0" fontId="65" fillId="11" borderId="13" xfId="0" applyFont="1" applyFill="1" applyBorder="1" applyAlignment="1">
      <alignment horizontal="center" vertical="center"/>
    </xf>
    <xf numFmtId="0" fontId="65" fillId="11" borderId="18" xfId="0" applyFont="1" applyFill="1" applyBorder="1" applyAlignment="1">
      <alignment horizontal="center" vertical="center" wrapText="1"/>
    </xf>
    <xf numFmtId="0" fontId="66" fillId="11" borderId="4" xfId="0" applyFont="1" applyFill="1" applyBorder="1" applyAlignment="1">
      <alignment horizontal="center" vertical="center"/>
    </xf>
    <xf numFmtId="9" fontId="66" fillId="11" borderId="18" xfId="0" applyNumberFormat="1" applyFont="1" applyFill="1" applyBorder="1" applyAlignment="1">
      <alignment horizontal="center" vertical="center"/>
    </xf>
    <xf numFmtId="0" fontId="66" fillId="11" borderId="13" xfId="0" applyFont="1" applyFill="1" applyBorder="1" applyAlignment="1">
      <alignment horizontal="center" vertical="center"/>
    </xf>
    <xf numFmtId="171" fontId="66" fillId="11" borderId="18" xfId="0" applyNumberFormat="1" applyFont="1" applyFill="1" applyBorder="1" applyAlignment="1">
      <alignment horizontal="center" vertical="center"/>
    </xf>
    <xf numFmtId="171" fontId="65" fillId="11" borderId="18" xfId="0" applyNumberFormat="1" applyFont="1" applyFill="1" applyBorder="1" applyAlignment="1">
      <alignment horizontal="center" vertical="center"/>
    </xf>
    <xf numFmtId="22" fontId="9" fillId="0" borderId="3" xfId="0" applyNumberFormat="1" applyFont="1" applyBorder="1"/>
    <xf numFmtId="0" fontId="9" fillId="0" borderId="12" xfId="0" applyFont="1" applyBorder="1"/>
    <xf numFmtId="0" fontId="16" fillId="19" borderId="0" xfId="0" applyFont="1" applyFill="1"/>
    <xf numFmtId="164" fontId="16" fillId="19" borderId="0" xfId="0" applyNumberFormat="1" applyFont="1" applyFill="1"/>
    <xf numFmtId="0" fontId="16" fillId="0" borderId="0" xfId="0" applyFont="1" applyAlignment="1">
      <alignment vertical="center"/>
    </xf>
    <xf numFmtId="0" fontId="9" fillId="19" borderId="0" xfId="0" applyFont="1" applyFill="1" applyAlignment="1">
      <alignment horizontal="left" vertical="center"/>
    </xf>
    <xf numFmtId="0" fontId="9" fillId="19" borderId="0" xfId="0" applyFont="1" applyFill="1" applyAlignment="1">
      <alignment horizontal="center"/>
    </xf>
    <xf numFmtId="0" fontId="23" fillId="0" borderId="7" xfId="2" applyFont="1" applyBorder="1" applyAlignment="1">
      <alignment horizontal="left" vertical="center"/>
    </xf>
    <xf numFmtId="0" fontId="72" fillId="0" borderId="16" xfId="0" applyFont="1" applyBorder="1"/>
    <xf numFmtId="0" fontId="7" fillId="0" borderId="6" xfId="0" applyFont="1" applyBorder="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164" fontId="16" fillId="0" borderId="1" xfId="0" applyNumberFormat="1" applyFont="1" applyBorder="1" applyAlignment="1">
      <alignment horizontal="center" vertical="center" wrapText="1"/>
    </xf>
    <xf numFmtId="167" fontId="13" fillId="0" borderId="0" xfId="0" applyNumberFormat="1" applyFont="1" applyAlignment="1">
      <alignment vertical="center"/>
    </xf>
    <xf numFmtId="0" fontId="65" fillId="19" borderId="0" xfId="0" applyFont="1" applyFill="1" applyAlignment="1">
      <alignment horizontal="center" vertical="center"/>
    </xf>
    <xf numFmtId="0" fontId="65" fillId="0" borderId="0" xfId="0" applyFont="1" applyAlignment="1">
      <alignment horizontal="center" vertical="center"/>
    </xf>
    <xf numFmtId="0" fontId="55" fillId="0" borderId="1" xfId="0" applyFont="1" applyBorder="1" applyAlignment="1">
      <alignment horizontal="center" vertical="center" wrapText="1"/>
    </xf>
    <xf numFmtId="0" fontId="28" fillId="0" borderId="1" xfId="0" applyFont="1" applyBorder="1" applyAlignment="1">
      <alignment horizontal="center" vertical="center" wrapText="1"/>
    </xf>
    <xf numFmtId="0" fontId="60" fillId="2" borderId="8" xfId="0" applyFont="1" applyFill="1" applyBorder="1"/>
    <xf numFmtId="1" fontId="60" fillId="2" borderId="1" xfId="0" applyNumberFormat="1" applyFont="1" applyFill="1" applyBorder="1"/>
    <xf numFmtId="0" fontId="60" fillId="6" borderId="1" xfId="0" applyFont="1" applyFill="1" applyBorder="1"/>
    <xf numFmtId="0" fontId="9" fillId="19" borderId="0" xfId="0" applyFont="1" applyFill="1" applyAlignment="1">
      <alignment vertical="center"/>
    </xf>
    <xf numFmtId="172" fontId="16" fillId="0" borderId="18" xfId="0" applyNumberFormat="1" applyFont="1" applyBorder="1" applyAlignment="1">
      <alignment horizontal="center" vertical="center"/>
    </xf>
    <xf numFmtId="0" fontId="9" fillId="0" borderId="0" xfId="0" applyFont="1" applyAlignment="1">
      <alignment vertical="center"/>
    </xf>
    <xf numFmtId="0" fontId="16" fillId="0" borderId="5" xfId="0" applyFont="1" applyBorder="1"/>
    <xf numFmtId="164" fontId="30" fillId="0" borderId="45" xfId="2" applyNumberFormat="1" applyFont="1" applyBorder="1" applyAlignment="1">
      <alignment horizontal="center" vertical="center"/>
    </xf>
    <xf numFmtId="164" fontId="30" fillId="0" borderId="10" xfId="2" applyNumberFormat="1" applyFont="1" applyBorder="1" applyAlignment="1">
      <alignment horizontal="center" vertical="center"/>
    </xf>
    <xf numFmtId="164" fontId="58" fillId="0" borderId="10" xfId="0" applyNumberFormat="1" applyFont="1" applyBorder="1" applyAlignment="1">
      <alignment horizontal="center" vertical="center"/>
    </xf>
    <xf numFmtId="164" fontId="58" fillId="0" borderId="45" xfId="0" applyNumberFormat="1" applyFont="1" applyBorder="1" applyAlignment="1">
      <alignment horizontal="center" vertical="center"/>
    </xf>
    <xf numFmtId="164" fontId="58" fillId="0" borderId="35" xfId="0" applyNumberFormat="1" applyFont="1" applyBorder="1" applyAlignment="1">
      <alignment horizontal="center" vertical="center"/>
    </xf>
    <xf numFmtId="164" fontId="58" fillId="0" borderId="39" xfId="0" applyNumberFormat="1" applyFont="1" applyBorder="1" applyAlignment="1">
      <alignment horizontal="center" vertical="center"/>
    </xf>
    <xf numFmtId="164" fontId="58" fillId="0" borderId="9" xfId="0" applyNumberFormat="1" applyFont="1" applyBorder="1" applyAlignment="1">
      <alignment horizontal="center" vertical="center"/>
    </xf>
    <xf numFmtId="164" fontId="58" fillId="0" borderId="42" xfId="0" applyNumberFormat="1" applyFont="1" applyBorder="1" applyAlignment="1">
      <alignment horizontal="center" vertical="center"/>
    </xf>
    <xf numFmtId="164" fontId="58" fillId="8" borderId="39" xfId="0" applyNumberFormat="1" applyFont="1" applyFill="1" applyBorder="1" applyAlignment="1">
      <alignment horizontal="center" vertical="center"/>
    </xf>
    <xf numFmtId="164" fontId="58" fillId="0" borderId="52" xfId="0" applyNumberFormat="1" applyFont="1" applyBorder="1" applyAlignment="1">
      <alignment horizontal="center" vertical="center"/>
    </xf>
    <xf numFmtId="164" fontId="58" fillId="0" borderId="33" xfId="0" applyNumberFormat="1" applyFont="1" applyBorder="1" applyAlignment="1">
      <alignment horizontal="center" vertical="center"/>
    </xf>
    <xf numFmtId="164" fontId="58" fillId="0" borderId="13" xfId="0" applyNumberFormat="1" applyFont="1" applyBorder="1" applyAlignment="1">
      <alignment horizontal="center" vertical="center"/>
    </xf>
    <xf numFmtId="0" fontId="28" fillId="0" borderId="12" xfId="0" applyFont="1" applyBorder="1" applyAlignment="1">
      <alignment horizontal="left" vertical="center"/>
    </xf>
    <xf numFmtId="172" fontId="28" fillId="0" borderId="3" xfId="0" applyNumberFormat="1" applyFont="1" applyBorder="1" applyAlignment="1">
      <alignment horizontal="center" vertical="center"/>
    </xf>
    <xf numFmtId="172" fontId="25" fillId="0" borderId="20" xfId="0" applyNumberFormat="1" applyFont="1" applyBorder="1" applyAlignment="1">
      <alignment vertical="center" wrapText="1"/>
    </xf>
    <xf numFmtId="172" fontId="75" fillId="0" borderId="20" xfId="0" applyNumberFormat="1" applyFont="1" applyBorder="1" applyAlignment="1">
      <alignment vertical="center" wrapText="1"/>
    </xf>
    <xf numFmtId="164" fontId="23" fillId="0" borderId="39" xfId="1" applyNumberFormat="1" applyFont="1" applyFill="1" applyBorder="1" applyAlignment="1" applyProtection="1">
      <alignment horizontal="center" vertical="center" wrapText="1"/>
    </xf>
    <xf numFmtId="0" fontId="14" fillId="0" borderId="5" xfId="0" applyFont="1" applyBorder="1"/>
    <xf numFmtId="0" fontId="9" fillId="0" borderId="43" xfId="0" applyFont="1" applyBorder="1" applyAlignment="1">
      <alignment vertical="center"/>
    </xf>
    <xf numFmtId="0" fontId="9" fillId="0" borderId="5" xfId="0" applyFont="1" applyBorder="1" applyAlignment="1">
      <alignment vertical="center"/>
    </xf>
    <xf numFmtId="164" fontId="29" fillId="5" borderId="1" xfId="0" applyNumberFormat="1" applyFont="1" applyFill="1" applyBorder="1" applyAlignment="1">
      <alignment horizontal="center" vertical="center" wrapText="1"/>
    </xf>
    <xf numFmtId="0" fontId="15" fillId="0" borderId="19" xfId="0" applyFont="1" applyBorder="1"/>
    <xf numFmtId="164" fontId="23" fillId="0" borderId="54" xfId="1" applyNumberFormat="1" applyFont="1" applyFill="1" applyBorder="1" applyAlignment="1" applyProtection="1">
      <alignment horizontal="center" vertical="center" wrapText="1"/>
    </xf>
    <xf numFmtId="164" fontId="23" fillId="0" borderId="55" xfId="1" applyNumberFormat="1" applyFont="1" applyFill="1" applyBorder="1" applyAlignment="1" applyProtection="1">
      <alignment horizontal="center" vertical="center" wrapText="1"/>
    </xf>
    <xf numFmtId="0" fontId="15" fillId="0" borderId="40" xfId="0" applyFont="1" applyBorder="1" applyAlignment="1">
      <alignment wrapText="1"/>
    </xf>
    <xf numFmtId="1" fontId="9" fillId="0" borderId="0" xfId="0" applyNumberFormat="1" applyFont="1" applyAlignment="1">
      <alignment horizontal="center"/>
    </xf>
    <xf numFmtId="169" fontId="29" fillId="0" borderId="0" xfId="0" applyNumberFormat="1" applyFont="1" applyAlignment="1">
      <alignment horizontal="center" vertical="center" wrapText="1"/>
    </xf>
    <xf numFmtId="1" fontId="9" fillId="0" borderId="28" xfId="0" applyNumberFormat="1" applyFont="1" applyBorder="1" applyAlignment="1">
      <alignment horizontal="center"/>
    </xf>
    <xf numFmtId="1" fontId="9" fillId="0" borderId="53" xfId="0" applyNumberFormat="1" applyFont="1" applyBorder="1" applyAlignment="1">
      <alignment horizontal="center"/>
    </xf>
    <xf numFmtId="1" fontId="9" fillId="0" borderId="42" xfId="0" applyNumberFormat="1" applyFont="1" applyBorder="1" applyAlignment="1">
      <alignment horizontal="center"/>
    </xf>
    <xf numFmtId="1" fontId="9" fillId="0" borderId="36" xfId="0" applyNumberFormat="1" applyFont="1" applyBorder="1" applyAlignment="1">
      <alignment horizontal="center"/>
    </xf>
    <xf numFmtId="0" fontId="15" fillId="0" borderId="15" xfId="0" applyFont="1" applyBorder="1" applyAlignment="1">
      <alignment wrapText="1"/>
    </xf>
    <xf numFmtId="0" fontId="14" fillId="0" borderId="16" xfId="0" applyFont="1" applyBorder="1" applyAlignment="1">
      <alignment horizontal="left" vertical="center" wrapText="1"/>
    </xf>
    <xf numFmtId="0" fontId="15" fillId="0" borderId="59" xfId="0" applyFont="1" applyBorder="1"/>
    <xf numFmtId="167" fontId="32" fillId="0" borderId="0" xfId="0" applyNumberFormat="1" applyFont="1" applyAlignment="1">
      <alignment vertical="center"/>
    </xf>
    <xf numFmtId="1" fontId="9" fillId="0" borderId="46" xfId="0" applyNumberFormat="1" applyFont="1" applyBorder="1" applyAlignment="1">
      <alignment horizontal="center"/>
    </xf>
    <xf numFmtId="1" fontId="9" fillId="0" borderId="48" xfId="0" applyNumberFormat="1" applyFont="1" applyBorder="1" applyAlignment="1">
      <alignment horizontal="center"/>
    </xf>
    <xf numFmtId="1" fontId="9" fillId="0" borderId="16" xfId="0" applyNumberFormat="1" applyFont="1" applyBorder="1" applyAlignment="1">
      <alignment horizontal="center"/>
    </xf>
    <xf numFmtId="1" fontId="9" fillId="0" borderId="17" xfId="0" applyNumberFormat="1" applyFont="1" applyBorder="1" applyAlignment="1">
      <alignment horizontal="center"/>
    </xf>
    <xf numFmtId="169" fontId="29" fillId="0" borderId="40" xfId="0" applyNumberFormat="1" applyFont="1" applyBorder="1" applyAlignment="1">
      <alignment horizontal="center" vertical="center" wrapText="1"/>
    </xf>
    <xf numFmtId="167" fontId="32" fillId="0" borderId="0" xfId="0" applyNumberFormat="1" applyFont="1" applyAlignment="1">
      <alignment horizontal="right" vertical="center"/>
    </xf>
    <xf numFmtId="14" fontId="29" fillId="0" borderId="0" xfId="0" applyNumberFormat="1" applyFont="1" applyAlignment="1">
      <alignment vertical="center" wrapText="1"/>
    </xf>
    <xf numFmtId="14" fontId="29" fillId="0" borderId="0" xfId="0" applyNumberFormat="1" applyFont="1" applyAlignment="1">
      <alignment horizontal="left" vertical="center" wrapText="1"/>
    </xf>
    <xf numFmtId="0" fontId="78" fillId="19" borderId="0" xfId="0" applyFont="1" applyFill="1" applyAlignment="1">
      <alignment horizontal="center" vertical="center"/>
    </xf>
    <xf numFmtId="1" fontId="23" fillId="0" borderId="50" xfId="0" applyNumberFormat="1" applyFont="1" applyBorder="1" applyAlignment="1">
      <alignment horizontal="center"/>
    </xf>
    <xf numFmtId="169" fontId="77" fillId="0" borderId="0" xfId="0" applyNumberFormat="1" applyFont="1" applyAlignment="1">
      <alignment horizontal="center" vertical="center" wrapText="1"/>
    </xf>
    <xf numFmtId="0" fontId="9" fillId="0" borderId="0" xfId="0" applyFont="1" applyAlignment="1">
      <alignment horizontal="right"/>
    </xf>
    <xf numFmtId="0" fontId="9" fillId="0" borderId="0" xfId="0" applyFont="1" applyAlignment="1">
      <alignment horizontal="right" vertical="center"/>
    </xf>
    <xf numFmtId="1" fontId="9" fillId="19" borderId="0" xfId="0" applyNumberFormat="1" applyFont="1" applyFill="1" applyAlignment="1">
      <alignment horizontal="center"/>
    </xf>
    <xf numFmtId="1" fontId="32" fillId="0" borderId="0" xfId="0" applyNumberFormat="1" applyFont="1" applyAlignment="1">
      <alignment vertical="center"/>
    </xf>
    <xf numFmtId="0" fontId="16" fillId="0" borderId="0" xfId="0" applyFont="1" applyAlignment="1">
      <alignment horizontal="center"/>
    </xf>
    <xf numFmtId="1" fontId="9" fillId="2" borderId="30" xfId="0" applyNumberFormat="1" applyFont="1" applyFill="1" applyBorder="1" applyAlignment="1" applyProtection="1">
      <alignment horizontal="center"/>
      <protection locked="0"/>
    </xf>
    <xf numFmtId="1" fontId="9" fillId="2" borderId="32" xfId="0" applyNumberFormat="1" applyFont="1" applyFill="1" applyBorder="1" applyAlignment="1" applyProtection="1">
      <alignment horizontal="center"/>
      <protection locked="0"/>
    </xf>
    <xf numFmtId="0" fontId="9" fillId="10" borderId="4" xfId="0" applyFont="1" applyFill="1" applyBorder="1" applyAlignment="1">
      <alignment horizontal="center"/>
    </xf>
    <xf numFmtId="1" fontId="16" fillId="0" borderId="16" xfId="0" applyNumberFormat="1" applyFont="1" applyBorder="1" applyAlignment="1">
      <alignment horizontal="center"/>
    </xf>
    <xf numFmtId="1" fontId="7" fillId="0" borderId="16" xfId="0" applyNumberFormat="1" applyFont="1" applyBorder="1" applyAlignment="1">
      <alignment horizontal="center" vertical="center"/>
    </xf>
    <xf numFmtId="1" fontId="16" fillId="0" borderId="17" xfId="0" applyNumberFormat="1" applyFont="1" applyBorder="1" applyAlignment="1">
      <alignment horizontal="center"/>
    </xf>
    <xf numFmtId="0" fontId="23" fillId="19" borderId="0" xfId="0" applyFont="1" applyFill="1" applyAlignment="1">
      <alignment horizontal="center"/>
    </xf>
    <xf numFmtId="0" fontId="9" fillId="0" borderId="18" xfId="0" applyFont="1" applyBorder="1" applyAlignment="1">
      <alignment horizontal="center" vertical="center"/>
    </xf>
    <xf numFmtId="0" fontId="79" fillId="0" borderId="0" xfId="0" applyFont="1" applyAlignment="1">
      <alignment horizontal="right" vertical="center"/>
    </xf>
    <xf numFmtId="0" fontId="58" fillId="0" borderId="0" xfId="0" applyFont="1" applyAlignment="1">
      <alignment vertical="center"/>
    </xf>
    <xf numFmtId="0" fontId="81" fillId="0" borderId="0" xfId="0" applyFont="1" applyAlignment="1">
      <alignment horizontal="center" vertical="center"/>
    </xf>
    <xf numFmtId="0" fontId="82" fillId="0" borderId="0" xfId="0" applyFont="1" applyAlignment="1" applyProtection="1">
      <alignment horizontal="center" vertical="center"/>
      <protection hidden="1"/>
    </xf>
    <xf numFmtId="0" fontId="17" fillId="0" borderId="9" xfId="0" applyFont="1" applyBorder="1" applyAlignment="1">
      <alignment horizontal="center" vertical="center"/>
    </xf>
    <xf numFmtId="173" fontId="15" fillId="0" borderId="9" xfId="0" applyNumberFormat="1" applyFont="1" applyBorder="1" applyAlignment="1" applyProtection="1">
      <alignment horizontal="center" vertical="center"/>
      <protection hidden="1"/>
    </xf>
    <xf numFmtId="173" fontId="14" fillId="0" borderId="0" xfId="0" applyNumberFormat="1" applyFont="1" applyAlignment="1">
      <alignment horizontal="center" vertical="center"/>
    </xf>
    <xf numFmtId="0" fontId="14" fillId="0" borderId="0" xfId="0" applyFont="1" applyAlignment="1" applyProtection="1">
      <alignment horizontal="center" vertical="center"/>
      <protection hidden="1"/>
    </xf>
    <xf numFmtId="0" fontId="17" fillId="0" borderId="0" xfId="0" applyFont="1" applyAlignment="1">
      <alignment horizontal="center" vertical="center"/>
    </xf>
    <xf numFmtId="173" fontId="15" fillId="0" borderId="0" xfId="0" applyNumberFormat="1" applyFont="1" applyAlignment="1" applyProtection="1">
      <alignment horizontal="center" vertical="center"/>
      <protection hidden="1"/>
    </xf>
    <xf numFmtId="1" fontId="83" fillId="0" borderId="0" xfId="0" applyNumberFormat="1" applyFont="1"/>
    <xf numFmtId="1" fontId="9" fillId="0" borderId="0" xfId="0" applyNumberFormat="1" applyFont="1"/>
    <xf numFmtId="0" fontId="13" fillId="0" borderId="6" xfId="0" applyFont="1" applyBorder="1" applyAlignment="1">
      <alignment horizontal="center" vertical="center"/>
    </xf>
    <xf numFmtId="1" fontId="13" fillId="0" borderId="1" xfId="0" applyNumberFormat="1" applyFont="1" applyBorder="1" applyAlignment="1">
      <alignment horizontal="center" vertical="center" wrapText="1"/>
    </xf>
    <xf numFmtId="1" fontId="13" fillId="0" borderId="14" xfId="0" applyNumberFormat="1" applyFont="1" applyBorder="1" applyAlignment="1">
      <alignment horizontal="center" vertical="center" wrapText="1"/>
    </xf>
    <xf numFmtId="0" fontId="31" fillId="0" borderId="0" xfId="0" applyFont="1" applyAlignment="1">
      <alignment horizontal="center" vertical="center"/>
    </xf>
    <xf numFmtId="0" fontId="33" fillId="0" borderId="8" xfId="0" applyFont="1" applyBorder="1" applyAlignment="1">
      <alignment horizontal="center" vertical="center"/>
    </xf>
    <xf numFmtId="1" fontId="80" fillId="25" borderId="1" xfId="0" applyNumberFormat="1" applyFont="1" applyFill="1" applyBorder="1" applyAlignment="1">
      <alignment horizontal="center" vertical="center"/>
    </xf>
    <xf numFmtId="1" fontId="80" fillId="26" borderId="1" xfId="0" applyNumberFormat="1" applyFont="1" applyFill="1" applyBorder="1" applyAlignment="1">
      <alignment horizontal="center" vertical="center"/>
    </xf>
    <xf numFmtId="1" fontId="80" fillId="26" borderId="14" xfId="0" applyNumberFormat="1" applyFont="1" applyFill="1" applyBorder="1" applyAlignment="1">
      <alignment horizontal="center" vertical="center"/>
    </xf>
    <xf numFmtId="0" fontId="7" fillId="0" borderId="15" xfId="0" applyFont="1" applyBorder="1"/>
    <xf numFmtId="2" fontId="9" fillId="0" borderId="15" xfId="0" applyNumberFormat="1" applyFont="1" applyBorder="1" applyAlignment="1">
      <alignment horizontal="center"/>
    </xf>
    <xf numFmtId="2" fontId="9" fillId="0" borderId="35" xfId="0" applyNumberFormat="1" applyFont="1" applyBorder="1" applyAlignment="1">
      <alignment horizontal="center"/>
    </xf>
    <xf numFmtId="43" fontId="16" fillId="0" borderId="35" xfId="1" applyFont="1" applyBorder="1" applyAlignment="1">
      <alignment horizontal="center"/>
    </xf>
    <xf numFmtId="0" fontId="7" fillId="0" borderId="40" xfId="0" applyFont="1" applyBorder="1"/>
    <xf numFmtId="2" fontId="9" fillId="0" borderId="40" xfId="0" applyNumberFormat="1" applyFont="1" applyBorder="1" applyAlignment="1">
      <alignment horizontal="center"/>
    </xf>
    <xf numFmtId="2" fontId="9" fillId="0" borderId="53" xfId="0" applyNumberFormat="1" applyFont="1" applyBorder="1" applyAlignment="1">
      <alignment horizontal="center"/>
    </xf>
    <xf numFmtId="43" fontId="16" fillId="0" borderId="53" xfId="1" applyFont="1" applyBorder="1" applyAlignment="1">
      <alignment horizontal="center"/>
    </xf>
    <xf numFmtId="0" fontId="7" fillId="0" borderId="16" xfId="0" applyFont="1" applyBorder="1"/>
    <xf numFmtId="2" fontId="9" fillId="0" borderId="16" xfId="0" applyNumberFormat="1" applyFont="1" applyBorder="1" applyAlignment="1">
      <alignment horizontal="center"/>
    </xf>
    <xf numFmtId="2" fontId="9" fillId="0" borderId="42" xfId="0" applyNumberFormat="1" applyFont="1" applyBorder="1" applyAlignment="1">
      <alignment horizontal="center"/>
    </xf>
    <xf numFmtId="43" fontId="16" fillId="0" borderId="42" xfId="1" applyFont="1" applyBorder="1" applyAlignment="1">
      <alignment horizontal="center"/>
    </xf>
    <xf numFmtId="0" fontId="9" fillId="27" borderId="0" xfId="0" applyFont="1" applyFill="1"/>
    <xf numFmtId="1" fontId="9" fillId="27" borderId="0" xfId="0" applyNumberFormat="1" applyFont="1" applyFill="1"/>
    <xf numFmtId="0" fontId="14" fillId="27" borderId="0" xfId="0" applyFont="1" applyFill="1" applyAlignment="1">
      <alignment horizontal="center" vertical="center"/>
    </xf>
    <xf numFmtId="0" fontId="31" fillId="27" borderId="0" xfId="0" applyFont="1" applyFill="1" applyAlignment="1">
      <alignment horizontal="center" vertical="center"/>
    </xf>
    <xf numFmtId="0" fontId="33" fillId="0" borderId="1" xfId="0" applyFont="1" applyBorder="1" applyAlignment="1">
      <alignment horizontal="center" vertical="center"/>
    </xf>
    <xf numFmtId="1" fontId="31" fillId="0" borderId="0" xfId="0" applyNumberFormat="1" applyFont="1"/>
    <xf numFmtId="0" fontId="9" fillId="0" borderId="61" xfId="0" applyFont="1" applyBorder="1"/>
    <xf numFmtId="1" fontId="9" fillId="0" borderId="61" xfId="0" applyNumberFormat="1" applyFont="1" applyBorder="1"/>
    <xf numFmtId="0" fontId="7" fillId="27" borderId="0" xfId="0" applyFont="1" applyFill="1" applyAlignment="1">
      <alignment horizontal="center" vertical="top"/>
    </xf>
    <xf numFmtId="0" fontId="7" fillId="0" borderId="0" xfId="0" applyFont="1" applyAlignment="1">
      <alignment horizontal="center" vertical="top"/>
    </xf>
    <xf numFmtId="1" fontId="7" fillId="0" borderId="0" xfId="0" applyNumberFormat="1" applyFont="1" applyAlignment="1">
      <alignment horizontal="center" vertical="top"/>
    </xf>
    <xf numFmtId="41" fontId="9" fillId="0" borderId="15" xfId="1" applyNumberFormat="1" applyFont="1" applyBorder="1" applyAlignment="1">
      <alignment horizontal="center"/>
    </xf>
    <xf numFmtId="41" fontId="9" fillId="0" borderId="40" xfId="1" applyNumberFormat="1" applyFont="1" applyBorder="1" applyAlignment="1">
      <alignment horizontal="center"/>
    </xf>
    <xf numFmtId="41" fontId="9" fillId="0" borderId="16" xfId="1" applyNumberFormat="1" applyFont="1" applyBorder="1" applyAlignment="1">
      <alignment horizontal="center"/>
    </xf>
    <xf numFmtId="0" fontId="9" fillId="28" borderId="0" xfId="0" applyFont="1" applyFill="1"/>
    <xf numFmtId="0" fontId="84" fillId="28" borderId="0" xfId="0" applyFont="1" applyFill="1" applyAlignment="1">
      <alignment vertical="center"/>
    </xf>
    <xf numFmtId="0" fontId="87" fillId="28" borderId="0" xfId="0" applyFont="1" applyFill="1" applyAlignment="1">
      <alignment horizontal="center" vertical="center"/>
    </xf>
    <xf numFmtId="0" fontId="89" fillId="28" borderId="0" xfId="0" applyFont="1" applyFill="1" applyAlignment="1" applyProtection="1">
      <alignment vertical="center"/>
      <protection locked="0"/>
    </xf>
    <xf numFmtId="0" fontId="89" fillId="0" borderId="0" xfId="0" applyFont="1" applyAlignment="1">
      <alignment vertical="center"/>
    </xf>
    <xf numFmtId="1" fontId="9" fillId="0" borderId="16" xfId="1" applyNumberFormat="1" applyFont="1" applyBorder="1" applyAlignment="1">
      <alignment horizontal="center"/>
    </xf>
    <xf numFmtId="1" fontId="9" fillId="0" borderId="17" xfId="1" applyNumberFormat="1" applyFont="1" applyBorder="1" applyAlignment="1">
      <alignment horizontal="center"/>
    </xf>
    <xf numFmtId="41" fontId="6" fillId="0" borderId="15" xfId="1" applyNumberFormat="1" applyFont="1" applyBorder="1" applyAlignment="1">
      <alignment horizontal="center"/>
    </xf>
    <xf numFmtId="1" fontId="6" fillId="0" borderId="6" xfId="1" applyNumberFormat="1" applyFont="1" applyBorder="1" applyAlignment="1">
      <alignment horizontal="center"/>
    </xf>
    <xf numFmtId="0" fontId="7" fillId="0" borderId="19" xfId="0" applyFont="1" applyBorder="1"/>
    <xf numFmtId="41" fontId="9" fillId="0" borderId="19" xfId="1" applyNumberFormat="1" applyFont="1" applyBorder="1" applyAlignment="1">
      <alignment horizontal="center"/>
    </xf>
    <xf numFmtId="1" fontId="9" fillId="0" borderId="19" xfId="1" applyNumberFormat="1" applyFont="1" applyBorder="1" applyAlignment="1">
      <alignment horizontal="center"/>
    </xf>
    <xf numFmtId="1" fontId="9" fillId="0" borderId="40" xfId="1" applyNumberFormat="1" applyFont="1" applyBorder="1" applyAlignment="1">
      <alignment horizontal="center"/>
    </xf>
    <xf numFmtId="0" fontId="7" fillId="25" borderId="1" xfId="0" applyFont="1" applyFill="1" applyBorder="1"/>
    <xf numFmtId="41" fontId="9" fillId="25" borderId="1" xfId="1" applyNumberFormat="1" applyFont="1" applyFill="1" applyBorder="1" applyAlignment="1">
      <alignment horizontal="center"/>
    </xf>
    <xf numFmtId="1" fontId="9" fillId="25" borderId="1" xfId="1" applyNumberFormat="1" applyFont="1" applyFill="1" applyBorder="1" applyAlignment="1">
      <alignment horizontal="center"/>
    </xf>
    <xf numFmtId="41" fontId="16" fillId="0" borderId="0" xfId="0" applyNumberFormat="1" applyFont="1"/>
    <xf numFmtId="41" fontId="16" fillId="0" borderId="18" xfId="0" applyNumberFormat="1" applyFont="1" applyBorder="1"/>
    <xf numFmtId="164" fontId="9" fillId="19" borderId="0" xfId="0" applyNumberFormat="1" applyFont="1" applyFill="1" applyAlignment="1" applyProtection="1">
      <alignment horizontal="center" vertical="center"/>
      <protection locked="0"/>
    </xf>
    <xf numFmtId="176" fontId="14" fillId="19" borderId="0" xfId="0" applyNumberFormat="1" applyFont="1" applyFill="1" applyAlignment="1">
      <alignment horizontal="left"/>
    </xf>
    <xf numFmtId="0" fontId="94" fillId="19" borderId="0" xfId="0" applyFont="1" applyFill="1" applyProtection="1">
      <protection locked="0"/>
    </xf>
    <xf numFmtId="167" fontId="36" fillId="0" borderId="18" xfId="0" applyNumberFormat="1" applyFont="1" applyBorder="1"/>
    <xf numFmtId="0" fontId="16" fillId="0" borderId="1" xfId="0" applyFont="1" applyBorder="1" applyAlignment="1">
      <alignment horizontal="center" vertical="center" wrapText="1"/>
    </xf>
    <xf numFmtId="0" fontId="35" fillId="0" borderId="5" xfId="0" applyFont="1" applyBorder="1" applyAlignment="1">
      <alignment horizontal="center" vertical="center"/>
    </xf>
    <xf numFmtId="0" fontId="41" fillId="0" borderId="0" xfId="0" applyFont="1" applyAlignment="1">
      <alignment horizontal="left" vertical="center"/>
    </xf>
    <xf numFmtId="0" fontId="41" fillId="0" borderId="0" xfId="0" applyFont="1"/>
    <xf numFmtId="0" fontId="35" fillId="0" borderId="0" xfId="0" applyFont="1" applyAlignment="1">
      <alignment horizontal="center" vertical="center"/>
    </xf>
    <xf numFmtId="0" fontId="6" fillId="0" borderId="9" xfId="0" applyFont="1" applyBorder="1" applyAlignment="1">
      <alignment horizontal="center" vertical="center"/>
    </xf>
    <xf numFmtId="0" fontId="14" fillId="0" borderId="9" xfId="0" applyFont="1" applyBorder="1"/>
    <xf numFmtId="0" fontId="7" fillId="0" borderId="9" xfId="0" applyFont="1" applyBorder="1" applyAlignment="1">
      <alignment horizontal="center"/>
    </xf>
    <xf numFmtId="2" fontId="14" fillId="0" borderId="9" xfId="0" applyNumberFormat="1" applyFont="1" applyBorder="1" applyAlignment="1">
      <alignment horizontal="right"/>
    </xf>
    <xf numFmtId="2" fontId="14" fillId="0" borderId="9" xfId="0" applyNumberFormat="1" applyFont="1" applyBorder="1" applyAlignment="1">
      <alignment horizontal="left"/>
    </xf>
    <xf numFmtId="1" fontId="14" fillId="0" borderId="9" xfId="0" applyNumberFormat="1" applyFont="1" applyBorder="1" applyAlignment="1">
      <alignment horizontal="center"/>
    </xf>
    <xf numFmtId="0" fontId="6" fillId="11" borderId="9" xfId="0" applyFont="1" applyFill="1" applyBorder="1" applyAlignment="1">
      <alignment horizontal="center" vertical="center" wrapText="1"/>
    </xf>
    <xf numFmtId="2" fontId="7" fillId="11" borderId="9" xfId="0" applyNumberFormat="1" applyFont="1" applyFill="1" applyBorder="1" applyAlignment="1">
      <alignment horizontal="right"/>
    </xf>
    <xf numFmtId="18" fontId="16" fillId="0" borderId="18" xfId="0" applyNumberFormat="1" applyFont="1" applyBorder="1" applyAlignment="1">
      <alignment horizontal="left" vertical="center"/>
    </xf>
    <xf numFmtId="1" fontId="9" fillId="2" borderId="34" xfId="0" applyNumberFormat="1" applyFont="1" applyFill="1" applyBorder="1" applyAlignment="1" applyProtection="1">
      <alignment horizontal="center"/>
      <protection locked="0"/>
    </xf>
    <xf numFmtId="1" fontId="9" fillId="2" borderId="31" xfId="0" applyNumberFormat="1" applyFont="1" applyFill="1" applyBorder="1" applyAlignment="1" applyProtection="1">
      <alignment horizontal="center"/>
      <protection locked="0"/>
    </xf>
    <xf numFmtId="0" fontId="13" fillId="0" borderId="1" xfId="0" applyFont="1" applyBorder="1" applyAlignment="1">
      <alignment horizontal="center" vertical="center"/>
    </xf>
    <xf numFmtId="1" fontId="9" fillId="12" borderId="30" xfId="0" applyNumberFormat="1" applyFont="1" applyFill="1" applyBorder="1" applyAlignment="1">
      <alignment horizontal="center"/>
    </xf>
    <xf numFmtId="0" fontId="9" fillId="10" borderId="30" xfId="0" applyFont="1" applyFill="1" applyBorder="1" applyAlignment="1">
      <alignment horizontal="center"/>
    </xf>
    <xf numFmtId="0" fontId="9" fillId="10" borderId="30" xfId="0" applyFont="1" applyFill="1" applyBorder="1" applyAlignment="1" applyProtection="1">
      <alignment horizontal="center"/>
      <protection locked="0"/>
    </xf>
    <xf numFmtId="0" fontId="9" fillId="18" borderId="15" xfId="0" applyFont="1" applyFill="1" applyBorder="1" applyAlignment="1">
      <alignment horizontal="center"/>
    </xf>
    <xf numFmtId="0" fontId="9" fillId="18" borderId="16" xfId="0" applyFont="1" applyFill="1" applyBorder="1" applyAlignment="1">
      <alignment horizontal="center"/>
    </xf>
    <xf numFmtId="0" fontId="9" fillId="18" borderId="19" xfId="0" applyFont="1" applyFill="1" applyBorder="1" applyAlignment="1">
      <alignment horizontal="center"/>
    </xf>
    <xf numFmtId="0" fontId="9" fillId="9" borderId="16" xfId="0" applyFont="1" applyFill="1" applyBorder="1" applyAlignment="1" applyProtection="1">
      <alignment horizontal="center"/>
      <protection locked="0"/>
    </xf>
    <xf numFmtId="0" fontId="9" fillId="10" borderId="31" xfId="0" applyFont="1" applyFill="1" applyBorder="1" applyAlignment="1" applyProtection="1">
      <alignment horizontal="center"/>
      <protection locked="0"/>
    </xf>
    <xf numFmtId="0" fontId="7" fillId="18" borderId="14" xfId="0" applyFont="1" applyFill="1" applyBorder="1" applyAlignment="1">
      <alignment horizontal="center" vertical="center"/>
    </xf>
    <xf numFmtId="41" fontId="16" fillId="0" borderId="0" xfId="0" applyNumberFormat="1" applyFont="1" applyAlignment="1">
      <alignment horizontal="right"/>
    </xf>
    <xf numFmtId="0" fontId="7" fillId="0" borderId="35" xfId="0" applyFont="1" applyBorder="1" applyAlignment="1">
      <alignment horizontal="center" vertical="center"/>
    </xf>
    <xf numFmtId="0" fontId="7" fillId="0" borderId="42" xfId="0" applyFont="1" applyBorder="1" applyAlignment="1">
      <alignment horizontal="center" vertical="center"/>
    </xf>
    <xf numFmtId="0" fontId="49" fillId="0" borderId="42" xfId="0" applyFont="1" applyBorder="1" applyAlignment="1">
      <alignment horizontal="center" vertical="center"/>
    </xf>
    <xf numFmtId="0" fontId="7" fillId="0" borderId="36" xfId="0" applyFont="1" applyBorder="1" applyAlignment="1">
      <alignment horizontal="center" vertical="center"/>
    </xf>
    <xf numFmtId="1" fontId="9" fillId="2" borderId="4" xfId="0" applyNumberFormat="1" applyFont="1" applyFill="1" applyBorder="1" applyAlignment="1" applyProtection="1">
      <alignment horizontal="center"/>
      <protection locked="0"/>
    </xf>
    <xf numFmtId="0" fontId="9" fillId="20" borderId="0" xfId="0" applyFont="1" applyFill="1"/>
    <xf numFmtId="1" fontId="16" fillId="0" borderId="34" xfId="0" applyNumberFormat="1" applyFont="1" applyBorder="1" applyAlignment="1">
      <alignment horizontal="center"/>
    </xf>
    <xf numFmtId="0" fontId="9" fillId="29" borderId="1" xfId="0" applyFont="1" applyFill="1" applyBorder="1"/>
    <xf numFmtId="0" fontId="95" fillId="19" borderId="0" xfId="0" applyFont="1" applyFill="1"/>
    <xf numFmtId="0" fontId="95" fillId="19" borderId="0" xfId="0" applyFont="1" applyFill="1" applyAlignment="1">
      <alignment horizontal="center" vertical="center"/>
    </xf>
    <xf numFmtId="0" fontId="58" fillId="0" borderId="9" xfId="0" applyFont="1" applyBorder="1" applyAlignment="1">
      <alignment horizontal="center" vertical="center"/>
    </xf>
    <xf numFmtId="164" fontId="58" fillId="0" borderId="27" xfId="0" applyNumberFormat="1" applyFont="1" applyBorder="1" applyAlignment="1">
      <alignment horizontal="center" vertical="center"/>
    </xf>
    <xf numFmtId="164" fontId="14" fillId="0" borderId="42" xfId="0" applyNumberFormat="1" applyFont="1" applyBorder="1" applyAlignment="1">
      <alignment horizontal="center" vertical="center"/>
    </xf>
    <xf numFmtId="0" fontId="58" fillId="0" borderId="9" xfId="0" applyFont="1" applyBorder="1" applyAlignment="1">
      <alignment horizontal="center"/>
    </xf>
    <xf numFmtId="0" fontId="58" fillId="8" borderId="9" xfId="0" applyFont="1" applyFill="1" applyBorder="1" applyAlignment="1">
      <alignment horizontal="center" vertical="center"/>
    </xf>
    <xf numFmtId="164" fontId="58" fillId="8" borderId="27" xfId="0" applyNumberFormat="1" applyFont="1" applyFill="1" applyBorder="1" applyAlignment="1">
      <alignment horizontal="center" vertical="center"/>
    </xf>
    <xf numFmtId="0" fontId="30" fillId="0" borderId="9" xfId="2" applyFont="1" applyBorder="1" applyAlignment="1">
      <alignment horizontal="center" vertical="center"/>
    </xf>
    <xf numFmtId="164" fontId="58" fillId="0" borderId="66" xfId="0" applyNumberFormat="1" applyFont="1" applyBorder="1" applyAlignment="1">
      <alignment horizontal="center" vertical="center"/>
    </xf>
    <xf numFmtId="0" fontId="58" fillId="0" borderId="22" xfId="0" applyFont="1" applyBorder="1" applyAlignment="1">
      <alignment horizontal="center" vertical="center"/>
    </xf>
    <xf numFmtId="164" fontId="58" fillId="0" borderId="22" xfId="0" applyNumberFormat="1" applyFont="1" applyBorder="1" applyAlignment="1">
      <alignment horizontal="center" vertical="center"/>
    </xf>
    <xf numFmtId="164" fontId="58" fillId="0" borderId="28" xfId="0" applyNumberFormat="1" applyFont="1" applyBorder="1" applyAlignment="1">
      <alignment horizontal="center" vertical="center"/>
    </xf>
    <xf numFmtId="164" fontId="14" fillId="0" borderId="36" xfId="0" applyNumberFormat="1" applyFont="1" applyBorder="1" applyAlignment="1">
      <alignment horizontal="center" vertical="center"/>
    </xf>
    <xf numFmtId="0" fontId="15" fillId="19" borderId="0" xfId="0" applyFont="1" applyFill="1" applyAlignment="1">
      <alignment horizontal="center"/>
    </xf>
    <xf numFmtId="0" fontId="15" fillId="0" borderId="0" xfId="0" applyFont="1" applyAlignment="1">
      <alignment horizontal="center"/>
    </xf>
    <xf numFmtId="0" fontId="96" fillId="8" borderId="9" xfId="0" applyFont="1" applyFill="1" applyBorder="1" applyAlignment="1">
      <alignment horizontal="center" vertical="center"/>
    </xf>
    <xf numFmtId="0" fontId="96" fillId="0" borderId="9" xfId="0" applyFont="1" applyBorder="1" applyAlignment="1">
      <alignment horizontal="center" vertical="center"/>
    </xf>
    <xf numFmtId="164" fontId="96" fillId="0" borderId="9" xfId="0" applyNumberFormat="1" applyFont="1" applyBorder="1" applyAlignment="1">
      <alignment horizontal="center" vertical="center"/>
    </xf>
    <xf numFmtId="43" fontId="8" fillId="11" borderId="6" xfId="1" applyFont="1" applyFill="1" applyBorder="1" applyAlignment="1" applyProtection="1">
      <alignment horizontal="center" vertical="center" wrapText="1"/>
    </xf>
    <xf numFmtId="43" fontId="8" fillId="11" borderId="6" xfId="1" applyFont="1" applyFill="1" applyBorder="1" applyAlignment="1" applyProtection="1">
      <alignment horizontal="center" vertical="center"/>
    </xf>
    <xf numFmtId="1" fontId="14" fillId="19" borderId="0" xfId="0" applyNumberFormat="1" applyFont="1" applyFill="1"/>
    <xf numFmtId="0" fontId="15" fillId="0" borderId="0" xfId="0" applyFont="1"/>
    <xf numFmtId="0" fontId="15" fillId="19" borderId="0" xfId="0" applyFont="1" applyFill="1" applyAlignment="1">
      <alignment horizontal="left"/>
    </xf>
    <xf numFmtId="0" fontId="23" fillId="19" borderId="0" xfId="0" applyFont="1" applyFill="1" applyAlignment="1">
      <alignment horizontal="left"/>
    </xf>
    <xf numFmtId="0" fontId="15" fillId="0" borderId="0" xfId="0" applyFont="1" applyAlignment="1">
      <alignment horizontal="left"/>
    </xf>
    <xf numFmtId="0" fontId="6" fillId="0" borderId="6" xfId="0" applyFont="1" applyBorder="1" applyAlignment="1">
      <alignment horizontal="center" vertical="center"/>
    </xf>
    <xf numFmtId="164" fontId="7" fillId="0" borderId="12" xfId="0" applyNumberFormat="1" applyFont="1" applyBorder="1" applyAlignment="1">
      <alignment horizontal="center" vertical="center" wrapText="1"/>
    </xf>
    <xf numFmtId="0" fontId="58" fillId="0" borderId="10" xfId="0" applyFont="1" applyBorder="1" applyAlignment="1">
      <alignment horizontal="center" vertical="center"/>
    </xf>
    <xf numFmtId="164" fontId="14" fillId="0" borderId="35" xfId="0" applyNumberFormat="1" applyFont="1" applyBorder="1" applyAlignment="1">
      <alignment horizontal="center" vertical="center"/>
    </xf>
    <xf numFmtId="164" fontId="58" fillId="0" borderId="26" xfId="0" applyNumberFormat="1" applyFont="1" applyBorder="1" applyAlignment="1">
      <alignment horizontal="center" vertical="center"/>
    </xf>
    <xf numFmtId="43" fontId="8" fillId="0" borderId="67" xfId="1" applyFont="1" applyBorder="1" applyAlignment="1" applyProtection="1">
      <alignment horizontal="center" vertical="center" wrapText="1"/>
    </xf>
    <xf numFmtId="43" fontId="8" fillId="0" borderId="44" xfId="1" applyFont="1" applyFill="1" applyBorder="1" applyAlignment="1" applyProtection="1">
      <alignment horizontal="center" vertical="center"/>
    </xf>
    <xf numFmtId="43" fontId="8" fillId="0" borderId="68" xfId="1" applyFont="1" applyFill="1" applyBorder="1" applyAlignment="1" applyProtection="1">
      <alignment horizontal="center" vertical="center"/>
    </xf>
    <xf numFmtId="43" fontId="8" fillId="0" borderId="1" xfId="1" applyFont="1" applyBorder="1" applyAlignment="1" applyProtection="1">
      <alignment horizontal="center" vertical="center"/>
    </xf>
    <xf numFmtId="43" fontId="8" fillId="0" borderId="1" xfId="1" applyFont="1" applyFill="1" applyBorder="1" applyAlignment="1" applyProtection="1">
      <alignment horizontal="center" vertical="center"/>
    </xf>
    <xf numFmtId="164" fontId="58" fillId="31" borderId="45" xfId="0" applyNumberFormat="1" applyFont="1" applyFill="1" applyBorder="1" applyAlignment="1">
      <alignment horizontal="center" vertical="center"/>
    </xf>
    <xf numFmtId="0" fontId="58" fillId="31" borderId="10" xfId="0" applyFont="1" applyFill="1" applyBorder="1" applyAlignment="1">
      <alignment horizontal="center" vertical="center"/>
    </xf>
    <xf numFmtId="164" fontId="30" fillId="31" borderId="10" xfId="2" applyNumberFormat="1" applyFont="1" applyFill="1" applyBorder="1" applyAlignment="1">
      <alignment horizontal="center" vertical="center"/>
    </xf>
    <xf numFmtId="164" fontId="58" fillId="31" borderId="10" xfId="0" applyNumberFormat="1" applyFont="1" applyFill="1" applyBorder="1" applyAlignment="1">
      <alignment horizontal="center" vertical="center"/>
    </xf>
    <xf numFmtId="164" fontId="58" fillId="31" borderId="26" xfId="0" applyNumberFormat="1" applyFont="1" applyFill="1" applyBorder="1" applyAlignment="1">
      <alignment horizontal="center" vertical="center"/>
    </xf>
    <xf numFmtId="164" fontId="58" fillId="31" borderId="39" xfId="0" applyNumberFormat="1" applyFont="1" applyFill="1" applyBorder="1" applyAlignment="1">
      <alignment horizontal="center" vertical="center"/>
    </xf>
    <xf numFmtId="0" fontId="58" fillId="31" borderId="9" xfId="0" applyFont="1" applyFill="1" applyBorder="1" applyAlignment="1">
      <alignment horizontal="center" vertical="center"/>
    </xf>
    <xf numFmtId="164" fontId="58" fillId="31" borderId="9" xfId="0" applyNumberFormat="1" applyFont="1" applyFill="1" applyBorder="1" applyAlignment="1">
      <alignment horizontal="center" vertical="center"/>
    </xf>
    <xf numFmtId="164" fontId="58" fillId="31" borderId="27" xfId="0" applyNumberFormat="1" applyFont="1" applyFill="1" applyBorder="1" applyAlignment="1">
      <alignment horizontal="center" vertical="center"/>
    </xf>
    <xf numFmtId="0" fontId="58" fillId="31" borderId="9" xfId="0" applyFont="1" applyFill="1" applyBorder="1" applyAlignment="1">
      <alignment horizontal="center"/>
    </xf>
    <xf numFmtId="0" fontId="96" fillId="31" borderId="9" xfId="0" applyFont="1" applyFill="1" applyBorder="1" applyAlignment="1">
      <alignment horizontal="center" vertical="center"/>
    </xf>
    <xf numFmtId="0" fontId="30" fillId="31" borderId="9" xfId="2" applyFont="1" applyFill="1" applyBorder="1" applyAlignment="1">
      <alignment horizontal="center" vertical="center"/>
    </xf>
    <xf numFmtId="164" fontId="96" fillId="31" borderId="9" xfId="0" applyNumberFormat="1" applyFont="1" applyFill="1" applyBorder="1" applyAlignment="1">
      <alignment horizontal="center" vertical="center"/>
    </xf>
    <xf numFmtId="164" fontId="58" fillId="31" borderId="66" xfId="0" applyNumberFormat="1" applyFont="1" applyFill="1" applyBorder="1" applyAlignment="1">
      <alignment horizontal="center" vertical="center"/>
    </xf>
    <xf numFmtId="0" fontId="58" fillId="31" borderId="22" xfId="0" applyFont="1" applyFill="1" applyBorder="1" applyAlignment="1">
      <alignment horizontal="center" vertical="center"/>
    </xf>
    <xf numFmtId="164" fontId="58" fillId="31" borderId="22" xfId="0" applyNumberFormat="1" applyFont="1" applyFill="1" applyBorder="1" applyAlignment="1">
      <alignment horizontal="center" vertical="center"/>
    </xf>
    <xf numFmtId="164" fontId="58" fillId="31" borderId="28" xfId="0" applyNumberFormat="1" applyFont="1" applyFill="1" applyBorder="1" applyAlignment="1">
      <alignment horizontal="center" vertical="center"/>
    </xf>
    <xf numFmtId="0" fontId="14" fillId="30" borderId="0" xfId="0" applyFont="1" applyFill="1"/>
    <xf numFmtId="0" fontId="6" fillId="32" borderId="1" xfId="0" applyFont="1" applyFill="1" applyBorder="1" applyAlignment="1">
      <alignment horizontal="center" vertical="center"/>
    </xf>
    <xf numFmtId="0" fontId="7" fillId="32" borderId="1" xfId="0" applyFont="1" applyFill="1" applyBorder="1" applyAlignment="1">
      <alignment horizontal="center" vertical="center"/>
    </xf>
    <xf numFmtId="43" fontId="8" fillId="32" borderId="69" xfId="1" applyFont="1" applyFill="1" applyBorder="1" applyAlignment="1" applyProtection="1">
      <alignment horizontal="center" vertical="center" wrapText="1"/>
    </xf>
    <xf numFmtId="43" fontId="8" fillId="32" borderId="70" xfId="1" applyFont="1" applyFill="1" applyBorder="1" applyAlignment="1" applyProtection="1">
      <alignment horizontal="center" vertical="center"/>
    </xf>
    <xf numFmtId="0" fontId="106" fillId="0" borderId="18" xfId="0" applyFont="1" applyBorder="1" applyAlignment="1">
      <alignment horizontal="center" vertical="center"/>
    </xf>
    <xf numFmtId="0" fontId="106" fillId="0" borderId="20" xfId="0" applyFont="1" applyBorder="1" applyAlignment="1">
      <alignment horizontal="center" vertical="center"/>
    </xf>
    <xf numFmtId="0" fontId="108" fillId="0" borderId="9" xfId="0" applyFont="1" applyBorder="1" applyAlignment="1">
      <alignment horizontal="center" vertical="center"/>
    </xf>
    <xf numFmtId="1" fontId="16" fillId="4" borderId="15" xfId="0" applyNumberFormat="1" applyFont="1" applyFill="1" applyBorder="1" applyAlignment="1">
      <alignment horizontal="center" vertical="center"/>
    </xf>
    <xf numFmtId="1" fontId="16" fillId="4" borderId="16" xfId="0" applyNumberFormat="1" applyFont="1" applyFill="1" applyBorder="1" applyAlignment="1">
      <alignment horizontal="center" vertical="center"/>
    </xf>
    <xf numFmtId="1" fontId="16" fillId="4" borderId="17" xfId="0" applyNumberFormat="1" applyFont="1" applyFill="1" applyBorder="1" applyAlignment="1">
      <alignment horizontal="center" vertical="center"/>
    </xf>
    <xf numFmtId="0" fontId="16" fillId="0" borderId="13" xfId="0" applyFont="1" applyBorder="1" applyAlignment="1">
      <alignment horizontal="center"/>
    </xf>
    <xf numFmtId="1" fontId="6" fillId="0" borderId="18" xfId="0" applyNumberFormat="1" applyFont="1" applyBorder="1" applyAlignment="1">
      <alignment vertical="center"/>
    </xf>
    <xf numFmtId="1" fontId="16" fillId="4" borderId="14" xfId="0" applyNumberFormat="1" applyFont="1" applyFill="1" applyBorder="1" applyAlignment="1">
      <alignment horizontal="center" vertical="center"/>
    </xf>
    <xf numFmtId="0" fontId="9" fillId="0" borderId="0" xfId="0" applyFont="1" applyAlignment="1">
      <alignment wrapText="1"/>
    </xf>
    <xf numFmtId="1" fontId="83" fillId="0" borderId="0" xfId="0" applyNumberFormat="1" applyFont="1" applyAlignment="1">
      <alignment wrapText="1"/>
    </xf>
    <xf numFmtId="1" fontId="9" fillId="0" borderId="0" xfId="0" applyNumberFormat="1" applyFont="1" applyAlignment="1">
      <alignment wrapText="1"/>
    </xf>
    <xf numFmtId="0" fontId="83" fillId="0" borderId="0" xfId="0" applyFont="1" applyAlignment="1">
      <alignment horizontal="center" vertical="center" wrapText="1"/>
    </xf>
    <xf numFmtId="1" fontId="93" fillId="0" borderId="0" xfId="0" applyNumberFormat="1" applyFont="1" applyAlignment="1">
      <alignment horizontal="center" vertical="center"/>
    </xf>
    <xf numFmtId="175" fontId="7" fillId="0" borderId="0" xfId="0" applyNumberFormat="1" applyFont="1" applyAlignment="1">
      <alignment horizontal="left" vertical="center"/>
    </xf>
    <xf numFmtId="0" fontId="65" fillId="11" borderId="13" xfId="0" applyFont="1" applyFill="1" applyBorder="1" applyAlignment="1">
      <alignment horizontal="center" vertical="center" wrapText="1"/>
    </xf>
    <xf numFmtId="0" fontId="65" fillId="11" borderId="4" xfId="0" applyFont="1" applyFill="1" applyBorder="1" applyAlignment="1">
      <alignment horizontal="center" vertical="center" wrapText="1"/>
    </xf>
    <xf numFmtId="1" fontId="64" fillId="31" borderId="0" xfId="1" applyNumberFormat="1" applyFont="1" applyFill="1" applyBorder="1" applyAlignment="1">
      <alignment horizontal="center"/>
    </xf>
    <xf numFmtId="1" fontId="64" fillId="32" borderId="5" xfId="1" applyNumberFormat="1" applyFont="1" applyFill="1" applyBorder="1" applyAlignment="1">
      <alignment horizontal="center"/>
    </xf>
    <xf numFmtId="176" fontId="9" fillId="19" borderId="0" xfId="0" applyNumberFormat="1" applyFont="1" applyFill="1" applyAlignment="1">
      <alignment horizontal="left"/>
    </xf>
    <xf numFmtId="176" fontId="9" fillId="20" borderId="0" xfId="0" applyNumberFormat="1" applyFont="1" applyFill="1"/>
    <xf numFmtId="0" fontId="105" fillId="20" borderId="0" xfId="0" applyFont="1" applyFill="1" applyAlignment="1">
      <alignment horizontal="center" vertical="center" textRotation="180"/>
    </xf>
    <xf numFmtId="178" fontId="58" fillId="0" borderId="33" xfId="0" applyNumberFormat="1" applyFont="1" applyBorder="1" applyAlignment="1">
      <alignment horizontal="center" vertical="center"/>
    </xf>
    <xf numFmtId="178" fontId="58" fillId="0" borderId="52" xfId="0" applyNumberFormat="1" applyFont="1" applyBorder="1" applyAlignment="1">
      <alignment horizontal="center" vertical="center"/>
    </xf>
    <xf numFmtId="178" fontId="58" fillId="0" borderId="71" xfId="0" applyNumberFormat="1" applyFont="1" applyBorder="1" applyAlignment="1">
      <alignment horizontal="center" vertical="center"/>
    </xf>
    <xf numFmtId="178" fontId="14" fillId="0" borderId="13" xfId="0" applyNumberFormat="1" applyFont="1" applyBorder="1" applyAlignment="1">
      <alignment horizontal="center" vertical="center"/>
    </xf>
    <xf numFmtId="1" fontId="14" fillId="19" borderId="3" xfId="0" applyNumberFormat="1" applyFont="1" applyFill="1" applyBorder="1"/>
    <xf numFmtId="0" fontId="34" fillId="0" borderId="63" xfId="0" applyFont="1" applyBorder="1"/>
    <xf numFmtId="43" fontId="16" fillId="3" borderId="35" xfId="1" applyFont="1" applyFill="1" applyBorder="1" applyAlignment="1" applyProtection="1">
      <alignment horizontal="center" vertical="center"/>
    </xf>
    <xf numFmtId="43" fontId="16" fillId="3" borderId="42" xfId="1" applyFont="1" applyFill="1" applyBorder="1" applyAlignment="1" applyProtection="1">
      <alignment horizontal="center" vertical="center"/>
    </xf>
    <xf numFmtId="43" fontId="18" fillId="3" borderId="42" xfId="1" applyFont="1" applyFill="1" applyBorder="1" applyAlignment="1" applyProtection="1">
      <alignment horizontal="center" vertical="center"/>
    </xf>
    <xf numFmtId="43" fontId="16" fillId="3" borderId="36" xfId="1" applyFont="1" applyFill="1" applyBorder="1" applyAlignment="1" applyProtection="1">
      <alignment horizontal="center" vertical="center"/>
    </xf>
    <xf numFmtId="43" fontId="7" fillId="7" borderId="15" xfId="1" applyFont="1" applyFill="1" applyBorder="1" applyAlignment="1" applyProtection="1">
      <alignment vertical="center"/>
    </xf>
    <xf numFmtId="43" fontId="16" fillId="7" borderId="16" xfId="1" applyFont="1" applyFill="1" applyBorder="1" applyAlignment="1" applyProtection="1">
      <alignment vertical="center"/>
    </xf>
    <xf numFmtId="43" fontId="16" fillId="7" borderId="40" xfId="1" applyFont="1" applyFill="1" applyBorder="1" applyAlignment="1" applyProtection="1">
      <alignment vertical="center"/>
    </xf>
    <xf numFmtId="43" fontId="16" fillId="7" borderId="17" xfId="1" applyFont="1" applyFill="1" applyBorder="1" applyAlignment="1" applyProtection="1">
      <alignment vertical="center"/>
    </xf>
    <xf numFmtId="43" fontId="16" fillId="7" borderId="7" xfId="1" applyFont="1" applyFill="1" applyBorder="1" applyAlignment="1" applyProtection="1">
      <alignment vertical="center"/>
    </xf>
    <xf numFmtId="43" fontId="9" fillId="0" borderId="5" xfId="1" applyFont="1" applyBorder="1"/>
    <xf numFmtId="43" fontId="9" fillId="0" borderId="30" xfId="1" applyFont="1" applyBorder="1"/>
    <xf numFmtId="43" fontId="19" fillId="0" borderId="16" xfId="1" applyFont="1" applyBorder="1"/>
    <xf numFmtId="43" fontId="9" fillId="0" borderId="31" xfId="1" applyFont="1" applyBorder="1"/>
    <xf numFmtId="43" fontId="15" fillId="0" borderId="15" xfId="1" applyFont="1" applyFill="1" applyBorder="1" applyAlignment="1" applyProtection="1">
      <alignment horizontal="left" vertical="center"/>
    </xf>
    <xf numFmtId="43" fontId="15" fillId="0" borderId="16" xfId="1" applyFont="1" applyFill="1" applyBorder="1" applyAlignment="1" applyProtection="1">
      <alignment horizontal="left" vertical="center"/>
    </xf>
    <xf numFmtId="43" fontId="23" fillId="0" borderId="16" xfId="1" applyFont="1" applyFill="1" applyBorder="1" applyAlignment="1" applyProtection="1">
      <alignment horizontal="left" vertical="center"/>
    </xf>
    <xf numFmtId="43" fontId="14" fillId="0" borderId="16" xfId="1" applyFont="1" applyBorder="1" applyAlignment="1" applyProtection="1">
      <alignment horizontal="left" vertical="center"/>
    </xf>
    <xf numFmtId="43" fontId="14" fillId="0" borderId="16" xfId="1" applyFont="1" applyFill="1" applyBorder="1" applyAlignment="1" applyProtection="1">
      <alignment horizontal="left" vertical="center"/>
    </xf>
    <xf numFmtId="43" fontId="9" fillId="0" borderId="16" xfId="1" applyFont="1" applyBorder="1" applyAlignment="1" applyProtection="1">
      <alignment horizontal="left" vertical="center"/>
    </xf>
    <xf numFmtId="43" fontId="19" fillId="0" borderId="16" xfId="1" applyFont="1" applyBorder="1" applyAlignment="1" applyProtection="1">
      <alignment horizontal="left" vertical="center"/>
    </xf>
    <xf numFmtId="43" fontId="23" fillId="0" borderId="17" xfId="1" applyFont="1" applyFill="1" applyBorder="1" applyAlignment="1" applyProtection="1">
      <alignment horizontal="left" vertical="center"/>
    </xf>
    <xf numFmtId="43" fontId="8" fillId="32" borderId="44" xfId="1" applyFont="1" applyFill="1" applyBorder="1" applyAlignment="1" applyProtection="1">
      <alignment horizontal="center" vertical="center"/>
    </xf>
    <xf numFmtId="43" fontId="8" fillId="32" borderId="68" xfId="1" applyFont="1" applyFill="1" applyBorder="1" applyAlignment="1" applyProtection="1">
      <alignment horizontal="center" vertical="center"/>
    </xf>
    <xf numFmtId="164" fontId="7" fillId="32" borderId="12" xfId="0" applyNumberFormat="1" applyFont="1" applyFill="1" applyBorder="1" applyAlignment="1">
      <alignment horizontal="center" vertical="center" wrapText="1"/>
    </xf>
    <xf numFmtId="43" fontId="15" fillId="0" borderId="7" xfId="1" applyFont="1" applyFill="1" applyBorder="1" applyAlignment="1" applyProtection="1">
      <alignment horizontal="left" vertical="center"/>
    </xf>
    <xf numFmtId="43" fontId="55" fillId="3" borderId="35" xfId="1" applyFont="1" applyFill="1" applyBorder="1" applyAlignment="1" applyProtection="1">
      <alignment horizontal="center" vertical="center"/>
    </xf>
    <xf numFmtId="43" fontId="55" fillId="3" borderId="42" xfId="1" applyFont="1" applyFill="1" applyBorder="1" applyAlignment="1" applyProtection="1">
      <alignment horizontal="center" vertical="center"/>
    </xf>
    <xf numFmtId="43" fontId="54" fillId="3" borderId="42" xfId="1" applyFont="1" applyFill="1" applyBorder="1" applyAlignment="1" applyProtection="1">
      <alignment horizontal="center" vertical="center"/>
    </xf>
    <xf numFmtId="43" fontId="55" fillId="3" borderId="36" xfId="1" applyFont="1" applyFill="1" applyBorder="1" applyAlignment="1" applyProtection="1">
      <alignment horizontal="center" vertical="center"/>
    </xf>
    <xf numFmtId="0" fontId="55" fillId="0" borderId="14" xfId="0" applyFont="1" applyBorder="1" applyAlignment="1">
      <alignment horizontal="center" vertical="center" wrapText="1"/>
    </xf>
    <xf numFmtId="0" fontId="7" fillId="0" borderId="1" xfId="0" applyFont="1" applyBorder="1" applyAlignment="1">
      <alignment horizontal="center" vertical="center" wrapText="1"/>
    </xf>
    <xf numFmtId="0" fontId="58" fillId="0" borderId="0" xfId="0" applyFont="1" applyAlignment="1">
      <alignment vertical="top"/>
    </xf>
    <xf numFmtId="0" fontId="7" fillId="0" borderId="8" xfId="0" applyFont="1" applyBorder="1" applyAlignment="1">
      <alignment horizontal="center" vertical="center" wrapText="1"/>
    </xf>
    <xf numFmtId="0" fontId="65" fillId="0" borderId="8" xfId="0" applyFont="1" applyBorder="1" applyAlignment="1">
      <alignment horizontal="center" vertical="center"/>
    </xf>
    <xf numFmtId="0" fontId="7" fillId="0" borderId="14" xfId="0" applyFont="1" applyBorder="1" applyAlignment="1">
      <alignment horizontal="center" vertical="center"/>
    </xf>
    <xf numFmtId="0" fontId="7" fillId="0" borderId="8" xfId="0" applyFont="1" applyBorder="1" applyAlignment="1">
      <alignment horizontal="center" vertical="center"/>
    </xf>
    <xf numFmtId="0" fontId="16" fillId="0" borderId="3" xfId="0" applyFont="1" applyBorder="1" applyAlignment="1">
      <alignment vertical="center"/>
    </xf>
    <xf numFmtId="0" fontId="16" fillId="0" borderId="12" xfId="0" applyFont="1" applyBorder="1" applyAlignment="1">
      <alignment vertical="center"/>
    </xf>
    <xf numFmtId="37" fontId="13" fillId="0" borderId="18" xfId="0" applyNumberFormat="1" applyFont="1" applyBorder="1" applyAlignment="1">
      <alignment horizontal="center"/>
    </xf>
    <xf numFmtId="1" fontId="64" fillId="20" borderId="51" xfId="1" applyNumberFormat="1" applyFont="1" applyFill="1" applyBorder="1" applyAlignment="1">
      <alignment horizontal="center"/>
    </xf>
    <xf numFmtId="1" fontId="64" fillId="34" borderId="0" xfId="1" applyNumberFormat="1" applyFont="1" applyFill="1" applyBorder="1" applyAlignment="1">
      <alignment horizontal="center"/>
    </xf>
    <xf numFmtId="41" fontId="16" fillId="0" borderId="18" xfId="0" applyNumberFormat="1" applyFont="1" applyBorder="1" applyAlignment="1">
      <alignment horizontal="right"/>
    </xf>
    <xf numFmtId="0" fontId="9" fillId="19" borderId="18" xfId="0" applyFont="1" applyFill="1" applyBorder="1"/>
    <xf numFmtId="1" fontId="16" fillId="0" borderId="18" xfId="0" applyNumberFormat="1" applyFont="1" applyBorder="1"/>
    <xf numFmtId="1" fontId="13" fillId="4" borderId="1" xfId="0" applyNumberFormat="1" applyFont="1" applyFill="1" applyBorder="1" applyAlignment="1">
      <alignment horizontal="center" vertical="center" wrapText="1"/>
    </xf>
    <xf numFmtId="1" fontId="113" fillId="18" borderId="1" xfId="0" applyNumberFormat="1" applyFont="1" applyFill="1" applyBorder="1" applyAlignment="1">
      <alignment horizontal="center" vertical="center" wrapText="1"/>
    </xf>
    <xf numFmtId="1" fontId="113" fillId="3" borderId="1" xfId="0" applyNumberFormat="1" applyFont="1" applyFill="1" applyBorder="1" applyAlignment="1">
      <alignment horizontal="center" vertical="center" wrapText="1"/>
    </xf>
    <xf numFmtId="43" fontId="23" fillId="0" borderId="7" xfId="1" applyFont="1" applyFill="1" applyBorder="1" applyAlignment="1" applyProtection="1">
      <alignment horizontal="left" vertical="center"/>
    </xf>
    <xf numFmtId="0" fontId="58" fillId="0" borderId="52" xfId="0" applyFont="1" applyBorder="1" applyAlignment="1">
      <alignment horizontal="center" vertical="center"/>
    </xf>
    <xf numFmtId="164" fontId="58" fillId="0" borderId="71" xfId="0" applyNumberFormat="1" applyFont="1" applyBorder="1" applyAlignment="1">
      <alignment horizontal="center" vertical="center"/>
    </xf>
    <xf numFmtId="164" fontId="14" fillId="0" borderId="13" xfId="0" applyNumberFormat="1" applyFont="1" applyBorder="1" applyAlignment="1">
      <alignment horizontal="center" vertical="center"/>
    </xf>
    <xf numFmtId="18" fontId="114" fillId="28" borderId="0" xfId="0" applyNumberFormat="1" applyFont="1" applyFill="1"/>
    <xf numFmtId="43" fontId="55" fillId="0" borderId="35" xfId="1" applyFont="1" applyFill="1" applyBorder="1" applyAlignment="1" applyProtection="1">
      <alignment horizontal="center" vertical="center"/>
    </xf>
    <xf numFmtId="43" fontId="55" fillId="0" borderId="42" xfId="1" applyFont="1" applyFill="1" applyBorder="1" applyAlignment="1" applyProtection="1">
      <alignment horizontal="center" vertical="center"/>
    </xf>
    <xf numFmtId="43" fontId="9" fillId="0" borderId="16" xfId="1" applyFont="1" applyFill="1" applyBorder="1" applyAlignment="1" applyProtection="1">
      <alignment horizontal="left" vertical="center"/>
    </xf>
    <xf numFmtId="43" fontId="54" fillId="0" borderId="42" xfId="1" applyFont="1" applyFill="1" applyBorder="1" applyAlignment="1" applyProtection="1">
      <alignment horizontal="center" vertical="center"/>
    </xf>
    <xf numFmtId="43" fontId="19" fillId="0" borderId="16" xfId="1" applyFont="1" applyFill="1" applyBorder="1" applyAlignment="1" applyProtection="1">
      <alignment horizontal="left" vertical="center"/>
    </xf>
    <xf numFmtId="43" fontId="55" fillId="0" borderId="13" xfId="1" applyFont="1" applyFill="1" applyBorder="1" applyAlignment="1" applyProtection="1">
      <alignment horizontal="center" vertical="center"/>
    </xf>
    <xf numFmtId="0" fontId="16" fillId="0" borderId="13" xfId="0" applyFont="1" applyBorder="1" applyAlignment="1">
      <alignment horizontal="left" vertical="center"/>
    </xf>
    <xf numFmtId="0" fontId="16" fillId="0" borderId="15" xfId="0" applyFont="1" applyBorder="1" applyAlignment="1">
      <alignment horizontal="left" vertical="center"/>
    </xf>
    <xf numFmtId="0" fontId="16" fillId="0" borderId="16" xfId="0" applyFont="1" applyBorder="1" applyAlignment="1">
      <alignment horizontal="left" vertical="center"/>
    </xf>
    <xf numFmtId="0" fontId="18" fillId="0" borderId="16" xfId="2" applyFont="1" applyBorder="1" applyAlignment="1">
      <alignment horizontal="left" vertical="center"/>
    </xf>
    <xf numFmtId="0" fontId="16" fillId="0" borderId="7" xfId="0" applyFont="1" applyBorder="1" applyAlignment="1">
      <alignment horizontal="left" vertical="center"/>
    </xf>
    <xf numFmtId="164" fontId="55" fillId="0" borderId="1" xfId="0" applyNumberFormat="1" applyFont="1" applyBorder="1" applyAlignment="1">
      <alignment horizontal="center" vertical="center" wrapText="1"/>
    </xf>
    <xf numFmtId="167" fontId="60" fillId="0" borderId="0" xfId="0" applyNumberFormat="1" applyFont="1" applyAlignment="1">
      <alignment horizontal="center" vertical="center"/>
    </xf>
    <xf numFmtId="0" fontId="115" fillId="0" borderId="0" xfId="0" applyFont="1"/>
    <xf numFmtId="0" fontId="69" fillId="0" borderId="75" xfId="0" applyFont="1" applyBorder="1" applyAlignment="1">
      <alignment horizontal="center" vertical="center" wrapText="1"/>
    </xf>
    <xf numFmtId="0" fontId="69" fillId="0" borderId="76" xfId="0" applyFont="1" applyBorder="1" applyAlignment="1">
      <alignment horizontal="center" vertical="center" wrapText="1"/>
    </xf>
    <xf numFmtId="43" fontId="69" fillId="0" borderId="76" xfId="0" applyNumberFormat="1" applyFont="1" applyBorder="1" applyAlignment="1">
      <alignment horizontal="center" vertical="center" wrapText="1"/>
    </xf>
    <xf numFmtId="43" fontId="69" fillId="0" borderId="77" xfId="0" applyNumberFormat="1" applyFont="1" applyBorder="1" applyAlignment="1">
      <alignment horizontal="center" vertical="center" wrapText="1"/>
    </xf>
    <xf numFmtId="0" fontId="116" fillId="0" borderId="39" xfId="0" applyFont="1" applyBorder="1"/>
    <xf numFmtId="0" fontId="116" fillId="0" borderId="9" xfId="0" applyFont="1" applyBorder="1" applyAlignment="1">
      <alignment vertical="center"/>
    </xf>
    <xf numFmtId="1" fontId="116" fillId="0" borderId="9" xfId="0" applyNumberFormat="1" applyFont="1" applyBorder="1" applyAlignment="1">
      <alignment horizontal="center" vertical="center"/>
    </xf>
    <xf numFmtId="1" fontId="116" fillId="0" borderId="73" xfId="0" applyNumberFormat="1" applyFont="1" applyBorder="1" applyAlignment="1">
      <alignment horizontal="center" vertical="center"/>
    </xf>
    <xf numFmtId="0" fontId="116" fillId="0" borderId="73" xfId="0" applyFont="1" applyBorder="1" applyAlignment="1">
      <alignment horizontal="center" vertical="center"/>
    </xf>
    <xf numFmtId="0" fontId="116" fillId="0" borderId="74" xfId="0" applyFont="1" applyBorder="1"/>
    <xf numFmtId="0" fontId="116" fillId="0" borderId="55" xfId="0" applyFont="1" applyBorder="1" applyAlignment="1">
      <alignment vertical="center"/>
    </xf>
    <xf numFmtId="1" fontId="116" fillId="0" borderId="55" xfId="0" applyNumberFormat="1" applyFont="1" applyBorder="1" applyAlignment="1">
      <alignment horizontal="center" vertical="center"/>
    </xf>
    <xf numFmtId="0" fontId="116" fillId="0" borderId="78" xfId="0" applyFont="1" applyBorder="1" applyAlignment="1">
      <alignment horizontal="center" vertical="center"/>
    </xf>
    <xf numFmtId="0" fontId="116" fillId="0" borderId="0" xfId="0" applyFont="1"/>
    <xf numFmtId="0" fontId="116" fillId="0" borderId="0" xfId="0" applyFont="1" applyAlignment="1">
      <alignment vertical="center"/>
    </xf>
    <xf numFmtId="1" fontId="116" fillId="0" borderId="0" xfId="0" applyNumberFormat="1" applyFont="1" applyAlignment="1">
      <alignment horizontal="center" vertical="center"/>
    </xf>
    <xf numFmtId="9" fontId="117" fillId="0" borderId="0" xfId="0" applyNumberFormat="1" applyFont="1" applyAlignment="1">
      <alignment horizontal="center" vertical="center"/>
    </xf>
    <xf numFmtId="0" fontId="117" fillId="0" borderId="0" xfId="0" applyFont="1"/>
    <xf numFmtId="1" fontId="7" fillId="0" borderId="18" xfId="0" applyNumberFormat="1" applyFont="1" applyBorder="1" applyAlignment="1">
      <alignment horizontal="center" vertical="center"/>
    </xf>
    <xf numFmtId="0" fontId="9" fillId="0" borderId="0" xfId="0" applyFont="1" applyAlignment="1">
      <alignment horizontal="left"/>
    </xf>
    <xf numFmtId="0" fontId="15" fillId="0" borderId="7" xfId="0" applyFont="1" applyBorder="1"/>
    <xf numFmtId="37" fontId="13" fillId="0" borderId="7" xfId="1" applyNumberFormat="1" applyFont="1" applyFill="1" applyBorder="1" applyAlignment="1" applyProtection="1">
      <alignment horizontal="center" vertical="center" wrapText="1"/>
    </xf>
    <xf numFmtId="43" fontId="116" fillId="0" borderId="9" xfId="0" applyNumberFormat="1" applyFont="1" applyBorder="1" applyAlignment="1">
      <alignment horizontal="center" vertical="center"/>
    </xf>
    <xf numFmtId="43" fontId="116" fillId="0" borderId="76" xfId="0" applyNumberFormat="1" applyFont="1" applyBorder="1" applyAlignment="1">
      <alignment horizontal="center" vertical="center"/>
    </xf>
    <xf numFmtId="43" fontId="116" fillId="0" borderId="55" xfId="0" applyNumberFormat="1" applyFont="1" applyBorder="1" applyAlignment="1">
      <alignment horizontal="center" vertical="center"/>
    </xf>
    <xf numFmtId="0" fontId="9" fillId="0" borderId="0" xfId="0" applyFont="1" applyAlignment="1">
      <alignment horizontal="center" wrapText="1"/>
    </xf>
    <xf numFmtId="0" fontId="9" fillId="0" borderId="0" xfId="0" pivotButton="1" applyFont="1" applyAlignment="1">
      <alignment horizontal="center" wrapText="1"/>
    </xf>
    <xf numFmtId="0" fontId="0" fillId="0" borderId="0" xfId="0" applyAlignment="1">
      <alignment horizontal="center"/>
    </xf>
    <xf numFmtId="43" fontId="116" fillId="0" borderId="0" xfId="0" applyNumberFormat="1" applyFont="1" applyAlignment="1">
      <alignment horizontal="center" vertical="center"/>
    </xf>
    <xf numFmtId="43" fontId="120" fillId="0" borderId="76" xfId="0" applyNumberFormat="1" applyFont="1" applyBorder="1" applyAlignment="1">
      <alignment horizontal="center" vertical="center" wrapText="1"/>
    </xf>
    <xf numFmtId="0" fontId="118" fillId="0" borderId="0" xfId="0" applyFont="1"/>
    <xf numFmtId="2" fontId="9" fillId="35" borderId="15" xfId="0" applyNumberFormat="1" applyFont="1" applyFill="1" applyBorder="1" applyAlignment="1">
      <alignment horizontal="center" vertical="center"/>
    </xf>
    <xf numFmtId="2" fontId="9" fillId="35" borderId="35" xfId="0" applyNumberFormat="1" applyFont="1" applyFill="1" applyBorder="1" applyAlignment="1">
      <alignment horizontal="center" vertical="center"/>
    </xf>
    <xf numFmtId="2" fontId="9" fillId="35" borderId="16" xfId="0" applyNumberFormat="1" applyFont="1" applyFill="1" applyBorder="1" applyAlignment="1">
      <alignment horizontal="center" vertical="center"/>
    </xf>
    <xf numFmtId="2" fontId="9" fillId="35" borderId="42" xfId="0" applyNumberFormat="1" applyFont="1" applyFill="1" applyBorder="1" applyAlignment="1">
      <alignment horizontal="center" vertical="center"/>
    </xf>
    <xf numFmtId="1" fontId="16" fillId="0" borderId="40" xfId="0" applyNumberFormat="1" applyFont="1" applyBorder="1" applyAlignment="1">
      <alignment horizontal="center"/>
    </xf>
    <xf numFmtId="1" fontId="117" fillId="0" borderId="0" xfId="0" applyNumberFormat="1" applyFont="1" applyAlignment="1">
      <alignment horizontal="center" vertical="center"/>
    </xf>
    <xf numFmtId="1" fontId="119" fillId="0" borderId="0" xfId="433" applyNumberFormat="1" applyFont="1"/>
    <xf numFmtId="43" fontId="118" fillId="0" borderId="0" xfId="0" applyNumberFormat="1" applyFont="1" applyAlignment="1">
      <alignment horizontal="center"/>
    </xf>
    <xf numFmtId="164" fontId="58" fillId="0" borderId="75" xfId="0" applyNumberFormat="1" applyFont="1" applyBorder="1" applyAlignment="1">
      <alignment horizontal="center" vertical="center"/>
    </xf>
    <xf numFmtId="0" fontId="58" fillId="0" borderId="76" xfId="0" applyFont="1" applyBorder="1" applyAlignment="1">
      <alignment horizontal="center" vertical="center"/>
    </xf>
    <xf numFmtId="164" fontId="30" fillId="0" borderId="76" xfId="2" applyNumberFormat="1" applyFont="1" applyBorder="1" applyAlignment="1">
      <alignment horizontal="center" vertical="center"/>
    </xf>
    <xf numFmtId="164" fontId="58" fillId="0" borderId="76" xfId="0" applyNumberFormat="1" applyFont="1" applyBorder="1" applyAlignment="1">
      <alignment horizontal="center" vertical="center"/>
    </xf>
    <xf numFmtId="164" fontId="58" fillId="0" borderId="79" xfId="0" applyNumberFormat="1" applyFont="1" applyBorder="1" applyAlignment="1">
      <alignment horizontal="center" vertical="center"/>
    </xf>
    <xf numFmtId="43" fontId="8" fillId="0" borderId="70" xfId="1" applyFont="1" applyFill="1" applyBorder="1" applyAlignment="1" applyProtection="1">
      <alignment horizontal="center" vertical="center"/>
    </xf>
    <xf numFmtId="43" fontId="8" fillId="0" borderId="58" xfId="1" applyFont="1" applyFill="1" applyBorder="1" applyAlignment="1" applyProtection="1">
      <alignment horizontal="center" vertical="center"/>
    </xf>
    <xf numFmtId="167" fontId="7" fillId="26" borderId="6" xfId="0" applyNumberFormat="1" applyFont="1" applyFill="1" applyBorder="1" applyAlignment="1">
      <alignment horizontal="center" vertical="center"/>
    </xf>
    <xf numFmtId="2" fontId="9" fillId="6" borderId="53" xfId="0" applyNumberFormat="1" applyFont="1" applyFill="1" applyBorder="1" applyAlignment="1">
      <alignment horizontal="center"/>
    </xf>
    <xf numFmtId="2" fontId="9" fillId="6" borderId="42" xfId="0" applyNumberFormat="1" applyFont="1" applyFill="1" applyBorder="1" applyAlignment="1">
      <alignment horizontal="center"/>
    </xf>
    <xf numFmtId="1" fontId="9" fillId="0" borderId="48" xfId="1" applyNumberFormat="1" applyFont="1" applyBorder="1" applyAlignment="1">
      <alignment horizontal="center"/>
    </xf>
    <xf numFmtId="1" fontId="9" fillId="0" borderId="46" xfId="1" applyNumberFormat="1" applyFont="1" applyBorder="1" applyAlignment="1">
      <alignment horizontal="center"/>
    </xf>
    <xf numFmtId="1" fontId="9" fillId="25" borderId="20" xfId="1" applyNumberFormat="1" applyFont="1" applyFill="1" applyBorder="1" applyAlignment="1">
      <alignment horizontal="center"/>
    </xf>
    <xf numFmtId="1" fontId="6" fillId="0" borderId="47" xfId="1" applyNumberFormat="1" applyFont="1" applyBorder="1" applyAlignment="1">
      <alignment horizontal="center"/>
    </xf>
    <xf numFmtId="2" fontId="9" fillId="6" borderId="40" xfId="0" applyNumberFormat="1" applyFont="1" applyFill="1" applyBorder="1" applyAlignment="1">
      <alignment horizontal="center"/>
    </xf>
    <xf numFmtId="2" fontId="9" fillId="6" borderId="16" xfId="0" applyNumberFormat="1" applyFont="1" applyFill="1" applyBorder="1" applyAlignment="1">
      <alignment horizontal="center"/>
    </xf>
    <xf numFmtId="2" fontId="9" fillId="33" borderId="35" xfId="1" applyNumberFormat="1" applyFont="1" applyFill="1" applyBorder="1" applyAlignment="1">
      <alignment horizontal="center"/>
    </xf>
    <xf numFmtId="2" fontId="9" fillId="33" borderId="15" xfId="1" applyNumberFormat="1" applyFont="1" applyFill="1" applyBorder="1" applyAlignment="1">
      <alignment horizontal="center"/>
    </xf>
    <xf numFmtId="43" fontId="15" fillId="0" borderId="40" xfId="1" applyFont="1" applyFill="1" applyBorder="1" applyAlignment="1" applyProtection="1">
      <alignment horizontal="left" vertical="center"/>
    </xf>
    <xf numFmtId="43" fontId="55" fillId="0" borderId="53" xfId="1" applyFont="1" applyFill="1" applyBorder="1" applyAlignment="1" applyProtection="1">
      <alignment horizontal="center" vertical="center"/>
    </xf>
    <xf numFmtId="164" fontId="14" fillId="0" borderId="53" xfId="0" applyNumberFormat="1" applyFont="1" applyBorder="1" applyAlignment="1">
      <alignment horizontal="center" vertical="center"/>
    </xf>
    <xf numFmtId="43" fontId="8" fillId="0" borderId="69" xfId="1" applyFont="1" applyBorder="1" applyAlignment="1" applyProtection="1">
      <alignment horizontal="center" vertical="center" wrapText="1"/>
    </xf>
    <xf numFmtId="164" fontId="7" fillId="0" borderId="14" xfId="0" applyNumberFormat="1" applyFont="1" applyBorder="1" applyAlignment="1">
      <alignment horizontal="center" vertical="center" wrapText="1"/>
    </xf>
    <xf numFmtId="43" fontId="16" fillId="3" borderId="53" xfId="1" applyFont="1" applyFill="1" applyBorder="1" applyAlignment="1" applyProtection="1">
      <alignment horizontal="center" vertical="center"/>
    </xf>
    <xf numFmtId="1" fontId="121" fillId="19" borderId="0" xfId="0" applyNumberFormat="1" applyFont="1" applyFill="1" applyAlignment="1">
      <alignment horizontal="center"/>
    </xf>
    <xf numFmtId="1" fontId="122" fillId="19" borderId="0" xfId="1" applyNumberFormat="1" applyFont="1" applyFill="1" applyAlignment="1" applyProtection="1">
      <alignment horizontal="center"/>
    </xf>
    <xf numFmtId="0" fontId="122" fillId="19" borderId="0" xfId="0" applyFont="1" applyFill="1"/>
    <xf numFmtId="0" fontId="123" fillId="19" borderId="0" xfId="0" applyFont="1" applyFill="1" applyAlignment="1">
      <alignment horizontal="center"/>
    </xf>
    <xf numFmtId="0" fontId="121" fillId="19" borderId="0" xfId="0" applyFont="1" applyFill="1" applyAlignment="1">
      <alignment horizontal="center"/>
    </xf>
    <xf numFmtId="1" fontId="124" fillId="19" borderId="0" xfId="0" applyNumberFormat="1" applyFont="1" applyFill="1" applyAlignment="1">
      <alignment horizontal="center" vertical="center"/>
    </xf>
    <xf numFmtId="1" fontId="123" fillId="19" borderId="0" xfId="0" applyNumberFormat="1" applyFont="1" applyFill="1" applyAlignment="1">
      <alignment horizontal="center"/>
    </xf>
    <xf numFmtId="164" fontId="122" fillId="19" borderId="0" xfId="0" applyNumberFormat="1" applyFont="1" applyFill="1" applyAlignment="1">
      <alignment horizontal="center" vertical="center"/>
    </xf>
    <xf numFmtId="1" fontId="125" fillId="19" borderId="0" xfId="0" applyNumberFormat="1" applyFont="1" applyFill="1"/>
    <xf numFmtId="1" fontId="126" fillId="19" borderId="0" xfId="0" applyNumberFormat="1" applyFont="1" applyFill="1"/>
    <xf numFmtId="2" fontId="9" fillId="0" borderId="0" xfId="0" applyNumberFormat="1" applyFont="1"/>
    <xf numFmtId="2" fontId="9" fillId="0" borderId="16" xfId="0" applyNumberFormat="1" applyFont="1" applyBorder="1" applyAlignment="1">
      <alignment horizontal="center" vertical="center"/>
    </xf>
    <xf numFmtId="2" fontId="9" fillId="0" borderId="42" xfId="0" applyNumberFormat="1" applyFont="1" applyBorder="1" applyAlignment="1">
      <alignment horizontal="center" vertical="center"/>
    </xf>
    <xf numFmtId="1" fontId="16" fillId="0" borderId="3" xfId="0" applyNumberFormat="1" applyFont="1" applyBorder="1" applyAlignment="1">
      <alignment horizontal="left" vertical="center"/>
    </xf>
    <xf numFmtId="0" fontId="9" fillId="36" borderId="0" xfId="0" applyFont="1" applyFill="1"/>
    <xf numFmtId="164" fontId="23" fillId="0" borderId="76" xfId="1" applyNumberFormat="1" applyFont="1" applyFill="1" applyBorder="1" applyAlignment="1" applyProtection="1">
      <alignment horizontal="center" vertical="center" wrapText="1"/>
    </xf>
    <xf numFmtId="37" fontId="13" fillId="0" borderId="40" xfId="1" applyNumberFormat="1" applyFont="1" applyFill="1" applyBorder="1" applyAlignment="1" applyProtection="1">
      <alignment horizontal="center" vertical="center" wrapText="1"/>
    </xf>
    <xf numFmtId="0" fontId="14" fillId="0" borderId="4" xfId="0" applyFont="1" applyBorder="1"/>
    <xf numFmtId="164" fontId="123" fillId="19" borderId="0" xfId="0" applyNumberFormat="1" applyFont="1" applyFill="1" applyAlignment="1">
      <alignment horizontal="center"/>
    </xf>
    <xf numFmtId="164" fontId="23" fillId="22" borderId="9" xfId="1" applyNumberFormat="1" applyFont="1" applyFill="1" applyBorder="1" applyAlignment="1" applyProtection="1">
      <alignment horizontal="center" vertical="center" wrapText="1"/>
    </xf>
    <xf numFmtId="164" fontId="23" fillId="22" borderId="76" xfId="1" applyNumberFormat="1" applyFont="1" applyFill="1" applyBorder="1" applyAlignment="1" applyProtection="1">
      <alignment horizontal="center" vertical="center" wrapText="1"/>
    </xf>
    <xf numFmtId="164" fontId="23" fillId="22" borderId="52" xfId="1" applyNumberFormat="1" applyFont="1" applyFill="1" applyBorder="1" applyAlignment="1" applyProtection="1">
      <alignment horizontal="center" vertical="center" wrapText="1"/>
    </xf>
    <xf numFmtId="164" fontId="23" fillId="22" borderId="23" xfId="1" applyNumberFormat="1" applyFont="1" applyFill="1" applyBorder="1" applyAlignment="1" applyProtection="1">
      <alignment horizontal="center" vertical="center" wrapText="1"/>
    </xf>
    <xf numFmtId="164" fontId="23" fillId="22" borderId="80" xfId="1" applyNumberFormat="1" applyFont="1" applyFill="1" applyBorder="1" applyAlignment="1" applyProtection="1">
      <alignment horizontal="center" vertical="center" wrapText="1"/>
    </xf>
    <xf numFmtId="164" fontId="23" fillId="22" borderId="59" xfId="1" applyNumberFormat="1" applyFont="1" applyFill="1" applyBorder="1" applyAlignment="1" applyProtection="1">
      <alignment horizontal="center" vertical="center" wrapText="1"/>
    </xf>
    <xf numFmtId="43" fontId="8" fillId="0" borderId="70" xfId="1" applyFont="1" applyFill="1" applyBorder="1" applyAlignment="1" applyProtection="1">
      <alignment horizontal="center" vertical="center" wrapText="1"/>
    </xf>
    <xf numFmtId="43" fontId="8" fillId="0" borderId="44" xfId="1" applyFont="1" applyFill="1" applyBorder="1" applyAlignment="1" applyProtection="1">
      <alignment horizontal="center" vertical="center" wrapText="1"/>
    </xf>
    <xf numFmtId="43" fontId="8" fillId="0" borderId="67" xfId="1" applyFont="1" applyBorder="1" applyAlignment="1" applyProtection="1">
      <alignment horizontal="center" vertical="center"/>
    </xf>
    <xf numFmtId="43" fontId="8" fillId="32" borderId="70" xfId="1" applyFont="1" applyFill="1" applyBorder="1" applyAlignment="1" applyProtection="1">
      <alignment horizontal="center" vertical="center" wrapText="1"/>
    </xf>
    <xf numFmtId="1" fontId="9" fillId="26" borderId="30" xfId="0" applyNumberFormat="1" applyFont="1" applyFill="1" applyBorder="1" applyAlignment="1" applyProtection="1">
      <alignment horizontal="center"/>
      <protection locked="0"/>
    </xf>
    <xf numFmtId="1" fontId="9" fillId="26" borderId="32" xfId="0" applyNumberFormat="1" applyFont="1" applyFill="1" applyBorder="1" applyAlignment="1" applyProtection="1">
      <alignment horizontal="center"/>
      <protection locked="0"/>
    </xf>
    <xf numFmtId="0" fontId="13" fillId="26" borderId="14" xfId="0" applyFont="1" applyFill="1" applyBorder="1" applyAlignment="1">
      <alignment horizontal="center" vertical="center"/>
    </xf>
    <xf numFmtId="1" fontId="14" fillId="0" borderId="15" xfId="0" applyNumberFormat="1" applyFont="1" applyBorder="1" applyAlignment="1">
      <alignment horizontal="center" vertical="center"/>
    </xf>
    <xf numFmtId="1" fontId="7" fillId="0" borderId="15" xfId="0" applyNumberFormat="1" applyFont="1" applyBorder="1" applyAlignment="1">
      <alignment horizontal="center" vertical="center"/>
    </xf>
    <xf numFmtId="1" fontId="14" fillId="0" borderId="16" xfId="0" applyNumberFormat="1" applyFont="1" applyBorder="1" applyAlignment="1">
      <alignment horizontal="center" vertical="center"/>
    </xf>
    <xf numFmtId="1" fontId="14" fillId="0" borderId="40" xfId="0" applyNumberFormat="1" applyFont="1" applyBorder="1" applyAlignment="1">
      <alignment horizontal="center" vertical="center"/>
    </xf>
    <xf numFmtId="1" fontId="9" fillId="0" borderId="16" xfId="0" applyNumberFormat="1" applyFont="1" applyBorder="1" applyAlignment="1">
      <alignment horizontal="center" vertical="center"/>
    </xf>
    <xf numFmtId="1" fontId="14" fillId="0" borderId="7" xfId="0" applyNumberFormat="1" applyFont="1" applyBorder="1" applyAlignment="1">
      <alignment horizontal="center" vertical="center"/>
    </xf>
    <xf numFmtId="1" fontId="7" fillId="0" borderId="17" xfId="0" applyNumberFormat="1" applyFont="1" applyBorder="1" applyAlignment="1">
      <alignment horizontal="center" vertical="center"/>
    </xf>
    <xf numFmtId="43" fontId="8" fillId="37" borderId="1" xfId="1" applyFont="1" applyFill="1" applyBorder="1" applyAlignment="1" applyProtection="1">
      <alignment horizontal="center" vertical="center" wrapText="1"/>
    </xf>
    <xf numFmtId="1" fontId="7" fillId="0" borderId="40" xfId="0" applyNumberFormat="1" applyFont="1" applyBorder="1" applyAlignment="1">
      <alignment horizontal="center" vertical="center"/>
    </xf>
    <xf numFmtId="1" fontId="7" fillId="0" borderId="7" xfId="0" applyNumberFormat="1" applyFont="1" applyBorder="1" applyAlignment="1">
      <alignment horizontal="center" vertical="center"/>
    </xf>
    <xf numFmtId="0" fontId="58" fillId="37" borderId="15" xfId="0" applyFont="1" applyFill="1" applyBorder="1" applyAlignment="1">
      <alignment horizontal="center" vertical="center"/>
    </xf>
    <xf numFmtId="0" fontId="58" fillId="37" borderId="16" xfId="0" applyFont="1" applyFill="1" applyBorder="1" applyAlignment="1">
      <alignment horizontal="center" vertical="center"/>
    </xf>
    <xf numFmtId="0" fontId="30" fillId="37" borderId="16" xfId="2" applyFont="1" applyFill="1" applyBorder="1" applyAlignment="1">
      <alignment horizontal="center" vertical="center"/>
    </xf>
    <xf numFmtId="0" fontId="58" fillId="37" borderId="7" xfId="0" applyFont="1" applyFill="1" applyBorder="1" applyAlignment="1">
      <alignment horizontal="center" vertical="center"/>
    </xf>
    <xf numFmtId="164" fontId="16" fillId="19" borderId="18" xfId="0" applyNumberFormat="1" applyFont="1" applyFill="1" applyBorder="1"/>
    <xf numFmtId="0" fontId="6" fillId="0" borderId="0" xfId="0" applyFont="1" applyAlignment="1">
      <alignment vertical="center"/>
    </xf>
    <xf numFmtId="0" fontId="6" fillId="0" borderId="76" xfId="0" applyFont="1" applyBorder="1" applyAlignment="1">
      <alignment horizontal="center" vertical="center"/>
    </xf>
    <xf numFmtId="0" fontId="6" fillId="11" borderId="76" xfId="0" applyFont="1" applyFill="1" applyBorder="1" applyAlignment="1">
      <alignment horizontal="center" vertical="center" wrapText="1"/>
    </xf>
    <xf numFmtId="0" fontId="7" fillId="0" borderId="4" xfId="0" applyFont="1" applyBorder="1" applyAlignment="1">
      <alignment horizontal="center" vertical="center"/>
    </xf>
    <xf numFmtId="0" fontId="7" fillId="0" borderId="21" xfId="0" applyFont="1" applyBorder="1" applyAlignment="1">
      <alignment horizontal="center" vertical="center"/>
    </xf>
    <xf numFmtId="1" fontId="9" fillId="12" borderId="29" xfId="0" applyNumberFormat="1" applyFont="1" applyFill="1" applyBorder="1" applyAlignment="1">
      <alignment horizontal="center"/>
    </xf>
    <xf numFmtId="1" fontId="9" fillId="12" borderId="34" xfId="0" applyNumberFormat="1" applyFont="1" applyFill="1" applyBorder="1" applyAlignment="1">
      <alignment horizontal="center"/>
    </xf>
    <xf numFmtId="1" fontId="9" fillId="12" borderId="31" xfId="0" applyNumberFormat="1" applyFont="1" applyFill="1" applyBorder="1" applyAlignment="1">
      <alignment horizontal="center"/>
    </xf>
    <xf numFmtId="1" fontId="9" fillId="12" borderId="4" xfId="0" applyNumberFormat="1" applyFont="1" applyFill="1" applyBorder="1" applyAlignment="1">
      <alignment horizontal="center"/>
    </xf>
    <xf numFmtId="0" fontId="16" fillId="0" borderId="18" xfId="0" applyFont="1" applyBorder="1" applyAlignment="1">
      <alignment horizontal="center"/>
    </xf>
    <xf numFmtId="0" fontId="9" fillId="0" borderId="4" xfId="0" applyFont="1" applyBorder="1" applyAlignment="1">
      <alignment vertical="center"/>
    </xf>
    <xf numFmtId="41" fontId="16" fillId="0" borderId="18" xfId="0" applyNumberFormat="1" applyFont="1" applyBorder="1" applyAlignment="1">
      <alignment vertical="center"/>
    </xf>
    <xf numFmtId="0" fontId="26" fillId="0" borderId="1" xfId="0" applyFont="1" applyBorder="1" applyAlignment="1">
      <alignment horizontal="center" vertical="center" wrapText="1"/>
    </xf>
    <xf numFmtId="0" fontId="26" fillId="0" borderId="14" xfId="0" applyFont="1" applyBorder="1" applyAlignment="1">
      <alignment horizontal="center" vertical="center" wrapText="1"/>
    </xf>
    <xf numFmtId="170" fontId="18" fillId="37" borderId="23" xfId="1" applyNumberFormat="1" applyFont="1" applyFill="1" applyBorder="1" applyAlignment="1" applyProtection="1">
      <alignment horizontal="center" vertical="center" wrapText="1"/>
    </xf>
    <xf numFmtId="170" fontId="18" fillId="37" borderId="9" xfId="1" applyNumberFormat="1" applyFont="1" applyFill="1" applyBorder="1" applyAlignment="1" applyProtection="1">
      <alignment horizontal="center" vertical="center" wrapText="1"/>
    </xf>
    <xf numFmtId="170" fontId="18" fillId="37" borderId="27" xfId="1" applyNumberFormat="1" applyFont="1" applyFill="1" applyBorder="1" applyAlignment="1" applyProtection="1">
      <alignment horizontal="center" vertical="center" wrapText="1"/>
    </xf>
    <xf numFmtId="170" fontId="16" fillId="37" borderId="23" xfId="0" applyNumberFormat="1" applyFont="1" applyFill="1" applyBorder="1" applyAlignment="1">
      <alignment horizontal="center" vertical="center"/>
    </xf>
    <xf numFmtId="170" fontId="16" fillId="37" borderId="9" xfId="0" applyNumberFormat="1" applyFont="1" applyFill="1" applyBorder="1" applyAlignment="1">
      <alignment horizontal="center" vertical="center"/>
    </xf>
    <xf numFmtId="170" fontId="16" fillId="37" borderId="27" xfId="0" applyNumberFormat="1" applyFont="1" applyFill="1" applyBorder="1" applyAlignment="1">
      <alignment horizontal="center" vertical="center"/>
    </xf>
    <xf numFmtId="170" fontId="16" fillId="37" borderId="54" xfId="0" applyNumberFormat="1" applyFont="1" applyFill="1" applyBorder="1" applyAlignment="1">
      <alignment horizontal="center" vertical="center"/>
    </xf>
    <xf numFmtId="170" fontId="16" fillId="37" borderId="55" xfId="0" applyNumberFormat="1" applyFont="1" applyFill="1" applyBorder="1" applyAlignment="1">
      <alignment horizontal="center" vertical="center"/>
    </xf>
    <xf numFmtId="170" fontId="16" fillId="37" borderId="56" xfId="0" applyNumberFormat="1" applyFont="1" applyFill="1" applyBorder="1" applyAlignment="1">
      <alignment horizontal="center" vertical="center"/>
    </xf>
    <xf numFmtId="170" fontId="16" fillId="37" borderId="80" xfId="0" applyNumberFormat="1" applyFont="1" applyFill="1" applyBorder="1" applyAlignment="1">
      <alignment horizontal="center" vertical="center"/>
    </xf>
    <xf numFmtId="170" fontId="16" fillId="37" borderId="76" xfId="0" applyNumberFormat="1" applyFont="1" applyFill="1" applyBorder="1" applyAlignment="1">
      <alignment horizontal="center" vertical="center"/>
    </xf>
    <xf numFmtId="170" fontId="16" fillId="37" borderId="79" xfId="0" applyNumberFormat="1" applyFont="1" applyFill="1" applyBorder="1" applyAlignment="1">
      <alignment horizontal="center" vertical="center"/>
    </xf>
    <xf numFmtId="170" fontId="16" fillId="37" borderId="59" xfId="0" applyNumberFormat="1" applyFont="1" applyFill="1" applyBorder="1" applyAlignment="1">
      <alignment horizontal="center" vertical="center"/>
    </xf>
    <xf numFmtId="170" fontId="16" fillId="37" borderId="52" xfId="0" applyNumberFormat="1" applyFont="1" applyFill="1" applyBorder="1" applyAlignment="1">
      <alignment horizontal="center" vertical="center"/>
    </xf>
    <xf numFmtId="170" fontId="16" fillId="37" borderId="71" xfId="0" applyNumberFormat="1" applyFont="1" applyFill="1" applyBorder="1" applyAlignment="1">
      <alignment horizontal="center" vertical="center"/>
    </xf>
    <xf numFmtId="0" fontId="13" fillId="0" borderId="1" xfId="0" applyFont="1" applyBorder="1" applyAlignment="1">
      <alignment horizontal="center" vertical="center" textRotation="90" wrapText="1"/>
    </xf>
    <xf numFmtId="43" fontId="15" fillId="0" borderId="47" xfId="1" applyFont="1" applyFill="1" applyBorder="1" applyProtection="1"/>
    <xf numFmtId="43" fontId="15" fillId="0" borderId="46" xfId="1" applyFont="1" applyFill="1" applyBorder="1" applyProtection="1"/>
    <xf numFmtId="43" fontId="15" fillId="0" borderId="50" xfId="1" applyFont="1" applyFill="1" applyBorder="1" applyProtection="1"/>
    <xf numFmtId="43" fontId="23" fillId="0" borderId="46" xfId="1" applyFont="1" applyFill="1" applyBorder="1" applyProtection="1"/>
    <xf numFmtId="43" fontId="23" fillId="0" borderId="48" xfId="1" applyFont="1" applyFill="1" applyBorder="1" applyProtection="1"/>
    <xf numFmtId="43" fontId="23" fillId="0" borderId="18" xfId="1" applyFont="1" applyFill="1" applyBorder="1" applyProtection="1"/>
    <xf numFmtId="0" fontId="9" fillId="38" borderId="15" xfId="0" applyFont="1" applyFill="1" applyBorder="1"/>
    <xf numFmtId="0" fontId="9" fillId="38" borderId="16" xfId="0" applyFont="1" applyFill="1" applyBorder="1"/>
    <xf numFmtId="0" fontId="9" fillId="38" borderId="17" xfId="0" applyFont="1" applyFill="1" applyBorder="1"/>
    <xf numFmtId="0" fontId="9" fillId="29" borderId="8" xfId="0" applyFont="1" applyFill="1" applyBorder="1"/>
    <xf numFmtId="0" fontId="76" fillId="39" borderId="1" xfId="0" applyFont="1" applyFill="1" applyBorder="1" applyAlignment="1">
      <alignment horizontal="center" vertical="center" wrapText="1"/>
    </xf>
    <xf numFmtId="0" fontId="9" fillId="39" borderId="15" xfId="0" applyFont="1" applyFill="1" applyBorder="1"/>
    <xf numFmtId="0" fontId="9" fillId="39" borderId="16" xfId="0" applyFont="1" applyFill="1" applyBorder="1"/>
    <xf numFmtId="0" fontId="9" fillId="39" borderId="17" xfId="0" applyFont="1" applyFill="1" applyBorder="1"/>
    <xf numFmtId="0" fontId="76" fillId="40" borderId="6" xfId="0" applyFont="1" applyFill="1" applyBorder="1" applyAlignment="1">
      <alignment horizontal="center" vertical="center" wrapText="1"/>
    </xf>
    <xf numFmtId="0" fontId="9" fillId="40" borderId="15" xfId="0" applyFont="1" applyFill="1" applyBorder="1"/>
    <xf numFmtId="0" fontId="9" fillId="40" borderId="16" xfId="0" applyFont="1" applyFill="1" applyBorder="1"/>
    <xf numFmtId="0" fontId="9" fillId="40" borderId="17" xfId="0" applyFont="1" applyFill="1" applyBorder="1"/>
    <xf numFmtId="1" fontId="16" fillId="0" borderId="53" xfId="1" applyNumberFormat="1" applyFont="1" applyBorder="1" applyAlignment="1" applyProtection="1">
      <alignment horizontal="center"/>
    </xf>
    <xf numFmtId="1" fontId="16" fillId="0" borderId="42" xfId="1" applyNumberFormat="1" applyFont="1" applyBorder="1" applyAlignment="1" applyProtection="1">
      <alignment horizontal="center"/>
    </xf>
    <xf numFmtId="1" fontId="16" fillId="0" borderId="36" xfId="1" applyNumberFormat="1" applyFont="1" applyBorder="1" applyAlignment="1" applyProtection="1">
      <alignment horizontal="center"/>
    </xf>
    <xf numFmtId="37" fontId="9" fillId="19" borderId="0" xfId="0" applyNumberFormat="1" applyFont="1" applyFill="1"/>
    <xf numFmtId="1" fontId="9" fillId="41" borderId="9" xfId="0" applyNumberFormat="1" applyFont="1" applyFill="1" applyBorder="1" applyAlignment="1">
      <alignment horizontal="center" vertical="center"/>
    </xf>
    <xf numFmtId="180" fontId="28" fillId="0" borderId="12" xfId="0" applyNumberFormat="1" applyFont="1" applyBorder="1" applyAlignment="1">
      <alignment horizontal="right" vertical="center"/>
    </xf>
    <xf numFmtId="0" fontId="60" fillId="0" borderId="14" xfId="0" applyFont="1" applyBorder="1" applyAlignment="1">
      <alignment horizontal="center" vertical="center"/>
    </xf>
    <xf numFmtId="1" fontId="16" fillId="0" borderId="29" xfId="0" applyNumberFormat="1" applyFont="1" applyBorder="1" applyAlignment="1">
      <alignment horizontal="center"/>
    </xf>
    <xf numFmtId="1" fontId="16" fillId="0" borderId="30" xfId="0" applyNumberFormat="1" applyFont="1" applyBorder="1" applyAlignment="1">
      <alignment horizontal="center"/>
    </xf>
    <xf numFmtId="1" fontId="7" fillId="0" borderId="1" xfId="0" applyNumberFormat="1" applyFont="1" applyBorder="1" applyAlignment="1">
      <alignment horizontal="center" vertical="center"/>
    </xf>
    <xf numFmtId="0" fontId="16" fillId="20" borderId="1" xfId="0" applyFont="1" applyFill="1" applyBorder="1" applyAlignment="1">
      <alignment horizontal="center" vertical="center"/>
    </xf>
    <xf numFmtId="0" fontId="13" fillId="7" borderId="8" xfId="0" applyFont="1" applyFill="1" applyBorder="1" applyAlignment="1">
      <alignment horizontal="center" vertical="center"/>
    </xf>
    <xf numFmtId="0" fontId="13" fillId="20" borderId="1" xfId="0" applyFont="1" applyFill="1" applyBorder="1" applyAlignment="1">
      <alignment horizontal="center" vertical="center"/>
    </xf>
    <xf numFmtId="43" fontId="8" fillId="0" borderId="57" xfId="1" applyFont="1" applyBorder="1" applyAlignment="1" applyProtection="1">
      <alignment horizontal="center" vertical="center"/>
    </xf>
    <xf numFmtId="43" fontId="8" fillId="0" borderId="69" xfId="1" applyFont="1" applyBorder="1" applyAlignment="1" applyProtection="1">
      <alignment horizontal="center" vertical="center"/>
    </xf>
    <xf numFmtId="0" fontId="38" fillId="0" borderId="18" xfId="0" applyFont="1" applyBorder="1" applyAlignment="1">
      <alignment vertical="top"/>
    </xf>
    <xf numFmtId="164" fontId="29" fillId="0" borderId="3" xfId="0" applyNumberFormat="1" applyFont="1" applyBorder="1" applyAlignment="1">
      <alignment horizontal="center" vertical="center" wrapText="1"/>
    </xf>
    <xf numFmtId="164" fontId="29" fillId="0" borderId="6" xfId="0" applyNumberFormat="1" applyFont="1" applyBorder="1" applyAlignment="1">
      <alignment horizontal="center" vertical="center" wrapText="1"/>
    </xf>
    <xf numFmtId="164" fontId="29" fillId="0" borderId="6" xfId="1" applyNumberFormat="1" applyFont="1" applyFill="1" applyBorder="1" applyAlignment="1" applyProtection="1">
      <alignment horizontal="center" vertical="center" wrapText="1"/>
    </xf>
    <xf numFmtId="164" fontId="29" fillId="0" borderId="11" xfId="0" applyNumberFormat="1" applyFont="1" applyBorder="1" applyAlignment="1">
      <alignment horizontal="center" vertical="center" wrapText="1"/>
    </xf>
    <xf numFmtId="164" fontId="29" fillId="0" borderId="2" xfId="0" applyNumberFormat="1" applyFont="1" applyBorder="1" applyAlignment="1">
      <alignment horizontal="center" vertical="center" wrapText="1"/>
    </xf>
    <xf numFmtId="164" fontId="29" fillId="0" borderId="12" xfId="0" applyNumberFormat="1" applyFont="1" applyBorder="1" applyAlignment="1">
      <alignment horizontal="center" vertical="center" wrapText="1"/>
    </xf>
    <xf numFmtId="1" fontId="7" fillId="0" borderId="0" xfId="0" applyNumberFormat="1" applyFont="1" applyAlignment="1">
      <alignment horizontal="center" vertical="center"/>
    </xf>
    <xf numFmtId="164" fontId="29" fillId="0" borderId="12" xfId="1" applyNumberFormat="1" applyFont="1" applyFill="1" applyBorder="1" applyAlignment="1" applyProtection="1">
      <alignment horizontal="center" vertical="center" wrapText="1"/>
    </xf>
    <xf numFmtId="170" fontId="18" fillId="37" borderId="80" xfId="1" applyNumberFormat="1" applyFont="1" applyFill="1" applyBorder="1" applyAlignment="1" applyProtection="1">
      <alignment horizontal="center" vertical="center" wrapText="1"/>
    </xf>
    <xf numFmtId="170" fontId="18" fillId="37" borderId="76" xfId="1" applyNumberFormat="1" applyFont="1" applyFill="1" applyBorder="1" applyAlignment="1" applyProtection="1">
      <alignment horizontal="center" vertical="center" wrapText="1"/>
    </xf>
    <xf numFmtId="14" fontId="29" fillId="0" borderId="1" xfId="0" applyNumberFormat="1" applyFont="1" applyBorder="1" applyAlignment="1">
      <alignment horizontal="center" vertical="center" wrapText="1"/>
    </xf>
    <xf numFmtId="0" fontId="26" fillId="0" borderId="8" xfId="0" applyFont="1" applyBorder="1" applyAlignment="1">
      <alignment horizontal="center" vertical="center" wrapText="1"/>
    </xf>
    <xf numFmtId="0" fontId="28" fillId="0" borderId="1" xfId="0" applyFont="1" applyBorder="1" applyAlignment="1">
      <alignment horizontal="center" vertical="center"/>
    </xf>
    <xf numFmtId="165" fontId="26" fillId="0" borderId="1" xfId="1" applyNumberFormat="1" applyFont="1" applyFill="1" applyBorder="1" applyAlignment="1" applyProtection="1">
      <alignment horizontal="center" vertical="center" wrapText="1"/>
    </xf>
    <xf numFmtId="0" fontId="26" fillId="0" borderId="20" xfId="0" applyFont="1" applyBorder="1" applyAlignment="1">
      <alignment horizontal="center" vertical="center" wrapText="1"/>
    </xf>
    <xf numFmtId="0" fontId="26" fillId="0" borderId="20" xfId="0" applyFont="1" applyBorder="1" applyAlignment="1">
      <alignment horizontal="center" vertical="center"/>
    </xf>
    <xf numFmtId="0" fontId="26" fillId="0" borderId="1" xfId="0" applyFont="1" applyBorder="1" applyAlignment="1">
      <alignment horizontal="center" vertical="center"/>
    </xf>
    <xf numFmtId="0" fontId="14" fillId="0" borderId="40" xfId="0" applyFont="1" applyBorder="1" applyAlignment="1">
      <alignment horizontal="left" vertical="center" wrapText="1"/>
    </xf>
    <xf numFmtId="170" fontId="16" fillId="37" borderId="80" xfId="0" applyNumberFormat="1" applyFont="1" applyFill="1" applyBorder="1" applyAlignment="1">
      <alignment horizontal="center" vertical="center" wrapText="1"/>
    </xf>
    <xf numFmtId="170" fontId="16" fillId="37" borderId="76" xfId="0" applyNumberFormat="1" applyFont="1" applyFill="1" applyBorder="1" applyAlignment="1">
      <alignment horizontal="center" vertical="center" wrapText="1"/>
    </xf>
    <xf numFmtId="170" fontId="16" fillId="37" borderId="76" xfId="1" applyNumberFormat="1" applyFont="1" applyFill="1" applyBorder="1" applyAlignment="1" applyProtection="1">
      <alignment horizontal="center" vertical="center" wrapText="1"/>
    </xf>
    <xf numFmtId="170" fontId="16" fillId="37" borderId="79" xfId="1" applyNumberFormat="1" applyFont="1" applyFill="1" applyBorder="1" applyAlignment="1" applyProtection="1">
      <alignment horizontal="center" vertical="center" wrapText="1"/>
    </xf>
    <xf numFmtId="164" fontId="25" fillId="0" borderId="12" xfId="0" applyNumberFormat="1" applyFont="1" applyBorder="1" applyAlignment="1">
      <alignment horizontal="center" vertical="center" wrapText="1"/>
    </xf>
    <xf numFmtId="43" fontId="8" fillId="0" borderId="14" xfId="1" applyFont="1" applyBorder="1" applyAlignment="1" applyProtection="1">
      <alignment horizontal="center" vertical="center"/>
    </xf>
    <xf numFmtId="1" fontId="58" fillId="0" borderId="16" xfId="0" applyNumberFormat="1" applyFont="1" applyBorder="1" applyAlignment="1">
      <alignment horizontal="center" vertical="center"/>
    </xf>
    <xf numFmtId="1" fontId="49" fillId="0" borderId="42" xfId="0" applyNumberFormat="1" applyFont="1" applyBorder="1" applyAlignment="1">
      <alignment horizontal="center" vertical="center"/>
    </xf>
    <xf numFmtId="2" fontId="9" fillId="35" borderId="35" xfId="0" applyNumberFormat="1" applyFont="1" applyFill="1" applyBorder="1" applyAlignment="1">
      <alignment horizontal="center"/>
    </xf>
    <xf numFmtId="2" fontId="9" fillId="35" borderId="42" xfId="0" applyNumberFormat="1" applyFont="1" applyFill="1" applyBorder="1" applyAlignment="1">
      <alignment horizontal="center"/>
    </xf>
    <xf numFmtId="182" fontId="9" fillId="35" borderId="35" xfId="0" applyNumberFormat="1" applyFont="1" applyFill="1" applyBorder="1" applyAlignment="1">
      <alignment horizontal="center"/>
    </xf>
    <xf numFmtId="182" fontId="9" fillId="35" borderId="42" xfId="0" applyNumberFormat="1" applyFont="1" applyFill="1" applyBorder="1" applyAlignment="1">
      <alignment horizontal="center"/>
    </xf>
    <xf numFmtId="0" fontId="14" fillId="42" borderId="0" xfId="0" applyFont="1" applyFill="1"/>
    <xf numFmtId="0" fontId="9" fillId="42" borderId="0" xfId="0" applyFont="1" applyFill="1"/>
    <xf numFmtId="0" fontId="12" fillId="42" borderId="0" xfId="0" applyFont="1" applyFill="1"/>
    <xf numFmtId="0" fontId="15" fillId="42" borderId="0" xfId="0" applyFont="1" applyFill="1"/>
    <xf numFmtId="0" fontId="135" fillId="2" borderId="1" xfId="0" applyFont="1" applyFill="1" applyBorder="1" applyAlignment="1">
      <alignment horizontal="left" vertical="center"/>
    </xf>
    <xf numFmtId="1" fontId="9" fillId="4" borderId="42" xfId="0" applyNumberFormat="1" applyFont="1" applyFill="1" applyBorder="1"/>
    <xf numFmtId="170" fontId="18" fillId="37" borderId="77" xfId="1" applyNumberFormat="1" applyFont="1" applyFill="1" applyBorder="1" applyAlignment="1" applyProtection="1">
      <alignment horizontal="center" vertical="center" wrapText="1"/>
    </xf>
    <xf numFmtId="170" fontId="18" fillId="37" borderId="73" xfId="1" applyNumberFormat="1" applyFont="1" applyFill="1" applyBorder="1" applyAlignment="1" applyProtection="1">
      <alignment horizontal="center" vertical="center" wrapText="1"/>
    </xf>
    <xf numFmtId="170" fontId="16" fillId="37" borderId="77" xfId="1" applyNumberFormat="1" applyFont="1" applyFill="1" applyBorder="1" applyAlignment="1" applyProtection="1">
      <alignment horizontal="center" vertical="center" wrapText="1"/>
    </xf>
    <xf numFmtId="170" fontId="16" fillId="37" borderId="78" xfId="0" applyNumberFormat="1" applyFont="1" applyFill="1" applyBorder="1" applyAlignment="1">
      <alignment horizontal="center" vertical="center"/>
    </xf>
    <xf numFmtId="170" fontId="16" fillId="37" borderId="73" xfId="0" applyNumberFormat="1" applyFont="1" applyFill="1" applyBorder="1" applyAlignment="1">
      <alignment horizontal="center" vertical="center"/>
    </xf>
    <xf numFmtId="170" fontId="16" fillId="37" borderId="77" xfId="0" applyNumberFormat="1" applyFont="1" applyFill="1" applyBorder="1" applyAlignment="1">
      <alignment horizontal="center" vertical="center"/>
    </xf>
    <xf numFmtId="170" fontId="16" fillId="37" borderId="81" xfId="0" applyNumberFormat="1" applyFont="1" applyFill="1" applyBorder="1" applyAlignment="1">
      <alignment horizontal="center" vertical="center"/>
    </xf>
    <xf numFmtId="170" fontId="18" fillId="37" borderId="26" xfId="1" applyNumberFormat="1" applyFont="1" applyFill="1" applyBorder="1" applyAlignment="1" applyProtection="1">
      <alignment horizontal="center" vertical="center" wrapText="1"/>
    </xf>
    <xf numFmtId="0" fontId="32" fillId="0" borderId="4" xfId="0" applyFont="1" applyBorder="1" applyAlignment="1">
      <alignment vertical="top" wrapText="1"/>
    </xf>
    <xf numFmtId="0" fontId="32" fillId="0" borderId="18" xfId="0" applyFont="1" applyBorder="1" applyAlignment="1">
      <alignment vertical="top" wrapText="1"/>
    </xf>
    <xf numFmtId="0" fontId="32" fillId="0" borderId="13" xfId="0" applyFont="1" applyBorder="1" applyAlignment="1">
      <alignment vertical="top" wrapText="1"/>
    </xf>
    <xf numFmtId="1" fontId="113" fillId="10" borderId="1" xfId="0" applyNumberFormat="1" applyFont="1" applyFill="1" applyBorder="1" applyAlignment="1">
      <alignment horizontal="center" vertical="center" wrapText="1"/>
    </xf>
    <xf numFmtId="1" fontId="31" fillId="0" borderId="14" xfId="0" applyNumberFormat="1" applyFont="1" applyBorder="1" applyAlignment="1">
      <alignment horizontal="center" vertical="center" wrapText="1"/>
    </xf>
    <xf numFmtId="1" fontId="9" fillId="0" borderId="47" xfId="1" applyNumberFormat="1" applyFont="1" applyBorder="1" applyAlignment="1">
      <alignment horizontal="center"/>
    </xf>
    <xf numFmtId="1" fontId="76" fillId="43" borderId="14" xfId="0" applyNumberFormat="1" applyFont="1" applyFill="1" applyBorder="1" applyAlignment="1">
      <alignment horizontal="center" vertical="center" wrapText="1"/>
    </xf>
    <xf numFmtId="1" fontId="80" fillId="26" borderId="6" xfId="0" applyNumberFormat="1" applyFont="1" applyFill="1" applyBorder="1" applyAlignment="1">
      <alignment horizontal="center" vertical="center"/>
    </xf>
    <xf numFmtId="1" fontId="76" fillId="44" borderId="14" xfId="0" applyNumberFormat="1" applyFont="1" applyFill="1" applyBorder="1" applyAlignment="1">
      <alignment horizontal="center" vertical="center" wrapText="1"/>
    </xf>
    <xf numFmtId="167" fontId="55" fillId="26" borderId="7" xfId="0" applyNumberFormat="1" applyFont="1" applyFill="1" applyBorder="1" applyAlignment="1">
      <alignment horizontal="center" vertical="center"/>
    </xf>
    <xf numFmtId="170" fontId="18" fillId="37" borderId="72" xfId="1" applyNumberFormat="1" applyFont="1" applyFill="1" applyBorder="1" applyAlignment="1" applyProtection="1">
      <alignment horizontal="center" vertical="center" wrapText="1"/>
    </xf>
    <xf numFmtId="0" fontId="49" fillId="0" borderId="36" xfId="0" applyFont="1" applyBorder="1" applyAlignment="1">
      <alignment horizontal="center" vertical="center"/>
    </xf>
    <xf numFmtId="1" fontId="16" fillId="4" borderId="40" xfId="0" applyNumberFormat="1" applyFont="1" applyFill="1" applyBorder="1" applyAlignment="1">
      <alignment horizontal="center" vertical="center"/>
    </xf>
    <xf numFmtId="1" fontId="137" fillId="19" borderId="0" xfId="0" applyNumberFormat="1" applyFont="1" applyFill="1" applyAlignment="1">
      <alignment horizontal="center" vertical="center"/>
    </xf>
    <xf numFmtId="164" fontId="14" fillId="0" borderId="15" xfId="0" applyNumberFormat="1" applyFont="1" applyBorder="1" applyAlignment="1">
      <alignment horizontal="center" vertical="center"/>
    </xf>
    <xf numFmtId="164" fontId="14" fillId="0" borderId="16" xfId="0" applyNumberFormat="1" applyFont="1" applyBorder="1" applyAlignment="1">
      <alignment horizontal="center" vertical="center"/>
    </xf>
    <xf numFmtId="164" fontId="7" fillId="0" borderId="83" xfId="0" applyNumberFormat="1" applyFont="1" applyBorder="1"/>
    <xf numFmtId="170" fontId="16" fillId="0" borderId="14" xfId="0" applyNumberFormat="1" applyFont="1" applyBorder="1" applyAlignment="1">
      <alignment horizontal="center" vertical="center" wrapText="1"/>
    </xf>
    <xf numFmtId="1" fontId="13" fillId="18" borderId="14" xfId="0" applyNumberFormat="1" applyFont="1" applyFill="1" applyBorder="1" applyAlignment="1">
      <alignment horizontal="center" vertical="center" wrapText="1"/>
    </xf>
    <xf numFmtId="1" fontId="31" fillId="3" borderId="14" xfId="0" applyNumberFormat="1" applyFont="1" applyFill="1" applyBorder="1" applyAlignment="1">
      <alignment horizontal="center" vertical="center" wrapText="1"/>
    </xf>
    <xf numFmtId="1" fontId="13" fillId="45" borderId="14" xfId="0" applyNumberFormat="1" applyFont="1" applyFill="1" applyBorder="1" applyAlignment="1">
      <alignment horizontal="center" vertical="center" wrapText="1"/>
    </xf>
    <xf numFmtId="41" fontId="9" fillId="0" borderId="29" xfId="1" applyNumberFormat="1" applyFont="1" applyBorder="1" applyAlignment="1">
      <alignment horizontal="center"/>
    </xf>
    <xf numFmtId="41" fontId="9" fillId="0" borderId="34" xfId="1" applyNumberFormat="1" applyFont="1" applyBorder="1" applyAlignment="1">
      <alignment horizontal="center"/>
    </xf>
    <xf numFmtId="41" fontId="9" fillId="0" borderId="30" xfId="1" applyNumberFormat="1" applyFont="1" applyBorder="1" applyAlignment="1">
      <alignment horizontal="center"/>
    </xf>
    <xf numFmtId="41" fontId="9" fillId="0" borderId="35" xfId="1" applyNumberFormat="1" applyFont="1" applyBorder="1" applyAlignment="1">
      <alignment horizontal="center"/>
    </xf>
    <xf numFmtId="41" fontId="9" fillId="0" borderId="53" xfId="1" applyNumberFormat="1" applyFont="1" applyBorder="1" applyAlignment="1">
      <alignment horizontal="center"/>
    </xf>
    <xf numFmtId="41" fontId="9" fillId="0" borderId="42" xfId="1" applyNumberFormat="1" applyFont="1" applyBorder="1" applyAlignment="1">
      <alignment horizontal="center"/>
    </xf>
    <xf numFmtId="1" fontId="80" fillId="26" borderId="3" xfId="0" applyNumberFormat="1" applyFont="1" applyFill="1" applyBorder="1" applyAlignment="1">
      <alignment horizontal="center" vertical="center"/>
    </xf>
    <xf numFmtId="0" fontId="55" fillId="0" borderId="6" xfId="0" applyFont="1" applyBorder="1" applyAlignment="1">
      <alignment horizontal="center" vertical="center" wrapText="1"/>
    </xf>
    <xf numFmtId="1" fontId="9" fillId="3" borderId="42" xfId="0" applyNumberFormat="1" applyFont="1" applyFill="1" applyBorder="1"/>
    <xf numFmtId="1" fontId="76" fillId="46" borderId="14" xfId="0" applyNumberFormat="1" applyFont="1" applyFill="1" applyBorder="1" applyAlignment="1">
      <alignment horizontal="center" vertical="center" wrapText="1"/>
    </xf>
    <xf numFmtId="0" fontId="74" fillId="0" borderId="1" xfId="0" applyFont="1" applyBorder="1" applyAlignment="1">
      <alignment horizontal="center" vertical="center" wrapText="1"/>
    </xf>
    <xf numFmtId="0" fontId="28" fillId="0" borderId="6" xfId="0" applyFont="1" applyBorder="1" applyAlignment="1">
      <alignment horizontal="center" vertical="center" wrapText="1"/>
    </xf>
    <xf numFmtId="0" fontId="74" fillId="0" borderId="6" xfId="0" applyFont="1" applyBorder="1" applyAlignment="1">
      <alignment horizontal="center" vertical="center" wrapText="1"/>
    </xf>
    <xf numFmtId="0" fontId="17" fillId="0" borderId="8" xfId="0" applyFont="1" applyBorder="1" applyAlignment="1">
      <alignment vertical="center"/>
    </xf>
    <xf numFmtId="0" fontId="17" fillId="0" borderId="20" xfId="0" applyFont="1" applyBorder="1" applyAlignment="1">
      <alignment vertical="center"/>
    </xf>
    <xf numFmtId="0" fontId="32" fillId="0" borderId="0" xfId="0" applyFont="1" applyAlignment="1">
      <alignment vertical="center"/>
    </xf>
    <xf numFmtId="1" fontId="6" fillId="0" borderId="0" xfId="0" applyNumberFormat="1" applyFont="1" applyAlignment="1">
      <alignment vertical="center"/>
    </xf>
    <xf numFmtId="0" fontId="80" fillId="0" borderId="0" xfId="0" applyFont="1" applyAlignment="1">
      <alignment vertical="center" wrapText="1"/>
    </xf>
    <xf numFmtId="0" fontId="32" fillId="0" borderId="0" xfId="0" applyFont="1" applyAlignment="1">
      <alignment vertical="center" wrapText="1"/>
    </xf>
    <xf numFmtId="0" fontId="16" fillId="0" borderId="18" xfId="0" applyFont="1" applyBorder="1" applyAlignment="1">
      <alignment vertical="center"/>
    </xf>
    <xf numFmtId="0" fontId="14" fillId="0" borderId="5" xfId="0" applyFont="1" applyBorder="1" applyAlignment="1">
      <alignment horizontal="left" wrapText="1"/>
    </xf>
    <xf numFmtId="37" fontId="13" fillId="0" borderId="0" xfId="1" applyNumberFormat="1" applyFont="1" applyFill="1" applyBorder="1" applyAlignment="1" applyProtection="1">
      <alignment horizontal="center"/>
    </xf>
    <xf numFmtId="1" fontId="16" fillId="0" borderId="0" xfId="0" applyNumberFormat="1" applyFont="1" applyAlignment="1">
      <alignment horizontal="center" vertical="center"/>
    </xf>
    <xf numFmtId="1" fontId="16" fillId="0" borderId="0" xfId="0" applyNumberFormat="1" applyFont="1" applyAlignment="1">
      <alignment horizontal="center"/>
    </xf>
    <xf numFmtId="164" fontId="29" fillId="0" borderId="6" xfId="1" applyNumberFormat="1" applyFont="1" applyFill="1" applyBorder="1" applyAlignment="1" applyProtection="1">
      <alignment horizontal="center" vertical="center"/>
    </xf>
    <xf numFmtId="164" fontId="30" fillId="0" borderId="48" xfId="1" applyNumberFormat="1" applyFont="1" applyFill="1" applyBorder="1" applyAlignment="1" applyProtection="1">
      <alignment vertical="center"/>
    </xf>
    <xf numFmtId="164" fontId="30" fillId="0" borderId="31" xfId="1" applyNumberFormat="1" applyFont="1" applyFill="1" applyBorder="1" applyAlignment="1" applyProtection="1">
      <alignment vertical="center"/>
    </xf>
    <xf numFmtId="41" fontId="33" fillId="0" borderId="15" xfId="1" applyNumberFormat="1" applyFont="1" applyFill="1" applyBorder="1" applyAlignment="1" applyProtection="1">
      <alignment horizontal="center" vertical="center"/>
    </xf>
    <xf numFmtId="41" fontId="33" fillId="0" borderId="16" xfId="1" applyNumberFormat="1" applyFont="1" applyFill="1" applyBorder="1" applyAlignment="1" applyProtection="1">
      <alignment horizontal="center" vertical="center"/>
    </xf>
    <xf numFmtId="41" fontId="33" fillId="0" borderId="40" xfId="1" applyNumberFormat="1" applyFont="1" applyFill="1" applyBorder="1" applyAlignment="1" applyProtection="1">
      <alignment horizontal="center" vertical="center"/>
    </xf>
    <xf numFmtId="41" fontId="33" fillId="0" borderId="17" xfId="1" applyNumberFormat="1" applyFont="1" applyFill="1" applyBorder="1" applyAlignment="1" applyProtection="1">
      <alignment horizontal="center" vertical="center"/>
    </xf>
    <xf numFmtId="41" fontId="33" fillId="37" borderId="15" xfId="1" applyNumberFormat="1" applyFont="1" applyFill="1" applyBorder="1" applyAlignment="1" applyProtection="1">
      <alignment horizontal="center" vertical="center"/>
    </xf>
    <xf numFmtId="41" fontId="33" fillId="37" borderId="16" xfId="1" applyNumberFormat="1" applyFont="1" applyFill="1" applyBorder="1" applyAlignment="1" applyProtection="1">
      <alignment horizontal="center" vertical="center"/>
    </xf>
    <xf numFmtId="41" fontId="33" fillId="37" borderId="40" xfId="1" applyNumberFormat="1" applyFont="1" applyFill="1" applyBorder="1" applyAlignment="1" applyProtection="1">
      <alignment horizontal="center" vertical="center"/>
    </xf>
    <xf numFmtId="41" fontId="33" fillId="37" borderId="7" xfId="1" applyNumberFormat="1" applyFont="1" applyFill="1" applyBorder="1" applyAlignment="1" applyProtection="1">
      <alignment horizontal="center" vertical="center"/>
    </xf>
    <xf numFmtId="41" fontId="33" fillId="0" borderId="7" xfId="1" applyNumberFormat="1" applyFont="1" applyFill="1" applyBorder="1" applyAlignment="1" applyProtection="1">
      <alignment horizontal="center" vertical="center"/>
    </xf>
    <xf numFmtId="1" fontId="16" fillId="0" borderId="0" xfId="0" applyNumberFormat="1" applyFont="1" applyAlignment="1">
      <alignment horizontal="right"/>
    </xf>
    <xf numFmtId="1" fontId="35" fillId="0" borderId="3" xfId="0" applyNumberFormat="1" applyFont="1" applyBorder="1" applyAlignment="1">
      <alignment horizontal="center" vertical="center"/>
    </xf>
    <xf numFmtId="1" fontId="7" fillId="0" borderId="14" xfId="0" applyNumberFormat="1" applyFont="1" applyBorder="1" applyAlignment="1">
      <alignment horizontal="center" vertical="center"/>
    </xf>
    <xf numFmtId="164" fontId="29" fillId="0" borderId="1" xfId="1" applyNumberFormat="1" applyFont="1" applyFill="1" applyBorder="1" applyAlignment="1" applyProtection="1">
      <alignment horizontal="center" vertical="center"/>
    </xf>
    <xf numFmtId="0" fontId="32" fillId="0" borderId="2" xfId="0" applyFont="1" applyBorder="1" applyAlignment="1">
      <alignment vertical="center"/>
    </xf>
    <xf numFmtId="164" fontId="29" fillId="0" borderId="1" xfId="0" applyNumberFormat="1" applyFont="1" applyBorder="1" applyAlignment="1">
      <alignment horizontal="center" vertical="center"/>
    </xf>
    <xf numFmtId="164" fontId="29" fillId="0" borderId="14" xfId="1" applyNumberFormat="1" applyFont="1" applyFill="1" applyBorder="1" applyAlignment="1" applyProtection="1">
      <alignment horizontal="center" vertical="center"/>
    </xf>
    <xf numFmtId="164" fontId="29" fillId="0" borderId="14" xfId="0" applyNumberFormat="1" applyFont="1" applyBorder="1" applyAlignment="1">
      <alignment horizontal="center" vertical="center"/>
    </xf>
    <xf numFmtId="164" fontId="139" fillId="0" borderId="25" xfId="1" applyNumberFormat="1" applyFont="1" applyFill="1" applyBorder="1" applyAlignment="1" applyProtection="1">
      <alignment horizontal="center" vertical="center"/>
    </xf>
    <xf numFmtId="164" fontId="139" fillId="0" borderId="10" xfId="1" applyNumberFormat="1" applyFont="1" applyFill="1" applyBorder="1" applyAlignment="1" applyProtection="1">
      <alignment horizontal="center" vertical="center"/>
    </xf>
    <xf numFmtId="164" fontId="139" fillId="0" borderId="72" xfId="1" applyNumberFormat="1" applyFont="1" applyFill="1" applyBorder="1" applyAlignment="1" applyProtection="1">
      <alignment horizontal="center" vertical="center"/>
    </xf>
    <xf numFmtId="164" fontId="140" fillId="0" borderId="23" xfId="1" applyNumberFormat="1" applyFont="1" applyFill="1" applyBorder="1" applyAlignment="1" applyProtection="1">
      <alignment horizontal="center" vertical="center"/>
    </xf>
    <xf numFmtId="164" fontId="140" fillId="0" borderId="9" xfId="1" applyNumberFormat="1" applyFont="1" applyFill="1" applyBorder="1" applyAlignment="1" applyProtection="1">
      <alignment horizontal="center" vertical="center"/>
    </xf>
    <xf numFmtId="164" fontId="140" fillId="0" borderId="73" xfId="1" applyNumberFormat="1" applyFont="1" applyFill="1" applyBorder="1" applyAlignment="1" applyProtection="1">
      <alignment horizontal="center" vertical="center"/>
    </xf>
    <xf numFmtId="164" fontId="139" fillId="0" borderId="23" xfId="1" applyNumberFormat="1" applyFont="1" applyFill="1" applyBorder="1" applyAlignment="1" applyProtection="1">
      <alignment horizontal="center" vertical="center"/>
    </xf>
    <xf numFmtId="164" fontId="139" fillId="0" borderId="9" xfId="1" applyNumberFormat="1" applyFont="1" applyFill="1" applyBorder="1" applyAlignment="1" applyProtection="1">
      <alignment horizontal="center" vertical="center"/>
    </xf>
    <xf numFmtId="164" fontId="139" fillId="0" borderId="73" xfId="1" applyNumberFormat="1" applyFont="1" applyFill="1" applyBorder="1" applyAlignment="1" applyProtection="1">
      <alignment horizontal="center" vertical="center"/>
    </xf>
    <xf numFmtId="164" fontId="140" fillId="0" borderId="80" xfId="1" applyNumberFormat="1" applyFont="1" applyFill="1" applyBorder="1" applyAlignment="1" applyProtection="1">
      <alignment horizontal="center" vertical="center"/>
    </xf>
    <xf numFmtId="164" fontId="140" fillId="0" borderId="76" xfId="1" applyNumberFormat="1" applyFont="1" applyFill="1" applyBorder="1" applyAlignment="1" applyProtection="1">
      <alignment horizontal="center" vertical="center"/>
    </xf>
    <xf numFmtId="164" fontId="140" fillId="0" borderId="77" xfId="1" applyNumberFormat="1" applyFont="1" applyFill="1" applyBorder="1" applyAlignment="1" applyProtection="1">
      <alignment horizontal="center" vertical="center"/>
    </xf>
    <xf numFmtId="164" fontId="21" fillId="0" borderId="80" xfId="0" applyNumberFormat="1" applyFont="1" applyBorder="1" applyAlignment="1">
      <alignment horizontal="center" vertical="center"/>
    </xf>
    <xf numFmtId="164" fontId="21" fillId="0" borderId="76" xfId="0" applyNumberFormat="1" applyFont="1" applyBorder="1" applyAlignment="1">
      <alignment horizontal="center" vertical="center"/>
    </xf>
    <xf numFmtId="164" fontId="21" fillId="0" borderId="77" xfId="0" applyNumberFormat="1" applyFont="1" applyBorder="1" applyAlignment="1">
      <alignment horizontal="center" vertical="center"/>
    </xf>
    <xf numFmtId="164" fontId="140" fillId="0" borderId="73" xfId="1" applyNumberFormat="1" applyFont="1" applyFill="1" applyBorder="1" applyAlignment="1" applyProtection="1">
      <alignment vertical="center"/>
    </xf>
    <xf numFmtId="164" fontId="140" fillId="0" borderId="25" xfId="1" applyNumberFormat="1" applyFont="1" applyFill="1" applyBorder="1" applyAlignment="1" applyProtection="1">
      <alignment horizontal="center" vertical="center"/>
    </xf>
    <xf numFmtId="164" fontId="140" fillId="0" borderId="10" xfId="1" applyNumberFormat="1" applyFont="1" applyFill="1" applyBorder="1" applyAlignment="1" applyProtection="1">
      <alignment horizontal="center" vertical="center"/>
    </xf>
    <xf numFmtId="37" fontId="140" fillId="0" borderId="10" xfId="1" applyNumberFormat="1" applyFont="1" applyFill="1" applyBorder="1" applyAlignment="1" applyProtection="1">
      <alignment horizontal="center" vertical="center"/>
    </xf>
    <xf numFmtId="37" fontId="140" fillId="0" borderId="72" xfId="1" applyNumberFormat="1" applyFont="1" applyFill="1" applyBorder="1" applyAlignment="1" applyProtection="1">
      <alignment horizontal="center" vertical="center"/>
    </xf>
    <xf numFmtId="164" fontId="140" fillId="0" borderId="24" xfId="1" applyNumberFormat="1" applyFont="1" applyFill="1" applyBorder="1" applyAlignment="1" applyProtection="1">
      <alignment horizontal="center" vertical="center"/>
    </xf>
    <xf numFmtId="164" fontId="140" fillId="0" borderId="22" xfId="1" applyNumberFormat="1" applyFont="1" applyFill="1" applyBorder="1" applyAlignment="1" applyProtection="1">
      <alignment horizontal="center" vertical="center"/>
    </xf>
    <xf numFmtId="164" fontId="140" fillId="0" borderId="82" xfId="1" applyNumberFormat="1" applyFont="1" applyFill="1" applyBorder="1" applyAlignment="1" applyProtection="1">
      <alignment horizontal="center" vertical="center"/>
    </xf>
    <xf numFmtId="164" fontId="140" fillId="0" borderId="72" xfId="1" applyNumberFormat="1" applyFont="1" applyFill="1" applyBorder="1" applyAlignment="1" applyProtection="1">
      <alignment horizontal="center" vertical="center"/>
    </xf>
    <xf numFmtId="164" fontId="140" fillId="37" borderId="25" xfId="1" applyNumberFormat="1" applyFont="1" applyFill="1" applyBorder="1" applyAlignment="1" applyProtection="1">
      <alignment horizontal="center" vertical="center"/>
    </xf>
    <xf numFmtId="164" fontId="140" fillId="37" borderId="10" xfId="1" applyNumberFormat="1" applyFont="1" applyFill="1" applyBorder="1" applyAlignment="1" applyProtection="1">
      <alignment horizontal="center" vertical="center"/>
    </xf>
    <xf numFmtId="164" fontId="140" fillId="37" borderId="72" xfId="1" applyNumberFormat="1" applyFont="1" applyFill="1" applyBorder="1" applyAlignment="1" applyProtection="1">
      <alignment horizontal="center" vertical="center"/>
    </xf>
    <xf numFmtId="164" fontId="140" fillId="37" borderId="23" xfId="1" applyNumberFormat="1" applyFont="1" applyFill="1" applyBorder="1" applyAlignment="1" applyProtection="1">
      <alignment horizontal="center" vertical="center"/>
    </xf>
    <xf numFmtId="164" fontId="140" fillId="37" borderId="9" xfId="1" applyNumberFormat="1" applyFont="1" applyFill="1" applyBorder="1" applyAlignment="1" applyProtection="1">
      <alignment horizontal="center" vertical="center"/>
    </xf>
    <xf numFmtId="164" fontId="140" fillId="37" borderId="73" xfId="1" applyNumberFormat="1" applyFont="1" applyFill="1" applyBorder="1" applyAlignment="1" applyProtection="1">
      <alignment horizontal="center" vertical="center"/>
    </xf>
    <xf numFmtId="164" fontId="140" fillId="37" borderId="80" xfId="1" applyNumberFormat="1" applyFont="1" applyFill="1" applyBorder="1" applyAlignment="1" applyProtection="1">
      <alignment horizontal="center" vertical="center"/>
    </xf>
    <xf numFmtId="164" fontId="140" fillId="37" borderId="76" xfId="1" applyNumberFormat="1" applyFont="1" applyFill="1" applyBorder="1" applyAlignment="1" applyProtection="1">
      <alignment horizontal="center" vertical="center"/>
    </xf>
    <xf numFmtId="164" fontId="140" fillId="37" borderId="77" xfId="1" applyNumberFormat="1" applyFont="1" applyFill="1" applyBorder="1" applyAlignment="1" applyProtection="1">
      <alignment horizontal="center" vertical="center"/>
    </xf>
    <xf numFmtId="164" fontId="140" fillId="37" borderId="59" xfId="1" applyNumberFormat="1" applyFont="1" applyFill="1" applyBorder="1" applyAlignment="1" applyProtection="1">
      <alignment horizontal="center" vertical="center"/>
    </xf>
    <xf numFmtId="164" fontId="140" fillId="37" borderId="52" xfId="1" applyNumberFormat="1" applyFont="1" applyFill="1" applyBorder="1" applyAlignment="1" applyProtection="1">
      <alignment horizontal="center" vertical="center"/>
    </xf>
    <xf numFmtId="164" fontId="140" fillId="37" borderId="81" xfId="1" applyNumberFormat="1" applyFont="1" applyFill="1" applyBorder="1" applyAlignment="1" applyProtection="1">
      <alignment horizontal="center" vertical="center"/>
    </xf>
    <xf numFmtId="164" fontId="140" fillId="0" borderId="59" xfId="1" applyNumberFormat="1" applyFont="1" applyFill="1" applyBorder="1" applyAlignment="1" applyProtection="1">
      <alignment horizontal="center" vertical="center"/>
    </xf>
    <xf numFmtId="164" fontId="140" fillId="0" borderId="52" xfId="1" applyNumberFormat="1" applyFont="1" applyFill="1" applyBorder="1" applyAlignment="1" applyProtection="1">
      <alignment horizontal="center" vertical="center"/>
    </xf>
    <xf numFmtId="164" fontId="140" fillId="0" borderId="81" xfId="1" applyNumberFormat="1" applyFont="1" applyFill="1" applyBorder="1" applyAlignment="1" applyProtection="1">
      <alignment horizontal="center" vertical="center"/>
    </xf>
    <xf numFmtId="18" fontId="17" fillId="0" borderId="20" xfId="0" applyNumberFormat="1" applyFont="1" applyBorder="1" applyAlignment="1">
      <alignment vertical="center"/>
    </xf>
    <xf numFmtId="164" fontId="29" fillId="0" borderId="7" xfId="0" applyNumberFormat="1" applyFont="1" applyBorder="1" applyAlignment="1">
      <alignment horizontal="center" vertical="center"/>
    </xf>
    <xf numFmtId="164" fontId="29" fillId="0" borderId="18" xfId="0" applyNumberFormat="1" applyFont="1" applyBorder="1" applyAlignment="1">
      <alignment horizontal="center" vertical="center"/>
    </xf>
    <xf numFmtId="164" fontId="139" fillId="0" borderId="26" xfId="1" applyNumberFormat="1" applyFont="1" applyFill="1" applyBorder="1" applyAlignment="1" applyProtection="1">
      <alignment horizontal="center" vertical="center"/>
    </xf>
    <xf numFmtId="164" fontId="140" fillId="0" borderId="27" xfId="1" applyNumberFormat="1" applyFont="1" applyFill="1" applyBorder="1" applyAlignment="1" applyProtection="1">
      <alignment horizontal="center" vertical="center"/>
    </xf>
    <xf numFmtId="164" fontId="139" fillId="0" borderId="27" xfId="1" applyNumberFormat="1" applyFont="1" applyFill="1" applyBorder="1" applyAlignment="1" applyProtection="1">
      <alignment horizontal="center" vertical="center"/>
    </xf>
    <xf numFmtId="164" fontId="140" fillId="0" borderId="79" xfId="1" applyNumberFormat="1" applyFont="1" applyFill="1" applyBorder="1" applyAlignment="1" applyProtection="1">
      <alignment horizontal="center" vertical="center"/>
    </xf>
    <xf numFmtId="164" fontId="21" fillId="0" borderId="79" xfId="0" applyNumberFormat="1" applyFont="1" applyBorder="1" applyAlignment="1">
      <alignment horizontal="center" vertical="center"/>
    </xf>
    <xf numFmtId="37" fontId="140" fillId="0" borderId="26" xfId="1" applyNumberFormat="1" applyFont="1" applyFill="1" applyBorder="1" applyAlignment="1" applyProtection="1">
      <alignment horizontal="center" vertical="center"/>
    </xf>
    <xf numFmtId="164" fontId="140" fillId="0" borderId="28" xfId="1" applyNumberFormat="1" applyFont="1" applyFill="1" applyBorder="1" applyAlignment="1" applyProtection="1">
      <alignment horizontal="center" vertical="center"/>
    </xf>
    <xf numFmtId="164" fontId="140" fillId="0" borderId="26" xfId="1" applyNumberFormat="1" applyFont="1" applyFill="1" applyBorder="1" applyAlignment="1" applyProtection="1">
      <alignment horizontal="center" vertical="center"/>
    </xf>
    <xf numFmtId="164" fontId="140" fillId="37" borderId="26" xfId="1" applyNumberFormat="1" applyFont="1" applyFill="1" applyBorder="1" applyAlignment="1" applyProtection="1">
      <alignment horizontal="center" vertical="center"/>
    </xf>
    <xf numFmtId="164" fontId="140" fillId="37" borderId="27" xfId="1" applyNumberFormat="1" applyFont="1" applyFill="1" applyBorder="1" applyAlignment="1" applyProtection="1">
      <alignment horizontal="center" vertical="center"/>
    </xf>
    <xf numFmtId="164" fontId="140" fillId="37" borderId="79" xfId="1" applyNumberFormat="1" applyFont="1" applyFill="1" applyBorder="1" applyAlignment="1" applyProtection="1">
      <alignment horizontal="center" vertical="center"/>
    </xf>
    <xf numFmtId="164" fontId="140" fillId="37" borderId="71" xfId="1" applyNumberFormat="1" applyFont="1" applyFill="1" applyBorder="1" applyAlignment="1" applyProtection="1">
      <alignment horizontal="center" vertical="center"/>
    </xf>
    <xf numFmtId="164" fontId="140" fillId="0" borderId="71" xfId="1" applyNumberFormat="1" applyFont="1" applyFill="1" applyBorder="1" applyAlignment="1" applyProtection="1">
      <alignment horizontal="center" vertical="center"/>
    </xf>
    <xf numFmtId="0" fontId="30" fillId="0" borderId="0" xfId="0" applyFont="1" applyAlignment="1">
      <alignment wrapText="1"/>
    </xf>
    <xf numFmtId="0" fontId="30" fillId="0" borderId="21" xfId="0" applyFont="1" applyBorder="1" applyAlignment="1">
      <alignment wrapText="1"/>
    </xf>
    <xf numFmtId="164" fontId="140" fillId="0" borderId="33" xfId="1" applyNumberFormat="1" applyFont="1" applyFill="1" applyBorder="1" applyAlignment="1" applyProtection="1">
      <alignment horizontal="center" vertical="center"/>
    </xf>
    <xf numFmtId="0" fontId="9" fillId="0" borderId="3" xfId="0" applyFont="1" applyBorder="1" applyAlignment="1">
      <alignment horizontal="center" vertical="center"/>
    </xf>
    <xf numFmtId="0" fontId="9" fillId="0" borderId="12" xfId="0" applyFont="1" applyBorder="1" applyAlignment="1">
      <alignment horizontal="center" vertical="center"/>
    </xf>
    <xf numFmtId="0" fontId="9" fillId="0" borderId="86" xfId="0" applyFont="1" applyBorder="1" applyAlignment="1">
      <alignment vertical="center"/>
    </xf>
    <xf numFmtId="0" fontId="9" fillId="0" borderId="87" xfId="0" applyFont="1" applyBorder="1" applyAlignment="1">
      <alignment vertical="center"/>
    </xf>
    <xf numFmtId="41" fontId="141" fillId="0" borderId="15" xfId="1" applyNumberFormat="1" applyFont="1" applyFill="1" applyBorder="1" applyAlignment="1" applyProtection="1">
      <alignment horizontal="center" vertical="center"/>
    </xf>
    <xf numFmtId="41" fontId="141" fillId="0" borderId="16" xfId="1" applyNumberFormat="1" applyFont="1" applyFill="1" applyBorder="1" applyAlignment="1" applyProtection="1">
      <alignment horizontal="center" vertical="center"/>
    </xf>
    <xf numFmtId="41" fontId="141" fillId="0" borderId="17" xfId="1" applyNumberFormat="1" applyFont="1" applyFill="1" applyBorder="1" applyAlignment="1" applyProtection="1">
      <alignment horizontal="center" vertical="center"/>
    </xf>
    <xf numFmtId="41" fontId="141" fillId="37" borderId="15" xfId="1" applyNumberFormat="1" applyFont="1" applyFill="1" applyBorder="1" applyAlignment="1" applyProtection="1">
      <alignment horizontal="center" vertical="center"/>
    </xf>
    <xf numFmtId="41" fontId="141" fillId="37" borderId="16" xfId="1" applyNumberFormat="1" applyFont="1" applyFill="1" applyBorder="1" applyAlignment="1" applyProtection="1">
      <alignment horizontal="center" vertical="center"/>
    </xf>
    <xf numFmtId="41" fontId="141" fillId="37" borderId="17" xfId="1" applyNumberFormat="1" applyFont="1" applyFill="1" applyBorder="1" applyAlignment="1" applyProtection="1">
      <alignment horizontal="center" vertical="center"/>
    </xf>
    <xf numFmtId="0" fontId="7" fillId="0" borderId="14" xfId="0" applyFont="1" applyBorder="1" applyAlignment="1">
      <alignment horizontal="left" vertical="center"/>
    </xf>
    <xf numFmtId="0" fontId="32" fillId="0" borderId="63" xfId="0" applyFont="1" applyBorder="1" applyAlignment="1">
      <alignment horizontal="center" vertical="center"/>
    </xf>
    <xf numFmtId="1" fontId="6" fillId="0" borderId="50" xfId="0" applyNumberFormat="1" applyFont="1" applyBorder="1" applyAlignment="1">
      <alignment horizontal="center"/>
    </xf>
    <xf numFmtId="1" fontId="6" fillId="0" borderId="48" xfId="0" applyNumberFormat="1" applyFont="1" applyBorder="1" applyAlignment="1">
      <alignment horizontal="center"/>
    </xf>
    <xf numFmtId="2" fontId="9" fillId="0" borderId="0" xfId="0" applyNumberFormat="1" applyFont="1" applyAlignment="1">
      <alignment horizontal="center" vertical="center"/>
    </xf>
    <xf numFmtId="2" fontId="9" fillId="0" borderId="0" xfId="0" quotePrefix="1" applyNumberFormat="1" applyFont="1" applyAlignment="1">
      <alignment horizontal="center" vertical="center"/>
    </xf>
    <xf numFmtId="1" fontId="14" fillId="0" borderId="23" xfId="0" applyNumberFormat="1" applyFont="1" applyBorder="1" applyAlignment="1">
      <alignment horizontal="center" vertical="center"/>
    </xf>
    <xf numFmtId="1" fontId="7" fillId="0" borderId="30" xfId="0" applyNumberFormat="1" applyFont="1" applyBorder="1" applyAlignment="1">
      <alignment horizontal="center"/>
    </xf>
    <xf numFmtId="1" fontId="7" fillId="0" borderId="29" xfId="0" applyNumberFormat="1" applyFont="1" applyBorder="1" applyAlignment="1">
      <alignment horizontal="center"/>
    </xf>
    <xf numFmtId="1" fontId="14" fillId="0" borderId="25" xfId="0" applyNumberFormat="1" applyFont="1" applyBorder="1" applyAlignment="1">
      <alignment horizontal="center" vertical="center"/>
    </xf>
    <xf numFmtId="1" fontId="14" fillId="0" borderId="10" xfId="0" applyNumberFormat="1" applyFont="1" applyBorder="1" applyAlignment="1">
      <alignment horizontal="center" vertical="center"/>
    </xf>
    <xf numFmtId="1" fontId="14" fillId="0" borderId="44" xfId="0" applyNumberFormat="1" applyFont="1" applyBorder="1" applyAlignment="1">
      <alignment horizontal="center" vertical="center"/>
    </xf>
    <xf numFmtId="1" fontId="14" fillId="0" borderId="84" xfId="0" applyNumberFormat="1" applyFont="1" applyBorder="1" applyAlignment="1">
      <alignment horizontal="center" vertical="center"/>
    </xf>
    <xf numFmtId="1" fontId="14" fillId="0" borderId="72" xfId="0" applyNumberFormat="1" applyFont="1" applyBorder="1" applyAlignment="1">
      <alignment horizontal="center" vertical="center"/>
    </xf>
    <xf numFmtId="1" fontId="14" fillId="0" borderId="45" xfId="0" applyNumberFormat="1" applyFont="1" applyBorder="1" applyAlignment="1">
      <alignment horizontal="center" vertical="center"/>
    </xf>
    <xf numFmtId="1" fontId="14" fillId="0" borderId="26" xfId="0" applyNumberFormat="1" applyFont="1" applyBorder="1" applyAlignment="1">
      <alignment horizontal="center" vertical="center"/>
    </xf>
    <xf numFmtId="1" fontId="14" fillId="0" borderId="9" xfId="0" applyNumberFormat="1" applyFont="1" applyBorder="1" applyAlignment="1">
      <alignment horizontal="center" vertical="center"/>
    </xf>
    <xf numFmtId="1" fontId="14" fillId="0" borderId="73" xfId="0" applyNumberFormat="1" applyFont="1" applyBorder="1" applyAlignment="1">
      <alignment horizontal="center" vertical="center"/>
    </xf>
    <xf numFmtId="1" fontId="14" fillId="0" borderId="39" xfId="0" applyNumberFormat="1" applyFont="1" applyBorder="1" applyAlignment="1">
      <alignment horizontal="center" vertical="center"/>
    </xf>
    <xf numFmtId="1" fontId="14" fillId="0" borderId="27" xfId="0" applyNumberFormat="1" applyFont="1" applyBorder="1" applyAlignment="1">
      <alignment horizontal="center" vertical="center"/>
    </xf>
    <xf numFmtId="1" fontId="14" fillId="0" borderId="22" xfId="0" applyNumberFormat="1" applyFont="1" applyBorder="1" applyAlignment="1">
      <alignment horizontal="center" vertical="center"/>
    </xf>
    <xf numFmtId="1" fontId="14" fillId="0" borderId="82" xfId="0" applyNumberFormat="1" applyFont="1" applyBorder="1" applyAlignment="1">
      <alignment horizontal="center" vertical="center"/>
    </xf>
    <xf numFmtId="1" fontId="14" fillId="0" borderId="66" xfId="0" applyNumberFormat="1" applyFont="1" applyBorder="1" applyAlignment="1">
      <alignment horizontal="center" vertical="center"/>
    </xf>
    <xf numFmtId="1" fontId="14" fillId="0" borderId="28" xfId="0" applyNumberFormat="1" applyFont="1" applyBorder="1" applyAlignment="1">
      <alignment horizontal="center" vertical="center"/>
    </xf>
    <xf numFmtId="1" fontId="7" fillId="0" borderId="29" xfId="1" applyNumberFormat="1" applyFont="1" applyFill="1" applyBorder="1" applyAlignment="1" applyProtection="1">
      <alignment horizontal="center"/>
    </xf>
    <xf numFmtId="1" fontId="14" fillId="0" borderId="10" xfId="0" applyNumberFormat="1" applyFont="1" applyBorder="1"/>
    <xf numFmtId="1" fontId="14" fillId="0" borderId="26" xfId="0" applyNumberFormat="1" applyFont="1" applyBorder="1"/>
    <xf numFmtId="1" fontId="7" fillId="0" borderId="30" xfId="1" applyNumberFormat="1" applyFont="1" applyFill="1" applyBorder="1" applyAlignment="1" applyProtection="1">
      <alignment horizontal="center"/>
    </xf>
    <xf numFmtId="1" fontId="14" fillId="0" borderId="9" xfId="0" applyNumberFormat="1" applyFont="1" applyBorder="1"/>
    <xf numFmtId="1" fontId="14" fillId="0" borderId="27" xfId="0" applyNumberFormat="1" applyFont="1" applyBorder="1"/>
    <xf numFmtId="1" fontId="7" fillId="0" borderId="30" xfId="1" applyNumberFormat="1" applyFont="1" applyBorder="1" applyAlignment="1" applyProtection="1">
      <alignment horizontal="center"/>
    </xf>
    <xf numFmtId="1" fontId="14" fillId="0" borderId="24" xfId="0" applyNumberFormat="1" applyFont="1" applyBorder="1" applyAlignment="1">
      <alignment horizontal="center" vertical="center"/>
    </xf>
    <xf numFmtId="1" fontId="14" fillId="0" borderId="22" xfId="0" applyNumberFormat="1" applyFont="1" applyBorder="1"/>
    <xf numFmtId="1" fontId="14" fillId="0" borderId="28" xfId="0" applyNumberFormat="1" applyFont="1" applyBorder="1"/>
    <xf numFmtId="1" fontId="16" fillId="4" borderId="7" xfId="0" applyNumberFormat="1" applyFont="1" applyFill="1" applyBorder="1" applyAlignment="1">
      <alignment horizontal="center" vertical="center"/>
    </xf>
    <xf numFmtId="0" fontId="16" fillId="0" borderId="32" xfId="0" applyFont="1" applyBorder="1"/>
    <xf numFmtId="1" fontId="16" fillId="0" borderId="32" xfId="0" applyNumberFormat="1" applyFont="1" applyBorder="1" applyAlignment="1">
      <alignment horizontal="center"/>
    </xf>
    <xf numFmtId="1" fontId="9" fillId="0" borderId="54" xfId="0" applyNumberFormat="1" applyFont="1" applyBorder="1" applyAlignment="1">
      <alignment horizontal="center" vertical="center"/>
    </xf>
    <xf numFmtId="1" fontId="9" fillId="0" borderId="55" xfId="0" applyNumberFormat="1" applyFont="1" applyBorder="1" applyAlignment="1">
      <alignment horizontal="center" vertical="center"/>
    </xf>
    <xf numFmtId="1" fontId="9" fillId="0" borderId="55" xfId="0" applyNumberFormat="1" applyFont="1" applyBorder="1"/>
    <xf numFmtId="1" fontId="9" fillId="0" borderId="56" xfId="0" applyNumberFormat="1" applyFont="1" applyBorder="1"/>
    <xf numFmtId="0" fontId="32" fillId="0" borderId="8" xfId="0" applyFont="1" applyBorder="1" applyAlignment="1">
      <alignment horizontal="center" vertical="center"/>
    </xf>
    <xf numFmtId="1" fontId="32" fillId="0" borderId="1" xfId="0" applyNumberFormat="1" applyFont="1" applyBorder="1" applyAlignment="1">
      <alignment horizontal="center" vertical="center"/>
    </xf>
    <xf numFmtId="181" fontId="7" fillId="0" borderId="13" xfId="0" applyNumberFormat="1" applyFont="1" applyBorder="1" applyAlignment="1" applyProtection="1">
      <alignment horizontal="center"/>
      <protection locked="0"/>
    </xf>
    <xf numFmtId="0" fontId="55" fillId="0" borderId="0" xfId="0" applyFont="1" applyAlignment="1">
      <alignment horizontal="right" vertical="center"/>
    </xf>
    <xf numFmtId="1" fontId="16" fillId="0" borderId="0" xfId="1" applyNumberFormat="1" applyFont="1" applyBorder="1" applyAlignment="1" applyProtection="1">
      <alignment horizontal="center"/>
    </xf>
    <xf numFmtId="181" fontId="7" fillId="0" borderId="0" xfId="0" applyNumberFormat="1" applyFont="1" applyAlignment="1" applyProtection="1">
      <alignment horizontal="center"/>
      <protection locked="0"/>
    </xf>
    <xf numFmtId="181" fontId="7" fillId="0" borderId="87" xfId="0" applyNumberFormat="1" applyFont="1" applyBorder="1" applyAlignment="1" applyProtection="1">
      <alignment horizontal="center"/>
      <protection locked="0"/>
    </xf>
    <xf numFmtId="1" fontId="16" fillId="0" borderId="4" xfId="1" applyNumberFormat="1" applyFont="1" applyBorder="1" applyAlignment="1" applyProtection="1">
      <alignment horizontal="center"/>
    </xf>
    <xf numFmtId="181" fontId="6" fillId="0" borderId="21" xfId="0" applyNumberFormat="1" applyFont="1" applyBorder="1" applyAlignment="1" applyProtection="1">
      <alignment horizontal="center" vertical="top"/>
      <protection locked="0"/>
    </xf>
    <xf numFmtId="18" fontId="29" fillId="0" borderId="14" xfId="0" applyNumberFormat="1" applyFont="1" applyBorder="1" applyAlignment="1">
      <alignment horizontal="center" vertical="center"/>
    </xf>
    <xf numFmtId="18" fontId="29" fillId="0" borderId="57" xfId="0" applyNumberFormat="1" applyFont="1" applyBorder="1" applyAlignment="1">
      <alignment horizontal="center" vertical="center"/>
    </xf>
    <xf numFmtId="164" fontId="139" fillId="0" borderId="59" xfId="0" applyNumberFormat="1" applyFont="1" applyBorder="1" applyAlignment="1">
      <alignment vertical="center" wrapText="1"/>
    </xf>
    <xf numFmtId="164" fontId="139" fillId="0" borderId="13" xfId="0" applyNumberFormat="1" applyFont="1" applyBorder="1" applyAlignment="1">
      <alignment vertical="center" wrapText="1"/>
    </xf>
    <xf numFmtId="169" fontId="145" fillId="0" borderId="1" xfId="0" applyNumberFormat="1" applyFont="1" applyBorder="1" applyAlignment="1">
      <alignment horizontal="center" vertical="center" wrapText="1"/>
    </xf>
    <xf numFmtId="164" fontId="139" fillId="0" borderId="0" xfId="0" applyNumberFormat="1" applyFont="1" applyAlignment="1">
      <alignment vertical="center" wrapText="1"/>
    </xf>
    <xf numFmtId="18" fontId="109" fillId="0" borderId="1" xfId="0" applyNumberFormat="1" applyFont="1" applyBorder="1" applyAlignment="1">
      <alignment horizontal="center" vertical="center" wrapText="1"/>
    </xf>
    <xf numFmtId="1" fontId="109" fillId="0" borderId="1" xfId="0" applyNumberFormat="1" applyFont="1" applyBorder="1" applyAlignment="1">
      <alignment horizontal="center" vertical="center"/>
    </xf>
    <xf numFmtId="0" fontId="68" fillId="0" borderId="5" xfId="0" applyFont="1" applyBorder="1" applyAlignment="1">
      <alignment vertical="center" textRotation="180"/>
    </xf>
    <xf numFmtId="0" fontId="68" fillId="0" borderId="0" xfId="0" applyFont="1" applyAlignment="1">
      <alignment vertical="center" textRotation="180"/>
    </xf>
    <xf numFmtId="14" fontId="29" fillId="0" borderId="1" xfId="0" applyNumberFormat="1" applyFont="1" applyBorder="1" applyAlignment="1">
      <alignment vertical="top" wrapText="1"/>
    </xf>
    <xf numFmtId="164" fontId="139" fillId="0" borderId="57" xfId="0" applyNumberFormat="1" applyFont="1" applyBorder="1" applyAlignment="1">
      <alignment vertical="center" wrapText="1"/>
    </xf>
    <xf numFmtId="164" fontId="139" fillId="0" borderId="14" xfId="0" applyNumberFormat="1" applyFont="1" applyBorder="1" applyAlignment="1">
      <alignment vertical="center" wrapText="1"/>
    </xf>
    <xf numFmtId="169" fontId="145" fillId="0" borderId="7" xfId="0" applyNumberFormat="1" applyFont="1" applyBorder="1" applyAlignment="1">
      <alignment horizontal="center" vertical="center" wrapText="1"/>
    </xf>
    <xf numFmtId="0" fontId="6" fillId="11" borderId="4" xfId="0" applyFont="1" applyFill="1" applyBorder="1" applyAlignment="1">
      <alignment horizontal="center" vertical="center" wrapText="1"/>
    </xf>
    <xf numFmtId="0" fontId="6" fillId="11" borderId="18" xfId="0" applyFont="1" applyFill="1" applyBorder="1" applyAlignment="1">
      <alignment horizontal="center" vertical="center" wrapText="1"/>
    </xf>
    <xf numFmtId="0" fontId="6" fillId="11" borderId="13" xfId="0" applyFont="1" applyFill="1" applyBorder="1" applyAlignment="1">
      <alignment horizontal="center" vertical="center" wrapText="1"/>
    </xf>
    <xf numFmtId="1" fontId="147" fillId="20" borderId="51" xfId="1" applyNumberFormat="1" applyFont="1" applyFill="1" applyBorder="1" applyAlignment="1">
      <alignment horizontal="center"/>
    </xf>
    <xf numFmtId="1" fontId="13" fillId="4" borderId="16" xfId="0" applyNumberFormat="1" applyFont="1" applyFill="1" applyBorder="1" applyAlignment="1">
      <alignment horizontal="center" vertical="center"/>
    </xf>
    <xf numFmtId="165" fontId="9" fillId="19" borderId="0" xfId="0" applyNumberFormat="1" applyFont="1" applyFill="1"/>
    <xf numFmtId="0" fontId="9" fillId="0" borderId="1" xfId="0" applyFont="1" applyBorder="1" applyAlignment="1">
      <alignment horizontal="left" vertical="center"/>
    </xf>
    <xf numFmtId="0" fontId="9" fillId="0" borderId="7" xfId="1" applyNumberFormat="1" applyFont="1" applyBorder="1" applyAlignment="1" applyProtection="1">
      <alignment horizontal="left" vertical="center"/>
    </xf>
    <xf numFmtId="0" fontId="149" fillId="0" borderId="14" xfId="0" applyFont="1" applyBorder="1" applyAlignment="1">
      <alignment horizontal="center" vertical="center"/>
    </xf>
    <xf numFmtId="0" fontId="149" fillId="0" borderId="1" xfId="1" applyNumberFormat="1" applyFont="1" applyBorder="1" applyAlignment="1" applyProtection="1">
      <alignment horizontal="center" vertical="center"/>
    </xf>
    <xf numFmtId="0" fontId="149" fillId="0" borderId="13" xfId="1" applyNumberFormat="1" applyFont="1" applyBorder="1" applyAlignment="1" applyProtection="1">
      <alignment horizontal="center" vertical="center"/>
    </xf>
    <xf numFmtId="1" fontId="13" fillId="10" borderId="14" xfId="0" applyNumberFormat="1" applyFont="1" applyFill="1" applyBorder="1" applyAlignment="1">
      <alignment horizontal="center" vertical="center" wrapText="1"/>
    </xf>
    <xf numFmtId="164" fontId="29" fillId="0" borderId="2" xfId="1" applyNumberFormat="1" applyFont="1" applyFill="1" applyBorder="1" applyAlignment="1" applyProtection="1">
      <alignment horizontal="center" vertical="center"/>
    </xf>
    <xf numFmtId="164" fontId="29" fillId="0" borderId="2" xfId="1"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0" fontId="29" fillId="0" borderId="15" xfId="0" applyFont="1" applyBorder="1" applyAlignment="1">
      <alignment horizontal="right" wrapText="1"/>
    </xf>
    <xf numFmtId="0" fontId="30" fillId="0" borderId="16" xfId="0" applyFont="1" applyBorder="1" applyAlignment="1">
      <alignment horizontal="right" wrapText="1"/>
    </xf>
    <xf numFmtId="0" fontId="29" fillId="0" borderId="16" xfId="0" applyFont="1" applyBorder="1" applyAlignment="1">
      <alignment horizontal="right" wrapText="1"/>
    </xf>
    <xf numFmtId="0" fontId="30" fillId="0" borderId="7" xfId="0" applyFont="1" applyBorder="1" applyAlignment="1">
      <alignment horizontal="right" wrapText="1"/>
    </xf>
    <xf numFmtId="0" fontId="58" fillId="0" borderId="16" xfId="0" applyFont="1" applyBorder="1" applyAlignment="1">
      <alignment horizontal="right" vertical="center" wrapText="1"/>
    </xf>
    <xf numFmtId="0" fontId="30" fillId="0" borderId="16" xfId="0" applyFont="1" applyBorder="1" applyAlignment="1">
      <alignment horizontal="right"/>
    </xf>
    <xf numFmtId="0" fontId="30" fillId="0" borderId="17" xfId="0" applyFont="1" applyBorder="1" applyAlignment="1">
      <alignment horizontal="right" wrapText="1"/>
    </xf>
    <xf numFmtId="0" fontId="30" fillId="0" borderId="15" xfId="0" applyFont="1" applyBorder="1" applyAlignment="1">
      <alignment horizontal="right" wrapText="1"/>
    </xf>
    <xf numFmtId="0" fontId="30" fillId="0" borderId="15" xfId="0" applyFont="1" applyBorder="1" applyAlignment="1">
      <alignment horizontal="right"/>
    </xf>
    <xf numFmtId="0" fontId="30" fillId="0" borderId="17" xfId="0" applyFont="1" applyBorder="1" applyAlignment="1">
      <alignment horizontal="right"/>
    </xf>
    <xf numFmtId="0" fontId="30" fillId="0" borderId="40" xfId="0" applyFont="1" applyBorder="1" applyAlignment="1">
      <alignment horizontal="right" wrapText="1"/>
    </xf>
    <xf numFmtId="0" fontId="29" fillId="0" borderId="16" xfId="0" applyFont="1" applyBorder="1" applyAlignment="1">
      <alignment horizontal="right"/>
    </xf>
    <xf numFmtId="0" fontId="30" fillId="37" borderId="15" xfId="0" applyFont="1" applyFill="1" applyBorder="1" applyAlignment="1">
      <alignment horizontal="right"/>
    </xf>
    <xf numFmtId="0" fontId="30" fillId="37" borderId="16" xfId="0" applyFont="1" applyFill="1" applyBorder="1" applyAlignment="1">
      <alignment horizontal="right"/>
    </xf>
    <xf numFmtId="0" fontId="30" fillId="37" borderId="40" xfId="0" applyFont="1" applyFill="1" applyBorder="1" applyAlignment="1">
      <alignment horizontal="right"/>
    </xf>
    <xf numFmtId="0" fontId="30" fillId="37" borderId="7" xfId="0" applyFont="1" applyFill="1" applyBorder="1" applyAlignment="1">
      <alignment horizontal="right"/>
    </xf>
    <xf numFmtId="0" fontId="30" fillId="0" borderId="7" xfId="0" applyFont="1" applyBorder="1" applyAlignment="1">
      <alignment horizontal="right"/>
    </xf>
    <xf numFmtId="0" fontId="29" fillId="0" borderId="29" xfId="0" applyFont="1" applyBorder="1" applyAlignment="1">
      <alignment horizontal="right" wrapText="1"/>
    </xf>
    <xf numFmtId="0" fontId="30" fillId="0" borderId="30" xfId="0" applyFont="1" applyBorder="1" applyAlignment="1">
      <alignment horizontal="right" wrapText="1"/>
    </xf>
    <xf numFmtId="0" fontId="29" fillId="0" borderId="30" xfId="0" applyFont="1" applyBorder="1" applyAlignment="1">
      <alignment horizontal="right" wrapText="1"/>
    </xf>
    <xf numFmtId="0" fontId="30" fillId="0" borderId="34" xfId="0" applyFont="1" applyBorder="1" applyAlignment="1">
      <alignment horizontal="right" wrapText="1"/>
    </xf>
    <xf numFmtId="0" fontId="30" fillId="0" borderId="29" xfId="0" applyFont="1" applyBorder="1" applyAlignment="1">
      <alignment horizontal="right" wrapText="1"/>
    </xf>
    <xf numFmtId="0" fontId="30" fillId="0" borderId="31" xfId="0" applyFont="1" applyBorder="1" applyAlignment="1">
      <alignment horizontal="right" wrapText="1"/>
    </xf>
    <xf numFmtId="0" fontId="30" fillId="0" borderId="29" xfId="0" applyFont="1" applyBorder="1" applyAlignment="1">
      <alignment horizontal="right"/>
    </xf>
    <xf numFmtId="0" fontId="30" fillId="0" borderId="30" xfId="0" applyFont="1" applyBorder="1" applyAlignment="1">
      <alignment horizontal="right"/>
    </xf>
    <xf numFmtId="0" fontId="30" fillId="0" borderId="31" xfId="0" applyFont="1" applyBorder="1" applyAlignment="1">
      <alignment horizontal="right"/>
    </xf>
    <xf numFmtId="0" fontId="29" fillId="0" borderId="30" xfId="0" applyFont="1" applyBorder="1" applyAlignment="1">
      <alignment horizontal="right"/>
    </xf>
    <xf numFmtId="0" fontId="30" fillId="37" borderId="29" xfId="0" applyFont="1" applyFill="1" applyBorder="1" applyAlignment="1">
      <alignment horizontal="right"/>
    </xf>
    <xf numFmtId="0" fontId="30" fillId="37" borderId="30" xfId="0" applyFont="1" applyFill="1" applyBorder="1" applyAlignment="1">
      <alignment horizontal="right"/>
    </xf>
    <xf numFmtId="0" fontId="30" fillId="37" borderId="34" xfId="0" applyFont="1" applyFill="1" applyBorder="1" applyAlignment="1">
      <alignment horizontal="right"/>
    </xf>
    <xf numFmtId="0" fontId="30" fillId="37" borderId="4" xfId="0" applyFont="1" applyFill="1" applyBorder="1" applyAlignment="1">
      <alignment horizontal="right"/>
    </xf>
    <xf numFmtId="0" fontId="30" fillId="0" borderId="4" xfId="0" applyFont="1" applyBorder="1" applyAlignment="1">
      <alignment horizontal="right"/>
    </xf>
    <xf numFmtId="169" fontId="110" fillId="0" borderId="1" xfId="0" applyNumberFormat="1" applyFont="1" applyBorder="1" applyAlignment="1">
      <alignment horizontal="right" vertical="center" wrapText="1"/>
    </xf>
    <xf numFmtId="0" fontId="30" fillId="0" borderId="5" xfId="0" applyFont="1" applyBorder="1" applyAlignment="1">
      <alignment horizontal="right" wrapText="1"/>
    </xf>
    <xf numFmtId="1" fontId="16" fillId="0" borderId="18" xfId="0" applyNumberFormat="1" applyFont="1" applyBorder="1" applyAlignment="1">
      <alignment horizontal="center"/>
    </xf>
    <xf numFmtId="164" fontId="16" fillId="0" borderId="13" xfId="0" applyNumberFormat="1" applyFont="1" applyBorder="1" applyAlignment="1">
      <alignment horizontal="center"/>
    </xf>
    <xf numFmtId="1" fontId="6" fillId="0" borderId="29" xfId="1" applyNumberFormat="1" applyFont="1" applyBorder="1" applyAlignment="1">
      <alignment horizontal="center"/>
    </xf>
    <xf numFmtId="1" fontId="9" fillId="0" borderId="30" xfId="1" applyNumberFormat="1" applyFont="1" applyBorder="1" applyAlignment="1">
      <alignment horizontal="center"/>
    </xf>
    <xf numFmtId="1" fontId="9" fillId="0" borderId="31" xfId="1" applyNumberFormat="1" applyFont="1" applyBorder="1" applyAlignment="1">
      <alignment horizontal="center"/>
    </xf>
    <xf numFmtId="1" fontId="9" fillId="0" borderId="49" xfId="1" applyNumberFormat="1" applyFont="1" applyBorder="1" applyAlignment="1">
      <alignment horizontal="center"/>
    </xf>
    <xf numFmtId="1" fontId="9" fillId="0" borderId="50" xfId="1" applyNumberFormat="1" applyFont="1" applyBorder="1" applyAlignment="1">
      <alignment horizontal="center"/>
    </xf>
    <xf numFmtId="1" fontId="9" fillId="25" borderId="8" xfId="1" applyNumberFormat="1" applyFont="1" applyFill="1" applyBorder="1" applyAlignment="1">
      <alignment horizontal="center"/>
    </xf>
    <xf numFmtId="1" fontId="9" fillId="0" borderId="29" xfId="1" applyNumberFormat="1" applyFont="1" applyBorder="1" applyAlignment="1">
      <alignment horizontal="center"/>
    </xf>
    <xf numFmtId="164" fontId="95" fillId="19" borderId="0" xfId="0" applyNumberFormat="1" applyFont="1" applyFill="1"/>
    <xf numFmtId="1" fontId="13" fillId="22" borderId="1" xfId="0" applyNumberFormat="1" applyFont="1" applyFill="1" applyBorder="1" applyAlignment="1">
      <alignment horizontal="center" vertical="center" wrapText="1"/>
    </xf>
    <xf numFmtId="1" fontId="13" fillId="22" borderId="14" xfId="0" applyNumberFormat="1" applyFont="1" applyFill="1" applyBorder="1" applyAlignment="1">
      <alignment horizontal="center" vertical="center" wrapText="1"/>
    </xf>
    <xf numFmtId="1" fontId="6" fillId="0" borderId="47" xfId="1" applyNumberFormat="1" applyFont="1" applyBorder="1" applyAlignment="1"/>
    <xf numFmtId="1" fontId="6" fillId="0" borderId="35" xfId="1" applyNumberFormat="1" applyFont="1" applyBorder="1" applyAlignment="1"/>
    <xf numFmtId="1" fontId="9" fillId="0" borderId="46" xfId="1" applyNumberFormat="1" applyFont="1" applyBorder="1" applyAlignment="1"/>
    <xf numFmtId="1" fontId="9" fillId="0" borderId="42" xfId="1" applyNumberFormat="1" applyFont="1" applyBorder="1" applyAlignment="1"/>
    <xf numFmtId="1" fontId="9" fillId="0" borderId="48" xfId="1" applyNumberFormat="1" applyFont="1" applyBorder="1" applyAlignment="1"/>
    <xf numFmtId="1" fontId="9" fillId="0" borderId="36" xfId="1" applyNumberFormat="1" applyFont="1" applyBorder="1" applyAlignment="1"/>
    <xf numFmtId="1" fontId="9" fillId="25" borderId="20" xfId="1" applyNumberFormat="1" applyFont="1" applyFill="1" applyBorder="1" applyAlignment="1"/>
    <xf numFmtId="1" fontId="9" fillId="25" borderId="14" xfId="1" applyNumberFormat="1" applyFont="1" applyFill="1" applyBorder="1" applyAlignment="1"/>
    <xf numFmtId="1" fontId="9" fillId="0" borderId="47" xfId="1" applyNumberFormat="1" applyFont="1" applyBorder="1" applyAlignment="1"/>
    <xf numFmtId="1" fontId="9" fillId="0" borderId="35" xfId="1" applyNumberFormat="1" applyFont="1" applyBorder="1" applyAlignment="1"/>
    <xf numFmtId="1" fontId="13" fillId="10" borderId="1" xfId="0" applyNumberFormat="1" applyFont="1" applyFill="1" applyBorder="1" applyAlignment="1">
      <alignment horizontal="center" vertical="center" wrapText="1"/>
    </xf>
    <xf numFmtId="1" fontId="76" fillId="18" borderId="1" xfId="0" applyNumberFormat="1" applyFont="1" applyFill="1" applyBorder="1" applyAlignment="1">
      <alignment horizontal="center" vertical="center" wrapText="1"/>
    </xf>
    <xf numFmtId="1" fontId="76" fillId="3" borderId="1" xfId="0" applyNumberFormat="1" applyFont="1" applyFill="1" applyBorder="1" applyAlignment="1">
      <alignment horizontal="center" vertical="center" wrapText="1"/>
    </xf>
    <xf numFmtId="1" fontId="31" fillId="3" borderId="1" xfId="0" applyNumberFormat="1" applyFont="1" applyFill="1" applyBorder="1" applyAlignment="1">
      <alignment horizontal="center" vertical="center" wrapText="1"/>
    </xf>
    <xf numFmtId="1" fontId="6" fillId="0" borderId="15" xfId="1" applyNumberFormat="1" applyFont="1" applyBorder="1" applyAlignment="1">
      <alignment horizontal="center"/>
    </xf>
    <xf numFmtId="1" fontId="9" fillId="0" borderId="15" xfId="1" applyNumberFormat="1" applyFont="1" applyBorder="1" applyAlignment="1">
      <alignment horizontal="center"/>
    </xf>
    <xf numFmtId="1" fontId="6" fillId="0" borderId="0" xfId="0" applyNumberFormat="1" applyFont="1" applyAlignment="1">
      <alignment horizontal="center"/>
    </xf>
    <xf numFmtId="0" fontId="7" fillId="27" borderId="0" xfId="0" applyFont="1" applyFill="1" applyAlignment="1">
      <alignment horizontal="center"/>
    </xf>
    <xf numFmtId="1" fontId="7" fillId="0" borderId="0" xfId="0" applyNumberFormat="1" applyFont="1" applyAlignment="1">
      <alignment horizontal="center"/>
    </xf>
    <xf numFmtId="0" fontId="7" fillId="0" borderId="0" xfId="0" applyFont="1" applyAlignment="1">
      <alignment horizontal="center"/>
    </xf>
    <xf numFmtId="0" fontId="9" fillId="0" borderId="8" xfId="0" applyFont="1" applyBorder="1"/>
    <xf numFmtId="0" fontId="9" fillId="0" borderId="20" xfId="0" applyFont="1" applyBorder="1"/>
    <xf numFmtId="0" fontId="16" fillId="0" borderId="20" xfId="0" applyFont="1" applyBorder="1" applyAlignment="1">
      <alignment horizontal="center" vertical="center"/>
    </xf>
    <xf numFmtId="0" fontId="9" fillId="0" borderId="14" xfId="0" applyFont="1" applyBorder="1"/>
    <xf numFmtId="0" fontId="6" fillId="0" borderId="0" xfId="0" applyFont="1" applyAlignment="1">
      <alignment horizontal="right"/>
    </xf>
    <xf numFmtId="0" fontId="16" fillId="47" borderId="9" xfId="0" applyFont="1" applyFill="1" applyBorder="1" applyAlignment="1">
      <alignment horizontal="center"/>
    </xf>
    <xf numFmtId="0" fontId="16" fillId="8" borderId="9" xfId="0" applyFont="1" applyFill="1" applyBorder="1" applyAlignment="1">
      <alignment horizontal="center"/>
    </xf>
    <xf numFmtId="1" fontId="9" fillId="2" borderId="9" xfId="0" applyNumberFormat="1" applyFont="1" applyFill="1" applyBorder="1" applyAlignment="1">
      <alignment horizontal="center"/>
    </xf>
    <xf numFmtId="1" fontId="9" fillId="10" borderId="9" xfId="0" applyNumberFormat="1" applyFont="1" applyFill="1" applyBorder="1" applyAlignment="1">
      <alignment horizontal="center"/>
    </xf>
    <xf numFmtId="1" fontId="13" fillId="16" borderId="1" xfId="0" applyNumberFormat="1" applyFont="1" applyFill="1" applyBorder="1" applyAlignment="1">
      <alignment horizontal="center" vertical="center" wrapText="1"/>
    </xf>
    <xf numFmtId="1" fontId="16" fillId="19" borderId="0" xfId="0" applyNumberFormat="1" applyFont="1" applyFill="1" applyAlignment="1">
      <alignment horizontal="center"/>
    </xf>
    <xf numFmtId="0" fontId="16" fillId="0" borderId="11" xfId="0" applyFont="1" applyBorder="1"/>
    <xf numFmtId="2" fontId="9" fillId="35" borderId="0" xfId="0" applyNumberFormat="1" applyFont="1" applyFill="1" applyAlignment="1">
      <alignment horizontal="center" vertical="center"/>
    </xf>
    <xf numFmtId="2" fontId="9" fillId="35" borderId="0" xfId="0" applyNumberFormat="1" applyFont="1" applyFill="1" applyAlignment="1">
      <alignment horizontal="center"/>
    </xf>
    <xf numFmtId="182" fontId="9" fillId="35" borderId="0" xfId="0" applyNumberFormat="1" applyFont="1" applyFill="1" applyAlignment="1">
      <alignment horizontal="center"/>
    </xf>
    <xf numFmtId="0" fontId="150" fillId="2" borderId="0" xfId="0" applyFont="1" applyFill="1" applyAlignment="1">
      <alignment horizontal="center"/>
    </xf>
    <xf numFmtId="0" fontId="40" fillId="0" borderId="19" xfId="0" applyFont="1" applyBorder="1"/>
    <xf numFmtId="2" fontId="9" fillId="35" borderId="19" xfId="0" applyNumberFormat="1" applyFont="1" applyFill="1" applyBorder="1" applyAlignment="1">
      <alignment horizontal="center" vertical="center"/>
    </xf>
    <xf numFmtId="2" fontId="9" fillId="35" borderId="65" xfId="0" applyNumberFormat="1" applyFont="1" applyFill="1" applyBorder="1" applyAlignment="1">
      <alignment horizontal="center" vertical="center"/>
    </xf>
    <xf numFmtId="2" fontId="9" fillId="35" borderId="65" xfId="0" applyNumberFormat="1" applyFont="1" applyFill="1" applyBorder="1" applyAlignment="1">
      <alignment horizontal="center"/>
    </xf>
    <xf numFmtId="182" fontId="9" fillId="35" borderId="65" xfId="0" applyNumberFormat="1" applyFont="1" applyFill="1" applyBorder="1" applyAlignment="1">
      <alignment horizontal="center"/>
    </xf>
    <xf numFmtId="0" fontId="16" fillId="0" borderId="29" xfId="1" applyNumberFormat="1" applyFont="1" applyBorder="1" applyAlignment="1" applyProtection="1">
      <alignment horizontal="left"/>
    </xf>
    <xf numFmtId="0" fontId="16" fillId="0" borderId="30" xfId="1" applyNumberFormat="1" applyFont="1" applyBorder="1" applyAlignment="1" applyProtection="1">
      <alignment horizontal="left"/>
    </xf>
    <xf numFmtId="0" fontId="16" fillId="0" borderId="16" xfId="1" applyNumberFormat="1" applyFont="1" applyBorder="1" applyAlignment="1" applyProtection="1">
      <alignment horizontal="left"/>
    </xf>
    <xf numFmtId="0" fontId="40" fillId="0" borderId="30" xfId="1" applyNumberFormat="1" applyFont="1" applyBorder="1" applyAlignment="1">
      <alignment horizontal="left"/>
    </xf>
    <xf numFmtId="0" fontId="72" fillId="0" borderId="30" xfId="1" applyNumberFormat="1" applyFont="1" applyBorder="1" applyAlignment="1">
      <alignment horizontal="left"/>
    </xf>
    <xf numFmtId="0" fontId="72" fillId="0" borderId="30" xfId="0" applyFont="1" applyBorder="1"/>
    <xf numFmtId="0" fontId="65" fillId="0" borderId="4" xfId="0" applyFont="1" applyBorder="1" applyAlignment="1">
      <alignment horizontal="center" vertical="center"/>
    </xf>
    <xf numFmtId="0" fontId="40" fillId="0" borderId="30" xfId="0" applyFont="1" applyBorder="1"/>
    <xf numFmtId="1" fontId="13" fillId="8" borderId="14" xfId="0" applyNumberFormat="1" applyFont="1" applyFill="1" applyBorder="1" applyAlignment="1">
      <alignment horizontal="center" vertical="center" wrapText="1"/>
    </xf>
    <xf numFmtId="0" fontId="9" fillId="0" borderId="86" xfId="0" applyFont="1" applyBorder="1"/>
    <xf numFmtId="0" fontId="9" fillId="0" borderId="43" xfId="0" applyFont="1" applyBorder="1"/>
    <xf numFmtId="41" fontId="16" fillId="0" borderId="43" xfId="0" applyNumberFormat="1" applyFont="1" applyBorder="1"/>
    <xf numFmtId="0" fontId="16" fillId="0" borderId="43" xfId="0" applyFont="1" applyBorder="1" applyAlignment="1">
      <alignment horizontal="center"/>
    </xf>
    <xf numFmtId="0" fontId="16" fillId="0" borderId="87" xfId="0" applyFont="1" applyBorder="1" applyAlignment="1">
      <alignment horizontal="center"/>
    </xf>
    <xf numFmtId="176" fontId="104" fillId="20" borderId="0" xfId="0" applyNumberFormat="1" applyFont="1" applyFill="1"/>
    <xf numFmtId="0" fontId="7" fillId="0" borderId="7" xfId="0" applyFont="1" applyBorder="1"/>
    <xf numFmtId="2" fontId="9" fillId="0" borderId="7" xfId="0" applyNumberFormat="1" applyFont="1" applyBorder="1" applyAlignment="1">
      <alignment horizontal="center"/>
    </xf>
    <xf numFmtId="2" fontId="9" fillId="0" borderId="13" xfId="0" applyNumberFormat="1" applyFont="1" applyBorder="1" applyAlignment="1">
      <alignment horizontal="center"/>
    </xf>
    <xf numFmtId="2" fontId="9" fillId="6" borderId="13" xfId="0" applyNumberFormat="1" applyFont="1" applyFill="1" applyBorder="1" applyAlignment="1">
      <alignment horizontal="center"/>
    </xf>
    <xf numFmtId="2" fontId="9" fillId="6" borderId="7" xfId="0" applyNumberFormat="1" applyFont="1" applyFill="1" applyBorder="1" applyAlignment="1">
      <alignment horizontal="center"/>
    </xf>
    <xf numFmtId="43" fontId="16" fillId="0" borderId="13" xfId="1" applyFont="1" applyBorder="1" applyAlignment="1">
      <alignment horizontal="center"/>
    </xf>
    <xf numFmtId="41" fontId="9" fillId="0" borderId="7" xfId="1" applyNumberFormat="1" applyFont="1" applyBorder="1" applyAlignment="1">
      <alignment horizontal="center"/>
    </xf>
    <xf numFmtId="41" fontId="9" fillId="0" borderId="4" xfId="1" applyNumberFormat="1" applyFont="1" applyBorder="1" applyAlignment="1">
      <alignment horizontal="center"/>
    </xf>
    <xf numFmtId="41" fontId="9" fillId="0" borderId="13" xfId="1" applyNumberFormat="1" applyFont="1" applyBorder="1" applyAlignment="1">
      <alignment horizontal="center"/>
    </xf>
    <xf numFmtId="1" fontId="9" fillId="0" borderId="34" xfId="1" applyNumberFormat="1" applyFont="1" applyBorder="1" applyAlignment="1">
      <alignment horizontal="center"/>
    </xf>
    <xf numFmtId="1" fontId="9" fillId="0" borderId="50" xfId="1" applyNumberFormat="1" applyFont="1" applyBorder="1" applyAlignment="1"/>
    <xf numFmtId="1" fontId="9" fillId="0" borderId="53" xfId="1" applyNumberFormat="1" applyFont="1" applyBorder="1" applyAlignment="1"/>
    <xf numFmtId="0" fontId="9" fillId="0" borderId="4" xfId="0" applyFont="1" applyBorder="1" applyAlignment="1">
      <alignment vertical="top"/>
    </xf>
    <xf numFmtId="0" fontId="9" fillId="0" borderId="18" xfId="0" applyFont="1" applyBorder="1" applyAlignment="1">
      <alignment vertical="top"/>
    </xf>
    <xf numFmtId="41" fontId="16" fillId="0" borderId="18" xfId="0" applyNumberFormat="1" applyFont="1" applyBorder="1" applyAlignment="1">
      <alignment vertical="top"/>
    </xf>
    <xf numFmtId="0" fontId="16" fillId="0" borderId="13" xfId="0" applyFont="1" applyBorder="1" applyAlignment="1">
      <alignment horizontal="center" vertical="top"/>
    </xf>
    <xf numFmtId="0" fontId="9" fillId="0" borderId="5" xfId="0" applyFont="1" applyBorder="1" applyAlignment="1">
      <alignment vertical="top"/>
    </xf>
    <xf numFmtId="1" fontId="9" fillId="0" borderId="2" xfId="0" applyNumberFormat="1" applyFont="1" applyBorder="1"/>
    <xf numFmtId="1" fontId="9" fillId="0" borderId="3" xfId="0" applyNumberFormat="1" applyFont="1" applyBorder="1"/>
    <xf numFmtId="1" fontId="9" fillId="0" borderId="12" xfId="0" applyNumberFormat="1" applyFont="1" applyBorder="1"/>
    <xf numFmtId="1" fontId="9" fillId="0" borderId="21" xfId="0" applyNumberFormat="1" applyFont="1" applyBorder="1"/>
    <xf numFmtId="1" fontId="6" fillId="0" borderId="18" xfId="0" applyNumberFormat="1" applyFont="1" applyBorder="1" applyAlignment="1">
      <alignment horizontal="center"/>
    </xf>
    <xf numFmtId="1" fontId="7" fillId="0" borderId="18" xfId="0" applyNumberFormat="1" applyFont="1" applyBorder="1" applyAlignment="1">
      <alignment horizontal="center"/>
    </xf>
    <xf numFmtId="1" fontId="7" fillId="0" borderId="13" xfId="0" applyNumberFormat="1" applyFont="1" applyBorder="1" applyAlignment="1">
      <alignment horizontal="center"/>
    </xf>
    <xf numFmtId="1" fontId="7" fillId="0" borderId="0" xfId="0" applyNumberFormat="1" applyFont="1"/>
    <xf numFmtId="1" fontId="7" fillId="0" borderId="21" xfId="0" applyNumberFormat="1" applyFont="1" applyBorder="1"/>
    <xf numFmtId="1" fontId="7" fillId="0" borderId="18" xfId="0" applyNumberFormat="1" applyFont="1" applyBorder="1"/>
    <xf numFmtId="1" fontId="7" fillId="0" borderId="13" xfId="0" applyNumberFormat="1" applyFont="1" applyBorder="1"/>
    <xf numFmtId="1" fontId="6" fillId="0" borderId="0" xfId="0" applyNumberFormat="1" applyFont="1"/>
    <xf numFmtId="1" fontId="13" fillId="20" borderId="14" xfId="0" applyNumberFormat="1" applyFont="1" applyFill="1" applyBorder="1" applyAlignment="1">
      <alignment horizontal="center" vertical="center" wrapText="1"/>
    </xf>
    <xf numFmtId="1" fontId="31" fillId="43" borderId="14" xfId="0" applyNumberFormat="1" applyFont="1" applyFill="1" applyBorder="1" applyAlignment="1">
      <alignment horizontal="center" vertical="center" wrapText="1"/>
    </xf>
    <xf numFmtId="1" fontId="31" fillId="46" borderId="14" xfId="0" applyNumberFormat="1" applyFont="1" applyFill="1" applyBorder="1" applyAlignment="1">
      <alignment horizontal="center" vertical="center" wrapText="1"/>
    </xf>
    <xf numFmtId="0" fontId="32" fillId="0" borderId="21" xfId="0" applyFont="1" applyBorder="1" applyAlignment="1">
      <alignment vertical="center" wrapText="1"/>
    </xf>
    <xf numFmtId="0" fontId="34" fillId="0" borderId="2" xfId="0" applyFont="1" applyBorder="1"/>
    <xf numFmtId="0" fontId="9" fillId="0" borderId="0" xfId="0" applyFont="1" applyAlignment="1">
      <alignment vertical="top"/>
    </xf>
    <xf numFmtId="0" fontId="32" fillId="0" borderId="5" xfId="0" applyFont="1" applyBorder="1" applyAlignment="1">
      <alignment vertical="center" wrapText="1"/>
    </xf>
    <xf numFmtId="1" fontId="16" fillId="0" borderId="3" xfId="0" applyNumberFormat="1" applyFont="1" applyBorder="1" applyAlignment="1">
      <alignment horizontal="center"/>
    </xf>
    <xf numFmtId="0" fontId="32" fillId="0" borderId="18" xfId="0" applyFont="1" applyBorder="1" applyAlignment="1">
      <alignment vertical="center" wrapText="1"/>
    </xf>
    <xf numFmtId="0" fontId="6" fillId="0" borderId="29" xfId="0" applyFont="1" applyBorder="1" applyAlignment="1">
      <alignment horizontal="center" vertical="center"/>
    </xf>
    <xf numFmtId="0" fontId="6" fillId="0" borderId="47" xfId="0" applyFont="1" applyBorder="1" applyAlignment="1">
      <alignment horizontal="center" vertical="center"/>
    </xf>
    <xf numFmtId="0" fontId="6" fillId="0" borderId="35" xfId="0" applyFont="1" applyBorder="1" applyAlignment="1">
      <alignment horizontal="center" vertical="center"/>
    </xf>
    <xf numFmtId="0" fontId="35" fillId="0" borderId="49" xfId="0" applyFont="1" applyBorder="1"/>
    <xf numFmtId="0" fontId="37" fillId="0" borderId="49" xfId="0" applyFont="1" applyBorder="1"/>
    <xf numFmtId="0" fontId="37" fillId="0" borderId="74" xfId="0" applyFont="1" applyBorder="1" applyAlignment="1">
      <alignment horizontal="center" vertical="center"/>
    </xf>
    <xf numFmtId="0" fontId="9" fillId="0" borderId="96" xfId="0" applyFont="1" applyBorder="1"/>
    <xf numFmtId="0" fontId="16" fillId="0" borderId="93" xfId="0" applyFont="1" applyBorder="1" applyAlignment="1">
      <alignment horizontal="center" vertical="center"/>
    </xf>
    <xf numFmtId="0" fontId="9" fillId="0" borderId="77" xfId="0" applyFont="1" applyBorder="1"/>
    <xf numFmtId="0" fontId="9" fillId="0" borderId="50" xfId="0" applyFont="1" applyBorder="1"/>
    <xf numFmtId="164" fontId="16" fillId="0" borderId="50" xfId="0" applyNumberFormat="1" applyFont="1" applyBorder="1"/>
    <xf numFmtId="0" fontId="16" fillId="0" borderId="75" xfId="0" applyFont="1" applyBorder="1" applyAlignment="1">
      <alignment horizontal="center" vertical="center"/>
    </xf>
    <xf numFmtId="0" fontId="9" fillId="0" borderId="49" xfId="0" applyFont="1" applyBorder="1"/>
    <xf numFmtId="0" fontId="16" fillId="0" borderId="49" xfId="0" applyFont="1" applyBorder="1"/>
    <xf numFmtId="0" fontId="16" fillId="0" borderId="74" xfId="0" applyFont="1" applyBorder="1" applyAlignment="1">
      <alignment horizontal="center" vertical="center"/>
    </xf>
    <xf numFmtId="0" fontId="16" fillId="0" borderId="50" xfId="0" applyFont="1" applyBorder="1"/>
    <xf numFmtId="1" fontId="16" fillId="0" borderId="50" xfId="0" applyNumberFormat="1" applyFont="1" applyBorder="1"/>
    <xf numFmtId="1" fontId="6" fillId="0" borderId="46" xfId="0" applyNumberFormat="1" applyFont="1" applyBorder="1" applyAlignment="1">
      <alignment horizontal="center" vertical="center"/>
    </xf>
    <xf numFmtId="0" fontId="55" fillId="0" borderId="73" xfId="0" applyFont="1" applyBorder="1" applyAlignment="1">
      <alignment vertical="center" wrapText="1"/>
    </xf>
    <xf numFmtId="1" fontId="16" fillId="0" borderId="50" xfId="0" applyNumberFormat="1" applyFont="1" applyBorder="1" applyAlignment="1">
      <alignment horizontal="right" vertical="center"/>
    </xf>
    <xf numFmtId="0" fontId="35" fillId="0" borderId="32" xfId="0" applyFont="1" applyBorder="1"/>
    <xf numFmtId="0" fontId="9" fillId="0" borderId="34" xfId="0" applyFont="1" applyBorder="1"/>
    <xf numFmtId="0" fontId="16" fillId="0" borderId="42" xfId="0" applyFont="1" applyBorder="1" applyAlignment="1">
      <alignment horizontal="center" vertical="center"/>
    </xf>
    <xf numFmtId="0" fontId="16" fillId="0" borderId="53" xfId="0" applyFont="1" applyBorder="1" applyAlignment="1">
      <alignment horizontal="center"/>
    </xf>
    <xf numFmtId="9" fontId="65" fillId="11" borderId="18" xfId="0" quotePrefix="1" applyNumberFormat="1" applyFont="1" applyFill="1" applyBorder="1" applyAlignment="1">
      <alignment horizontal="center" vertical="center" wrapText="1"/>
    </xf>
    <xf numFmtId="1" fontId="21" fillId="23" borderId="0" xfId="0" applyNumberFormat="1" applyFont="1" applyFill="1" applyAlignment="1">
      <alignment horizontal="center"/>
    </xf>
    <xf numFmtId="0" fontId="39" fillId="0" borderId="0" xfId="0" applyFont="1" applyAlignment="1">
      <alignment vertical="center"/>
    </xf>
    <xf numFmtId="37" fontId="13" fillId="0" borderId="0" xfId="0" applyNumberFormat="1" applyFont="1" applyAlignment="1">
      <alignment horizontal="center" vertical="center"/>
    </xf>
    <xf numFmtId="0" fontId="15" fillId="0" borderId="18" xfId="0" applyFont="1" applyBorder="1" applyAlignment="1">
      <alignment horizontal="left"/>
    </xf>
    <xf numFmtId="0" fontId="38" fillId="0" borderId="0" xfId="0" applyFont="1" applyAlignment="1">
      <alignment vertical="top"/>
    </xf>
    <xf numFmtId="0" fontId="39" fillId="0" borderId="0" xfId="0" applyFont="1" applyAlignment="1">
      <alignment vertical="center" wrapText="1"/>
    </xf>
    <xf numFmtId="37" fontId="40" fillId="0" borderId="0" xfId="0" applyNumberFormat="1" applyFont="1" applyAlignment="1">
      <alignment horizontal="center"/>
    </xf>
    <xf numFmtId="37" fontId="47" fillId="0" borderId="0" xfId="0" applyNumberFormat="1" applyFont="1" applyAlignment="1">
      <alignment horizontal="center"/>
    </xf>
    <xf numFmtId="164" fontId="16" fillId="0" borderId="18" xfId="0" applyNumberFormat="1" applyFont="1" applyBorder="1" applyAlignment="1">
      <alignment horizontal="center"/>
    </xf>
    <xf numFmtId="0" fontId="39" fillId="0" borderId="3" xfId="0" applyFont="1" applyBorder="1" applyAlignment="1">
      <alignment horizontal="center"/>
    </xf>
    <xf numFmtId="1" fontId="40" fillId="0" borderId="18" xfId="0" applyNumberFormat="1" applyFont="1" applyBorder="1" applyAlignment="1">
      <alignment horizontal="center"/>
    </xf>
    <xf numFmtId="164" fontId="16" fillId="0" borderId="0" xfId="0" applyNumberFormat="1" applyFont="1" applyAlignment="1">
      <alignment horizontal="center"/>
    </xf>
    <xf numFmtId="1" fontId="40" fillId="0" borderId="0" xfId="0" applyNumberFormat="1" applyFont="1" applyAlignment="1">
      <alignment horizontal="center"/>
    </xf>
    <xf numFmtId="0" fontId="7" fillId="0" borderId="21" xfId="0" applyFont="1" applyBorder="1" applyAlignment="1">
      <alignment horizontal="center"/>
    </xf>
    <xf numFmtId="0" fontId="15" fillId="0" borderId="4" xfId="0" applyFont="1" applyBorder="1"/>
    <xf numFmtId="37" fontId="13" fillId="0" borderId="18" xfId="1" applyNumberFormat="1" applyFont="1" applyFill="1" applyBorder="1" applyAlignment="1" applyProtection="1">
      <alignment horizontal="center"/>
    </xf>
    <xf numFmtId="0" fontId="7" fillId="0" borderId="13" xfId="0" applyFont="1" applyBorder="1" applyAlignment="1">
      <alignment horizontal="center"/>
    </xf>
    <xf numFmtId="172" fontId="16" fillId="0" borderId="0" xfId="0" applyNumberFormat="1" applyFont="1" applyAlignment="1">
      <alignment horizontal="center" vertical="center"/>
    </xf>
    <xf numFmtId="18" fontId="16" fillId="0" borderId="0" xfId="0" applyNumberFormat="1" applyFont="1" applyAlignment="1">
      <alignment horizontal="left" vertical="center"/>
    </xf>
    <xf numFmtId="41" fontId="16" fillId="0" borderId="0" xfId="0" applyNumberFormat="1" applyFont="1" applyAlignment="1">
      <alignment vertical="center"/>
    </xf>
    <xf numFmtId="0" fontId="7" fillId="0" borderId="97" xfId="0" applyFont="1" applyBorder="1" applyAlignment="1">
      <alignment horizontal="center" vertical="center"/>
    </xf>
    <xf numFmtId="0" fontId="9" fillId="0" borderId="98" xfId="0" applyFont="1" applyBorder="1" applyAlignment="1">
      <alignment vertical="center"/>
    </xf>
    <xf numFmtId="0" fontId="7" fillId="0" borderId="99" xfId="0" applyFont="1" applyBorder="1" applyAlignment="1">
      <alignment horizontal="center" vertical="center"/>
    </xf>
    <xf numFmtId="41" fontId="16" fillId="0" borderId="93" xfId="0" applyNumberFormat="1" applyFont="1" applyBorder="1" applyAlignment="1">
      <alignment vertical="center"/>
    </xf>
    <xf numFmtId="41" fontId="16" fillId="0" borderId="75" xfId="0" applyNumberFormat="1" applyFont="1" applyBorder="1"/>
    <xf numFmtId="0" fontId="34" fillId="0" borderId="0" xfId="0" applyFont="1"/>
    <xf numFmtId="0" fontId="34" fillId="0" borderId="21" xfId="0" applyFont="1" applyBorder="1" applyAlignment="1">
      <alignment wrapText="1"/>
    </xf>
    <xf numFmtId="0" fontId="6" fillId="0" borderId="34" xfId="0" applyFont="1" applyBorder="1" applyAlignment="1">
      <alignment horizontal="center" vertical="center"/>
    </xf>
    <xf numFmtId="0" fontId="6" fillId="0" borderId="50" xfId="0" applyFont="1" applyBorder="1" applyAlignment="1">
      <alignment horizontal="center" vertical="center"/>
    </xf>
    <xf numFmtId="0" fontId="6" fillId="0" borderId="53" xfId="0" applyFont="1" applyBorder="1" applyAlignment="1">
      <alignment horizontal="center" vertical="center"/>
    </xf>
    <xf numFmtId="0" fontId="16" fillId="0" borderId="53" xfId="0" applyFont="1" applyBorder="1" applyAlignment="1">
      <alignment horizontal="center" vertical="center"/>
    </xf>
    <xf numFmtId="185" fontId="6" fillId="0" borderId="0" xfId="0" applyNumberFormat="1" applyFont="1" applyAlignment="1">
      <alignment horizontal="left"/>
    </xf>
    <xf numFmtId="180" fontId="6" fillId="0" borderId="0" xfId="0" applyNumberFormat="1" applyFont="1" applyAlignment="1">
      <alignment horizontal="left"/>
    </xf>
    <xf numFmtId="0" fontId="159" fillId="0" borderId="0" xfId="0" applyFont="1" applyAlignment="1">
      <alignment horizontal="center" vertical="center"/>
    </xf>
    <xf numFmtId="1" fontId="20" fillId="0" borderId="0" xfId="0" applyNumberFormat="1" applyFont="1" applyAlignment="1">
      <alignment horizontal="center"/>
    </xf>
    <xf numFmtId="0" fontId="26" fillId="0" borderId="4" xfId="0" applyFont="1" applyBorder="1" applyAlignment="1">
      <alignment horizontal="center" vertical="center" wrapText="1"/>
    </xf>
    <xf numFmtId="0" fontId="26" fillId="0" borderId="7" xfId="0" applyFont="1" applyBorder="1" applyAlignment="1">
      <alignment horizontal="center" vertical="center" wrapText="1"/>
    </xf>
    <xf numFmtId="0" fontId="28" fillId="0" borderId="7" xfId="0" applyFont="1" applyBorder="1" applyAlignment="1">
      <alignment horizontal="center" vertical="center"/>
    </xf>
    <xf numFmtId="165" fontId="26" fillId="0" borderId="7" xfId="1" applyNumberFormat="1" applyFont="1" applyFill="1" applyBorder="1" applyAlignment="1" applyProtection="1">
      <alignment horizontal="center" vertical="center" wrapText="1"/>
    </xf>
    <xf numFmtId="0" fontId="26" fillId="0" borderId="18"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18" xfId="0" applyFont="1" applyBorder="1" applyAlignment="1">
      <alignment horizontal="center" vertical="center"/>
    </xf>
    <xf numFmtId="0" fontId="26" fillId="0" borderId="7" xfId="0" applyFont="1" applyBorder="1" applyAlignment="1">
      <alignment horizontal="center" vertical="center"/>
    </xf>
    <xf numFmtId="0" fontId="9" fillId="0" borderId="1" xfId="0" applyFont="1" applyBorder="1"/>
    <xf numFmtId="170" fontId="18" fillId="37" borderId="79" xfId="1" applyNumberFormat="1" applyFont="1" applyFill="1" applyBorder="1" applyAlignment="1" applyProtection="1">
      <alignment horizontal="center" vertical="center" wrapText="1"/>
    </xf>
    <xf numFmtId="0" fontId="16" fillId="0" borderId="14" xfId="0" applyFont="1" applyBorder="1" applyAlignment="1">
      <alignment horizontal="center" vertical="center" wrapText="1"/>
    </xf>
    <xf numFmtId="0" fontId="9" fillId="2" borderId="0" xfId="0" applyFont="1" applyFill="1"/>
    <xf numFmtId="182" fontId="9" fillId="0" borderId="42" xfId="0" applyNumberFormat="1" applyFont="1" applyBorder="1" applyAlignment="1">
      <alignment horizontal="center"/>
    </xf>
    <xf numFmtId="169" fontId="6" fillId="0" borderId="1" xfId="0" applyNumberFormat="1" applyFont="1" applyBorder="1" applyAlignment="1">
      <alignment horizontal="center" vertical="center"/>
    </xf>
    <xf numFmtId="0" fontId="9" fillId="0" borderId="11" xfId="0" applyFont="1" applyBorder="1" applyAlignment="1">
      <alignment horizontal="center" vertical="center"/>
    </xf>
    <xf numFmtId="0" fontId="22" fillId="0" borderId="16" xfId="0" applyFont="1" applyBorder="1" applyAlignment="1">
      <alignment horizontal="right" wrapText="1"/>
    </xf>
    <xf numFmtId="0" fontId="22" fillId="0" borderId="30" xfId="0" applyFont="1" applyBorder="1" applyAlignment="1">
      <alignment horizontal="right" wrapText="1"/>
    </xf>
    <xf numFmtId="0" fontId="22" fillId="0" borderId="16" xfId="0" applyFont="1" applyBorder="1" applyAlignment="1">
      <alignment horizontal="right"/>
    </xf>
    <xf numFmtId="0" fontId="39" fillId="0" borderId="18" xfId="0" applyFont="1" applyBorder="1" applyAlignment="1">
      <alignment vertical="center" wrapText="1"/>
    </xf>
    <xf numFmtId="0" fontId="14" fillId="0" borderId="18" xfId="0" applyFont="1" applyBorder="1"/>
    <xf numFmtId="0" fontId="39" fillId="0" borderId="18" xfId="0" applyFont="1" applyBorder="1" applyAlignment="1">
      <alignment vertical="center"/>
    </xf>
    <xf numFmtId="0" fontId="9" fillId="0" borderId="1" xfId="1" applyNumberFormat="1" applyFont="1" applyBorder="1" applyAlignment="1" applyProtection="1">
      <alignment horizontal="left" vertical="center"/>
    </xf>
    <xf numFmtId="0" fontId="149" fillId="0" borderId="14" xfId="1" applyNumberFormat="1" applyFont="1" applyBorder="1" applyAlignment="1" applyProtection="1">
      <alignment horizontal="center" vertical="center"/>
    </xf>
    <xf numFmtId="164" fontId="139" fillId="0" borderId="54" xfId="1" applyNumberFormat="1" applyFont="1" applyFill="1" applyBorder="1" applyAlignment="1" applyProtection="1">
      <alignment horizontal="center" vertical="center"/>
    </xf>
    <xf numFmtId="164" fontId="139" fillId="0" borderId="55" xfId="1" applyNumberFormat="1" applyFont="1" applyFill="1" applyBorder="1" applyAlignment="1" applyProtection="1">
      <alignment horizontal="center" vertical="center"/>
    </xf>
    <xf numFmtId="164" fontId="139" fillId="0" borderId="56" xfId="1" applyNumberFormat="1" applyFont="1" applyFill="1" applyBorder="1" applyAlignment="1" applyProtection="1">
      <alignment horizontal="center" vertical="center"/>
    </xf>
    <xf numFmtId="164" fontId="140" fillId="0" borderId="29" xfId="1" applyNumberFormat="1" applyFont="1" applyFill="1" applyBorder="1" applyAlignment="1" applyProtection="1">
      <alignment vertical="center"/>
    </xf>
    <xf numFmtId="164" fontId="140" fillId="0" borderId="47" xfId="1" applyNumberFormat="1" applyFont="1" applyFill="1" applyBorder="1" applyAlignment="1" applyProtection="1">
      <alignment vertical="center"/>
    </xf>
    <xf numFmtId="164" fontId="139" fillId="0" borderId="72" xfId="1" applyNumberFormat="1" applyFont="1" applyFill="1" applyBorder="1" applyAlignment="1" applyProtection="1">
      <alignment vertical="center"/>
    </xf>
    <xf numFmtId="164" fontId="29" fillId="0" borderId="1" xfId="1" applyNumberFormat="1" applyFont="1" applyFill="1" applyBorder="1" applyAlignment="1" applyProtection="1">
      <alignment horizontal="center" vertical="center" wrapText="1"/>
    </xf>
    <xf numFmtId="164" fontId="16" fillId="0" borderId="0" xfId="0" applyNumberFormat="1" applyFont="1"/>
    <xf numFmtId="1" fontId="16" fillId="0" borderId="0" xfId="0" applyNumberFormat="1" applyFont="1" applyAlignment="1">
      <alignment horizontal="right" vertical="center"/>
    </xf>
    <xf numFmtId="0" fontId="40" fillId="0" borderId="7" xfId="0" applyFont="1" applyBorder="1"/>
    <xf numFmtId="2" fontId="9" fillId="35" borderId="7" xfId="0" applyNumberFormat="1" applyFont="1" applyFill="1" applyBorder="1" applyAlignment="1">
      <alignment horizontal="center" vertical="center"/>
    </xf>
    <xf numFmtId="2" fontId="9" fillId="35" borderId="13" xfId="0" applyNumberFormat="1" applyFont="1" applyFill="1" applyBorder="1" applyAlignment="1">
      <alignment horizontal="center" vertical="center"/>
    </xf>
    <xf numFmtId="2" fontId="9" fillId="35" borderId="13" xfId="0" applyNumberFormat="1" applyFont="1" applyFill="1" applyBorder="1" applyAlignment="1">
      <alignment horizontal="center"/>
    </xf>
    <xf numFmtId="182" fontId="9" fillId="35" borderId="13" xfId="0" applyNumberFormat="1" applyFont="1" applyFill="1" applyBorder="1" applyAlignment="1">
      <alignment horizontal="center"/>
    </xf>
    <xf numFmtId="1" fontId="16" fillId="0" borderId="18" xfId="0" applyNumberFormat="1" applyFont="1" applyBorder="1" applyAlignment="1">
      <alignment horizontal="right"/>
    </xf>
    <xf numFmtId="164" fontId="16" fillId="0" borderId="0" xfId="0" applyNumberFormat="1" applyFont="1" applyAlignment="1">
      <alignment vertical="center"/>
    </xf>
    <xf numFmtId="164" fontId="16" fillId="0" borderId="18" xfId="0" applyNumberFormat="1" applyFont="1" applyBorder="1"/>
    <xf numFmtId="1" fontId="6" fillId="0" borderId="20" xfId="0" applyNumberFormat="1" applyFont="1" applyBorder="1" applyAlignment="1">
      <alignment horizontal="center" vertical="center"/>
    </xf>
    <xf numFmtId="0" fontId="16" fillId="0" borderId="14" xfId="0" applyFont="1" applyBorder="1" applyAlignment="1">
      <alignment horizontal="center" vertical="center"/>
    </xf>
    <xf numFmtId="164" fontId="29" fillId="0" borderId="8" xfId="0" applyNumberFormat="1" applyFont="1" applyBorder="1" applyAlignment="1">
      <alignment horizontal="center" vertical="center" wrapText="1"/>
    </xf>
    <xf numFmtId="164" fontId="29" fillId="0" borderId="14" xfId="0" applyNumberFormat="1" applyFont="1" applyBorder="1" applyAlignment="1">
      <alignment horizontal="center" vertical="center" wrapText="1"/>
    </xf>
    <xf numFmtId="164" fontId="29" fillId="0" borderId="20" xfId="0" applyNumberFormat="1" applyFont="1" applyBorder="1" applyAlignment="1">
      <alignment horizontal="center" vertical="center" wrapText="1"/>
    </xf>
    <xf numFmtId="2" fontId="9" fillId="0" borderId="65" xfId="0" applyNumberFormat="1" applyFont="1" applyBorder="1" applyAlignment="1">
      <alignment horizontal="center" vertical="center"/>
    </xf>
    <xf numFmtId="164" fontId="140" fillId="0" borderId="8" xfId="1" applyNumberFormat="1" applyFont="1" applyFill="1" applyBorder="1" applyAlignment="1" applyProtection="1">
      <alignment vertical="center"/>
    </xf>
    <xf numFmtId="164" fontId="140" fillId="0" borderId="20" xfId="1" applyNumberFormat="1" applyFont="1" applyFill="1" applyBorder="1" applyAlignment="1" applyProtection="1">
      <alignment vertical="center"/>
    </xf>
    <xf numFmtId="164" fontId="140" fillId="0" borderId="14" xfId="1" applyNumberFormat="1" applyFont="1" applyFill="1" applyBorder="1" applyAlignment="1" applyProtection="1">
      <alignment vertical="center"/>
    </xf>
    <xf numFmtId="164" fontId="139" fillId="0" borderId="1" xfId="1" applyNumberFormat="1" applyFont="1" applyFill="1" applyBorder="1" applyAlignment="1" applyProtection="1">
      <alignment horizontal="center" vertical="center"/>
    </xf>
    <xf numFmtId="0" fontId="9" fillId="0" borderId="2" xfId="0" applyFont="1" applyBorder="1"/>
    <xf numFmtId="0" fontId="29" fillId="0" borderId="19" xfId="0" applyFont="1" applyBorder="1" applyAlignment="1">
      <alignment horizontal="right"/>
    </xf>
    <xf numFmtId="43" fontId="55" fillId="0" borderId="1" xfId="1" applyFont="1" applyBorder="1" applyAlignment="1" applyProtection="1">
      <alignment horizontal="center" vertical="center"/>
    </xf>
    <xf numFmtId="0" fontId="9" fillId="18" borderId="40" xfId="0" applyFont="1" applyFill="1" applyBorder="1" applyAlignment="1">
      <alignment horizontal="center"/>
    </xf>
    <xf numFmtId="0" fontId="9" fillId="18" borderId="7" xfId="0" applyFont="1" applyFill="1" applyBorder="1" applyAlignment="1">
      <alignment horizontal="center"/>
    </xf>
    <xf numFmtId="172" fontId="16" fillId="0" borderId="3" xfId="0" applyNumberFormat="1" applyFont="1" applyBorder="1" applyAlignment="1">
      <alignment horizontal="left" vertical="center"/>
    </xf>
    <xf numFmtId="43" fontId="55" fillId="0" borderId="17" xfId="1" applyFont="1" applyFill="1" applyBorder="1" applyAlignment="1" applyProtection="1">
      <alignment horizontal="center" vertical="center"/>
    </xf>
    <xf numFmtId="0" fontId="31" fillId="0" borderId="73" xfId="0" applyFont="1" applyBorder="1" applyAlignment="1">
      <alignment horizontal="left" vertical="center" wrapText="1"/>
    </xf>
    <xf numFmtId="0" fontId="33" fillId="0" borderId="0" xfId="0" applyFont="1" applyAlignment="1">
      <alignment horizontal="left" vertical="top"/>
    </xf>
    <xf numFmtId="1" fontId="9" fillId="0" borderId="0" xfId="0" applyNumberFormat="1" applyFont="1" applyAlignment="1">
      <alignment horizontal="center" vertical="center"/>
    </xf>
    <xf numFmtId="1" fontId="16" fillId="0" borderId="0" xfId="0" applyNumberFormat="1" applyFont="1" applyAlignment="1">
      <alignment vertical="center"/>
    </xf>
    <xf numFmtId="0" fontId="129" fillId="0" borderId="0" xfId="0" applyFont="1"/>
    <xf numFmtId="1" fontId="16" fillId="0" borderId="0" xfId="0" applyNumberFormat="1" applyFont="1" applyAlignment="1">
      <alignment vertical="top"/>
    </xf>
    <xf numFmtId="0" fontId="16" fillId="0" borderId="0" xfId="0" applyFont="1" applyAlignment="1">
      <alignment horizontal="center" vertical="top"/>
    </xf>
    <xf numFmtId="1" fontId="16" fillId="0" borderId="46" xfId="0" applyNumberFormat="1" applyFont="1" applyBorder="1" applyAlignment="1">
      <alignment horizontal="right" vertical="center"/>
    </xf>
    <xf numFmtId="0" fontId="40" fillId="0" borderId="4" xfId="1" applyNumberFormat="1" applyFont="1" applyBorder="1" applyAlignment="1">
      <alignment horizontal="left"/>
    </xf>
    <xf numFmtId="1" fontId="7" fillId="0" borderId="4" xfId="1" applyNumberFormat="1" applyFont="1" applyBorder="1" applyAlignment="1" applyProtection="1">
      <alignment horizontal="center"/>
    </xf>
    <xf numFmtId="1" fontId="14" fillId="0" borderId="59" xfId="0" applyNumberFormat="1" applyFont="1" applyBorder="1" applyAlignment="1">
      <alignment horizontal="center" vertical="center"/>
    </xf>
    <xf numFmtId="1" fontId="14" fillId="0" borderId="52" xfId="0" applyNumberFormat="1" applyFont="1" applyBorder="1" applyAlignment="1">
      <alignment horizontal="center" vertical="center"/>
    </xf>
    <xf numFmtId="1" fontId="14" fillId="0" borderId="10" xfId="0" applyNumberFormat="1" applyFont="1" applyBorder="1" applyAlignment="1">
      <alignment horizontal="center"/>
    </xf>
    <xf numFmtId="1" fontId="14" fillId="0" borderId="26" xfId="0" applyNumberFormat="1" applyFont="1" applyBorder="1" applyAlignment="1">
      <alignment horizontal="center"/>
    </xf>
    <xf numFmtId="1" fontId="14" fillId="0" borderId="27" xfId="0" applyNumberFormat="1" applyFont="1" applyBorder="1" applyAlignment="1">
      <alignment horizontal="center"/>
    </xf>
    <xf numFmtId="1" fontId="14" fillId="0" borderId="52" xfId="0" applyNumberFormat="1" applyFont="1" applyBorder="1" applyAlignment="1">
      <alignment horizontal="center"/>
    </xf>
    <xf numFmtId="1" fontId="14" fillId="0" borderId="71" xfId="0" applyNumberFormat="1" applyFont="1" applyBorder="1" applyAlignment="1">
      <alignment horizontal="center"/>
    </xf>
    <xf numFmtId="1" fontId="164" fillId="19" borderId="0" xfId="0" applyNumberFormat="1" applyFont="1" applyFill="1" applyAlignment="1">
      <alignment horizontal="center" vertical="center"/>
    </xf>
    <xf numFmtId="1" fontId="123" fillId="19" borderId="0" xfId="0" applyNumberFormat="1" applyFont="1" applyFill="1" applyAlignment="1">
      <alignment horizontal="center" vertical="center"/>
    </xf>
    <xf numFmtId="1" fontId="165" fillId="19" borderId="0" xfId="1" applyNumberFormat="1" applyFont="1" applyFill="1" applyAlignment="1" applyProtection="1">
      <alignment horizontal="center"/>
    </xf>
    <xf numFmtId="1" fontId="137" fillId="19" borderId="0" xfId="1" applyNumberFormat="1" applyFont="1" applyFill="1" applyAlignment="1" applyProtection="1">
      <alignment horizontal="center" vertical="center"/>
    </xf>
    <xf numFmtId="1" fontId="31" fillId="4" borderId="1" xfId="0" applyNumberFormat="1" applyFont="1" applyFill="1" applyBorder="1" applyAlignment="1">
      <alignment horizontal="center" vertical="center" wrapText="1"/>
    </xf>
    <xf numFmtId="164" fontId="140" fillId="0" borderId="35" xfId="1" applyNumberFormat="1" applyFont="1" applyFill="1" applyBorder="1" applyAlignment="1" applyProtection="1">
      <alignment vertical="center"/>
    </xf>
    <xf numFmtId="164" fontId="140" fillId="0" borderId="31" xfId="1" applyNumberFormat="1" applyFont="1" applyFill="1" applyBorder="1" applyAlignment="1" applyProtection="1">
      <alignment vertical="center"/>
    </xf>
    <xf numFmtId="164" fontId="140" fillId="0" borderId="18" xfId="1" applyNumberFormat="1" applyFont="1" applyFill="1" applyBorder="1" applyAlignment="1" applyProtection="1">
      <alignment vertical="center"/>
    </xf>
    <xf numFmtId="164" fontId="140" fillId="0" borderId="48" xfId="1" applyNumberFormat="1" applyFont="1" applyFill="1" applyBorder="1" applyAlignment="1" applyProtection="1">
      <alignment vertical="center"/>
    </xf>
    <xf numFmtId="164" fontId="140" fillId="0" borderId="13" xfId="1" applyNumberFormat="1" applyFont="1" applyFill="1" applyBorder="1" applyAlignment="1" applyProtection="1">
      <alignment vertical="center"/>
    </xf>
    <xf numFmtId="164" fontId="140" fillId="0" borderId="15" xfId="1" applyNumberFormat="1" applyFont="1" applyFill="1" applyBorder="1" applyAlignment="1" applyProtection="1">
      <alignment horizontal="center" vertical="center"/>
    </xf>
    <xf numFmtId="167" fontId="7" fillId="0" borderId="0" xfId="0" applyNumberFormat="1" applyFont="1" applyAlignment="1">
      <alignment horizontal="left" vertical="center"/>
    </xf>
    <xf numFmtId="1" fontId="6" fillId="0" borderId="35" xfId="1" applyNumberFormat="1" applyFont="1" applyBorder="1" applyAlignment="1">
      <alignment horizontal="center"/>
    </xf>
    <xf numFmtId="1" fontId="9" fillId="0" borderId="42" xfId="1" applyNumberFormat="1" applyFont="1" applyBorder="1" applyAlignment="1">
      <alignment horizontal="center"/>
    </xf>
    <xf numFmtId="1" fontId="9" fillId="25" borderId="14" xfId="1" applyNumberFormat="1" applyFont="1" applyFill="1" applyBorder="1" applyAlignment="1">
      <alignment horizontal="center"/>
    </xf>
    <xf numFmtId="1" fontId="9" fillId="0" borderId="53" xfId="1" applyNumberFormat="1" applyFont="1" applyBorder="1" applyAlignment="1">
      <alignment horizontal="center"/>
    </xf>
    <xf numFmtId="1" fontId="9" fillId="0" borderId="36" xfId="1" applyNumberFormat="1" applyFont="1" applyBorder="1" applyAlignment="1">
      <alignment horizontal="center"/>
    </xf>
    <xf numFmtId="1" fontId="9" fillId="0" borderId="35" xfId="1" applyNumberFormat="1" applyFont="1" applyBorder="1" applyAlignment="1">
      <alignment horizontal="center"/>
    </xf>
    <xf numFmtId="1" fontId="9" fillId="0" borderId="65" xfId="1" applyNumberFormat="1" applyFont="1" applyBorder="1" applyAlignment="1">
      <alignment horizontal="center"/>
    </xf>
    <xf numFmtId="0" fontId="7" fillId="0" borderId="18" xfId="0" applyFont="1" applyBorder="1" applyAlignment="1">
      <alignment wrapText="1"/>
    </xf>
    <xf numFmtId="1" fontId="32" fillId="0" borderId="0" xfId="0" applyNumberFormat="1" applyFont="1" applyAlignment="1">
      <alignment horizontal="center" vertical="center"/>
    </xf>
    <xf numFmtId="0" fontId="7" fillId="0" borderId="18" xfId="0" applyFont="1" applyBorder="1" applyAlignment="1">
      <alignment horizontal="right" vertical="center"/>
    </xf>
    <xf numFmtId="0" fontId="16" fillId="0" borderId="18" xfId="0" applyFont="1" applyBorder="1" applyAlignment="1">
      <alignment horizontal="center" vertical="top"/>
    </xf>
    <xf numFmtId="175" fontId="7" fillId="0" borderId="13" xfId="0" applyNumberFormat="1" applyFont="1" applyBorder="1" applyAlignment="1">
      <alignment horizontal="center" vertical="center"/>
    </xf>
    <xf numFmtId="0" fontId="78" fillId="0" borderId="98" xfId="0" applyFont="1" applyBorder="1" applyAlignment="1">
      <alignment vertical="center" wrapText="1"/>
    </xf>
    <xf numFmtId="0" fontId="9" fillId="0" borderId="80" xfId="0" applyFont="1" applyBorder="1"/>
    <xf numFmtId="0" fontId="9" fillId="0" borderId="31" xfId="0" applyFont="1" applyBorder="1"/>
    <xf numFmtId="41" fontId="16" fillId="0" borderId="48" xfId="0" applyNumberFormat="1" applyFont="1" applyBorder="1"/>
    <xf numFmtId="0" fontId="16" fillId="0" borderId="36" xfId="0" applyFont="1" applyBorder="1" applyAlignment="1">
      <alignment horizontal="center"/>
    </xf>
    <xf numFmtId="1" fontId="9" fillId="2" borderId="29" xfId="0" applyNumberFormat="1" applyFont="1" applyFill="1" applyBorder="1" applyAlignment="1">
      <alignment horizontal="center"/>
    </xf>
    <xf numFmtId="0" fontId="9" fillId="10" borderId="29" xfId="0" applyFont="1" applyFill="1" applyBorder="1" applyAlignment="1">
      <alignment horizontal="center"/>
    </xf>
    <xf numFmtId="1" fontId="9" fillId="2" borderId="30" xfId="0" applyNumberFormat="1" applyFont="1" applyFill="1" applyBorder="1" applyAlignment="1">
      <alignment horizontal="center"/>
    </xf>
    <xf numFmtId="1" fontId="9" fillId="0" borderId="7" xfId="1" applyNumberFormat="1" applyFont="1" applyBorder="1" applyAlignment="1">
      <alignment horizontal="center"/>
    </xf>
    <xf numFmtId="1" fontId="9" fillId="0" borderId="13" xfId="1" applyNumberFormat="1" applyFont="1" applyBorder="1" applyAlignment="1">
      <alignment horizontal="center"/>
    </xf>
    <xf numFmtId="1" fontId="9" fillId="0" borderId="18" xfId="1" applyNumberFormat="1" applyFont="1" applyBorder="1" applyAlignment="1">
      <alignment horizontal="center"/>
    </xf>
    <xf numFmtId="1" fontId="9" fillId="0" borderId="4" xfId="1" applyNumberFormat="1" applyFont="1" applyBorder="1" applyAlignment="1">
      <alignment horizontal="center"/>
    </xf>
    <xf numFmtId="1" fontId="9" fillId="0" borderId="18" xfId="1" applyNumberFormat="1" applyFont="1" applyBorder="1" applyAlignment="1"/>
    <xf numFmtId="1" fontId="9" fillId="0" borderId="13" xfId="1" applyNumberFormat="1" applyFont="1" applyBorder="1" applyAlignment="1"/>
    <xf numFmtId="0" fontId="7" fillId="0" borderId="0" xfId="0" applyFont="1" applyAlignment="1">
      <alignment wrapText="1"/>
    </xf>
    <xf numFmtId="0" fontId="47" fillId="37" borderId="30" xfId="0" applyFont="1" applyFill="1" applyBorder="1"/>
    <xf numFmtId="0" fontId="49" fillId="37" borderId="30" xfId="0" applyFont="1" applyFill="1" applyBorder="1" applyAlignment="1">
      <alignment horizontal="center" vertical="center"/>
    </xf>
    <xf numFmtId="0" fontId="49" fillId="37" borderId="16" xfId="0" applyFont="1" applyFill="1" applyBorder="1" applyAlignment="1">
      <alignment horizontal="center" vertical="center"/>
    </xf>
    <xf numFmtId="1" fontId="6" fillId="0" borderId="0" xfId="0" applyNumberFormat="1" applyFont="1" applyAlignment="1">
      <alignment horizontal="right"/>
    </xf>
    <xf numFmtId="0" fontId="60" fillId="37" borderId="11" xfId="0" applyFont="1" applyFill="1" applyBorder="1" applyAlignment="1">
      <alignment vertical="center" wrapText="1"/>
    </xf>
    <xf numFmtId="0" fontId="60" fillId="37" borderId="7" xfId="0" applyFont="1" applyFill="1" applyBorder="1" applyAlignment="1">
      <alignment vertical="center" wrapText="1"/>
    </xf>
    <xf numFmtId="0" fontId="34" fillId="0" borderId="0" xfId="0" applyFont="1" applyAlignment="1">
      <alignment wrapText="1"/>
    </xf>
    <xf numFmtId="0" fontId="6" fillId="37" borderId="11" xfId="0" applyFont="1" applyFill="1" applyBorder="1" applyAlignment="1">
      <alignment horizontal="left" vertical="center" wrapText="1"/>
    </xf>
    <xf numFmtId="1" fontId="6" fillId="0" borderId="18" xfId="0" applyNumberFormat="1" applyFont="1" applyBorder="1" applyAlignment="1">
      <alignment horizontal="right"/>
    </xf>
    <xf numFmtId="0" fontId="7" fillId="0" borderId="18" xfId="0" applyFont="1" applyBorder="1" applyAlignment="1">
      <alignment horizontal="center"/>
    </xf>
    <xf numFmtId="1" fontId="6" fillId="0" borderId="13" xfId="0" applyNumberFormat="1" applyFont="1" applyBorder="1" applyAlignment="1">
      <alignment horizontal="center"/>
    </xf>
    <xf numFmtId="1" fontId="69" fillId="0" borderId="2" xfId="0" applyNumberFormat="1" applyFont="1" applyBorder="1" applyAlignment="1">
      <alignment horizontal="right"/>
    </xf>
    <xf numFmtId="1" fontId="69" fillId="0" borderId="3" xfId="0" applyNumberFormat="1" applyFont="1" applyBorder="1" applyAlignment="1">
      <alignment horizontal="center"/>
    </xf>
    <xf numFmtId="1" fontId="69" fillId="0" borderId="3" xfId="0" applyNumberFormat="1" applyFont="1" applyBorder="1" applyAlignment="1">
      <alignment horizontal="right"/>
    </xf>
    <xf numFmtId="1" fontId="12" fillId="0" borderId="3" xfId="0" applyNumberFormat="1" applyFont="1" applyBorder="1"/>
    <xf numFmtId="1" fontId="69" fillId="0" borderId="0" xfId="0" applyNumberFormat="1" applyFont="1" applyAlignment="1">
      <alignment horizontal="center"/>
    </xf>
    <xf numFmtId="1" fontId="69" fillId="0" borderId="4" xfId="0" applyNumberFormat="1" applyFont="1" applyBorder="1" applyAlignment="1">
      <alignment horizontal="right"/>
    </xf>
    <xf numFmtId="1" fontId="69" fillId="0" borderId="18" xfId="0" applyNumberFormat="1" applyFont="1" applyBorder="1" applyAlignment="1">
      <alignment horizontal="center"/>
    </xf>
    <xf numFmtId="1" fontId="69" fillId="0" borderId="18" xfId="0" applyNumberFormat="1" applyFont="1" applyBorder="1" applyAlignment="1">
      <alignment horizontal="right"/>
    </xf>
    <xf numFmtId="1" fontId="167" fillId="0" borderId="18" xfId="0" applyNumberFormat="1" applyFont="1" applyBorder="1" applyAlignment="1">
      <alignment horizontal="right" wrapText="1"/>
    </xf>
    <xf numFmtId="0" fontId="6" fillId="0" borderId="0" xfId="0" applyFont="1" applyAlignment="1">
      <alignment horizontal="center" vertical="center"/>
    </xf>
    <xf numFmtId="164" fontId="139" fillId="0" borderId="18" xfId="0" applyNumberFormat="1" applyFont="1" applyBorder="1" applyAlignment="1">
      <alignment vertical="center" wrapText="1"/>
    </xf>
    <xf numFmtId="14" fontId="29" fillId="0" borderId="15" xfId="0" applyNumberFormat="1" applyFont="1" applyBorder="1" applyAlignment="1">
      <alignment horizontal="right"/>
    </xf>
    <xf numFmtId="14" fontId="29" fillId="0" borderId="16" xfId="0" applyNumberFormat="1" applyFont="1" applyBorder="1" applyAlignment="1">
      <alignment horizontal="right"/>
    </xf>
    <xf numFmtId="14" fontId="29" fillId="0" borderId="7" xfId="0" applyNumberFormat="1" applyFont="1" applyBorder="1" applyAlignment="1">
      <alignment horizontal="right"/>
    </xf>
    <xf numFmtId="14" fontId="22" fillId="0" borderId="16" xfId="0" applyNumberFormat="1" applyFont="1" applyBorder="1" applyAlignment="1">
      <alignment horizontal="right"/>
    </xf>
    <xf numFmtId="14" fontId="30" fillId="0" borderId="16" xfId="0" applyNumberFormat="1" applyFont="1" applyBorder="1" applyAlignment="1">
      <alignment horizontal="right"/>
    </xf>
    <xf numFmtId="18" fontId="29" fillId="0" borderId="20" xfId="0" applyNumberFormat="1" applyFont="1" applyBorder="1" applyAlignment="1">
      <alignment horizontal="center" vertical="center"/>
    </xf>
    <xf numFmtId="14" fontId="29" fillId="0" borderId="0" xfId="0" applyNumberFormat="1" applyFont="1" applyAlignment="1">
      <alignment vertical="top" wrapText="1"/>
    </xf>
    <xf numFmtId="164" fontId="139" fillId="0" borderId="25" xfId="0" applyNumberFormat="1" applyFont="1" applyBorder="1" applyAlignment="1">
      <alignment horizontal="center" vertical="center" wrapText="1"/>
    </xf>
    <xf numFmtId="164" fontId="139" fillId="0" borderId="35" xfId="0" applyNumberFormat="1" applyFont="1" applyBorder="1" applyAlignment="1">
      <alignment horizontal="center" vertical="center" wrapText="1"/>
    </xf>
    <xf numFmtId="164" fontId="139" fillId="0" borderId="47" xfId="0" applyNumberFormat="1" applyFont="1" applyBorder="1" applyAlignment="1">
      <alignment horizontal="center" vertical="center" wrapText="1"/>
    </xf>
    <xf numFmtId="164" fontId="58" fillId="0" borderId="10" xfId="2" applyNumberFormat="1" applyFont="1" applyBorder="1" applyAlignment="1">
      <alignment horizontal="center" vertical="center"/>
    </xf>
    <xf numFmtId="0" fontId="58" fillId="0" borderId="9" xfId="2" applyFont="1" applyBorder="1" applyAlignment="1">
      <alignment horizontal="center" vertical="center"/>
    </xf>
    <xf numFmtId="0" fontId="169" fillId="0" borderId="0" xfId="0" pivotButton="1" applyFont="1" applyProtection="1">
      <protection locked="0"/>
    </xf>
    <xf numFmtId="0" fontId="170" fillId="0" borderId="0" xfId="0" applyFont="1" applyProtection="1">
      <protection locked="0"/>
    </xf>
    <xf numFmtId="0" fontId="171" fillId="0" borderId="0" xfId="0" applyFont="1" applyAlignment="1" applyProtection="1">
      <alignment horizontal="left"/>
      <protection locked="0"/>
    </xf>
    <xf numFmtId="0" fontId="170" fillId="0" borderId="0" xfId="0" applyFont="1" applyAlignment="1" applyProtection="1">
      <alignment horizontal="left"/>
      <protection locked="0"/>
    </xf>
    <xf numFmtId="0" fontId="9" fillId="9" borderId="17" xfId="0" applyFont="1" applyFill="1" applyBorder="1" applyAlignment="1" applyProtection="1">
      <alignment horizontal="center"/>
      <protection locked="0"/>
    </xf>
    <xf numFmtId="0" fontId="9" fillId="12" borderId="30" xfId="0" applyFont="1" applyFill="1" applyBorder="1" applyAlignment="1">
      <alignment horizontal="center"/>
    </xf>
    <xf numFmtId="0" fontId="90" fillId="28" borderId="0" xfId="0" applyFont="1" applyFill="1" applyAlignment="1">
      <alignment horizontal="right" vertical="center"/>
    </xf>
    <xf numFmtId="0" fontId="91" fillId="28" borderId="0" xfId="432" applyFont="1" applyFill="1" applyAlignment="1" applyProtection="1">
      <alignment horizontal="left" vertical="center"/>
      <protection locked="0"/>
    </xf>
    <xf numFmtId="0" fontId="34" fillId="28" borderId="0" xfId="0" applyFont="1" applyFill="1" applyAlignment="1">
      <alignment horizontal="right" vertical="center"/>
    </xf>
    <xf numFmtId="0" fontId="34" fillId="28" borderId="0" xfId="0" applyFont="1" applyFill="1" applyAlignment="1">
      <alignment horizontal="left" vertical="center"/>
    </xf>
    <xf numFmtId="0" fontId="68" fillId="28" borderId="0" xfId="0" applyFont="1" applyFill="1" applyAlignment="1">
      <alignment horizontal="center" vertical="center"/>
    </xf>
    <xf numFmtId="0" fontId="85" fillId="28" borderId="0" xfId="0" applyFont="1" applyFill="1" applyAlignment="1">
      <alignment horizontal="center" vertical="center"/>
    </xf>
    <xf numFmtId="0" fontId="86" fillId="28" borderId="0" xfId="0" applyFont="1" applyFill="1" applyAlignment="1">
      <alignment horizontal="center" vertical="center"/>
    </xf>
    <xf numFmtId="0" fontId="88" fillId="28" borderId="0" xfId="0" applyFont="1" applyFill="1" applyAlignment="1">
      <alignment horizontal="center" vertical="center"/>
    </xf>
    <xf numFmtId="0" fontId="16" fillId="36" borderId="0" xfId="0" applyFont="1" applyFill="1" applyAlignment="1">
      <alignment horizontal="right"/>
    </xf>
    <xf numFmtId="0" fontId="16" fillId="36" borderId="93" xfId="0" applyFont="1" applyFill="1" applyBorder="1" applyAlignment="1">
      <alignment horizontal="right"/>
    </xf>
    <xf numFmtId="0" fontId="16" fillId="4" borderId="9" xfId="0" applyFont="1" applyFill="1" applyBorder="1" applyAlignment="1">
      <alignment horizontal="center"/>
    </xf>
    <xf numFmtId="0" fontId="16" fillId="18" borderId="9" xfId="0" applyFont="1" applyFill="1" applyBorder="1" applyAlignment="1">
      <alignment horizontal="center"/>
    </xf>
    <xf numFmtId="0" fontId="7" fillId="36" borderId="0" xfId="0" applyFont="1" applyFill="1" applyAlignment="1">
      <alignment horizontal="right"/>
    </xf>
    <xf numFmtId="181" fontId="7" fillId="36" borderId="0" xfId="0" applyNumberFormat="1" applyFont="1" applyFill="1" applyAlignment="1" applyProtection="1">
      <alignment horizontal="center"/>
      <protection locked="0"/>
    </xf>
    <xf numFmtId="0" fontId="7" fillId="36" borderId="0" xfId="0" applyFont="1" applyFill="1" applyAlignment="1" applyProtection="1">
      <alignment horizontal="center"/>
      <protection locked="0"/>
    </xf>
    <xf numFmtId="179" fontId="7" fillId="36" borderId="0" xfId="0" applyNumberFormat="1" applyFont="1" applyFill="1" applyAlignment="1" applyProtection="1">
      <alignment horizontal="center"/>
      <protection locked="0"/>
    </xf>
    <xf numFmtId="176" fontId="153" fillId="20" borderId="0" xfId="0" applyNumberFormat="1" applyFont="1" applyFill="1" applyAlignment="1">
      <alignment horizontal="right" vertical="center"/>
    </xf>
    <xf numFmtId="176" fontId="154" fillId="20" borderId="0" xfId="0" applyNumberFormat="1" applyFont="1" applyFill="1" applyAlignment="1">
      <alignment horizontal="right" vertical="center"/>
    </xf>
    <xf numFmtId="176" fontId="155" fillId="20" borderId="0" xfId="0" applyNumberFormat="1" applyFont="1" applyFill="1" applyAlignment="1">
      <alignment horizontal="center" vertical="center"/>
    </xf>
    <xf numFmtId="167" fontId="13" fillId="0" borderId="18" xfId="0" applyNumberFormat="1" applyFont="1" applyBorder="1" applyAlignment="1">
      <alignment horizontal="left" vertical="center" wrapText="1"/>
    </xf>
    <xf numFmtId="172" fontId="7" fillId="36" borderId="0" xfId="0" applyNumberFormat="1" applyFont="1" applyFill="1" applyAlignment="1" applyProtection="1">
      <alignment horizontal="center"/>
      <protection locked="0"/>
    </xf>
    <xf numFmtId="167" fontId="99" fillId="20" borderId="8" xfId="0" applyNumberFormat="1" applyFont="1" applyFill="1" applyBorder="1" applyAlignment="1">
      <alignment horizontal="center"/>
    </xf>
    <xf numFmtId="167" fontId="99" fillId="20" borderId="14" xfId="0" applyNumberFormat="1" applyFont="1" applyFill="1" applyBorder="1" applyAlignment="1">
      <alignment horizontal="center"/>
    </xf>
    <xf numFmtId="0" fontId="55" fillId="36" borderId="0" xfId="0" applyFont="1" applyFill="1"/>
    <xf numFmtId="0" fontId="55" fillId="36" borderId="93" xfId="0" applyFont="1" applyFill="1" applyBorder="1"/>
    <xf numFmtId="0" fontId="60" fillId="0" borderId="0" xfId="0" applyFont="1" applyAlignment="1">
      <alignment horizontal="center" vertical="center" wrapText="1"/>
    </xf>
    <xf numFmtId="0" fontId="60" fillId="0" borderId="93" xfId="0" applyFont="1" applyBorder="1" applyAlignment="1">
      <alignment horizontal="center" vertical="center" wrapText="1"/>
    </xf>
    <xf numFmtId="1" fontId="123" fillId="19" borderId="11" xfId="0" applyNumberFormat="1" applyFont="1" applyFill="1" applyBorder="1" applyAlignment="1">
      <alignment horizontal="center" vertical="center"/>
    </xf>
    <xf numFmtId="0" fontId="110" fillId="0" borderId="0" xfId="0" applyFont="1" applyAlignment="1">
      <alignment horizontal="center" vertical="center" wrapText="1"/>
    </xf>
    <xf numFmtId="167" fontId="11" fillId="0" borderId="18" xfId="0" applyNumberFormat="1" applyFont="1" applyBorder="1" applyAlignment="1">
      <alignment horizontal="center"/>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12"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Alignment="1">
      <alignment horizontal="center" vertical="center"/>
    </xf>
    <xf numFmtId="0" fontId="10" fillId="0" borderId="21" xfId="0" applyFont="1" applyBorder="1" applyAlignment="1">
      <alignment horizontal="center" vertical="center"/>
    </xf>
    <xf numFmtId="167" fontId="67" fillId="0" borderId="4" xfId="0" applyNumberFormat="1" applyFont="1" applyBorder="1" applyAlignment="1">
      <alignment horizontal="center" vertical="center"/>
    </xf>
    <xf numFmtId="167" fontId="67" fillId="0" borderId="18" xfId="0" applyNumberFormat="1" applyFont="1" applyBorder="1" applyAlignment="1">
      <alignment horizontal="center" vertical="center"/>
    </xf>
    <xf numFmtId="167" fontId="67" fillId="0" borderId="13" xfId="0" applyNumberFormat="1" applyFont="1" applyBorder="1" applyAlignment="1">
      <alignment horizontal="center" vertical="center"/>
    </xf>
    <xf numFmtId="167" fontId="102" fillId="0" borderId="4" xfId="0" applyNumberFormat="1" applyFont="1" applyBorder="1" applyAlignment="1">
      <alignment horizontal="center" vertical="center"/>
    </xf>
    <xf numFmtId="167" fontId="102" fillId="0" borderId="18" xfId="0" applyNumberFormat="1" applyFont="1" applyBorder="1" applyAlignment="1">
      <alignment horizontal="center" vertical="center"/>
    </xf>
    <xf numFmtId="167" fontId="102" fillId="0" borderId="13" xfId="0" applyNumberFormat="1" applyFont="1" applyBorder="1" applyAlignment="1">
      <alignment horizontal="center" vertical="center"/>
    </xf>
    <xf numFmtId="0" fontId="103" fillId="8" borderId="0" xfId="0" applyFont="1" applyFill="1" applyAlignment="1">
      <alignment horizontal="center" vertical="center"/>
    </xf>
    <xf numFmtId="0" fontId="15" fillId="0" borderId="0" xfId="0" applyFont="1" applyAlignment="1">
      <alignment horizontal="center"/>
    </xf>
    <xf numFmtId="167" fontId="11" fillId="0" borderId="0" xfId="0" applyNumberFormat="1" applyFont="1" applyAlignment="1">
      <alignment horizontal="center"/>
    </xf>
    <xf numFmtId="0" fontId="98" fillId="0" borderId="5" xfId="0" applyFont="1" applyBorder="1" applyAlignment="1">
      <alignment horizontal="center" vertical="center"/>
    </xf>
    <xf numFmtId="0" fontId="98" fillId="0" borderId="0" xfId="0" applyFont="1" applyAlignment="1">
      <alignment horizontal="center" vertical="center"/>
    </xf>
    <xf numFmtId="0" fontId="98" fillId="0" borderId="5" xfId="0" applyFont="1" applyBorder="1" applyAlignment="1">
      <alignment horizontal="center" vertical="center" wrapText="1"/>
    </xf>
    <xf numFmtId="0" fontId="98" fillId="0" borderId="0" xfId="0" applyFont="1" applyAlignment="1">
      <alignment horizontal="center" vertical="center" wrapText="1"/>
    </xf>
    <xf numFmtId="164" fontId="98" fillId="0" borderId="5" xfId="0" applyNumberFormat="1" applyFont="1" applyBorder="1" applyAlignment="1">
      <alignment horizontal="center" vertical="center"/>
    </xf>
    <xf numFmtId="0" fontId="24" fillId="39" borderId="2" xfId="0" applyFont="1" applyFill="1" applyBorder="1" applyAlignment="1">
      <alignment horizontal="center" vertical="center"/>
    </xf>
    <xf numFmtId="0" fontId="24" fillId="39" borderId="3" xfId="0" applyFont="1" applyFill="1" applyBorder="1" applyAlignment="1">
      <alignment horizontal="center" vertical="center"/>
    </xf>
    <xf numFmtId="0" fontId="24" fillId="39" borderId="12" xfId="0" applyFont="1" applyFill="1" applyBorder="1" applyAlignment="1">
      <alignment horizontal="center" vertical="center"/>
    </xf>
    <xf numFmtId="0" fontId="10" fillId="39" borderId="5" xfId="0" applyFont="1" applyFill="1" applyBorder="1" applyAlignment="1">
      <alignment horizontal="center" vertical="center"/>
    </xf>
    <xf numFmtId="0" fontId="10" fillId="39" borderId="0" xfId="0" applyFont="1" applyFill="1" applyAlignment="1">
      <alignment horizontal="center" vertical="center"/>
    </xf>
    <xf numFmtId="0" fontId="10" fillId="39" borderId="21" xfId="0" applyFont="1" applyFill="1" applyBorder="1" applyAlignment="1">
      <alignment horizontal="center" vertical="center"/>
    </xf>
    <xf numFmtId="167" fontId="97" fillId="39" borderId="4" xfId="0" applyNumberFormat="1" applyFont="1" applyFill="1" applyBorder="1" applyAlignment="1">
      <alignment horizontal="center" vertical="center"/>
    </xf>
    <xf numFmtId="167" fontId="97" fillId="39" borderId="18" xfId="0" applyNumberFormat="1" applyFont="1" applyFill="1" applyBorder="1" applyAlignment="1">
      <alignment horizontal="center" vertical="center"/>
    </xf>
    <xf numFmtId="167" fontId="97" fillId="39" borderId="13" xfId="0" applyNumberFormat="1" applyFont="1" applyFill="1" applyBorder="1" applyAlignment="1">
      <alignment horizontal="center" vertical="center"/>
    </xf>
    <xf numFmtId="177" fontId="99" fillId="0" borderId="5" xfId="0" applyNumberFormat="1" applyFont="1" applyBorder="1" applyAlignment="1">
      <alignment horizontal="center" vertical="center"/>
    </xf>
    <xf numFmtId="177" fontId="99" fillId="0" borderId="0" xfId="0" applyNumberFormat="1" applyFont="1" applyAlignment="1">
      <alignment horizontal="center" vertical="center"/>
    </xf>
    <xf numFmtId="0" fontId="24" fillId="34" borderId="2" xfId="0" applyFont="1" applyFill="1" applyBorder="1" applyAlignment="1">
      <alignment horizontal="center" vertical="center"/>
    </xf>
    <xf numFmtId="0" fontId="24" fillId="34" borderId="3" xfId="0" applyFont="1" applyFill="1" applyBorder="1" applyAlignment="1">
      <alignment horizontal="center" vertical="center"/>
    </xf>
    <xf numFmtId="0" fontId="24" fillId="34" borderId="12" xfId="0" applyFont="1" applyFill="1" applyBorder="1" applyAlignment="1">
      <alignment horizontal="center" vertical="center"/>
    </xf>
    <xf numFmtId="0" fontId="10" fillId="34" borderId="5" xfId="0" applyFont="1" applyFill="1" applyBorder="1" applyAlignment="1">
      <alignment horizontal="center" vertical="center"/>
    </xf>
    <xf numFmtId="0" fontId="10" fillId="34" borderId="0" xfId="0" applyFont="1" applyFill="1" applyAlignment="1">
      <alignment horizontal="center" vertical="center"/>
    </xf>
    <xf numFmtId="0" fontId="10" fillId="34" borderId="21" xfId="0" applyFont="1" applyFill="1" applyBorder="1" applyAlignment="1">
      <alignment horizontal="center" vertical="center"/>
    </xf>
    <xf numFmtId="167" fontId="97" fillId="34" borderId="4" xfId="0" applyNumberFormat="1" applyFont="1" applyFill="1" applyBorder="1" applyAlignment="1">
      <alignment horizontal="center" vertical="center"/>
    </xf>
    <xf numFmtId="167" fontId="97" fillId="34" borderId="18" xfId="0" applyNumberFormat="1" applyFont="1" applyFill="1" applyBorder="1" applyAlignment="1">
      <alignment horizontal="center" vertical="center"/>
    </xf>
    <xf numFmtId="167" fontId="97" fillId="34" borderId="13" xfId="0" applyNumberFormat="1" applyFont="1" applyFill="1" applyBorder="1" applyAlignment="1">
      <alignment horizontal="center" vertical="center"/>
    </xf>
    <xf numFmtId="183" fontId="134" fillId="34" borderId="8" xfId="0" applyNumberFormat="1" applyFont="1" applyFill="1" applyBorder="1" applyAlignment="1">
      <alignment horizontal="center" vertical="center"/>
    </xf>
    <xf numFmtId="183" fontId="134" fillId="34" borderId="14" xfId="0" applyNumberFormat="1" applyFont="1" applyFill="1" applyBorder="1" applyAlignment="1">
      <alignment horizontal="center" vertical="center"/>
    </xf>
    <xf numFmtId="0" fontId="24" fillId="11" borderId="2" xfId="0" applyFont="1" applyFill="1" applyBorder="1" applyAlignment="1">
      <alignment horizontal="center" vertical="center"/>
    </xf>
    <xf numFmtId="0" fontId="24" fillId="11" borderId="3" xfId="0" applyFont="1" applyFill="1" applyBorder="1" applyAlignment="1">
      <alignment horizontal="center" vertical="center"/>
    </xf>
    <xf numFmtId="0" fontId="24" fillId="11" borderId="12"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0" xfId="0" applyFont="1" applyFill="1" applyAlignment="1">
      <alignment horizontal="center" vertical="center"/>
    </xf>
    <xf numFmtId="0" fontId="10" fillId="11" borderId="21" xfId="0" applyFont="1" applyFill="1" applyBorder="1" applyAlignment="1">
      <alignment horizontal="center" vertical="center"/>
    </xf>
    <xf numFmtId="167" fontId="97" fillId="11" borderId="4" xfId="0" applyNumberFormat="1" applyFont="1" applyFill="1" applyBorder="1" applyAlignment="1">
      <alignment horizontal="center" vertical="center"/>
    </xf>
    <xf numFmtId="167" fontId="97" fillId="11" borderId="18" xfId="0" applyNumberFormat="1" applyFont="1" applyFill="1" applyBorder="1" applyAlignment="1">
      <alignment horizontal="center" vertical="center"/>
    </xf>
    <xf numFmtId="167" fontId="97" fillId="11" borderId="13" xfId="0" applyNumberFormat="1" applyFont="1" applyFill="1" applyBorder="1" applyAlignment="1">
      <alignment horizontal="center" vertical="center"/>
    </xf>
    <xf numFmtId="0" fontId="101" fillId="20" borderId="0" xfId="0" applyFont="1" applyFill="1" applyAlignment="1">
      <alignment horizontal="center" vertical="center"/>
    </xf>
    <xf numFmtId="167" fontId="100" fillId="0" borderId="4" xfId="0" applyNumberFormat="1" applyFont="1" applyBorder="1" applyAlignment="1">
      <alignment horizontal="center" vertical="center"/>
    </xf>
    <xf numFmtId="167" fontId="100" fillId="0" borderId="18" xfId="0" applyNumberFormat="1" applyFont="1" applyBorder="1" applyAlignment="1">
      <alignment horizontal="center" vertical="center"/>
    </xf>
    <xf numFmtId="167" fontId="100" fillId="0" borderId="13" xfId="0" applyNumberFormat="1" applyFont="1" applyBorder="1" applyAlignment="1">
      <alignment horizontal="center" vertical="center"/>
    </xf>
    <xf numFmtId="167" fontId="97" fillId="0" borderId="4" xfId="0" applyNumberFormat="1" applyFont="1" applyBorder="1" applyAlignment="1">
      <alignment horizontal="center" vertical="center"/>
    </xf>
    <xf numFmtId="167" fontId="97" fillId="0" borderId="18" xfId="0" applyNumberFormat="1" applyFont="1" applyBorder="1" applyAlignment="1">
      <alignment horizontal="center" vertical="center"/>
    </xf>
    <xf numFmtId="167" fontId="97" fillId="0" borderId="13" xfId="0" applyNumberFormat="1" applyFont="1" applyBorder="1" applyAlignment="1">
      <alignment horizontal="center" vertical="center"/>
    </xf>
    <xf numFmtId="0" fontId="104" fillId="20" borderId="5" xfId="0" applyFont="1" applyFill="1" applyBorder="1" applyAlignment="1">
      <alignment horizontal="center" vertical="center" textRotation="180"/>
    </xf>
    <xf numFmtId="0" fontId="105" fillId="20" borderId="5" xfId="0" applyFont="1" applyFill="1" applyBorder="1" applyAlignment="1">
      <alignment horizontal="center" vertical="center" textRotation="180"/>
    </xf>
    <xf numFmtId="167" fontId="112" fillId="0" borderId="4" xfId="0" applyNumberFormat="1" applyFont="1" applyBorder="1" applyAlignment="1">
      <alignment horizontal="center" vertical="center"/>
    </xf>
    <xf numFmtId="167" fontId="112" fillId="0" borderId="18" xfId="0" applyNumberFormat="1" applyFont="1" applyBorder="1" applyAlignment="1">
      <alignment horizontal="center" vertical="center"/>
    </xf>
    <xf numFmtId="167" fontId="112" fillId="0" borderId="13" xfId="0" applyNumberFormat="1" applyFont="1" applyBorder="1" applyAlignment="1">
      <alignment horizontal="center" vertical="center"/>
    </xf>
    <xf numFmtId="176" fontId="15" fillId="19" borderId="18" xfId="0" applyNumberFormat="1" applyFont="1" applyFill="1" applyBorder="1" applyAlignment="1">
      <alignment horizontal="center" vertical="top"/>
    </xf>
    <xf numFmtId="164" fontId="60" fillId="0" borderId="31" xfId="0" applyNumberFormat="1" applyFont="1" applyBorder="1" applyAlignment="1">
      <alignment horizontal="center"/>
    </xf>
    <xf numFmtId="164" fontId="60" fillId="0" borderId="48" xfId="0" applyNumberFormat="1" applyFont="1" applyBorder="1" applyAlignment="1">
      <alignment horizontal="center"/>
    </xf>
    <xf numFmtId="164" fontId="60" fillId="0" borderId="66" xfId="0" applyNumberFormat="1" applyFont="1" applyBorder="1" applyAlignment="1">
      <alignment horizontal="center"/>
    </xf>
    <xf numFmtId="0" fontId="7" fillId="0" borderId="8" xfId="0" applyFont="1" applyBorder="1" applyAlignment="1">
      <alignment horizontal="right"/>
    </xf>
    <xf numFmtId="0" fontId="7" fillId="0" borderId="14" xfId="0" applyFont="1" applyBorder="1" applyAlignment="1">
      <alignment horizontal="right"/>
    </xf>
    <xf numFmtId="0" fontId="138" fillId="0" borderId="8" xfId="0" applyFont="1" applyBorder="1" applyAlignment="1">
      <alignment horizontal="center" vertical="center"/>
    </xf>
    <xf numFmtId="0" fontId="138" fillId="0" borderId="20" xfId="0" applyFont="1" applyBorder="1" applyAlignment="1">
      <alignment horizontal="center" vertical="center"/>
    </xf>
    <xf numFmtId="0" fontId="138" fillId="0" borderId="14" xfId="0" applyFont="1" applyBorder="1" applyAlignment="1">
      <alignment horizontal="center" vertical="center"/>
    </xf>
    <xf numFmtId="0" fontId="32" fillId="20" borderId="8" xfId="0" applyFont="1" applyFill="1" applyBorder="1" applyAlignment="1">
      <alignment horizontal="right" vertical="center"/>
    </xf>
    <xf numFmtId="0" fontId="32" fillId="20" borderId="20" xfId="0" applyFont="1" applyFill="1" applyBorder="1" applyAlignment="1">
      <alignment horizontal="right" vertical="center"/>
    </xf>
    <xf numFmtId="0" fontId="32" fillId="20" borderId="14" xfId="0" applyFont="1" applyFill="1" applyBorder="1" applyAlignment="1">
      <alignment horizontal="right" vertical="center"/>
    </xf>
    <xf numFmtId="167" fontId="31" fillId="0" borderId="18" xfId="0" applyNumberFormat="1" applyFont="1" applyBorder="1" applyAlignment="1">
      <alignment horizontal="left"/>
    </xf>
    <xf numFmtId="0" fontId="16" fillId="0" borderId="6" xfId="0" applyFont="1" applyBorder="1" applyAlignment="1">
      <alignment horizontal="center" vertical="center" wrapText="1"/>
    </xf>
    <xf numFmtId="0" fontId="16" fillId="0" borderId="7" xfId="0" applyFont="1" applyBorder="1" applyAlignment="1">
      <alignment horizontal="center" vertical="center" wrapText="1"/>
    </xf>
    <xf numFmtId="41" fontId="9" fillId="0" borderId="59" xfId="1" applyNumberFormat="1" applyFont="1" applyBorder="1" applyAlignment="1"/>
    <xf numFmtId="41" fontId="9" fillId="0" borderId="52" xfId="1" applyNumberFormat="1" applyFont="1" applyBorder="1" applyAlignment="1"/>
    <xf numFmtId="41" fontId="9" fillId="0" borderId="71" xfId="1" applyNumberFormat="1" applyFont="1" applyBorder="1" applyAlignment="1"/>
    <xf numFmtId="41" fontId="9" fillId="0" borderId="4" xfId="1" applyNumberFormat="1" applyFont="1" applyBorder="1" applyAlignment="1">
      <alignment horizontal="center"/>
    </xf>
    <xf numFmtId="41" fontId="9" fillId="0" borderId="18" xfId="1" applyNumberFormat="1" applyFont="1" applyBorder="1" applyAlignment="1">
      <alignment horizontal="center"/>
    </xf>
    <xf numFmtId="41" fontId="9" fillId="0" borderId="13" xfId="1" applyNumberFormat="1" applyFont="1" applyBorder="1" applyAlignment="1">
      <alignment horizontal="center"/>
    </xf>
    <xf numFmtId="1" fontId="6" fillId="0" borderId="18" xfId="0" applyNumberFormat="1" applyFont="1" applyBorder="1" applyAlignment="1">
      <alignment horizontal="right"/>
    </xf>
    <xf numFmtId="1" fontId="6" fillId="0" borderId="0" xfId="0" applyNumberFormat="1" applyFont="1" applyAlignment="1">
      <alignment horizontal="right"/>
    </xf>
    <xf numFmtId="1" fontId="32" fillId="0" borderId="8" xfId="0" applyNumberFormat="1" applyFont="1" applyBorder="1" applyAlignment="1">
      <alignment horizontal="center" vertical="center"/>
    </xf>
    <xf numFmtId="1" fontId="32" fillId="0" borderId="20" xfId="0" applyNumberFormat="1" applyFont="1" applyBorder="1" applyAlignment="1">
      <alignment horizontal="center" vertical="center"/>
    </xf>
    <xf numFmtId="1" fontId="32" fillId="0" borderId="14" xfId="0" applyNumberFormat="1" applyFont="1" applyBorder="1" applyAlignment="1">
      <alignment horizontal="center" vertical="center"/>
    </xf>
    <xf numFmtId="1" fontId="6" fillId="0" borderId="5" xfId="0" applyNumberFormat="1" applyFont="1" applyBorder="1" applyAlignment="1">
      <alignment horizontal="right" wrapText="1"/>
    </xf>
    <xf numFmtId="1" fontId="6" fillId="0" borderId="0" xfId="0" applyNumberFormat="1" applyFont="1" applyAlignment="1">
      <alignment horizontal="right" wrapText="1"/>
    </xf>
    <xf numFmtId="1" fontId="6" fillId="0" borderId="4" xfId="0" applyNumberFormat="1" applyFont="1" applyBorder="1" applyAlignment="1">
      <alignment horizontal="right" wrapText="1"/>
    </xf>
    <xf numFmtId="1" fontId="6" fillId="0" borderId="18" xfId="0" applyNumberFormat="1" applyFont="1" applyBorder="1" applyAlignment="1">
      <alignment horizontal="right" wrapText="1"/>
    </xf>
    <xf numFmtId="41" fontId="9" fillId="0" borderId="34" xfId="1" applyNumberFormat="1" applyFont="1" applyBorder="1" applyAlignment="1">
      <alignment horizontal="center"/>
    </xf>
    <xf numFmtId="41" fontId="9" fillId="0" borderId="50" xfId="1" applyNumberFormat="1" applyFont="1" applyBorder="1" applyAlignment="1">
      <alignment horizontal="center"/>
    </xf>
    <xf numFmtId="41" fontId="9" fillId="0" borderId="53" xfId="1" applyNumberFormat="1" applyFont="1" applyBorder="1" applyAlignment="1">
      <alignment horizontal="center"/>
    </xf>
    <xf numFmtId="41" fontId="9" fillId="0" borderId="30" xfId="1" applyNumberFormat="1" applyFont="1" applyBorder="1" applyAlignment="1">
      <alignment horizontal="center"/>
    </xf>
    <xf numFmtId="41" fontId="9" fillId="0" borderId="46" xfId="1" applyNumberFormat="1" applyFont="1" applyBorder="1" applyAlignment="1">
      <alignment horizontal="center"/>
    </xf>
    <xf numFmtId="41" fontId="9" fillId="0" borderId="42" xfId="1" applyNumberFormat="1" applyFont="1" applyBorder="1" applyAlignment="1">
      <alignment horizontal="center"/>
    </xf>
    <xf numFmtId="1" fontId="80" fillId="26" borderId="2" xfId="0" applyNumberFormat="1" applyFont="1" applyFill="1" applyBorder="1" applyAlignment="1">
      <alignment horizontal="center" vertical="center"/>
    </xf>
    <xf numFmtId="1" fontId="80" fillId="26" borderId="3" xfId="0" applyNumberFormat="1" applyFont="1" applyFill="1" applyBorder="1" applyAlignment="1">
      <alignment horizontal="center" vertical="center"/>
    </xf>
    <xf numFmtId="1" fontId="80" fillId="26" borderId="12" xfId="0" applyNumberFormat="1" applyFont="1" applyFill="1" applyBorder="1" applyAlignment="1">
      <alignment horizontal="center" vertical="center"/>
    </xf>
    <xf numFmtId="41" fontId="9" fillId="0" borderId="29" xfId="1" applyNumberFormat="1" applyFont="1" applyBorder="1" applyAlignment="1">
      <alignment horizontal="center"/>
    </xf>
    <xf numFmtId="41" fontId="9" fillId="0" borderId="47" xfId="1" applyNumberFormat="1" applyFont="1" applyBorder="1" applyAlignment="1">
      <alignment horizontal="center"/>
    </xf>
    <xf numFmtId="41" fontId="9" fillId="0" borderId="35" xfId="1" applyNumberFormat="1" applyFont="1" applyBorder="1" applyAlignment="1">
      <alignment horizontal="center"/>
    </xf>
    <xf numFmtId="41" fontId="9" fillId="0" borderId="23" xfId="1" applyNumberFormat="1" applyFont="1" applyBorder="1" applyAlignment="1"/>
    <xf numFmtId="41" fontId="9" fillId="0" borderId="9" xfId="1" applyNumberFormat="1" applyFont="1" applyBorder="1" applyAlignment="1"/>
    <xf numFmtId="41" fontId="9" fillId="0" borderId="27" xfId="1" applyNumberFormat="1" applyFont="1" applyBorder="1" applyAlignment="1"/>
    <xf numFmtId="41" fontId="9" fillId="0" borderId="80" xfId="1" applyNumberFormat="1" applyFont="1" applyBorder="1" applyAlignment="1"/>
    <xf numFmtId="41" fontId="9" fillId="0" borderId="76" xfId="1" applyNumberFormat="1" applyFont="1" applyBorder="1" applyAlignment="1"/>
    <xf numFmtId="41" fontId="9" fillId="0" borderId="79" xfId="1" applyNumberFormat="1" applyFont="1" applyBorder="1" applyAlignment="1"/>
    <xf numFmtId="41" fontId="9" fillId="0" borderId="25" xfId="1" applyNumberFormat="1" applyFont="1" applyBorder="1" applyAlignment="1"/>
    <xf numFmtId="41" fontId="9" fillId="0" borderId="10" xfId="1" applyNumberFormat="1" applyFont="1" applyBorder="1" applyAlignment="1"/>
    <xf numFmtId="41" fontId="9" fillId="0" borderId="26" xfId="1" applyNumberFormat="1" applyFont="1" applyBorder="1" applyAlignment="1"/>
    <xf numFmtId="0" fontId="83" fillId="0" borderId="0" xfId="0" applyFont="1" applyAlignment="1">
      <alignment horizontal="left" wrapText="1"/>
    </xf>
    <xf numFmtId="167" fontId="7" fillId="0" borderId="0" xfId="0" applyNumberFormat="1" applyFont="1" applyAlignment="1">
      <alignment horizontal="left" vertical="center"/>
    </xf>
    <xf numFmtId="1" fontId="6" fillId="0" borderId="5" xfId="0" applyNumberFormat="1" applyFont="1" applyBorder="1" applyAlignment="1">
      <alignment horizontal="right"/>
    </xf>
    <xf numFmtId="1" fontId="6" fillId="0" borderId="4" xfId="0" applyNumberFormat="1" applyFont="1" applyBorder="1" applyAlignment="1">
      <alignment horizontal="right"/>
    </xf>
    <xf numFmtId="1" fontId="69" fillId="0" borderId="5" xfId="0" applyNumberFormat="1" applyFont="1" applyBorder="1" applyAlignment="1">
      <alignment horizontal="right"/>
    </xf>
    <xf numFmtId="1" fontId="69" fillId="0" borderId="0" xfId="0" applyNumberFormat="1" applyFont="1" applyAlignment="1">
      <alignment horizontal="right"/>
    </xf>
    <xf numFmtId="1" fontId="7" fillId="0" borderId="8" xfId="0" applyNumberFormat="1" applyFont="1" applyBorder="1" applyAlignment="1">
      <alignment horizontal="center" vertical="center"/>
    </xf>
    <xf numFmtId="1" fontId="7" fillId="0" borderId="20" xfId="0" applyNumberFormat="1" applyFont="1" applyBorder="1" applyAlignment="1">
      <alignment horizontal="center" vertical="center"/>
    </xf>
    <xf numFmtId="1" fontId="9" fillId="0" borderId="30" xfId="1" applyNumberFormat="1" applyFont="1" applyBorder="1" applyAlignment="1">
      <alignment horizontal="center"/>
    </xf>
    <xf numFmtId="1" fontId="9" fillId="0" borderId="46" xfId="1" applyNumberFormat="1" applyFont="1" applyBorder="1" applyAlignment="1">
      <alignment horizontal="center"/>
    </xf>
    <xf numFmtId="1" fontId="9" fillId="0" borderId="42" xfId="1" applyNumberFormat="1" applyFont="1" applyBorder="1" applyAlignment="1">
      <alignment horizontal="center"/>
    </xf>
    <xf numFmtId="1" fontId="9" fillId="0" borderId="23" xfId="1" applyNumberFormat="1" applyFont="1" applyBorder="1" applyAlignment="1">
      <alignment horizontal="center"/>
    </xf>
    <xf numFmtId="1" fontId="9" fillId="0" borderId="9" xfId="1" applyNumberFormat="1" applyFont="1" applyBorder="1" applyAlignment="1">
      <alignment horizontal="center"/>
    </xf>
    <xf numFmtId="1" fontId="9" fillId="0" borderId="27" xfId="1" applyNumberFormat="1" applyFont="1" applyBorder="1" applyAlignment="1">
      <alignment horizontal="center"/>
    </xf>
    <xf numFmtId="1" fontId="9" fillId="0" borderId="59" xfId="1" applyNumberFormat="1" applyFont="1" applyBorder="1" applyAlignment="1">
      <alignment horizontal="center"/>
    </xf>
    <xf numFmtId="1" fontId="9" fillId="0" borderId="52" xfId="1" applyNumberFormat="1" applyFont="1" applyBorder="1" applyAlignment="1">
      <alignment horizontal="center"/>
    </xf>
    <xf numFmtId="1" fontId="9" fillId="0" borderId="71" xfId="1" applyNumberFormat="1" applyFont="1" applyBorder="1" applyAlignment="1">
      <alignment horizontal="center"/>
    </xf>
    <xf numFmtId="1" fontId="9" fillId="0" borderId="80" xfId="1" applyNumberFormat="1" applyFont="1" applyBorder="1" applyAlignment="1">
      <alignment horizontal="center"/>
    </xf>
    <xf numFmtId="1" fontId="9" fillId="0" borderId="76" xfId="1" applyNumberFormat="1" applyFont="1" applyBorder="1" applyAlignment="1">
      <alignment horizontal="center"/>
    </xf>
    <xf numFmtId="1" fontId="9" fillId="0" borderId="79" xfId="1" applyNumberFormat="1" applyFont="1" applyBorder="1" applyAlignment="1">
      <alignment horizontal="center"/>
    </xf>
    <xf numFmtId="1" fontId="9" fillId="0" borderId="4" xfId="1" applyNumberFormat="1" applyFont="1" applyBorder="1" applyAlignment="1">
      <alignment horizontal="center"/>
    </xf>
    <xf numFmtId="1" fontId="9" fillId="0" borderId="18" xfId="1" applyNumberFormat="1" applyFont="1" applyBorder="1" applyAlignment="1">
      <alignment horizontal="center"/>
    </xf>
    <xf numFmtId="1" fontId="9" fillId="0" borderId="13" xfId="1" applyNumberFormat="1" applyFont="1" applyBorder="1" applyAlignment="1">
      <alignment horizontal="center"/>
    </xf>
    <xf numFmtId="1" fontId="9" fillId="25" borderId="8" xfId="1" applyNumberFormat="1" applyFont="1" applyFill="1" applyBorder="1" applyAlignment="1">
      <alignment horizontal="center"/>
    </xf>
    <xf numFmtId="1" fontId="9" fillId="25" borderId="20" xfId="1" applyNumberFormat="1" applyFont="1" applyFill="1" applyBorder="1" applyAlignment="1">
      <alignment horizontal="center"/>
    </xf>
    <xf numFmtId="1" fontId="9" fillId="25" borderId="14" xfId="1" applyNumberFormat="1" applyFont="1" applyFill="1" applyBorder="1" applyAlignment="1">
      <alignment horizontal="center"/>
    </xf>
    <xf numFmtId="1" fontId="9" fillId="0" borderId="31" xfId="1" applyNumberFormat="1" applyFont="1" applyBorder="1" applyAlignment="1">
      <alignment horizontal="center"/>
    </xf>
    <xf numFmtId="1" fontId="9" fillId="0" borderId="48" xfId="1" applyNumberFormat="1" applyFont="1" applyBorder="1" applyAlignment="1">
      <alignment horizontal="center"/>
    </xf>
    <xf numFmtId="1" fontId="9" fillId="0" borderId="36" xfId="1" applyNumberFormat="1" applyFont="1" applyBorder="1" applyAlignment="1">
      <alignment horizontal="center"/>
    </xf>
    <xf numFmtId="1" fontId="9" fillId="0" borderId="34" xfId="1" applyNumberFormat="1" applyFont="1" applyBorder="1" applyAlignment="1">
      <alignment horizontal="center"/>
    </xf>
    <xf numFmtId="1" fontId="9" fillId="0" borderId="50" xfId="1" applyNumberFormat="1" applyFont="1" applyBorder="1" applyAlignment="1">
      <alignment horizontal="center"/>
    </xf>
    <xf numFmtId="1" fontId="9" fillId="0" borderId="53" xfId="1" applyNumberFormat="1" applyFont="1" applyBorder="1" applyAlignment="1">
      <alignment horizontal="center"/>
    </xf>
    <xf numFmtId="1" fontId="9" fillId="0" borderId="54" xfId="1" applyNumberFormat="1" applyFont="1" applyBorder="1" applyAlignment="1">
      <alignment horizontal="center"/>
    </xf>
    <xf numFmtId="1" fontId="9" fillId="0" borderId="55" xfId="1" applyNumberFormat="1" applyFont="1" applyBorder="1" applyAlignment="1">
      <alignment horizontal="center"/>
    </xf>
    <xf numFmtId="1" fontId="9" fillId="0" borderId="56" xfId="1" applyNumberFormat="1" applyFont="1" applyBorder="1" applyAlignment="1">
      <alignment horizontal="center"/>
    </xf>
    <xf numFmtId="1" fontId="6" fillId="0" borderId="29" xfId="1" applyNumberFormat="1" applyFont="1" applyBorder="1" applyAlignment="1">
      <alignment horizontal="center"/>
    </xf>
    <xf numFmtId="1" fontId="6" fillId="0" borderId="47" xfId="1" applyNumberFormat="1" applyFont="1" applyBorder="1" applyAlignment="1">
      <alignment horizontal="center"/>
    </xf>
    <xf numFmtId="1" fontId="6" fillId="0" borderId="35" xfId="1" applyNumberFormat="1" applyFont="1" applyBorder="1" applyAlignment="1">
      <alignment horizontal="center"/>
    </xf>
    <xf numFmtId="1" fontId="80" fillId="26" borderId="8" xfId="0" applyNumberFormat="1" applyFont="1" applyFill="1" applyBorder="1" applyAlignment="1">
      <alignment horizontal="center" vertical="center"/>
    </xf>
    <xf numFmtId="1" fontId="80" fillId="26" borderId="20" xfId="0" applyNumberFormat="1" applyFont="1" applyFill="1" applyBorder="1" applyAlignment="1">
      <alignment horizontal="center" vertical="center"/>
    </xf>
    <xf numFmtId="1" fontId="80" fillId="26" borderId="14" xfId="0" applyNumberFormat="1" applyFont="1" applyFill="1" applyBorder="1" applyAlignment="1">
      <alignment horizontal="center" vertical="center"/>
    </xf>
    <xf numFmtId="1" fontId="6" fillId="0" borderId="25" xfId="1" applyNumberFormat="1" applyFont="1" applyBorder="1" applyAlignment="1">
      <alignment horizontal="center"/>
    </xf>
    <xf numFmtId="1" fontId="6" fillId="0" borderId="10" xfId="1" applyNumberFormat="1" applyFont="1" applyBorder="1" applyAlignment="1">
      <alignment horizontal="center"/>
    </xf>
    <xf numFmtId="1" fontId="6" fillId="0" borderId="26" xfId="1" applyNumberFormat="1" applyFont="1" applyBorder="1" applyAlignment="1">
      <alignment horizontal="center"/>
    </xf>
    <xf numFmtId="0" fontId="83" fillId="0" borderId="0" xfId="0" applyFont="1" applyAlignment="1">
      <alignment horizontal="left"/>
    </xf>
    <xf numFmtId="0" fontId="7" fillId="0" borderId="4" xfId="0" applyFont="1" applyBorder="1" applyAlignment="1">
      <alignment horizontal="right" vertical="center"/>
    </xf>
    <xf numFmtId="0" fontId="7" fillId="0" borderId="18" xfId="0" applyFont="1" applyBorder="1" applyAlignment="1">
      <alignment horizontal="right" vertical="center"/>
    </xf>
    <xf numFmtId="1" fontId="93" fillId="0" borderId="8" xfId="0" applyNumberFormat="1" applyFont="1" applyBorder="1" applyAlignment="1">
      <alignment horizontal="center" vertical="center"/>
    </xf>
    <xf numFmtId="1" fontId="93" fillId="0" borderId="20" xfId="0" applyNumberFormat="1" applyFont="1" applyBorder="1" applyAlignment="1">
      <alignment horizontal="center" vertical="center"/>
    </xf>
    <xf numFmtId="1" fontId="93" fillId="0" borderId="14" xfId="0" applyNumberFormat="1" applyFont="1" applyBorder="1" applyAlignment="1">
      <alignment horizontal="center" vertical="center"/>
    </xf>
    <xf numFmtId="1" fontId="9" fillId="0" borderId="29" xfId="1" applyNumberFormat="1" applyFont="1" applyBorder="1" applyAlignment="1">
      <alignment horizontal="center"/>
    </xf>
    <xf numFmtId="1" fontId="9" fillId="0" borderId="47" xfId="1" applyNumberFormat="1" applyFont="1" applyBorder="1" applyAlignment="1">
      <alignment horizontal="center"/>
    </xf>
    <xf numFmtId="1" fontId="9" fillId="0" borderId="35" xfId="1" applyNumberFormat="1" applyFont="1" applyBorder="1" applyAlignment="1">
      <alignment horizontal="center"/>
    </xf>
    <xf numFmtId="1" fontId="9" fillId="25" borderId="57" xfId="1" applyNumberFormat="1" applyFont="1" applyFill="1" applyBorder="1" applyAlignment="1">
      <alignment horizontal="center"/>
    </xf>
    <xf numFmtId="1" fontId="9" fillId="25" borderId="70" xfId="1" applyNumberFormat="1" applyFont="1" applyFill="1" applyBorder="1" applyAlignment="1">
      <alignment horizontal="center"/>
    </xf>
    <xf numFmtId="1" fontId="9" fillId="25" borderId="58" xfId="1" applyNumberFormat="1" applyFont="1" applyFill="1" applyBorder="1" applyAlignment="1">
      <alignment horizontal="center"/>
    </xf>
    <xf numFmtId="167" fontId="31" fillId="0" borderId="2" xfId="0" applyNumberFormat="1" applyFont="1" applyBorder="1" applyAlignment="1">
      <alignment horizontal="left"/>
    </xf>
    <xf numFmtId="167" fontId="31" fillId="0" borderId="3" xfId="0" applyNumberFormat="1" applyFont="1" applyBorder="1" applyAlignment="1">
      <alignment horizontal="left"/>
    </xf>
    <xf numFmtId="0" fontId="16" fillId="0" borderId="3" xfId="0" applyFont="1" applyBorder="1" applyAlignment="1">
      <alignment horizontal="right"/>
    </xf>
    <xf numFmtId="0" fontId="16" fillId="0" borderId="12" xfId="0" applyFont="1" applyBorder="1" applyAlignment="1">
      <alignment horizontal="right"/>
    </xf>
    <xf numFmtId="0" fontId="16" fillId="0" borderId="0" xfId="0" applyFont="1" applyAlignment="1">
      <alignment horizontal="right" vertical="center"/>
    </xf>
    <xf numFmtId="0" fontId="16" fillId="0" borderId="18" xfId="0" applyFont="1" applyBorder="1" applyAlignment="1">
      <alignment horizontal="right" vertical="center"/>
    </xf>
    <xf numFmtId="0" fontId="9" fillId="0" borderId="8" xfId="0" applyFont="1" applyBorder="1" applyAlignment="1">
      <alignment horizontal="center"/>
    </xf>
    <xf numFmtId="0" fontId="9" fillId="0" borderId="20" xfId="0" applyFont="1" applyBorder="1" applyAlignment="1">
      <alignment horizontal="center"/>
    </xf>
    <xf numFmtId="0" fontId="9" fillId="0" borderId="14" xfId="0" applyFont="1" applyBorder="1" applyAlignment="1">
      <alignment horizontal="center"/>
    </xf>
    <xf numFmtId="0" fontId="6" fillId="0" borderId="62" xfId="0" applyFont="1" applyBorder="1" applyAlignment="1">
      <alignment horizontal="center" vertical="center"/>
    </xf>
    <xf numFmtId="0" fontId="6" fillId="0" borderId="63" xfId="0" applyFont="1" applyBorder="1" applyAlignment="1">
      <alignment horizontal="center" vertical="center"/>
    </xf>
    <xf numFmtId="0" fontId="6" fillId="0" borderId="64" xfId="0" applyFont="1" applyBorder="1" applyAlignment="1">
      <alignment horizontal="center" vertical="center"/>
    </xf>
    <xf numFmtId="0" fontId="6" fillId="0" borderId="95" xfId="0" applyFont="1" applyBorder="1" applyAlignment="1">
      <alignment horizontal="center" vertical="center" wrapText="1"/>
    </xf>
    <xf numFmtId="0" fontId="6" fillId="0" borderId="41" xfId="0" applyFont="1" applyBorder="1" applyAlignment="1">
      <alignment horizontal="center" vertical="center" wrapText="1"/>
    </xf>
    <xf numFmtId="0" fontId="6" fillId="0" borderId="51" xfId="0" applyFont="1" applyBorder="1" applyAlignment="1">
      <alignment horizontal="center" vertical="center" wrapText="1"/>
    </xf>
    <xf numFmtId="0" fontId="33" fillId="37" borderId="6" xfId="0" applyFont="1" applyFill="1" applyBorder="1" applyAlignment="1">
      <alignment horizontal="center" vertical="center" wrapText="1"/>
    </xf>
    <xf numFmtId="0" fontId="33" fillId="37" borderId="11" xfId="0" applyFont="1" applyFill="1" applyBorder="1" applyAlignment="1">
      <alignment horizontal="center" vertical="center" wrapText="1"/>
    </xf>
    <xf numFmtId="0" fontId="33" fillId="37" borderId="7" xfId="0" applyFont="1" applyFill="1" applyBorder="1" applyAlignment="1">
      <alignment horizontal="center" vertical="center" wrapText="1"/>
    </xf>
    <xf numFmtId="0" fontId="9" fillId="0" borderId="8" xfId="1" applyNumberFormat="1" applyFont="1" applyBorder="1" applyAlignment="1" applyProtection="1">
      <alignment horizontal="right" vertical="center"/>
    </xf>
    <xf numFmtId="0" fontId="9" fillId="0" borderId="20" xfId="1" applyNumberFormat="1" applyFont="1" applyBorder="1" applyAlignment="1" applyProtection="1">
      <alignment horizontal="right" vertical="center"/>
    </xf>
    <xf numFmtId="0" fontId="9" fillId="0" borderId="14" xfId="1" applyNumberFormat="1" applyFont="1" applyBorder="1" applyAlignment="1" applyProtection="1">
      <alignment horizontal="right" vertical="center"/>
    </xf>
    <xf numFmtId="0" fontId="9" fillId="0" borderId="5" xfId="0" applyFont="1" applyBorder="1" applyAlignment="1">
      <alignment horizontal="left"/>
    </xf>
    <xf numFmtId="0" fontId="9" fillId="0" borderId="0" xfId="0" applyFont="1" applyAlignment="1">
      <alignment horizontal="left"/>
    </xf>
    <xf numFmtId="0" fontId="32" fillId="0" borderId="62" xfId="0" applyFont="1" applyBorder="1" applyAlignment="1">
      <alignment horizontal="center" vertical="center" wrapText="1"/>
    </xf>
    <xf numFmtId="0" fontId="32" fillId="0" borderId="63" xfId="0" applyFont="1" applyBorder="1" applyAlignment="1">
      <alignment horizontal="center" vertical="center" wrapText="1"/>
    </xf>
    <xf numFmtId="0" fontId="32" fillId="0" borderId="64" xfId="0" applyFont="1" applyBorder="1" applyAlignment="1">
      <alignment horizontal="center" vertical="center" wrapText="1"/>
    </xf>
    <xf numFmtId="0" fontId="156" fillId="0" borderId="2" xfId="0" applyFont="1" applyBorder="1" applyAlignment="1">
      <alignment horizontal="center" vertical="center" wrapText="1"/>
    </xf>
    <xf numFmtId="0" fontId="156" fillId="0" borderId="3" xfId="0" applyFont="1" applyBorder="1" applyAlignment="1">
      <alignment horizontal="center" vertical="center" wrapText="1"/>
    </xf>
    <xf numFmtId="0" fontId="156" fillId="0" borderId="12" xfId="0" applyFont="1" applyBorder="1" applyAlignment="1">
      <alignment horizontal="center" vertical="center" wrapText="1"/>
    </xf>
    <xf numFmtId="0" fontId="156" fillId="0" borderId="5" xfId="0" applyFont="1" applyBorder="1" applyAlignment="1">
      <alignment horizontal="center" vertical="center" wrapText="1"/>
    </xf>
    <xf numFmtId="0" fontId="156" fillId="0" borderId="0" xfId="0" applyFont="1" applyAlignment="1">
      <alignment horizontal="center" vertical="center" wrapText="1"/>
    </xf>
    <xf numFmtId="0" fontId="156" fillId="0" borderId="21" xfId="0" applyFont="1" applyBorder="1" applyAlignment="1">
      <alignment horizontal="center" vertical="center" wrapText="1"/>
    </xf>
    <xf numFmtId="0" fontId="156" fillId="0" borderId="4" xfId="0" applyFont="1" applyBorder="1" applyAlignment="1">
      <alignment horizontal="center" vertical="center" wrapText="1"/>
    </xf>
    <xf numFmtId="0" fontId="156" fillId="0" borderId="18" xfId="0" applyFont="1" applyBorder="1" applyAlignment="1">
      <alignment horizontal="center" vertical="center" wrapText="1"/>
    </xf>
    <xf numFmtId="0" fontId="156" fillId="0" borderId="13" xfId="0" applyFont="1" applyBorder="1" applyAlignment="1">
      <alignment horizontal="center" vertical="center" wrapText="1"/>
    </xf>
    <xf numFmtId="0" fontId="33" fillId="0" borderId="8" xfId="0" applyFont="1" applyBorder="1" applyAlignment="1">
      <alignment horizontal="center" vertical="top"/>
    </xf>
    <xf numFmtId="0" fontId="33" fillId="0" borderId="20" xfId="0" applyFont="1" applyBorder="1" applyAlignment="1">
      <alignment horizontal="center" vertical="top"/>
    </xf>
    <xf numFmtId="0" fontId="33" fillId="0" borderId="14" xfId="0" applyFont="1" applyBorder="1" applyAlignment="1">
      <alignment horizontal="center" vertical="top"/>
    </xf>
    <xf numFmtId="0" fontId="6" fillId="0" borderId="29" xfId="0" applyFont="1" applyBorder="1" applyAlignment="1">
      <alignment horizontal="center" vertical="center"/>
    </xf>
    <xf numFmtId="0" fontId="6" fillId="0" borderId="47" xfId="0" applyFont="1" applyBorder="1" applyAlignment="1">
      <alignment horizontal="center" vertical="center"/>
    </xf>
    <xf numFmtId="0" fontId="6" fillId="0" borderId="35" xfId="0" applyFont="1" applyBorder="1" applyAlignment="1">
      <alignment horizontal="center" vertical="center"/>
    </xf>
    <xf numFmtId="0" fontId="6" fillId="0" borderId="3" xfId="0" applyFont="1" applyBorder="1" applyAlignment="1">
      <alignment horizontal="right"/>
    </xf>
    <xf numFmtId="0" fontId="65" fillId="0" borderId="62" xfId="0" applyFont="1" applyBorder="1" applyAlignment="1">
      <alignment horizontal="center" vertical="center" wrapText="1"/>
    </xf>
    <xf numFmtId="0" fontId="65" fillId="0" borderId="63" xfId="0" applyFont="1" applyBorder="1" applyAlignment="1">
      <alignment horizontal="center" vertical="center" wrapText="1"/>
    </xf>
    <xf numFmtId="0" fontId="65" fillId="0" borderId="64" xfId="0" applyFont="1" applyBorder="1" applyAlignment="1">
      <alignment horizontal="center" vertical="center" wrapText="1"/>
    </xf>
    <xf numFmtId="0" fontId="6" fillId="0" borderId="34" xfId="0" applyFont="1" applyBorder="1" applyAlignment="1">
      <alignment horizontal="center" vertical="center"/>
    </xf>
    <xf numFmtId="0" fontId="6" fillId="0" borderId="50" xfId="0" applyFont="1" applyBorder="1" applyAlignment="1">
      <alignment horizontal="center" vertical="center"/>
    </xf>
    <xf numFmtId="0" fontId="6" fillId="0" borderId="53" xfId="0" applyFont="1" applyBorder="1" applyAlignment="1">
      <alignment horizontal="center" vertical="center"/>
    </xf>
    <xf numFmtId="0" fontId="65" fillId="0" borderId="95" xfId="0" applyFont="1" applyBorder="1" applyAlignment="1">
      <alignment horizontal="center" vertical="center" wrapText="1"/>
    </xf>
    <xf numFmtId="0" fontId="65" fillId="0" borderId="41" xfId="0" applyFont="1" applyBorder="1" applyAlignment="1">
      <alignment horizontal="center" vertical="center" wrapText="1"/>
    </xf>
    <xf numFmtId="0" fontId="65" fillId="0" borderId="51" xfId="0" applyFont="1" applyBorder="1" applyAlignment="1">
      <alignment horizontal="center" vertical="center" wrapText="1"/>
    </xf>
    <xf numFmtId="0" fontId="9" fillId="0" borderId="2" xfId="0" applyFont="1" applyBorder="1" applyAlignment="1">
      <alignment horizontal="left"/>
    </xf>
    <xf numFmtId="0" fontId="9" fillId="0" borderId="3" xfId="0" applyFont="1" applyBorder="1" applyAlignment="1">
      <alignment horizontal="left"/>
    </xf>
    <xf numFmtId="0" fontId="16" fillId="0" borderId="3" xfId="0" applyFont="1" applyBorder="1" applyAlignment="1">
      <alignment horizontal="right" vertical="center"/>
    </xf>
    <xf numFmtId="184" fontId="16" fillId="0" borderId="3" xfId="0" applyNumberFormat="1" applyFont="1" applyBorder="1" applyAlignment="1">
      <alignment horizontal="left" vertical="center"/>
    </xf>
    <xf numFmtId="184" fontId="16" fillId="0" borderId="12" xfId="0" applyNumberFormat="1" applyFont="1" applyBorder="1" applyAlignment="1">
      <alignment horizontal="left" vertical="center"/>
    </xf>
    <xf numFmtId="0" fontId="9" fillId="0" borderId="24" xfId="1" applyNumberFormat="1" applyFont="1" applyBorder="1" applyAlignment="1" applyProtection="1">
      <alignment horizontal="left"/>
    </xf>
    <xf numFmtId="0" fontId="9" fillId="0" borderId="28" xfId="1" applyNumberFormat="1" applyFont="1" applyBorder="1" applyAlignment="1" applyProtection="1">
      <alignment horizontal="left"/>
    </xf>
    <xf numFmtId="0" fontId="136" fillId="0" borderId="30" xfId="1" applyNumberFormat="1" applyFont="1" applyBorder="1" applyAlignment="1" applyProtection="1">
      <alignment horizontal="left"/>
    </xf>
    <xf numFmtId="0" fontId="136" fillId="0" borderId="42" xfId="1" applyNumberFormat="1" applyFont="1" applyBorder="1" applyAlignment="1" applyProtection="1">
      <alignment horizontal="left"/>
    </xf>
    <xf numFmtId="0" fontId="9" fillId="0" borderId="30" xfId="1" applyNumberFormat="1" applyFont="1" applyBorder="1" applyAlignment="1" applyProtection="1">
      <alignment horizontal="left"/>
    </xf>
    <xf numFmtId="0" fontId="9" fillId="0" borderId="42" xfId="1" applyNumberFormat="1" applyFont="1" applyBorder="1" applyAlignment="1" applyProtection="1">
      <alignment horizontal="left"/>
    </xf>
    <xf numFmtId="0" fontId="32" fillId="0" borderId="95" xfId="0" applyFont="1" applyBorder="1" applyAlignment="1">
      <alignment horizontal="center" vertical="center" wrapText="1"/>
    </xf>
    <xf numFmtId="0" fontId="32" fillId="0" borderId="41" xfId="0" applyFont="1" applyBorder="1" applyAlignment="1">
      <alignment horizontal="center" vertical="center" wrapText="1"/>
    </xf>
    <xf numFmtId="0" fontId="32" fillId="0" borderId="51" xfId="0" applyFont="1" applyBorder="1" applyAlignment="1">
      <alignment horizontal="center" vertical="center" wrapText="1"/>
    </xf>
    <xf numFmtId="0" fontId="43" fillId="0" borderId="32" xfId="0" applyFont="1" applyBorder="1" applyAlignment="1">
      <alignment horizontal="left" vertical="center" wrapText="1"/>
    </xf>
    <xf numFmtId="0" fontId="43" fillId="0" borderId="49" xfId="0" applyFont="1" applyBorder="1" applyAlignment="1">
      <alignment horizontal="left" vertical="center" wrapText="1"/>
    </xf>
    <xf numFmtId="0" fontId="43" fillId="0" borderId="5" xfId="0" applyFont="1" applyBorder="1" applyAlignment="1">
      <alignment horizontal="left" vertical="center" wrapText="1"/>
    </xf>
    <xf numFmtId="0" fontId="43" fillId="0" borderId="0" xfId="0" applyFont="1" applyAlignment="1">
      <alignment horizontal="left" vertical="center" wrapText="1"/>
    </xf>
    <xf numFmtId="164" fontId="16" fillId="0" borderId="49" xfId="0" applyNumberFormat="1" applyFont="1" applyBorder="1" applyAlignment="1">
      <alignment horizontal="right" vertical="center"/>
    </xf>
    <xf numFmtId="164" fontId="16" fillId="0" borderId="0" xfId="0" applyNumberFormat="1" applyFont="1" applyAlignment="1">
      <alignment horizontal="right" vertical="center"/>
    </xf>
    <xf numFmtId="0" fontId="16" fillId="0" borderId="65" xfId="0" applyFont="1" applyBorder="1" applyAlignment="1">
      <alignment horizontal="center" vertical="center"/>
    </xf>
    <xf numFmtId="0" fontId="16" fillId="0" borderId="21" xfId="0" applyFont="1" applyBorder="1" applyAlignment="1">
      <alignment horizontal="center" vertical="center"/>
    </xf>
    <xf numFmtId="0" fontId="6" fillId="0" borderId="91" xfId="0" applyFont="1" applyBorder="1" applyAlignment="1">
      <alignment horizontal="center" vertical="top"/>
    </xf>
    <xf numFmtId="0" fontId="6" fillId="0" borderId="92" xfId="0" applyFont="1" applyBorder="1" applyAlignment="1">
      <alignment horizontal="center" vertical="top"/>
    </xf>
    <xf numFmtId="1" fontId="16" fillId="0" borderId="86" xfId="1" applyNumberFormat="1" applyFont="1" applyBorder="1" applyAlignment="1" applyProtection="1">
      <alignment horizontal="center"/>
    </xf>
    <xf numFmtId="1" fontId="16" fillId="0" borderId="43" xfId="1" applyNumberFormat="1" applyFont="1" applyBorder="1" applyAlignment="1" applyProtection="1">
      <alignment horizontal="center"/>
    </xf>
    <xf numFmtId="43" fontId="144" fillId="0" borderId="2" xfId="1" applyFont="1" applyBorder="1" applyAlignment="1" applyProtection="1">
      <alignment horizontal="center" vertical="top"/>
    </xf>
    <xf numFmtId="43" fontId="34" fillId="0" borderId="3" xfId="1" applyFont="1" applyBorder="1" applyAlignment="1" applyProtection="1">
      <alignment horizontal="center" vertical="top"/>
    </xf>
    <xf numFmtId="43" fontId="34" fillId="0" borderId="12" xfId="1" applyFont="1" applyBorder="1" applyAlignment="1" applyProtection="1">
      <alignment horizontal="center" vertical="top"/>
    </xf>
    <xf numFmtId="43" fontId="34" fillId="0" borderId="5" xfId="1" applyFont="1" applyBorder="1" applyAlignment="1" applyProtection="1">
      <alignment horizontal="center" vertical="top"/>
    </xf>
    <xf numFmtId="43" fontId="34" fillId="0" borderId="0" xfId="1" applyFont="1" applyBorder="1" applyAlignment="1" applyProtection="1">
      <alignment horizontal="center" vertical="top"/>
    </xf>
    <xf numFmtId="43" fontId="34" fillId="0" borderId="21" xfId="1" applyFont="1" applyBorder="1" applyAlignment="1" applyProtection="1">
      <alignment horizontal="center" vertical="top"/>
    </xf>
    <xf numFmtId="0" fontId="9" fillId="0" borderId="23" xfId="1" applyNumberFormat="1" applyFont="1" applyBorder="1" applyAlignment="1" applyProtection="1">
      <alignment horizontal="left"/>
    </xf>
    <xf numFmtId="0" fontId="9" fillId="0" borderId="27" xfId="1" applyNumberFormat="1" applyFont="1" applyBorder="1" applyAlignment="1" applyProtection="1">
      <alignment horizontal="left"/>
    </xf>
    <xf numFmtId="0" fontId="157" fillId="0" borderId="5" xfId="0" applyFont="1" applyBorder="1" applyAlignment="1">
      <alignment horizontal="right" vertical="center"/>
    </xf>
    <xf numFmtId="0" fontId="157" fillId="0" borderId="0" xfId="0" applyFont="1" applyAlignment="1">
      <alignment horizontal="right" vertical="center"/>
    </xf>
    <xf numFmtId="0" fontId="157" fillId="0" borderId="2" xfId="0" applyFont="1" applyBorder="1" applyAlignment="1">
      <alignment horizontal="right" vertical="center"/>
    </xf>
    <xf numFmtId="0" fontId="157" fillId="0" borderId="3" xfId="0" applyFont="1" applyBorder="1" applyAlignment="1">
      <alignment horizontal="right" vertical="center"/>
    </xf>
    <xf numFmtId="0" fontId="6" fillId="0" borderId="62" xfId="0" applyFont="1" applyBorder="1" applyAlignment="1">
      <alignment horizontal="center"/>
    </xf>
    <xf numFmtId="0" fontId="6" fillId="0" borderId="63" xfId="0" applyFont="1" applyBorder="1" applyAlignment="1">
      <alignment horizontal="center"/>
    </xf>
    <xf numFmtId="0" fontId="6" fillId="0" borderId="64" xfId="0" applyFont="1" applyBorder="1" applyAlignment="1">
      <alignment horizontal="center"/>
    </xf>
    <xf numFmtId="0" fontId="35" fillId="0" borderId="2" xfId="0" applyFont="1" applyBorder="1" applyAlignment="1">
      <alignment horizontal="left" vertical="center"/>
    </xf>
    <xf numFmtId="0" fontId="35" fillId="0" borderId="3" xfId="0" applyFont="1" applyBorder="1" applyAlignment="1">
      <alignment horizontal="left" vertical="center"/>
    </xf>
    <xf numFmtId="0" fontId="35" fillId="0" borderId="12" xfId="0" applyFont="1" applyBorder="1" applyAlignment="1">
      <alignment horizontal="left" vertical="center"/>
    </xf>
    <xf numFmtId="0" fontId="35" fillId="0" borderId="5" xfId="0" applyFont="1" applyBorder="1" applyAlignment="1">
      <alignment horizontal="left" vertical="center"/>
    </xf>
    <xf numFmtId="0" fontId="35" fillId="0" borderId="0" xfId="0" applyFont="1" applyAlignment="1">
      <alignment horizontal="left" vertical="center"/>
    </xf>
    <xf numFmtId="0" fontId="35" fillId="0" borderId="21" xfId="0" applyFont="1" applyBorder="1" applyAlignment="1">
      <alignment horizontal="left" vertical="center"/>
    </xf>
    <xf numFmtId="0" fontId="34" fillId="0" borderId="62" xfId="0" applyFont="1" applyBorder="1" applyAlignment="1">
      <alignment horizontal="left"/>
    </xf>
    <xf numFmtId="0" fontId="34" fillId="0" borderId="63" xfId="0" applyFont="1" applyBorder="1" applyAlignment="1">
      <alignment horizontal="left"/>
    </xf>
    <xf numFmtId="0" fontId="7" fillId="0" borderId="0" xfId="0" applyFont="1" applyAlignment="1">
      <alignment horizontal="center"/>
    </xf>
    <xf numFmtId="0" fontId="6" fillId="0" borderId="90" xfId="0" applyFont="1" applyBorder="1" applyAlignment="1">
      <alignment horizontal="center" vertical="top"/>
    </xf>
    <xf numFmtId="0" fontId="7" fillId="0" borderId="8" xfId="0" applyFont="1" applyBorder="1" applyAlignment="1">
      <alignment horizontal="left" vertical="center" wrapText="1"/>
    </xf>
    <xf numFmtId="0" fontId="7" fillId="0" borderId="20" xfId="0" applyFont="1" applyBorder="1" applyAlignment="1">
      <alignment horizontal="left" vertical="center" wrapText="1"/>
    </xf>
    <xf numFmtId="0" fontId="39" fillId="0" borderId="2" xfId="0" applyFont="1" applyBorder="1" applyAlignment="1">
      <alignment horizontal="left" vertical="center"/>
    </xf>
    <xf numFmtId="0" fontId="39" fillId="0" borderId="3" xfId="0" applyFont="1" applyBorder="1" applyAlignment="1">
      <alignment horizontal="left" vertical="center"/>
    </xf>
    <xf numFmtId="0" fontId="39" fillId="0" borderId="12" xfId="0" applyFont="1" applyBorder="1" applyAlignment="1">
      <alignment horizontal="left" vertical="center"/>
    </xf>
    <xf numFmtId="0" fontId="39" fillId="0" borderId="5" xfId="0" applyFont="1" applyBorder="1" applyAlignment="1">
      <alignment horizontal="left" vertical="center"/>
    </xf>
    <xf numFmtId="0" fontId="39" fillId="0" borderId="0" xfId="0" applyFont="1" applyAlignment="1">
      <alignment horizontal="left" vertical="center"/>
    </xf>
    <xf numFmtId="0" fontId="39" fillId="0" borderId="21" xfId="0" applyFont="1" applyBorder="1" applyAlignment="1">
      <alignment horizontal="left" vertical="center"/>
    </xf>
    <xf numFmtId="0" fontId="6" fillId="0" borderId="95" xfId="0" applyFont="1" applyBorder="1" applyAlignment="1">
      <alignment horizontal="center"/>
    </xf>
    <xf numFmtId="0" fontId="6" fillId="0" borderId="41" xfId="0" applyFont="1" applyBorder="1" applyAlignment="1">
      <alignment horizontal="center"/>
    </xf>
    <xf numFmtId="0" fontId="6" fillId="0" borderId="51" xfId="0" applyFont="1" applyBorder="1" applyAlignment="1">
      <alignment horizontal="center"/>
    </xf>
    <xf numFmtId="0" fontId="13" fillId="0" borderId="94" xfId="0" applyFont="1" applyBorder="1" applyAlignment="1">
      <alignment horizontal="left" vertical="center"/>
    </xf>
    <xf numFmtId="0" fontId="13" fillId="0" borderId="5" xfId="0" applyFont="1" applyBorder="1" applyAlignment="1">
      <alignment horizontal="left" vertical="center"/>
    </xf>
    <xf numFmtId="0" fontId="28" fillId="0" borderId="3" xfId="0" applyFont="1" applyBorder="1" applyAlignment="1">
      <alignment horizontal="right" vertical="center"/>
    </xf>
    <xf numFmtId="0" fontId="43" fillId="0" borderId="78" xfId="0" applyFont="1" applyBorder="1" applyAlignment="1">
      <alignment horizontal="left" vertical="top" wrapText="1"/>
    </xf>
    <xf numFmtId="0" fontId="43" fillId="0" borderId="77" xfId="0" applyFont="1" applyBorder="1" applyAlignment="1">
      <alignment horizontal="left" vertical="top" wrapText="1"/>
    </xf>
    <xf numFmtId="1" fontId="16" fillId="0" borderId="49" xfId="0" applyNumberFormat="1" applyFont="1" applyBorder="1" applyAlignment="1">
      <alignment horizontal="right" vertical="center"/>
    </xf>
    <xf numFmtId="1" fontId="16" fillId="0" borderId="50" xfId="0" applyNumberFormat="1" applyFont="1" applyBorder="1" applyAlignment="1">
      <alignment horizontal="right" vertical="center"/>
    </xf>
    <xf numFmtId="0" fontId="16" fillId="0" borderId="53" xfId="0" applyFont="1" applyBorder="1" applyAlignment="1">
      <alignment horizontal="center" vertical="center"/>
    </xf>
    <xf numFmtId="0" fontId="60" fillId="0" borderId="62" xfId="0" applyFont="1" applyBorder="1" applyAlignment="1">
      <alignment horizontal="center"/>
    </xf>
    <xf numFmtId="0" fontId="60" fillId="0" borderId="63" xfId="0" applyFont="1" applyBorder="1" applyAlignment="1">
      <alignment horizontal="center"/>
    </xf>
    <xf numFmtId="0" fontId="60" fillId="0" borderId="64" xfId="0" applyFont="1" applyBorder="1" applyAlignment="1">
      <alignment horizontal="center"/>
    </xf>
    <xf numFmtId="0" fontId="34" fillId="0" borderId="5" xfId="0" applyFont="1" applyBorder="1" applyAlignment="1">
      <alignment horizontal="left"/>
    </xf>
    <xf numFmtId="0" fontId="34" fillId="0" borderId="0" xfId="0" applyFont="1" applyAlignment="1">
      <alignment horizontal="left"/>
    </xf>
    <xf numFmtId="0" fontId="31" fillId="0" borderId="5" xfId="0" applyFont="1" applyBorder="1" applyAlignment="1">
      <alignment horizontal="left" vertical="center" wrapText="1"/>
    </xf>
    <xf numFmtId="0" fontId="31" fillId="0" borderId="0" xfId="0" applyFont="1" applyAlignment="1">
      <alignment horizontal="left" vertical="center" wrapText="1"/>
    </xf>
    <xf numFmtId="0" fontId="34" fillId="0" borderId="5" xfId="0" applyFont="1" applyBorder="1" applyAlignment="1">
      <alignment horizontal="center" vertical="center" wrapText="1"/>
    </xf>
    <xf numFmtId="0" fontId="34" fillId="0" borderId="0" xfId="0" applyFont="1" applyAlignment="1">
      <alignment horizontal="center" vertical="center" wrapText="1"/>
    </xf>
    <xf numFmtId="0" fontId="34" fillId="0" borderId="4" xfId="0" applyFont="1" applyBorder="1" applyAlignment="1">
      <alignment horizontal="center" vertical="center" wrapText="1"/>
    </xf>
    <xf numFmtId="0" fontId="34" fillId="0" borderId="18" xfId="0" applyFont="1" applyBorder="1" applyAlignment="1">
      <alignment horizontal="center" vertical="center" wrapText="1"/>
    </xf>
    <xf numFmtId="0" fontId="39" fillId="0" borderId="2" xfId="0" applyFont="1" applyBorder="1" applyAlignment="1">
      <alignment horizontal="center" vertical="center"/>
    </xf>
    <xf numFmtId="0" fontId="39" fillId="0" borderId="3" xfId="0" applyFont="1" applyBorder="1" applyAlignment="1">
      <alignment horizontal="center" vertical="center"/>
    </xf>
    <xf numFmtId="0" fontId="39" fillId="0" borderId="5" xfId="0" applyFont="1" applyBorder="1" applyAlignment="1">
      <alignment horizontal="center" vertical="center"/>
    </xf>
    <xf numFmtId="0" fontId="39" fillId="0" borderId="0" xfId="0" applyFont="1" applyAlignment="1">
      <alignment horizontal="center" vertical="center"/>
    </xf>
    <xf numFmtId="0" fontId="60" fillId="0" borderId="57" xfId="0" applyFont="1" applyBorder="1" applyAlignment="1">
      <alignment horizontal="center" vertical="center"/>
    </xf>
    <xf numFmtId="0" fontId="60" fillId="0" borderId="58" xfId="0" applyFont="1" applyBorder="1" applyAlignment="1">
      <alignment horizontal="center" vertical="center"/>
    </xf>
    <xf numFmtId="0" fontId="9" fillId="0" borderId="80" xfId="1" applyNumberFormat="1" applyFont="1" applyBorder="1" applyAlignment="1" applyProtection="1">
      <alignment horizontal="left"/>
    </xf>
    <xf numFmtId="0" fontId="9" fillId="0" borderId="79" xfId="1" applyNumberFormat="1" applyFont="1" applyBorder="1" applyAlignment="1" applyProtection="1">
      <alignment horizontal="left"/>
    </xf>
    <xf numFmtId="0" fontId="60" fillId="0" borderId="8" xfId="0" applyFont="1" applyBorder="1" applyAlignment="1">
      <alignment horizontal="center" vertical="center"/>
    </xf>
    <xf numFmtId="0" fontId="60" fillId="0" borderId="14" xfId="0" applyFont="1" applyBorder="1" applyAlignment="1">
      <alignment horizontal="center" vertical="center"/>
    </xf>
    <xf numFmtId="0" fontId="9" fillId="0" borderId="29" xfId="1" applyNumberFormat="1" applyFont="1" applyBorder="1" applyAlignment="1" applyProtection="1">
      <alignment horizontal="left"/>
    </xf>
    <xf numFmtId="0" fontId="9" fillId="0" borderId="35" xfId="1" applyNumberFormat="1" applyFont="1" applyBorder="1" applyAlignment="1" applyProtection="1">
      <alignment horizontal="left"/>
    </xf>
    <xf numFmtId="0" fontId="6" fillId="0" borderId="62" xfId="0" applyFont="1" applyBorder="1" applyAlignment="1">
      <alignment horizontal="center" vertical="center" wrapText="1"/>
    </xf>
    <xf numFmtId="0" fontId="6" fillId="0" borderId="63" xfId="0" applyFont="1" applyBorder="1" applyAlignment="1">
      <alignment horizontal="center" vertical="center" wrapText="1"/>
    </xf>
    <xf numFmtId="0" fontId="6" fillId="0" borderId="64" xfId="0" applyFont="1" applyBorder="1" applyAlignment="1">
      <alignment horizontal="center" vertical="center" wrapText="1"/>
    </xf>
    <xf numFmtId="0" fontId="162" fillId="0" borderId="5" xfId="0" applyFont="1" applyBorder="1" applyAlignment="1">
      <alignment horizontal="center" wrapText="1"/>
    </xf>
    <xf numFmtId="0" fontId="162" fillId="0" borderId="0" xfId="0" applyFont="1" applyAlignment="1">
      <alignment horizontal="center" wrapText="1"/>
    </xf>
    <xf numFmtId="0" fontId="162" fillId="0" borderId="21" xfId="0" applyFont="1" applyBorder="1" applyAlignment="1">
      <alignment horizontal="center" wrapText="1"/>
    </xf>
    <xf numFmtId="0" fontId="162" fillId="0" borderId="4" xfId="0" applyFont="1" applyBorder="1" applyAlignment="1">
      <alignment horizontal="center" wrapText="1"/>
    </xf>
    <xf numFmtId="0" fontId="162" fillId="0" borderId="18" xfId="0" applyFont="1" applyBorder="1" applyAlignment="1">
      <alignment horizontal="center" wrapText="1"/>
    </xf>
    <xf numFmtId="0" fontId="162" fillId="0" borderId="13" xfId="0" applyFont="1" applyBorder="1" applyAlignment="1">
      <alignment horizontal="center" wrapText="1"/>
    </xf>
    <xf numFmtId="174" fontId="163" fillId="0" borderId="5" xfId="0" applyNumberFormat="1" applyFont="1" applyBorder="1" applyAlignment="1">
      <alignment horizontal="center" vertical="top" wrapText="1"/>
    </xf>
    <xf numFmtId="174" fontId="163" fillId="0" borderId="0" xfId="0" applyNumberFormat="1" applyFont="1" applyAlignment="1">
      <alignment horizontal="center" vertical="top" wrapText="1"/>
    </xf>
    <xf numFmtId="174" fontId="163" fillId="0" borderId="21" xfId="0" applyNumberFormat="1" applyFont="1" applyBorder="1" applyAlignment="1">
      <alignment horizontal="center" vertical="top" wrapText="1"/>
    </xf>
    <xf numFmtId="0" fontId="162" fillId="0" borderId="2" xfId="0" applyFont="1" applyBorder="1" applyAlignment="1">
      <alignment horizontal="center" vertical="top" wrapText="1"/>
    </xf>
    <xf numFmtId="0" fontId="162" fillId="0" borderId="3" xfId="0" applyFont="1" applyBorder="1" applyAlignment="1">
      <alignment horizontal="center" vertical="top" wrapText="1"/>
    </xf>
    <xf numFmtId="0" fontId="162" fillId="0" borderId="12" xfId="0" applyFont="1" applyBorder="1" applyAlignment="1">
      <alignment horizontal="center" vertical="top" wrapText="1"/>
    </xf>
    <xf numFmtId="0" fontId="162" fillId="0" borderId="5" xfId="0" applyFont="1" applyBorder="1" applyAlignment="1">
      <alignment horizontal="center" vertical="top" wrapText="1"/>
    </xf>
    <xf numFmtId="0" fontId="162" fillId="0" borderId="0" xfId="0" applyFont="1" applyAlignment="1">
      <alignment horizontal="center" vertical="top" wrapText="1"/>
    </xf>
    <xf numFmtId="0" fontId="162" fillId="0" borderId="21" xfId="0" applyFont="1" applyBorder="1" applyAlignment="1">
      <alignment horizontal="center" vertical="top" wrapText="1"/>
    </xf>
    <xf numFmtId="0" fontId="160" fillId="0" borderId="5" xfId="0" applyFont="1" applyBorder="1" applyAlignment="1">
      <alignment horizontal="center" vertical="top" wrapText="1"/>
    </xf>
    <xf numFmtId="0" fontId="160" fillId="0" borderId="0" xfId="0" applyFont="1" applyAlignment="1">
      <alignment horizontal="center" vertical="top" wrapText="1"/>
    </xf>
    <xf numFmtId="0" fontId="160" fillId="0" borderId="21" xfId="0" applyFont="1" applyBorder="1" applyAlignment="1">
      <alignment horizontal="center" vertical="top" wrapText="1"/>
    </xf>
    <xf numFmtId="0" fontId="160" fillId="0" borderId="4" xfId="0" applyFont="1" applyBorder="1" applyAlignment="1">
      <alignment horizontal="center" vertical="top" wrapText="1"/>
    </xf>
    <xf numFmtId="0" fontId="160" fillId="0" borderId="18" xfId="0" applyFont="1" applyBorder="1" applyAlignment="1">
      <alignment horizontal="center" vertical="top" wrapText="1"/>
    </xf>
    <xf numFmtId="0" fontId="160" fillId="0" borderId="13" xfId="0" applyFont="1" applyBorder="1" applyAlignment="1">
      <alignment horizontal="center" vertical="top" wrapText="1"/>
    </xf>
    <xf numFmtId="174" fontId="161" fillId="0" borderId="5" xfId="0" applyNumberFormat="1" applyFont="1" applyBorder="1" applyAlignment="1">
      <alignment horizontal="center" vertical="center"/>
    </xf>
    <xf numFmtId="174" fontId="161" fillId="0" borderId="0" xfId="0" applyNumberFormat="1" applyFont="1" applyAlignment="1">
      <alignment horizontal="center" vertical="center"/>
    </xf>
    <xf numFmtId="174" fontId="161" fillId="0" borderId="21" xfId="0" applyNumberFormat="1" applyFont="1" applyBorder="1" applyAlignment="1">
      <alignment horizontal="center" vertical="center"/>
    </xf>
    <xf numFmtId="0" fontId="115" fillId="0" borderId="2" xfId="0" applyFont="1" applyBorder="1" applyAlignment="1">
      <alignment horizontal="center"/>
    </xf>
    <xf numFmtId="0" fontId="115" fillId="0" borderId="3" xfId="0" applyFont="1" applyBorder="1" applyAlignment="1">
      <alignment horizontal="center"/>
    </xf>
    <xf numFmtId="0" fontId="115" fillId="0" borderId="12" xfId="0" applyFont="1" applyBorder="1" applyAlignment="1">
      <alignment horizontal="center"/>
    </xf>
    <xf numFmtId="0" fontId="36" fillId="0" borderId="3" xfId="0" applyFont="1" applyBorder="1" applyAlignment="1">
      <alignment horizontal="right"/>
    </xf>
    <xf numFmtId="0" fontId="36" fillId="0" borderId="12" xfId="0" applyFont="1" applyBorder="1" applyAlignment="1">
      <alignment horizontal="right"/>
    </xf>
    <xf numFmtId="0" fontId="36" fillId="0" borderId="0" xfId="0" applyFont="1" applyAlignment="1">
      <alignment horizontal="right"/>
    </xf>
    <xf numFmtId="0" fontId="36" fillId="0" borderId="21" xfId="0" applyFont="1" applyBorder="1" applyAlignment="1">
      <alignment horizontal="right"/>
    </xf>
    <xf numFmtId="0" fontId="36" fillId="0" borderId="18" xfId="0" applyFont="1" applyBorder="1" applyAlignment="1">
      <alignment horizontal="right"/>
    </xf>
    <xf numFmtId="0" fontId="36" fillId="0" borderId="13" xfId="0" applyFont="1" applyBorder="1" applyAlignment="1">
      <alignment horizontal="right"/>
    </xf>
    <xf numFmtId="43" fontId="34" fillId="0" borderId="2" xfId="1" applyFont="1" applyBorder="1" applyAlignment="1">
      <alignment horizontal="left"/>
    </xf>
    <xf numFmtId="43" fontId="34" fillId="0" borderId="12" xfId="1" applyFont="1" applyBorder="1" applyAlignment="1">
      <alignment horizontal="left"/>
    </xf>
    <xf numFmtId="43" fontId="34" fillId="0" borderId="5" xfId="1" applyFont="1" applyBorder="1" applyAlignment="1">
      <alignment horizontal="left"/>
    </xf>
    <xf numFmtId="43" fontId="34" fillId="0" borderId="21" xfId="1" applyFont="1" applyBorder="1" applyAlignment="1">
      <alignment horizontal="left"/>
    </xf>
    <xf numFmtId="43" fontId="34" fillId="0" borderId="4" xfId="1" applyFont="1" applyBorder="1" applyAlignment="1">
      <alignment horizontal="left"/>
    </xf>
    <xf numFmtId="43" fontId="34" fillId="0" borderId="13" xfId="1" applyFont="1" applyBorder="1" applyAlignment="1">
      <alignment horizontal="left"/>
    </xf>
    <xf numFmtId="0" fontId="106" fillId="0" borderId="2" xfId="0" applyFont="1" applyBorder="1" applyAlignment="1">
      <alignment horizontal="right" vertical="center" wrapText="1"/>
    </xf>
    <xf numFmtId="0" fontId="106" fillId="0" borderId="3" xfId="0" applyFont="1" applyBorder="1" applyAlignment="1">
      <alignment horizontal="right" vertical="center" wrapText="1"/>
    </xf>
    <xf numFmtId="0" fontId="106" fillId="0" borderId="12" xfId="0" applyFont="1" applyBorder="1" applyAlignment="1">
      <alignment horizontal="right" vertical="center" wrapText="1"/>
    </xf>
    <xf numFmtId="0" fontId="106" fillId="0" borderId="5" xfId="0" applyFont="1" applyBorder="1" applyAlignment="1">
      <alignment horizontal="right" vertical="center" wrapText="1"/>
    </xf>
    <xf numFmtId="0" fontId="106" fillId="0" borderId="0" xfId="0" applyFont="1" applyAlignment="1">
      <alignment horizontal="right" vertical="center" wrapText="1"/>
    </xf>
    <xf numFmtId="0" fontId="106" fillId="0" borderId="21" xfId="0" applyFont="1" applyBorder="1" applyAlignment="1">
      <alignment horizontal="right" vertical="center" wrapText="1"/>
    </xf>
    <xf numFmtId="0" fontId="106" fillId="0" borderId="4" xfId="0" applyFont="1" applyBorder="1" applyAlignment="1">
      <alignment horizontal="right" vertical="center" wrapText="1"/>
    </xf>
    <xf numFmtId="0" fontId="106" fillId="0" borderId="18" xfId="0" applyFont="1" applyBorder="1" applyAlignment="1">
      <alignment horizontal="right" vertical="center" wrapText="1"/>
    </xf>
    <xf numFmtId="0" fontId="106" fillId="0" borderId="13" xfId="0" applyFont="1" applyBorder="1" applyAlignment="1">
      <alignment horizontal="right" vertical="center" wrapText="1"/>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12" xfId="0" applyFont="1" applyBorder="1" applyAlignment="1">
      <alignment horizontal="center" vertical="center" wrapText="1"/>
    </xf>
    <xf numFmtId="0" fontId="166" fillId="32" borderId="2" xfId="0" applyFont="1" applyFill="1" applyBorder="1" applyAlignment="1">
      <alignment horizontal="center" vertical="center"/>
    </xf>
    <xf numFmtId="0" fontId="166" fillId="32" borderId="12" xfId="0" applyFont="1" applyFill="1" applyBorder="1" applyAlignment="1">
      <alignment horizontal="center" vertical="center"/>
    </xf>
    <xf numFmtId="0" fontId="166" fillId="32" borderId="5" xfId="0" applyFont="1" applyFill="1" applyBorder="1" applyAlignment="1">
      <alignment horizontal="center" vertical="center"/>
    </xf>
    <xf numFmtId="0" fontId="166" fillId="32" borderId="21" xfId="0" applyFont="1" applyFill="1" applyBorder="1" applyAlignment="1">
      <alignment horizontal="center" vertical="center"/>
    </xf>
    <xf numFmtId="0" fontId="166" fillId="32" borderId="4" xfId="0" applyFont="1" applyFill="1" applyBorder="1" applyAlignment="1">
      <alignment horizontal="center" vertical="center"/>
    </xf>
    <xf numFmtId="0" fontId="166" fillId="32" borderId="13" xfId="0" applyFont="1" applyFill="1" applyBorder="1" applyAlignment="1">
      <alignment horizontal="center" vertical="center"/>
    </xf>
    <xf numFmtId="0" fontId="60" fillId="37" borderId="6" xfId="0" applyFont="1" applyFill="1" applyBorder="1" applyAlignment="1">
      <alignment horizontal="center" vertical="center" wrapText="1"/>
    </xf>
    <xf numFmtId="0" fontId="60" fillId="37" borderId="7" xfId="0" applyFont="1" applyFill="1" applyBorder="1" applyAlignment="1">
      <alignment horizontal="center" vertical="center" wrapText="1"/>
    </xf>
    <xf numFmtId="0" fontId="6" fillId="37" borderId="6" xfId="0" applyFont="1" applyFill="1" applyBorder="1" applyAlignment="1">
      <alignment horizontal="left" vertical="center" wrapText="1"/>
    </xf>
    <xf numFmtId="0" fontId="6" fillId="37" borderId="11" xfId="0" applyFont="1" applyFill="1" applyBorder="1" applyAlignment="1">
      <alignment horizontal="left" vertical="center" wrapText="1"/>
    </xf>
    <xf numFmtId="172" fontId="16" fillId="0" borderId="0" xfId="0" applyNumberFormat="1" applyFont="1" applyAlignment="1">
      <alignment horizontal="left" vertical="center"/>
    </xf>
    <xf numFmtId="172" fontId="16" fillId="0" borderId="21" xfId="0" applyNumberFormat="1" applyFont="1" applyBorder="1" applyAlignment="1">
      <alignment horizontal="left" vertical="center"/>
    </xf>
    <xf numFmtId="18" fontId="16" fillId="0" borderId="18" xfId="0" applyNumberFormat="1" applyFont="1" applyBorder="1" applyAlignment="1">
      <alignment horizontal="left" vertical="center"/>
    </xf>
    <xf numFmtId="18" fontId="16" fillId="0" borderId="13" xfId="0" applyNumberFormat="1" applyFont="1" applyBorder="1" applyAlignment="1">
      <alignment horizontal="left" vertical="center"/>
    </xf>
    <xf numFmtId="172" fontId="7" fillId="0" borderId="0" xfId="0" applyNumberFormat="1" applyFont="1" applyAlignment="1" applyProtection="1">
      <alignment horizontal="center"/>
      <protection locked="0"/>
    </xf>
    <xf numFmtId="172" fontId="7" fillId="0" borderId="21" xfId="0" applyNumberFormat="1" applyFont="1" applyBorder="1" applyAlignment="1" applyProtection="1">
      <alignment horizontal="center"/>
      <protection locked="0"/>
    </xf>
    <xf numFmtId="18" fontId="7" fillId="0" borderId="0" xfId="0" applyNumberFormat="1" applyFont="1" applyAlignment="1" applyProtection="1">
      <alignment horizontal="center"/>
      <protection locked="0"/>
    </xf>
    <xf numFmtId="18" fontId="7" fillId="0" borderId="21" xfId="0" applyNumberFormat="1" applyFont="1" applyBorder="1" applyAlignment="1" applyProtection="1">
      <alignment horizontal="center"/>
      <protection locked="0"/>
    </xf>
    <xf numFmtId="179" fontId="7" fillId="0" borderId="0" xfId="0" applyNumberFormat="1" applyFont="1" applyAlignment="1" applyProtection="1">
      <alignment horizontal="center"/>
      <protection locked="0"/>
    </xf>
    <xf numFmtId="179" fontId="7" fillId="0" borderId="21" xfId="0" applyNumberFormat="1" applyFont="1" applyBorder="1" applyAlignment="1" applyProtection="1">
      <alignment horizontal="center"/>
      <protection locked="0"/>
    </xf>
    <xf numFmtId="181" fontId="7" fillId="0" borderId="18" xfId="0" applyNumberFormat="1" applyFont="1" applyBorder="1" applyAlignment="1" applyProtection="1">
      <alignment horizontal="center"/>
      <protection locked="0"/>
    </xf>
    <xf numFmtId="181" fontId="7" fillId="0" borderId="13" xfId="0" applyNumberFormat="1" applyFont="1" applyBorder="1" applyAlignment="1" applyProtection="1">
      <alignment horizontal="center"/>
      <protection locked="0"/>
    </xf>
    <xf numFmtId="0" fontId="157" fillId="0" borderId="4" xfId="0" applyFont="1" applyBorder="1" applyAlignment="1">
      <alignment horizontal="right" vertical="center"/>
    </xf>
    <xf numFmtId="0" fontId="157" fillId="0" borderId="18" xfId="0" applyFont="1" applyBorder="1" applyAlignment="1">
      <alignment horizontal="right" vertical="center"/>
    </xf>
    <xf numFmtId="0" fontId="148" fillId="46" borderId="2" xfId="0" applyFont="1" applyFill="1" applyBorder="1" applyAlignment="1">
      <alignment horizontal="center" vertical="center" wrapText="1"/>
    </xf>
    <xf numFmtId="0" fontId="148" fillId="46" borderId="3" xfId="0" applyFont="1" applyFill="1" applyBorder="1" applyAlignment="1">
      <alignment horizontal="center" vertical="center" wrapText="1"/>
    </xf>
    <xf numFmtId="0" fontId="148" fillId="46" borderId="12" xfId="0" applyFont="1" applyFill="1" applyBorder="1" applyAlignment="1">
      <alignment horizontal="center" vertical="center" wrapText="1"/>
    </xf>
    <xf numFmtId="0" fontId="6" fillId="0" borderId="5" xfId="0" applyFont="1" applyBorder="1" applyAlignment="1">
      <alignment horizontal="center"/>
    </xf>
    <xf numFmtId="0" fontId="6" fillId="0" borderId="0" xfId="0" applyFont="1" applyAlignment="1">
      <alignment horizontal="center"/>
    </xf>
    <xf numFmtId="0" fontId="6" fillId="0" borderId="21" xfId="0" applyFont="1" applyBorder="1" applyAlignment="1">
      <alignment horizontal="center"/>
    </xf>
    <xf numFmtId="0" fontId="64" fillId="20" borderId="2" xfId="0" applyFont="1" applyFill="1" applyBorder="1" applyAlignment="1">
      <alignment horizontal="center" vertical="center" wrapText="1"/>
    </xf>
    <xf numFmtId="0" fontId="64" fillId="20" borderId="3" xfId="0" applyFont="1" applyFill="1" applyBorder="1" applyAlignment="1">
      <alignment horizontal="center" vertical="center" wrapText="1"/>
    </xf>
    <xf numFmtId="0" fontId="64" fillId="20" borderId="12" xfId="0" applyFont="1" applyFill="1" applyBorder="1" applyAlignment="1">
      <alignment horizontal="center" vertical="center" wrapText="1"/>
    </xf>
    <xf numFmtId="0" fontId="64" fillId="20" borderId="2" xfId="0" applyFont="1" applyFill="1" applyBorder="1" applyAlignment="1">
      <alignment horizontal="center" vertical="center"/>
    </xf>
    <xf numFmtId="0" fontId="64" fillId="20" borderId="3" xfId="0" applyFont="1" applyFill="1" applyBorder="1" applyAlignment="1">
      <alignment horizontal="center" vertical="center"/>
    </xf>
    <xf numFmtId="0" fontId="64" fillId="20" borderId="12" xfId="0" applyFont="1" applyFill="1" applyBorder="1" applyAlignment="1">
      <alignment horizontal="center" vertical="center"/>
    </xf>
    <xf numFmtId="0" fontId="64" fillId="17" borderId="2" xfId="0" applyFont="1" applyFill="1" applyBorder="1" applyAlignment="1">
      <alignment horizontal="center" vertical="center"/>
    </xf>
    <xf numFmtId="0" fontId="64" fillId="17" borderId="3" xfId="0" applyFont="1" applyFill="1" applyBorder="1" applyAlignment="1">
      <alignment horizontal="center" vertical="center"/>
    </xf>
    <xf numFmtId="0" fontId="64" fillId="17" borderId="12" xfId="0" applyFont="1" applyFill="1" applyBorder="1" applyAlignment="1">
      <alignment horizontal="center" vertical="center"/>
    </xf>
    <xf numFmtId="0" fontId="32" fillId="17" borderId="2" xfId="0" applyFont="1" applyFill="1" applyBorder="1" applyAlignment="1">
      <alignment horizontal="center" vertical="center"/>
    </xf>
    <xf numFmtId="0" fontId="32" fillId="17" borderId="3" xfId="0" applyFont="1" applyFill="1" applyBorder="1" applyAlignment="1">
      <alignment horizontal="center" vertical="center"/>
    </xf>
    <xf numFmtId="0" fontId="32" fillId="17" borderId="12" xfId="0" applyFont="1" applyFill="1" applyBorder="1" applyAlignment="1">
      <alignment horizontal="center" vertical="center"/>
    </xf>
    <xf numFmtId="0" fontId="64" fillId="21" borderId="2" xfId="0" applyFont="1" applyFill="1" applyBorder="1" applyAlignment="1">
      <alignment horizontal="center" vertical="center"/>
    </xf>
    <xf numFmtId="0" fontId="64" fillId="21" borderId="3" xfId="0" applyFont="1" applyFill="1" applyBorder="1" applyAlignment="1">
      <alignment horizontal="center" vertical="center"/>
    </xf>
    <xf numFmtId="0" fontId="64" fillId="21" borderId="12" xfId="0" applyFont="1" applyFill="1" applyBorder="1" applyAlignment="1">
      <alignment horizontal="center" vertical="center"/>
    </xf>
    <xf numFmtId="0" fontId="13" fillId="2" borderId="25" xfId="0" applyFont="1" applyFill="1" applyBorder="1" applyAlignment="1">
      <alignment horizontal="left" vertical="center"/>
    </xf>
    <xf numFmtId="0" fontId="13" fillId="2" borderId="10" xfId="0" applyFont="1" applyFill="1" applyBorder="1" applyAlignment="1">
      <alignment horizontal="left" vertical="center"/>
    </xf>
    <xf numFmtId="0" fontId="13" fillId="2" borderId="26" xfId="0" applyFont="1" applyFill="1" applyBorder="1" applyAlignment="1">
      <alignment horizontal="left" vertical="center"/>
    </xf>
    <xf numFmtId="0" fontId="13" fillId="2" borderId="23" xfId="0" applyFont="1" applyFill="1" applyBorder="1" applyAlignment="1">
      <alignment horizontal="left" vertical="center"/>
    </xf>
    <xf numFmtId="0" fontId="13" fillId="2" borderId="9" xfId="0" applyFont="1" applyFill="1" applyBorder="1" applyAlignment="1">
      <alignment horizontal="left" vertical="center"/>
    </xf>
    <xf numFmtId="0" fontId="13" fillId="2" borderId="27" xfId="0" applyFont="1" applyFill="1" applyBorder="1" applyAlignment="1">
      <alignment horizontal="left" vertical="center"/>
    </xf>
    <xf numFmtId="0" fontId="13" fillId="2" borderId="25" xfId="0" applyFont="1" applyFill="1" applyBorder="1" applyAlignment="1">
      <alignment horizontal="left" vertical="center" wrapText="1"/>
    </xf>
    <xf numFmtId="0" fontId="13" fillId="2" borderId="10" xfId="0" applyFont="1" applyFill="1" applyBorder="1" applyAlignment="1">
      <alignment horizontal="left" vertical="center" wrapText="1"/>
    </xf>
    <xf numFmtId="0" fontId="13" fillId="2" borderId="26" xfId="0" applyFont="1" applyFill="1" applyBorder="1" applyAlignment="1">
      <alignment horizontal="left" vertical="center" wrapText="1"/>
    </xf>
    <xf numFmtId="0" fontId="13" fillId="2" borderId="80" xfId="0" applyFont="1" applyFill="1" applyBorder="1" applyAlignment="1">
      <alignment horizontal="left" vertical="center"/>
    </xf>
    <xf numFmtId="0" fontId="13" fillId="2" borderId="76" xfId="0" applyFont="1" applyFill="1" applyBorder="1" applyAlignment="1">
      <alignment horizontal="left" vertical="center"/>
    </xf>
    <xf numFmtId="0" fontId="13" fillId="2" borderId="79" xfId="0" applyFont="1" applyFill="1" applyBorder="1" applyAlignment="1">
      <alignment horizontal="left" vertical="center"/>
    </xf>
    <xf numFmtId="0" fontId="13" fillId="2" borderId="24" xfId="0" applyFont="1" applyFill="1" applyBorder="1" applyAlignment="1">
      <alignment horizontal="left" vertical="center"/>
    </xf>
    <xf numFmtId="0" fontId="13" fillId="2" borderId="22" xfId="0" applyFont="1" applyFill="1" applyBorder="1" applyAlignment="1">
      <alignment horizontal="left" vertical="center"/>
    </xf>
    <xf numFmtId="0" fontId="13" fillId="2" borderId="28" xfId="0" applyFont="1" applyFill="1" applyBorder="1" applyAlignment="1">
      <alignment horizontal="left" vertical="center"/>
    </xf>
    <xf numFmtId="0" fontId="13" fillId="2" borderId="8" xfId="0" applyFont="1" applyFill="1" applyBorder="1" applyAlignment="1">
      <alignment horizontal="left" vertical="center"/>
    </xf>
    <xf numFmtId="0" fontId="13" fillId="2" borderId="20" xfId="0" applyFont="1" applyFill="1" applyBorder="1" applyAlignment="1">
      <alignment horizontal="left" vertical="center"/>
    </xf>
    <xf numFmtId="0" fontId="13" fillId="2" borderId="59" xfId="0" applyFont="1" applyFill="1" applyBorder="1" applyAlignment="1">
      <alignment horizontal="left" vertical="center"/>
    </xf>
    <xf numFmtId="0" fontId="13" fillId="2" borderId="52" xfId="0" applyFont="1" applyFill="1" applyBorder="1" applyAlignment="1">
      <alignment horizontal="left" vertical="center"/>
    </xf>
    <xf numFmtId="0" fontId="13" fillId="2" borderId="71" xfId="0" applyFont="1" applyFill="1" applyBorder="1" applyAlignment="1">
      <alignment horizontal="left" vertical="center"/>
    </xf>
    <xf numFmtId="10" fontId="64" fillId="21" borderId="2" xfId="0" applyNumberFormat="1" applyFont="1" applyFill="1" applyBorder="1" applyAlignment="1">
      <alignment horizontal="center" vertical="center"/>
    </xf>
    <xf numFmtId="10" fontId="64" fillId="21" borderId="3" xfId="0" applyNumberFormat="1" applyFont="1" applyFill="1" applyBorder="1" applyAlignment="1">
      <alignment horizontal="center" vertical="center"/>
    </xf>
    <xf numFmtId="10" fontId="64" fillId="21" borderId="12" xfId="0" applyNumberFormat="1" applyFont="1" applyFill="1" applyBorder="1" applyAlignment="1">
      <alignment horizontal="center" vertical="center"/>
    </xf>
    <xf numFmtId="0" fontId="65" fillId="11" borderId="4" xfId="0" applyFont="1" applyFill="1" applyBorder="1" applyAlignment="1">
      <alignment horizontal="center"/>
    </xf>
    <xf numFmtId="0" fontId="65" fillId="11" borderId="18" xfId="0" applyFont="1" applyFill="1" applyBorder="1" applyAlignment="1">
      <alignment horizontal="center"/>
    </xf>
    <xf numFmtId="0" fontId="65" fillId="11" borderId="13" xfId="0" applyFont="1" applyFill="1" applyBorder="1" applyAlignment="1">
      <alignment horizontal="center"/>
    </xf>
    <xf numFmtId="0" fontId="6" fillId="0" borderId="8" xfId="0" applyFont="1" applyBorder="1" applyAlignment="1">
      <alignment horizontal="center" vertical="center"/>
    </xf>
    <xf numFmtId="0" fontId="6" fillId="0" borderId="14" xfId="0" applyFont="1" applyBorder="1" applyAlignment="1">
      <alignment horizontal="center" vertical="center"/>
    </xf>
    <xf numFmtId="167" fontId="6" fillId="0" borderId="8" xfId="0" applyNumberFormat="1" applyFont="1" applyBorder="1" applyAlignment="1">
      <alignment horizontal="left" vertical="center"/>
    </xf>
    <xf numFmtId="167" fontId="6" fillId="0" borderId="20" xfId="0" applyNumberFormat="1" applyFont="1" applyBorder="1" applyAlignment="1">
      <alignment horizontal="left" vertical="center"/>
    </xf>
    <xf numFmtId="167" fontId="6" fillId="0" borderId="14" xfId="0" applyNumberFormat="1" applyFont="1" applyBorder="1" applyAlignment="1">
      <alignment horizontal="left" vertical="center"/>
    </xf>
    <xf numFmtId="0" fontId="54" fillId="0" borderId="6"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7" xfId="0" applyFont="1" applyBorder="1" applyAlignment="1">
      <alignment horizontal="center" vertical="center" wrapText="1"/>
    </xf>
    <xf numFmtId="169" fontId="29" fillId="0" borderId="6" xfId="0" applyNumberFormat="1" applyFont="1" applyBorder="1" applyAlignment="1">
      <alignment horizontal="center" vertical="center" wrapText="1"/>
    </xf>
    <xf numFmtId="169" fontId="29" fillId="0" borderId="11" xfId="0" applyNumberFormat="1" applyFont="1" applyBorder="1" applyAlignment="1">
      <alignment horizontal="center" vertical="center" wrapText="1"/>
    </xf>
    <xf numFmtId="169" fontId="29" fillId="0" borderId="7" xfId="0" applyNumberFormat="1" applyFont="1" applyBorder="1" applyAlignment="1">
      <alignment horizontal="center" vertical="center" wrapText="1"/>
    </xf>
    <xf numFmtId="165" fontId="54" fillId="0" borderId="6" xfId="1" applyNumberFormat="1" applyFont="1" applyFill="1" applyBorder="1" applyAlignment="1" applyProtection="1">
      <alignment horizontal="center" vertical="center" wrapText="1"/>
    </xf>
    <xf numFmtId="165" fontId="54" fillId="0" borderId="11" xfId="1" applyNumberFormat="1" applyFont="1" applyFill="1" applyBorder="1" applyAlignment="1" applyProtection="1">
      <alignment horizontal="center" vertical="center" wrapText="1"/>
    </xf>
    <xf numFmtId="165" fontId="54" fillId="0" borderId="7" xfId="1" applyNumberFormat="1" applyFont="1" applyFill="1" applyBorder="1" applyAlignment="1" applyProtection="1">
      <alignment horizontal="center" vertical="center" wrapText="1"/>
    </xf>
    <xf numFmtId="14" fontId="29" fillId="0" borderId="6" xfId="0" applyNumberFormat="1" applyFont="1" applyBorder="1" applyAlignment="1">
      <alignment horizontal="center" vertical="top" wrapText="1"/>
    </xf>
    <xf numFmtId="14" fontId="29" fillId="0" borderId="7" xfId="0" applyNumberFormat="1" applyFont="1" applyBorder="1" applyAlignment="1">
      <alignment horizontal="center" vertical="top" wrapText="1"/>
    </xf>
    <xf numFmtId="164" fontId="139" fillId="0" borderId="25" xfId="0" applyNumberFormat="1" applyFont="1" applyBorder="1" applyAlignment="1">
      <alignment horizontal="center" vertical="center" wrapText="1"/>
    </xf>
    <xf numFmtId="164" fontId="139" fillId="0" borderId="72" xfId="0" applyNumberFormat="1" applyFont="1" applyBorder="1" applyAlignment="1">
      <alignment horizontal="center" vertical="center" wrapText="1"/>
    </xf>
    <xf numFmtId="164" fontId="139" fillId="0" borderId="10" xfId="0" applyNumberFormat="1" applyFont="1" applyBorder="1" applyAlignment="1">
      <alignment horizontal="center" vertical="center" wrapText="1"/>
    </xf>
    <xf numFmtId="164" fontId="139" fillId="0" borderId="26" xfId="0" applyNumberFormat="1" applyFont="1" applyBorder="1" applyAlignment="1">
      <alignment horizontal="center" vertical="center" wrapText="1"/>
    </xf>
    <xf numFmtId="164" fontId="139" fillId="0" borderId="59" xfId="0" applyNumberFormat="1" applyFont="1" applyBorder="1" applyAlignment="1">
      <alignment horizontal="center" vertical="center" wrapText="1"/>
    </xf>
    <xf numFmtId="164" fontId="139" fillId="0" borderId="81" xfId="0" applyNumberFormat="1" applyFont="1" applyBorder="1" applyAlignment="1">
      <alignment horizontal="center" vertical="center" wrapText="1"/>
    </xf>
    <xf numFmtId="164" fontId="139" fillId="0" borderId="52" xfId="0" applyNumberFormat="1" applyFont="1" applyBorder="1" applyAlignment="1">
      <alignment horizontal="center" vertical="center" wrapText="1"/>
    </xf>
    <xf numFmtId="164" fontId="139" fillId="0" borderId="71" xfId="0" applyNumberFormat="1" applyFont="1" applyBorder="1" applyAlignment="1">
      <alignment horizontal="center" vertical="center" wrapText="1"/>
    </xf>
    <xf numFmtId="164" fontId="139" fillId="0" borderId="2" xfId="0" applyNumberFormat="1" applyFont="1" applyBorder="1" applyAlignment="1">
      <alignment horizontal="center"/>
    </xf>
    <xf numFmtId="164" fontId="139" fillId="0" borderId="3" xfId="0" applyNumberFormat="1" applyFont="1" applyBorder="1" applyAlignment="1">
      <alignment horizontal="center"/>
    </xf>
    <xf numFmtId="164" fontId="139" fillId="0" borderId="12" xfId="0" applyNumberFormat="1" applyFont="1" applyBorder="1" applyAlignment="1">
      <alignment horizontal="center"/>
    </xf>
    <xf numFmtId="164" fontId="139" fillId="0" borderId="4" xfId="0" applyNumberFormat="1" applyFont="1" applyBorder="1" applyAlignment="1">
      <alignment horizontal="center"/>
    </xf>
    <xf numFmtId="164" fontId="139" fillId="0" borderId="18" xfId="0" applyNumberFormat="1" applyFont="1" applyBorder="1" applyAlignment="1">
      <alignment horizontal="center"/>
    </xf>
    <xf numFmtId="164" fontId="139" fillId="0" borderId="13" xfId="0" applyNumberFormat="1" applyFont="1" applyBorder="1" applyAlignment="1">
      <alignment horizontal="center"/>
    </xf>
    <xf numFmtId="164" fontId="139" fillId="0" borderId="31" xfId="0" applyNumberFormat="1" applyFont="1" applyBorder="1" applyAlignment="1">
      <alignment horizontal="center" wrapText="1"/>
    </xf>
    <xf numFmtId="164" fontId="139" fillId="0" borderId="48" xfId="0" applyNumberFormat="1" applyFont="1" applyBorder="1" applyAlignment="1">
      <alignment horizontal="center" wrapText="1"/>
    </xf>
    <xf numFmtId="164" fontId="139" fillId="0" borderId="82" xfId="0" applyNumberFormat="1" applyFont="1" applyBorder="1" applyAlignment="1">
      <alignment horizontal="center" wrapText="1"/>
    </xf>
    <xf numFmtId="164" fontId="139" fillId="0" borderId="36" xfId="0" applyNumberFormat="1" applyFont="1" applyBorder="1" applyAlignment="1">
      <alignment horizontal="center" wrapText="1"/>
    </xf>
    <xf numFmtId="18" fontId="109" fillId="0" borderId="4" xfId="0" applyNumberFormat="1" applyFont="1" applyBorder="1" applyAlignment="1">
      <alignment horizontal="center" vertical="center" wrapText="1"/>
    </xf>
    <xf numFmtId="18" fontId="109" fillId="0" borderId="18" xfId="0" applyNumberFormat="1" applyFont="1" applyBorder="1" applyAlignment="1">
      <alignment horizontal="center" vertical="center" wrapText="1"/>
    </xf>
    <xf numFmtId="18" fontId="109" fillId="0" borderId="13" xfId="0" applyNumberFormat="1" applyFont="1" applyBorder="1" applyAlignment="1">
      <alignment horizontal="center" vertical="center" wrapText="1"/>
    </xf>
    <xf numFmtId="164" fontId="139" fillId="0" borderId="29" xfId="0" applyNumberFormat="1" applyFont="1" applyBorder="1" applyAlignment="1">
      <alignment horizontal="center" wrapText="1"/>
    </xf>
    <xf numFmtId="164" fontId="139" fillId="0" borderId="47" xfId="0" applyNumberFormat="1" applyFont="1" applyBorder="1" applyAlignment="1">
      <alignment horizontal="center" wrapText="1"/>
    </xf>
    <xf numFmtId="164" fontId="139" fillId="0" borderId="35" xfId="0" applyNumberFormat="1" applyFont="1" applyBorder="1" applyAlignment="1">
      <alignment horizontal="center" wrapText="1"/>
    </xf>
    <xf numFmtId="164" fontId="139" fillId="0" borderId="30" xfId="0" applyNumberFormat="1" applyFont="1" applyBorder="1" applyAlignment="1">
      <alignment horizontal="center" wrapText="1"/>
    </xf>
    <xf numFmtId="164" fontId="139" fillId="0" borderId="46" xfId="0" applyNumberFormat="1" applyFont="1" applyBorder="1" applyAlignment="1">
      <alignment horizontal="center" wrapText="1"/>
    </xf>
    <xf numFmtId="164" fontId="139" fillId="0" borderId="42" xfId="0" applyNumberFormat="1" applyFont="1" applyBorder="1" applyAlignment="1">
      <alignment horizontal="center" wrapText="1"/>
    </xf>
    <xf numFmtId="164" fontId="140" fillId="0" borderId="30" xfId="0" applyNumberFormat="1" applyFont="1" applyBorder="1" applyAlignment="1">
      <alignment horizontal="center" wrapText="1"/>
    </xf>
    <xf numFmtId="164" fontId="140" fillId="0" borderId="46" xfId="0" applyNumberFormat="1" applyFont="1" applyBorder="1" applyAlignment="1">
      <alignment horizontal="center" wrapText="1"/>
    </xf>
    <xf numFmtId="164" fontId="140" fillId="0" borderId="73" xfId="0" applyNumberFormat="1" applyFont="1" applyBorder="1" applyAlignment="1">
      <alignment horizontal="center" wrapText="1"/>
    </xf>
    <xf numFmtId="164" fontId="140" fillId="0" borderId="42" xfId="0" applyNumberFormat="1" applyFont="1" applyBorder="1" applyAlignment="1">
      <alignment horizontal="center" wrapText="1"/>
    </xf>
    <xf numFmtId="164" fontId="139" fillId="0" borderId="73" xfId="0" applyNumberFormat="1" applyFont="1" applyBorder="1" applyAlignment="1">
      <alignment horizontal="center" wrapText="1"/>
    </xf>
    <xf numFmtId="164" fontId="139" fillId="0" borderId="29" xfId="1" applyNumberFormat="1" applyFont="1" applyFill="1" applyBorder="1" applyAlignment="1" applyProtection="1">
      <alignment horizontal="center" vertical="center" wrapText="1"/>
    </xf>
    <xf numFmtId="164" fontId="139" fillId="0" borderId="35" xfId="1" applyNumberFormat="1" applyFont="1" applyFill="1" applyBorder="1" applyAlignment="1" applyProtection="1">
      <alignment horizontal="center" vertical="center" wrapText="1"/>
    </xf>
    <xf numFmtId="164" fontId="140" fillId="0" borderId="30" xfId="1" applyNumberFormat="1" applyFont="1" applyFill="1" applyBorder="1" applyAlignment="1" applyProtection="1">
      <alignment horizontal="center" vertical="center" wrapText="1"/>
    </xf>
    <xf numFmtId="164" fontId="140" fillId="0" borderId="42" xfId="1" applyNumberFormat="1" applyFont="1" applyFill="1" applyBorder="1" applyAlignment="1" applyProtection="1">
      <alignment horizontal="center" vertical="center" wrapText="1"/>
    </xf>
    <xf numFmtId="164" fontId="139" fillId="0" borderId="30" xfId="1" applyNumberFormat="1" applyFont="1" applyFill="1" applyBorder="1" applyAlignment="1" applyProtection="1">
      <alignment horizontal="center" vertical="center" wrapText="1"/>
    </xf>
    <xf numFmtId="164" fontId="139" fillId="0" borderId="42" xfId="1" applyNumberFormat="1" applyFont="1" applyFill="1" applyBorder="1" applyAlignment="1" applyProtection="1">
      <alignment horizontal="center" vertical="center" wrapText="1"/>
    </xf>
    <xf numFmtId="169" fontId="110" fillId="0" borderId="6" xfId="0" applyNumberFormat="1" applyFont="1" applyBorder="1" applyAlignment="1">
      <alignment horizontal="center" vertical="center" wrapText="1"/>
    </xf>
    <xf numFmtId="169" fontId="110" fillId="0" borderId="11" xfId="0" applyNumberFormat="1" applyFont="1" applyBorder="1" applyAlignment="1">
      <alignment horizontal="center" vertical="center" wrapText="1"/>
    </xf>
    <xf numFmtId="169" fontId="110" fillId="0" borderId="7" xfId="0" applyNumberFormat="1" applyFont="1" applyBorder="1" applyAlignment="1">
      <alignment horizontal="center" vertical="center" wrapText="1"/>
    </xf>
    <xf numFmtId="18" fontId="109" fillId="0" borderId="3" xfId="0" applyNumberFormat="1" applyFont="1" applyBorder="1" applyAlignment="1">
      <alignment horizontal="center" vertical="center" wrapText="1"/>
    </xf>
    <xf numFmtId="18" fontId="109" fillId="0" borderId="12" xfId="0" applyNumberFormat="1" applyFont="1" applyBorder="1" applyAlignment="1">
      <alignment horizontal="center" vertical="center" wrapText="1"/>
    </xf>
    <xf numFmtId="18" fontId="109" fillId="0" borderId="0" xfId="0" applyNumberFormat="1" applyFont="1" applyAlignment="1">
      <alignment horizontal="center" vertical="center" wrapText="1"/>
    </xf>
    <xf numFmtId="18" fontId="109" fillId="0" borderId="21" xfId="0" applyNumberFormat="1" applyFont="1" applyBorder="1" applyAlignment="1">
      <alignment horizontal="center" vertical="center" wrapText="1"/>
    </xf>
    <xf numFmtId="164" fontId="140" fillId="0" borderId="31" xfId="1" applyNumberFormat="1" applyFont="1" applyFill="1" applyBorder="1" applyAlignment="1" applyProtection="1">
      <alignment horizontal="center" vertical="center" wrapText="1"/>
    </xf>
    <xf numFmtId="164" fontId="140" fillId="0" borderId="36" xfId="1" applyNumberFormat="1" applyFont="1" applyFill="1" applyBorder="1" applyAlignment="1" applyProtection="1">
      <alignment horizontal="center" vertical="center" wrapText="1"/>
    </xf>
    <xf numFmtId="164" fontId="139" fillId="0" borderId="2" xfId="0" applyNumberFormat="1" applyFont="1" applyBorder="1" applyAlignment="1">
      <alignment horizontal="center" vertical="center" wrapText="1"/>
    </xf>
    <xf numFmtId="164" fontId="139" fillId="0" borderId="12" xfId="0" applyNumberFormat="1" applyFont="1" applyBorder="1" applyAlignment="1">
      <alignment horizontal="center" vertical="center" wrapText="1"/>
    </xf>
    <xf numFmtId="164" fontId="139" fillId="0" borderId="4" xfId="0" applyNumberFormat="1" applyFont="1" applyBorder="1" applyAlignment="1">
      <alignment horizontal="center" vertical="center" wrapText="1"/>
    </xf>
    <xf numFmtId="164" fontId="139" fillId="0" borderId="13" xfId="0" applyNumberFormat="1" applyFont="1" applyBorder="1" applyAlignment="1">
      <alignment horizontal="center" vertical="center" wrapText="1"/>
    </xf>
    <xf numFmtId="164" fontId="139" fillId="0" borderId="73" xfId="1" applyNumberFormat="1" applyFont="1" applyFill="1" applyBorder="1" applyAlignment="1" applyProtection="1">
      <alignment horizontal="right" vertical="center"/>
    </xf>
    <xf numFmtId="164" fontId="139" fillId="0" borderId="46" xfId="1" applyNumberFormat="1" applyFont="1" applyFill="1" applyBorder="1" applyAlignment="1" applyProtection="1">
      <alignment horizontal="right" vertical="center"/>
    </xf>
    <xf numFmtId="0" fontId="131" fillId="0" borderId="6" xfId="0" applyFont="1" applyBorder="1" applyAlignment="1">
      <alignment horizontal="center" vertical="center" wrapText="1"/>
    </xf>
    <xf numFmtId="0" fontId="131" fillId="0" borderId="11" xfId="0" applyFont="1" applyBorder="1" applyAlignment="1">
      <alignment horizontal="center" vertical="center" wrapText="1"/>
    </xf>
    <xf numFmtId="0" fontId="131" fillId="0" borderId="7" xfId="0" applyFont="1" applyBorder="1" applyAlignment="1">
      <alignment horizontal="center" vertical="center" wrapText="1"/>
    </xf>
    <xf numFmtId="0" fontId="30" fillId="0" borderId="0" xfId="0" applyFont="1" applyAlignment="1">
      <alignment horizontal="center" wrapText="1"/>
    </xf>
    <xf numFmtId="0" fontId="109" fillId="0" borderId="13" xfId="0" applyFont="1" applyBorder="1" applyAlignment="1">
      <alignment horizontal="center" vertical="center" wrapText="1"/>
    </xf>
    <xf numFmtId="0" fontId="131" fillId="0" borderId="2" xfId="0" applyFont="1" applyBorder="1" applyAlignment="1">
      <alignment horizontal="center" vertical="center" wrapText="1"/>
    </xf>
    <xf numFmtId="0" fontId="131" fillId="0" borderId="5" xfId="0" applyFont="1" applyBorder="1" applyAlignment="1">
      <alignment horizontal="center" vertical="center" wrapText="1"/>
    </xf>
    <xf numFmtId="0" fontId="17" fillId="0" borderId="8" xfId="0" applyFont="1" applyBorder="1" applyAlignment="1">
      <alignment horizontal="center" vertical="center"/>
    </xf>
    <xf numFmtId="0" fontId="17" fillId="0" borderId="20" xfId="0" applyFont="1" applyBorder="1" applyAlignment="1">
      <alignment horizontal="center" vertical="center"/>
    </xf>
    <xf numFmtId="165" fontId="132" fillId="0" borderId="6" xfId="1" applyNumberFormat="1" applyFont="1" applyBorder="1" applyAlignment="1" applyProtection="1">
      <alignment horizontal="center" vertical="center" wrapText="1"/>
    </xf>
    <xf numFmtId="165" fontId="132" fillId="0" borderId="11" xfId="1" applyNumberFormat="1" applyFont="1" applyBorder="1" applyAlignment="1" applyProtection="1">
      <alignment horizontal="center" vertical="center" wrapText="1"/>
    </xf>
    <xf numFmtId="169" fontId="29" fillId="0" borderId="6" xfId="0" applyNumberFormat="1" applyFont="1" applyBorder="1" applyAlignment="1">
      <alignment horizontal="right" vertical="center" wrapText="1"/>
    </xf>
    <xf numFmtId="169" fontId="29" fillId="0" borderId="11" xfId="0" applyNumberFormat="1" applyFont="1" applyBorder="1" applyAlignment="1">
      <alignment horizontal="right" vertical="center" wrapText="1"/>
    </xf>
    <xf numFmtId="169" fontId="29" fillId="0" borderId="7" xfId="0" applyNumberFormat="1" applyFont="1" applyBorder="1" applyAlignment="1">
      <alignment horizontal="right" vertical="center" wrapText="1"/>
    </xf>
    <xf numFmtId="0" fontId="17" fillId="0" borderId="6"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7" xfId="0" applyFont="1" applyBorder="1" applyAlignment="1">
      <alignment horizontal="center" vertical="center" wrapText="1"/>
    </xf>
    <xf numFmtId="14" fontId="133" fillId="0" borderId="2" xfId="0" applyNumberFormat="1" applyFont="1" applyBorder="1" applyAlignment="1">
      <alignment horizontal="right" vertical="top" wrapText="1"/>
    </xf>
    <xf numFmtId="14" fontId="133" fillId="0" borderId="5" xfId="0" applyNumberFormat="1" applyFont="1" applyBorder="1" applyAlignment="1">
      <alignment horizontal="right" vertical="top" wrapText="1"/>
    </xf>
    <xf numFmtId="169" fontId="29" fillId="0" borderId="2" xfId="0" applyNumberFormat="1" applyFont="1" applyBorder="1" applyAlignment="1">
      <alignment horizontal="right" vertical="center" wrapText="1"/>
    </xf>
    <xf numFmtId="169" fontId="29" fillId="0" borderId="5" xfId="0" applyNumberFormat="1" applyFont="1" applyBorder="1" applyAlignment="1">
      <alignment horizontal="right" vertical="center" wrapText="1"/>
    </xf>
    <xf numFmtId="169" fontId="29" fillId="0" borderId="4" xfId="0" applyNumberFormat="1" applyFont="1" applyBorder="1" applyAlignment="1">
      <alignment horizontal="right" vertical="center" wrapText="1"/>
    </xf>
    <xf numFmtId="0" fontId="131" fillId="0" borderId="42" xfId="0" applyFont="1" applyBorder="1" applyAlignment="1">
      <alignment horizontal="center" vertical="center" wrapText="1"/>
    </xf>
    <xf numFmtId="0" fontId="131" fillId="0" borderId="36" xfId="0" applyFont="1" applyBorder="1" applyAlignment="1">
      <alignment horizontal="center" vertical="center" wrapText="1"/>
    </xf>
    <xf numFmtId="1" fontId="6" fillId="0" borderId="35" xfId="0" applyNumberFormat="1" applyFont="1" applyBorder="1" applyAlignment="1">
      <alignment horizontal="center" vertical="center"/>
    </xf>
    <xf numFmtId="1" fontId="6" fillId="0" borderId="42" xfId="0" applyNumberFormat="1" applyFont="1" applyBorder="1" applyAlignment="1">
      <alignment horizontal="center" vertical="center"/>
    </xf>
    <xf numFmtId="1" fontId="6" fillId="0" borderId="15" xfId="0" applyNumberFormat="1" applyFont="1" applyBorder="1" applyAlignment="1">
      <alignment horizontal="center" vertical="center"/>
    </xf>
    <xf numFmtId="1" fontId="6" fillId="0" borderId="16" xfId="0" applyNumberFormat="1" applyFont="1" applyBorder="1" applyAlignment="1">
      <alignment horizontal="center" vertical="center"/>
    </xf>
    <xf numFmtId="0" fontId="131" fillId="0" borderId="16" xfId="0" applyFont="1" applyBorder="1" applyAlignment="1">
      <alignment horizontal="center" vertical="center" wrapText="1"/>
    </xf>
    <xf numFmtId="0" fontId="131" fillId="0" borderId="17" xfId="0" applyFont="1" applyBorder="1" applyAlignment="1">
      <alignment horizontal="center" vertical="center" wrapText="1"/>
    </xf>
    <xf numFmtId="0" fontId="6" fillId="0" borderId="2" xfId="0" applyFont="1" applyBorder="1" applyAlignment="1">
      <alignment horizontal="right"/>
    </xf>
    <xf numFmtId="0" fontId="6" fillId="0" borderId="67" xfId="0" applyFont="1" applyBorder="1" applyAlignment="1">
      <alignment horizontal="right"/>
    </xf>
    <xf numFmtId="0" fontId="6" fillId="0" borderId="34" xfId="0" applyFont="1" applyBorder="1" applyAlignment="1">
      <alignment horizontal="right"/>
    </xf>
    <xf numFmtId="0" fontId="6" fillId="0" borderId="50" xfId="0" applyFont="1" applyBorder="1" applyAlignment="1">
      <alignment horizontal="right"/>
    </xf>
    <xf numFmtId="0" fontId="6" fillId="0" borderId="75" xfId="0" applyFont="1" applyBorder="1" applyAlignment="1">
      <alignment horizontal="right"/>
    </xf>
    <xf numFmtId="0" fontId="32" fillId="0" borderId="3" xfId="0" applyFont="1" applyBorder="1" applyAlignment="1">
      <alignment horizontal="center" vertical="center"/>
    </xf>
    <xf numFmtId="0" fontId="32" fillId="0" borderId="12" xfId="0" applyFont="1" applyBorder="1" applyAlignment="1">
      <alignment horizontal="center" vertical="center"/>
    </xf>
    <xf numFmtId="0" fontId="32" fillId="0" borderId="50" xfId="0" applyFont="1" applyBorder="1" applyAlignment="1">
      <alignment horizontal="center" vertical="center"/>
    </xf>
    <xf numFmtId="0" fontId="32" fillId="0" borderId="53" xfId="0" applyFont="1" applyBorder="1" applyAlignment="1">
      <alignment horizontal="center" vertical="center"/>
    </xf>
    <xf numFmtId="0" fontId="58" fillId="0" borderId="49" xfId="0" applyFont="1" applyBorder="1" applyAlignment="1">
      <alignment horizontal="center" vertical="center"/>
    </xf>
    <xf numFmtId="0" fontId="58" fillId="0" borderId="65" xfId="0" applyFont="1" applyBorder="1" applyAlignment="1">
      <alignment horizontal="center" vertical="center"/>
    </xf>
    <xf numFmtId="0" fontId="58" fillId="0" borderId="18" xfId="0" applyFont="1" applyBorder="1" applyAlignment="1">
      <alignment horizontal="center" vertical="center"/>
    </xf>
    <xf numFmtId="0" fontId="58" fillId="0" borderId="13" xfId="0" applyFont="1" applyBorder="1" applyAlignment="1">
      <alignment horizontal="center" vertical="center"/>
    </xf>
    <xf numFmtId="0" fontId="60" fillId="0" borderId="57" xfId="0" applyFont="1" applyBorder="1" applyAlignment="1">
      <alignment horizontal="right" vertical="center" wrapText="1"/>
    </xf>
    <xf numFmtId="0" fontId="60" fillId="0" borderId="70" xfId="0" applyFont="1" applyBorder="1" applyAlignment="1">
      <alignment horizontal="right" vertical="center" wrapText="1"/>
    </xf>
    <xf numFmtId="0" fontId="60" fillId="0" borderId="85" xfId="0" applyFont="1" applyBorder="1" applyAlignment="1">
      <alignment horizontal="right" vertical="center" wrapText="1"/>
    </xf>
    <xf numFmtId="0" fontId="32" fillId="0" borderId="62" xfId="0" applyFont="1" applyBorder="1" applyAlignment="1">
      <alignment horizontal="center" vertical="center"/>
    </xf>
    <xf numFmtId="0" fontId="32" fillId="0" borderId="64" xfId="0" applyFont="1" applyBorder="1" applyAlignment="1">
      <alignment horizontal="center" vertical="center"/>
    </xf>
    <xf numFmtId="0" fontId="6" fillId="0" borderId="88" xfId="0" applyFont="1" applyBorder="1" applyAlignment="1">
      <alignment horizontal="right"/>
    </xf>
    <xf numFmtId="0" fontId="6" fillId="0" borderId="89" xfId="0" applyFont="1" applyBorder="1" applyAlignment="1">
      <alignment horizontal="right"/>
    </xf>
    <xf numFmtId="0" fontId="6" fillId="0" borderId="32" xfId="0" applyFont="1" applyBorder="1" applyAlignment="1">
      <alignment horizontal="right"/>
    </xf>
    <xf numFmtId="0" fontId="6" fillId="0" borderId="49" xfId="0" applyFont="1" applyBorder="1" applyAlignment="1">
      <alignment horizontal="right"/>
    </xf>
    <xf numFmtId="0" fontId="6" fillId="0" borderId="74" xfId="0" applyFont="1" applyBorder="1" applyAlignment="1">
      <alignment horizontal="right"/>
    </xf>
    <xf numFmtId="0" fontId="6" fillId="0" borderId="4" xfId="0" applyFont="1" applyBorder="1" applyAlignment="1">
      <alignment horizontal="right"/>
    </xf>
    <xf numFmtId="0" fontId="6" fillId="0" borderId="18" xfId="0" applyFont="1" applyBorder="1" applyAlignment="1">
      <alignment horizontal="right"/>
    </xf>
    <xf numFmtId="0" fontId="6" fillId="0" borderId="33" xfId="0" applyFont="1" applyBorder="1" applyAlignment="1">
      <alignment horizontal="right"/>
    </xf>
    <xf numFmtId="164" fontId="139" fillId="0" borderId="8" xfId="0" applyNumberFormat="1" applyFont="1" applyBorder="1" applyAlignment="1">
      <alignment horizontal="center" vertical="center" wrapText="1"/>
    </xf>
    <xf numFmtId="164" fontId="139" fillId="0" borderId="14" xfId="0" applyNumberFormat="1" applyFont="1" applyBorder="1" applyAlignment="1">
      <alignment horizontal="center" vertical="center" wrapText="1"/>
    </xf>
    <xf numFmtId="164" fontId="139" fillId="0" borderId="20" xfId="0" applyNumberFormat="1" applyFont="1" applyBorder="1" applyAlignment="1">
      <alignment horizontal="center" vertical="center" wrapText="1"/>
    </xf>
    <xf numFmtId="0" fontId="33" fillId="0" borderId="57" xfId="0" applyFont="1" applyBorder="1" applyAlignment="1">
      <alignment horizontal="center" vertical="center"/>
    </xf>
    <xf numFmtId="0" fontId="33" fillId="0" borderId="70" xfId="0" applyFont="1" applyBorder="1" applyAlignment="1">
      <alignment horizontal="center" vertical="center"/>
    </xf>
    <xf numFmtId="0" fontId="33" fillId="0" borderId="58" xfId="0" applyFont="1" applyBorder="1" applyAlignment="1">
      <alignment horizontal="center" vertical="center"/>
    </xf>
    <xf numFmtId="18" fontId="109" fillId="0" borderId="8" xfId="0" applyNumberFormat="1" applyFont="1" applyBorder="1" applyAlignment="1">
      <alignment horizontal="center" vertical="center" wrapText="1"/>
    </xf>
    <xf numFmtId="0" fontId="109" fillId="0" borderId="14" xfId="0" applyFont="1" applyBorder="1" applyAlignment="1">
      <alignment horizontal="center" vertical="center" wrapText="1"/>
    </xf>
    <xf numFmtId="0" fontId="32" fillId="0" borderId="2"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horizontal="center" vertical="center"/>
    </xf>
    <xf numFmtId="14" fontId="29" fillId="0" borderId="6" xfId="0" applyNumberFormat="1" applyFont="1" applyBorder="1" applyAlignment="1">
      <alignment horizontal="right" vertical="top" wrapText="1"/>
    </xf>
    <xf numFmtId="14" fontId="29" fillId="0" borderId="11" xfId="0" applyNumberFormat="1" applyFont="1" applyBorder="1" applyAlignment="1">
      <alignment horizontal="right" vertical="top" wrapText="1"/>
    </xf>
    <xf numFmtId="18" fontId="109" fillId="0" borderId="14" xfId="0" applyNumberFormat="1" applyFont="1" applyBorder="1" applyAlignment="1">
      <alignment horizontal="center" vertical="center" wrapText="1"/>
    </xf>
    <xf numFmtId="0" fontId="6" fillId="0" borderId="21" xfId="0" applyFont="1" applyBorder="1" applyAlignment="1">
      <alignment horizontal="center" vertical="center"/>
    </xf>
    <xf numFmtId="0" fontId="32" fillId="0" borderId="2" xfId="0" applyFont="1" applyBorder="1" applyAlignment="1">
      <alignment horizontal="center" vertical="top" wrapText="1"/>
    </xf>
    <xf numFmtId="0" fontId="32" fillId="0" borderId="3" xfId="0" applyFont="1" applyBorder="1" applyAlignment="1">
      <alignment horizontal="center" vertical="top" wrapText="1"/>
    </xf>
    <xf numFmtId="0" fontId="32" fillId="0" borderId="12" xfId="0" applyFont="1" applyBorder="1" applyAlignment="1">
      <alignment horizontal="center" vertical="top" wrapText="1"/>
    </xf>
    <xf numFmtId="0" fontId="32" fillId="0" borderId="5" xfId="0" applyFont="1" applyBorder="1" applyAlignment="1">
      <alignment horizontal="center" vertical="top" wrapText="1"/>
    </xf>
    <xf numFmtId="0" fontId="32" fillId="0" borderId="0" xfId="0" applyFont="1" applyAlignment="1">
      <alignment horizontal="center" vertical="top" wrapText="1"/>
    </xf>
    <xf numFmtId="0" fontId="32" fillId="0" borderId="21" xfId="0" applyFont="1" applyBorder="1" applyAlignment="1">
      <alignment horizontal="center" vertical="top" wrapText="1"/>
    </xf>
    <xf numFmtId="0" fontId="131" fillId="0" borderId="4" xfId="0" applyFont="1" applyBorder="1" applyAlignment="1">
      <alignment horizontal="center" vertical="center" wrapText="1"/>
    </xf>
    <xf numFmtId="0" fontId="6" fillId="0" borderId="31" xfId="0" applyFont="1" applyBorder="1" applyAlignment="1">
      <alignment horizontal="right"/>
    </xf>
    <xf numFmtId="0" fontId="6" fillId="0" borderId="36" xfId="0" applyFont="1" applyBorder="1" applyAlignment="1">
      <alignment horizontal="right"/>
    </xf>
    <xf numFmtId="0" fontId="6" fillId="0" borderId="80" xfId="0" applyFont="1" applyBorder="1" applyAlignment="1">
      <alignment horizontal="center" vertical="center"/>
    </xf>
    <xf numFmtId="0" fontId="6" fillId="0" borderId="79" xfId="0" applyFont="1" applyBorder="1" applyAlignment="1">
      <alignment horizontal="center" vertical="center"/>
    </xf>
    <xf numFmtId="0" fontId="6" fillId="0" borderId="24" xfId="0" applyFont="1" applyBorder="1" applyAlignment="1">
      <alignment horizontal="center" vertical="center"/>
    </xf>
    <xf numFmtId="0" fontId="6" fillId="0" borderId="28" xfId="0" applyFont="1" applyBorder="1" applyAlignment="1">
      <alignment horizontal="center" vertical="center"/>
    </xf>
    <xf numFmtId="1" fontId="6" fillId="0" borderId="4" xfId="0" applyNumberFormat="1" applyFont="1" applyBorder="1" applyAlignment="1">
      <alignment horizontal="center" vertical="center"/>
    </xf>
    <xf numFmtId="1" fontId="6" fillId="0" borderId="18" xfId="0" applyNumberFormat="1" applyFont="1" applyBorder="1" applyAlignment="1">
      <alignment horizontal="center" vertical="center"/>
    </xf>
    <xf numFmtId="1" fontId="6" fillId="0" borderId="13" xfId="0" applyNumberFormat="1" applyFont="1" applyBorder="1" applyAlignment="1">
      <alignment horizontal="center" vertical="center"/>
    </xf>
    <xf numFmtId="14" fontId="133" fillId="0" borderId="6" xfId="0" applyNumberFormat="1" applyFont="1" applyBorder="1" applyAlignment="1">
      <alignment horizontal="right" vertical="top" wrapText="1"/>
    </xf>
    <xf numFmtId="14" fontId="133" fillId="0" borderId="11" xfId="0" applyNumberFormat="1" applyFont="1" applyBorder="1" applyAlignment="1">
      <alignment horizontal="right" vertical="top" wrapText="1"/>
    </xf>
    <xf numFmtId="164" fontId="140" fillId="0" borderId="30" xfId="1" applyNumberFormat="1" applyFont="1" applyFill="1" applyBorder="1" applyAlignment="1" applyProtection="1">
      <alignment horizontal="center" vertical="center"/>
    </xf>
    <xf numFmtId="164" fontId="140" fillId="0" borderId="46" xfId="1" applyNumberFormat="1" applyFont="1" applyFill="1" applyBorder="1" applyAlignment="1" applyProtection="1">
      <alignment horizontal="center" vertical="center"/>
    </xf>
    <xf numFmtId="164" fontId="140" fillId="0" borderId="39" xfId="1" applyNumberFormat="1" applyFont="1" applyFill="1" applyBorder="1" applyAlignment="1" applyProtection="1">
      <alignment horizontal="center" vertical="center"/>
    </xf>
    <xf numFmtId="0" fontId="17" fillId="0" borderId="20" xfId="0" applyFont="1" applyBorder="1" applyAlignment="1">
      <alignment horizontal="left" vertical="center"/>
    </xf>
    <xf numFmtId="172" fontId="17" fillId="0" borderId="20" xfId="0" applyNumberFormat="1" applyFont="1" applyBorder="1" applyAlignment="1">
      <alignment horizontal="left" vertical="center"/>
    </xf>
    <xf numFmtId="172" fontId="17" fillId="0" borderId="20" xfId="1" applyNumberFormat="1" applyFont="1" applyBorder="1" applyAlignment="1" applyProtection="1">
      <alignment horizontal="center" vertical="center"/>
    </xf>
    <xf numFmtId="0" fontId="6" fillId="0" borderId="0" xfId="0" applyFont="1" applyAlignment="1">
      <alignment horizontal="center" vertical="top" wrapText="1"/>
    </xf>
    <xf numFmtId="0" fontId="6" fillId="0" borderId="21" xfId="0" applyFont="1" applyBorder="1" applyAlignment="1">
      <alignment horizontal="center" vertical="top" wrapText="1"/>
    </xf>
    <xf numFmtId="0" fontId="6" fillId="0" borderId="18" xfId="0" applyFont="1" applyBorder="1" applyAlignment="1">
      <alignment horizontal="center" vertical="top" wrapText="1"/>
    </xf>
    <xf numFmtId="0" fontId="6" fillId="0" borderId="13" xfId="0" applyFont="1" applyBorder="1" applyAlignment="1">
      <alignment horizontal="center" vertical="top" wrapText="1"/>
    </xf>
    <xf numFmtId="0" fontId="6" fillId="0" borderId="5" xfId="0" applyFont="1" applyBorder="1" applyAlignment="1">
      <alignment horizontal="center" vertical="top" wrapText="1"/>
    </xf>
    <xf numFmtId="0" fontId="6" fillId="0" borderId="4" xfId="0" applyFont="1" applyBorder="1" applyAlignment="1">
      <alignment horizontal="center" vertical="top" wrapText="1"/>
    </xf>
    <xf numFmtId="165" fontId="131" fillId="0" borderId="6" xfId="1" applyNumberFormat="1" applyFont="1" applyBorder="1" applyAlignment="1" applyProtection="1">
      <alignment horizontal="center" vertical="center" wrapText="1"/>
    </xf>
    <xf numFmtId="165" fontId="131" fillId="0" borderId="11" xfId="1" applyNumberFormat="1" applyFont="1" applyBorder="1" applyAlignment="1" applyProtection="1">
      <alignment horizontal="center" vertical="center" wrapText="1"/>
    </xf>
    <xf numFmtId="165" fontId="131" fillId="0" borderId="7" xfId="1" applyNumberFormat="1" applyFont="1" applyBorder="1" applyAlignment="1" applyProtection="1">
      <alignment horizontal="center" vertical="center" wrapText="1"/>
    </xf>
    <xf numFmtId="0" fontId="106" fillId="20" borderId="8" xfId="0" applyFont="1" applyFill="1" applyBorder="1" applyAlignment="1">
      <alignment horizontal="center" vertical="center"/>
    </xf>
    <xf numFmtId="0" fontId="106" fillId="20" borderId="20" xfId="0" applyFont="1" applyFill="1" applyBorder="1" applyAlignment="1">
      <alignment horizontal="center" vertical="center"/>
    </xf>
    <xf numFmtId="0" fontId="106" fillId="20" borderId="14" xfId="0" applyFont="1" applyFill="1" applyBorder="1" applyAlignment="1">
      <alignment horizontal="center" vertical="center"/>
    </xf>
    <xf numFmtId="0" fontId="128" fillId="0" borderId="5" xfId="0" applyFont="1" applyBorder="1" applyAlignment="1">
      <alignment horizontal="center" vertical="center" textRotation="180"/>
    </xf>
    <xf numFmtId="0" fontId="128" fillId="0" borderId="0" xfId="0" applyFont="1" applyAlignment="1">
      <alignment horizontal="center" vertical="center" textRotation="180"/>
    </xf>
    <xf numFmtId="0" fontId="17" fillId="0" borderId="8" xfId="0" applyFont="1" applyBorder="1" applyAlignment="1">
      <alignment horizontal="right" vertical="center"/>
    </xf>
    <xf numFmtId="0" fontId="17" fillId="0" borderId="20" xfId="0" applyFont="1" applyBorder="1" applyAlignment="1">
      <alignment horizontal="right" vertical="center"/>
    </xf>
    <xf numFmtId="0" fontId="32" fillId="0" borderId="5" xfId="0" applyFont="1" applyBorder="1" applyAlignment="1">
      <alignment horizontal="left" vertical="center"/>
    </xf>
    <xf numFmtId="0" fontId="32" fillId="0" borderId="0" xfId="0" applyFont="1" applyAlignment="1">
      <alignment horizontal="left" vertical="center"/>
    </xf>
    <xf numFmtId="0" fontId="6" fillId="0" borderId="5" xfId="0" applyFont="1" applyBorder="1" applyAlignment="1">
      <alignment horizontal="left" vertical="center"/>
    </xf>
    <xf numFmtId="0" fontId="6" fillId="0" borderId="0" xfId="0" applyFont="1" applyAlignment="1">
      <alignment horizontal="left" vertical="center"/>
    </xf>
    <xf numFmtId="0" fontId="6" fillId="0" borderId="4" xfId="0" applyFont="1" applyBorder="1" applyAlignment="1">
      <alignment horizontal="left" vertical="center"/>
    </xf>
    <xf numFmtId="0" fontId="6" fillId="0" borderId="18" xfId="0" applyFont="1" applyBorder="1" applyAlignment="1">
      <alignment horizontal="left" vertical="center"/>
    </xf>
    <xf numFmtId="165" fontId="132" fillId="0" borderId="12" xfId="1" applyNumberFormat="1" applyFont="1" applyBorder="1" applyAlignment="1" applyProtection="1">
      <alignment horizontal="center" vertical="center" wrapText="1"/>
    </xf>
    <xf numFmtId="165" fontId="132" fillId="0" borderId="21" xfId="1" applyNumberFormat="1" applyFont="1" applyBorder="1" applyAlignment="1" applyProtection="1">
      <alignment horizontal="center" vertical="center" wrapText="1"/>
    </xf>
    <xf numFmtId="165" fontId="132" fillId="0" borderId="13" xfId="1" applyNumberFormat="1" applyFont="1" applyBorder="1" applyAlignment="1" applyProtection="1">
      <alignment horizontal="center" vertical="center" wrapText="1"/>
    </xf>
    <xf numFmtId="0" fontId="9" fillId="0" borderId="11" xfId="0" applyFont="1" applyBorder="1" applyAlignment="1">
      <alignment horizontal="center" vertical="center"/>
    </xf>
    <xf numFmtId="37" fontId="60" fillId="0" borderId="6" xfId="0" applyNumberFormat="1" applyFont="1" applyBorder="1" applyAlignment="1">
      <alignment horizontal="center" vertical="center"/>
    </xf>
    <xf numFmtId="37" fontId="60" fillId="0" borderId="11" xfId="0" applyNumberFormat="1" applyFont="1" applyBorder="1" applyAlignment="1">
      <alignment horizontal="center" vertical="center"/>
    </xf>
    <xf numFmtId="37" fontId="60" fillId="0" borderId="7" xfId="0" applyNumberFormat="1" applyFont="1" applyBorder="1" applyAlignment="1">
      <alignment horizontal="center" vertical="center"/>
    </xf>
    <xf numFmtId="0" fontId="6" fillId="0" borderId="6"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7" xfId="0" applyFont="1" applyBorder="1" applyAlignment="1">
      <alignment horizontal="center" vertical="center" wrapText="1"/>
    </xf>
    <xf numFmtId="165" fontId="27" fillId="0" borderId="12" xfId="1" applyNumberFormat="1" applyFont="1" applyBorder="1" applyAlignment="1" applyProtection="1">
      <alignment horizontal="center" wrapText="1"/>
    </xf>
    <xf numFmtId="165" fontId="27" fillId="0" borderId="13" xfId="1" applyNumberFormat="1" applyFont="1" applyBorder="1" applyAlignment="1" applyProtection="1">
      <alignment horizontal="center" wrapText="1"/>
    </xf>
    <xf numFmtId="0" fontId="32" fillId="0" borderId="0" xfId="0" applyFont="1" applyAlignment="1">
      <alignment horizontal="center" vertical="center"/>
    </xf>
    <xf numFmtId="0" fontId="32" fillId="0" borderId="21" xfId="0" applyFont="1" applyBorder="1" applyAlignment="1">
      <alignment horizontal="center" vertical="center"/>
    </xf>
    <xf numFmtId="18" fontId="109" fillId="0" borderId="20" xfId="0" applyNumberFormat="1" applyFont="1" applyBorder="1" applyAlignment="1">
      <alignment horizontal="center" vertical="center" wrapText="1"/>
    </xf>
    <xf numFmtId="1" fontId="109" fillId="0" borderId="8" xfId="0" applyNumberFormat="1" applyFont="1" applyBorder="1" applyAlignment="1">
      <alignment horizontal="center" vertical="center"/>
    </xf>
    <xf numFmtId="1" fontId="109" fillId="0" borderId="14" xfId="0" applyNumberFormat="1" applyFont="1" applyBorder="1" applyAlignment="1">
      <alignment horizontal="center" vertical="center"/>
    </xf>
    <xf numFmtId="0" fontId="109" fillId="0" borderId="20" xfId="0" applyFont="1" applyBorder="1" applyAlignment="1">
      <alignment horizontal="center" vertical="center" wrapText="1"/>
    </xf>
    <xf numFmtId="0" fontId="146" fillId="20" borderId="8" xfId="0" applyFont="1" applyFill="1" applyBorder="1" applyAlignment="1">
      <alignment horizontal="center" vertical="center"/>
    </xf>
    <xf numFmtId="0" fontId="146" fillId="20" borderId="20" xfId="0" applyFont="1" applyFill="1" applyBorder="1" applyAlignment="1">
      <alignment horizontal="center" vertical="center"/>
    </xf>
    <xf numFmtId="0" fontId="146" fillId="20" borderId="14" xfId="0" applyFont="1" applyFill="1" applyBorder="1" applyAlignment="1">
      <alignment horizontal="center" vertical="center"/>
    </xf>
    <xf numFmtId="0" fontId="68" fillId="0" borderId="0" xfId="0" applyFont="1" applyAlignment="1">
      <alignment horizontal="left" vertical="center" textRotation="180"/>
    </xf>
    <xf numFmtId="18" fontId="109" fillId="0" borderId="57" xfId="0" applyNumberFormat="1" applyFont="1" applyBorder="1" applyAlignment="1">
      <alignment horizontal="center" vertical="center" wrapText="1"/>
    </xf>
    <xf numFmtId="18" fontId="109" fillId="0" borderId="70" xfId="0" applyNumberFormat="1" applyFont="1" applyBorder="1" applyAlignment="1">
      <alignment horizontal="center" vertical="center" wrapText="1"/>
    </xf>
    <xf numFmtId="18" fontId="109" fillId="0" borderId="58" xfId="0" applyNumberFormat="1" applyFont="1" applyBorder="1" applyAlignment="1">
      <alignment horizontal="center" vertical="center" wrapText="1"/>
    </xf>
    <xf numFmtId="18" fontId="29" fillId="0" borderId="70" xfId="0" applyNumberFormat="1" applyFont="1" applyBorder="1" applyAlignment="1">
      <alignment horizontal="center" vertical="center"/>
    </xf>
    <xf numFmtId="18" fontId="29" fillId="0" borderId="58" xfId="0" applyNumberFormat="1" applyFont="1" applyBorder="1" applyAlignment="1">
      <alignment horizontal="center" vertical="center"/>
    </xf>
    <xf numFmtId="164" fontId="139" fillId="0" borderId="10" xfId="0" applyNumberFormat="1" applyFont="1" applyBorder="1" applyAlignment="1">
      <alignment horizontal="center"/>
    </xf>
    <xf numFmtId="164" fontId="139" fillId="0" borderId="26" xfId="0" applyNumberFormat="1" applyFont="1" applyBorder="1" applyAlignment="1">
      <alignment horizontal="center"/>
    </xf>
    <xf numFmtId="18" fontId="29" fillId="0" borderId="57" xfId="0" applyNumberFormat="1" applyFont="1" applyBorder="1" applyAlignment="1">
      <alignment horizontal="center" vertical="center"/>
    </xf>
    <xf numFmtId="18" fontId="29" fillId="0" borderId="85" xfId="0" applyNumberFormat="1" applyFont="1" applyBorder="1" applyAlignment="1">
      <alignment horizontal="center" vertical="center"/>
    </xf>
    <xf numFmtId="164" fontId="139" fillId="0" borderId="80" xfId="0" applyNumberFormat="1" applyFont="1" applyBorder="1" applyAlignment="1">
      <alignment horizontal="center"/>
    </xf>
    <xf numFmtId="164" fontId="139" fillId="0" borderId="77" xfId="0" applyNumberFormat="1" applyFont="1" applyBorder="1" applyAlignment="1">
      <alignment horizontal="center"/>
    </xf>
    <xf numFmtId="164" fontId="139" fillId="0" borderId="24" xfId="0" applyNumberFormat="1" applyFont="1" applyBorder="1" applyAlignment="1">
      <alignment horizontal="center" vertical="center" wrapText="1"/>
    </xf>
    <xf numFmtId="164" fontId="139" fillId="0" borderId="82" xfId="0" applyNumberFormat="1" applyFont="1" applyBorder="1" applyAlignment="1">
      <alignment horizontal="center" vertical="center" wrapText="1"/>
    </xf>
    <xf numFmtId="164" fontId="139" fillId="0" borderId="22" xfId="0" applyNumberFormat="1" applyFont="1" applyBorder="1" applyAlignment="1">
      <alignment horizontal="center" vertical="center" wrapText="1"/>
    </xf>
    <xf numFmtId="164" fontId="139" fillId="0" borderId="28" xfId="0" applyNumberFormat="1" applyFont="1" applyBorder="1" applyAlignment="1">
      <alignment horizontal="center" vertical="center" wrapText="1"/>
    </xf>
    <xf numFmtId="164" fontId="139" fillId="0" borderId="34" xfId="0" applyNumberFormat="1" applyFont="1" applyBorder="1" applyAlignment="1">
      <alignment horizontal="center" wrapText="1"/>
    </xf>
    <xf numFmtId="164" fontId="139" fillId="0" borderId="50" xfId="0" applyNumberFormat="1" applyFont="1" applyBorder="1" applyAlignment="1">
      <alignment horizontal="center" wrapText="1"/>
    </xf>
    <xf numFmtId="164" fontId="139" fillId="0" borderId="77" xfId="0" applyNumberFormat="1" applyFont="1" applyBorder="1" applyAlignment="1">
      <alignment horizontal="center" wrapText="1"/>
    </xf>
    <xf numFmtId="164" fontId="139" fillId="0" borderId="53" xfId="0" applyNumberFormat="1" applyFont="1" applyBorder="1" applyAlignment="1">
      <alignment horizontal="center" wrapText="1"/>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6" fillId="0" borderId="0" xfId="0" applyFont="1" applyAlignment="1">
      <alignment horizontal="right"/>
    </xf>
    <xf numFmtId="0" fontId="58" fillId="0" borderId="0" xfId="0" applyFont="1" applyAlignment="1">
      <alignment horizontal="center" vertical="center"/>
    </xf>
    <xf numFmtId="0" fontId="60" fillId="0" borderId="0" xfId="0" applyFont="1" applyAlignment="1">
      <alignment horizontal="right" vertical="center" wrapText="1"/>
    </xf>
    <xf numFmtId="0" fontId="60" fillId="0" borderId="0" xfId="0" applyFont="1" applyAlignment="1">
      <alignment horizontal="center" vertical="center"/>
    </xf>
    <xf numFmtId="14" fontId="133" fillId="0" borderId="6" xfId="0" applyNumberFormat="1" applyFont="1" applyBorder="1" applyAlignment="1">
      <alignment horizontal="left" vertical="top" wrapText="1"/>
    </xf>
    <xf numFmtId="14" fontId="133" fillId="0" borderId="11" xfId="0" applyNumberFormat="1" applyFont="1" applyBorder="1" applyAlignment="1">
      <alignment horizontal="left" vertical="top" wrapText="1"/>
    </xf>
    <xf numFmtId="14" fontId="133" fillId="0" borderId="7" xfId="0" applyNumberFormat="1" applyFont="1" applyBorder="1" applyAlignment="1">
      <alignment horizontal="left" vertical="top" wrapText="1"/>
    </xf>
    <xf numFmtId="164" fontId="142" fillId="0" borderId="46" xfId="1" applyNumberFormat="1" applyFont="1" applyFill="1" applyBorder="1" applyAlignment="1" applyProtection="1">
      <alignment horizontal="left"/>
    </xf>
    <xf numFmtId="164" fontId="142" fillId="0" borderId="42" xfId="1" applyNumberFormat="1" applyFont="1" applyFill="1" applyBorder="1" applyAlignment="1" applyProtection="1">
      <alignment horizontal="left"/>
    </xf>
    <xf numFmtId="18" fontId="7" fillId="0" borderId="0" xfId="0" applyNumberFormat="1" applyFont="1" applyAlignment="1">
      <alignment horizontal="left" vertical="center"/>
    </xf>
    <xf numFmtId="167" fontId="7" fillId="0" borderId="0" xfId="0" applyNumberFormat="1" applyFont="1" applyAlignment="1">
      <alignment horizontal="right" vertical="center"/>
    </xf>
    <xf numFmtId="174" fontId="7" fillId="0" borderId="0" xfId="0" applyNumberFormat="1" applyFont="1" applyAlignment="1">
      <alignment horizontal="center" vertical="center"/>
    </xf>
    <xf numFmtId="169" fontId="77" fillId="0" borderId="6" xfId="0" applyNumberFormat="1" applyFont="1" applyBorder="1" applyAlignment="1">
      <alignment horizontal="center" vertical="center" wrapText="1"/>
    </xf>
    <xf numFmtId="1" fontId="29" fillId="0" borderId="8" xfId="0" applyNumberFormat="1" applyFont="1" applyBorder="1" applyAlignment="1">
      <alignment horizontal="center" vertical="center" wrapText="1"/>
    </xf>
    <xf numFmtId="1" fontId="29" fillId="0" borderId="14" xfId="0" applyNumberFormat="1" applyFont="1" applyBorder="1" applyAlignment="1">
      <alignment horizontal="center" vertical="center" wrapText="1"/>
    </xf>
    <xf numFmtId="169" fontId="17" fillId="0" borderId="8" xfId="0" applyNumberFormat="1" applyFont="1" applyBorder="1" applyAlignment="1">
      <alignment horizontal="center" vertical="center" wrapText="1"/>
    </xf>
    <xf numFmtId="169" fontId="17" fillId="0" borderId="14" xfId="0" applyNumberFormat="1" applyFont="1" applyBorder="1" applyAlignment="1">
      <alignment horizontal="center" vertical="center" wrapText="1"/>
    </xf>
    <xf numFmtId="0" fontId="9" fillId="0" borderId="60" xfId="0" applyFont="1" applyBorder="1" applyAlignment="1">
      <alignment horizontal="center"/>
    </xf>
    <xf numFmtId="0" fontId="9" fillId="0" borderId="47" xfId="0" applyFont="1" applyBorder="1" applyAlignment="1">
      <alignment horizontal="right"/>
    </xf>
    <xf numFmtId="0" fontId="9" fillId="0" borderId="47" xfId="0" applyFont="1" applyBorder="1" applyAlignment="1">
      <alignment horizontal="right" vertical="center"/>
    </xf>
    <xf numFmtId="169" fontId="17" fillId="0" borderId="57" xfId="0" applyNumberFormat="1" applyFont="1" applyBorder="1" applyAlignment="1">
      <alignment horizontal="center" vertical="center" wrapText="1"/>
    </xf>
    <xf numFmtId="169" fontId="17" fillId="0" borderId="58" xfId="0" applyNumberFormat="1" applyFont="1" applyBorder="1" applyAlignment="1">
      <alignment horizontal="center" vertical="center" wrapText="1"/>
    </xf>
    <xf numFmtId="1" fontId="29" fillId="0" borderId="4" xfId="0" applyNumberFormat="1" applyFont="1" applyBorder="1" applyAlignment="1">
      <alignment horizontal="center" vertical="center" wrapText="1"/>
    </xf>
    <xf numFmtId="1" fontId="29" fillId="0" borderId="13" xfId="0" applyNumberFormat="1" applyFont="1" applyBorder="1" applyAlignment="1">
      <alignment horizontal="center" vertical="center" wrapText="1"/>
    </xf>
    <xf numFmtId="167" fontId="32" fillId="0" borderId="0" xfId="0" applyNumberFormat="1" applyFont="1" applyAlignment="1">
      <alignment horizontal="right" vertical="center"/>
    </xf>
    <xf numFmtId="174" fontId="17" fillId="0" borderId="0" xfId="0" applyNumberFormat="1" applyFont="1" applyAlignment="1">
      <alignment horizontal="center" vertical="center" wrapText="1"/>
    </xf>
    <xf numFmtId="18" fontId="17" fillId="0" borderId="0" xfId="0" applyNumberFormat="1" applyFont="1" applyAlignment="1">
      <alignment horizontal="left" vertical="center" wrapText="1"/>
    </xf>
    <xf numFmtId="165" fontId="27" fillId="0" borderId="6" xfId="1" applyNumberFormat="1" applyFont="1" applyBorder="1" applyAlignment="1" applyProtection="1">
      <alignment horizontal="center" vertical="center" wrapText="1"/>
    </xf>
    <xf numFmtId="165" fontId="27" fillId="0" borderId="11" xfId="1" applyNumberFormat="1" applyFont="1" applyBorder="1" applyAlignment="1" applyProtection="1">
      <alignment horizontal="center" vertical="center" wrapText="1"/>
    </xf>
    <xf numFmtId="165" fontId="27" fillId="0" borderId="7" xfId="1" applyNumberFormat="1" applyFont="1" applyBorder="1" applyAlignment="1" applyProtection="1">
      <alignment horizontal="center" vertical="center" wrapText="1"/>
    </xf>
    <xf numFmtId="0" fontId="25" fillId="0" borderId="8" xfId="0" applyFont="1" applyBorder="1" applyAlignment="1">
      <alignment horizontal="right" vertical="center"/>
    </xf>
    <xf numFmtId="0" fontId="25" fillId="0" borderId="20" xfId="0" applyFont="1" applyBorder="1" applyAlignment="1">
      <alignment horizontal="right" vertical="center"/>
    </xf>
    <xf numFmtId="165" fontId="54" fillId="0" borderId="6" xfId="1" applyNumberFormat="1" applyFont="1" applyBorder="1" applyAlignment="1" applyProtection="1">
      <alignment horizontal="center" vertical="center" wrapText="1"/>
    </xf>
    <xf numFmtId="165" fontId="54" fillId="0" borderId="11" xfId="1" applyNumberFormat="1" applyFont="1" applyBorder="1" applyAlignment="1" applyProtection="1">
      <alignment horizontal="center" vertical="center" wrapText="1"/>
    </xf>
    <xf numFmtId="165" fontId="54" fillId="0" borderId="7" xfId="1" applyNumberFormat="1" applyFont="1" applyBorder="1" applyAlignment="1" applyProtection="1">
      <alignment horizontal="center" vertical="center" wrapText="1"/>
    </xf>
    <xf numFmtId="167" fontId="33" fillId="0" borderId="18" xfId="0" applyNumberFormat="1" applyFont="1" applyBorder="1" applyAlignment="1">
      <alignment horizontal="left"/>
    </xf>
    <xf numFmtId="0" fontId="60" fillId="0" borderId="0" xfId="0" quotePrefix="1" applyFont="1" applyAlignment="1">
      <alignment horizontal="left"/>
    </xf>
    <xf numFmtId="0" fontId="60" fillId="0" borderId="0" xfId="0" applyFont="1" applyAlignment="1">
      <alignment horizontal="left"/>
    </xf>
    <xf numFmtId="0" fontId="35" fillId="0" borderId="0" xfId="0" applyFont="1" applyAlignment="1">
      <alignment horizontal="left"/>
    </xf>
    <xf numFmtId="0" fontId="9" fillId="0" borderId="0" xfId="0" applyFont="1" applyAlignment="1">
      <alignment horizontal="center"/>
    </xf>
    <xf numFmtId="0" fontId="159" fillId="0" borderId="0" xfId="0" applyFont="1" applyAlignment="1">
      <alignment horizontal="center" vertical="center"/>
    </xf>
    <xf numFmtId="0" fontId="55" fillId="0" borderId="6" xfId="0" applyFont="1" applyBorder="1" applyAlignment="1">
      <alignment horizontal="center" vertical="center" wrapText="1"/>
    </xf>
    <xf numFmtId="0" fontId="55" fillId="0" borderId="7" xfId="0" applyFont="1" applyBorder="1" applyAlignment="1">
      <alignment horizontal="center" vertical="center" wrapText="1"/>
    </xf>
    <xf numFmtId="0" fontId="74" fillId="0" borderId="6" xfId="0" applyFont="1" applyBorder="1" applyAlignment="1">
      <alignment horizontal="center" vertical="center" wrapText="1"/>
    </xf>
    <xf numFmtId="0" fontId="74" fillId="0" borderId="7" xfId="0" applyFont="1" applyBorder="1" applyAlignment="1">
      <alignment horizontal="center" vertical="center" wrapText="1"/>
    </xf>
    <xf numFmtId="0" fontId="28" fillId="0" borderId="6" xfId="0" applyFont="1" applyBorder="1" applyAlignment="1">
      <alignment horizontal="center" vertical="center" wrapText="1"/>
    </xf>
    <xf numFmtId="0" fontId="28" fillId="0" borderId="7" xfId="0" applyFont="1" applyBorder="1" applyAlignment="1">
      <alignment horizontal="center" vertical="center" wrapText="1"/>
    </xf>
    <xf numFmtId="167" fontId="13" fillId="0" borderId="18" xfId="0" applyNumberFormat="1" applyFont="1" applyBorder="1" applyAlignment="1">
      <alignment horizontal="left"/>
    </xf>
    <xf numFmtId="0" fontId="151" fillId="0" borderId="8" xfId="0" applyFont="1" applyBorder="1" applyAlignment="1">
      <alignment horizontal="left" vertical="center"/>
    </xf>
    <xf numFmtId="0" fontId="151" fillId="0" borderId="20" xfId="0" applyFont="1" applyBorder="1" applyAlignment="1">
      <alignment horizontal="left" vertical="center"/>
    </xf>
    <xf numFmtId="0" fontId="151" fillId="0" borderId="14" xfId="0" applyFont="1" applyBorder="1" applyAlignment="1">
      <alignment horizontal="left" vertical="center"/>
    </xf>
    <xf numFmtId="0" fontId="55" fillId="0" borderId="12" xfId="0" applyFont="1" applyBorder="1" applyAlignment="1">
      <alignment horizontal="center" vertical="center" wrapText="1"/>
    </xf>
    <xf numFmtId="0" fontId="55" fillId="0" borderId="13"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6" fillId="20" borderId="8" xfId="0" applyFont="1" applyFill="1" applyBorder="1" applyAlignment="1">
      <alignment horizontal="center" vertical="center"/>
    </xf>
    <xf numFmtId="0" fontId="6" fillId="20" borderId="20" xfId="0" applyFont="1" applyFill="1" applyBorder="1" applyAlignment="1">
      <alignment horizontal="center" vertical="center"/>
    </xf>
    <xf numFmtId="167" fontId="6" fillId="20" borderId="20" xfId="0" applyNumberFormat="1" applyFont="1" applyFill="1" applyBorder="1" applyAlignment="1">
      <alignment horizontal="left" vertical="center"/>
    </xf>
    <xf numFmtId="167" fontId="6" fillId="20" borderId="14" xfId="0" applyNumberFormat="1" applyFont="1" applyFill="1" applyBorder="1" applyAlignment="1">
      <alignment horizontal="left" vertical="center"/>
    </xf>
    <xf numFmtId="0" fontId="168" fillId="32" borderId="0" xfId="0" applyFont="1" applyFill="1" applyAlignment="1">
      <alignment horizontal="center" vertical="center" wrapText="1"/>
    </xf>
    <xf numFmtId="0" fontId="57" fillId="0" borderId="15" xfId="0" applyFont="1" applyBorder="1" applyAlignment="1">
      <alignment horizontal="center" vertical="center"/>
    </xf>
    <xf numFmtId="0" fontId="57" fillId="0" borderId="17" xfId="0" applyFont="1" applyBorder="1" applyAlignment="1">
      <alignment horizontal="center" vertical="center"/>
    </xf>
    <xf numFmtId="0" fontId="57" fillId="0" borderId="29" xfId="0" applyFont="1" applyBorder="1" applyAlignment="1">
      <alignment horizontal="center" vertical="center"/>
    </xf>
    <xf numFmtId="0" fontId="57" fillId="0" borderId="31" xfId="0" applyFont="1" applyBorder="1" applyAlignment="1">
      <alignment horizontal="center" vertical="center"/>
    </xf>
    <xf numFmtId="167" fontId="60" fillId="0" borderId="18" xfId="0" applyNumberFormat="1" applyFont="1" applyBorder="1" applyAlignment="1">
      <alignment horizontal="center" vertical="center"/>
    </xf>
    <xf numFmtId="0" fontId="16" fillId="0" borderId="0" xfId="0" applyFont="1" applyAlignment="1">
      <alignment horizontal="center"/>
    </xf>
    <xf numFmtId="168" fontId="37" fillId="0" borderId="0" xfId="0" applyNumberFormat="1" applyFont="1" applyAlignment="1">
      <alignment horizontal="center"/>
    </xf>
    <xf numFmtId="168" fontId="52" fillId="0" borderId="0" xfId="0" applyNumberFormat="1" applyFont="1" applyAlignment="1">
      <alignment horizontal="center"/>
    </xf>
    <xf numFmtId="168" fontId="44" fillId="0" borderId="2" xfId="0" applyNumberFormat="1" applyFont="1" applyBorder="1" applyAlignment="1">
      <alignment horizontal="center" vertical="center"/>
    </xf>
    <xf numFmtId="168" fontId="44" fillId="0" borderId="37" xfId="0" applyNumberFormat="1" applyFont="1" applyBorder="1" applyAlignment="1">
      <alignment horizontal="center" vertical="center"/>
    </xf>
    <xf numFmtId="0" fontId="40" fillId="0" borderId="0" xfId="0" applyFont="1" applyAlignment="1">
      <alignment horizontal="center"/>
    </xf>
    <xf numFmtId="0" fontId="40" fillId="0" borderId="21" xfId="0" applyFont="1" applyBorder="1" applyAlignment="1">
      <alignment horizontal="center"/>
    </xf>
    <xf numFmtId="0" fontId="40" fillId="0" borderId="38" xfId="0" applyFont="1" applyBorder="1" applyAlignment="1">
      <alignment horizontal="center"/>
    </xf>
    <xf numFmtId="0" fontId="16" fillId="0" borderId="21" xfId="0" applyFont="1" applyBorder="1" applyAlignment="1">
      <alignment horizontal="center"/>
    </xf>
    <xf numFmtId="168" fontId="37" fillId="0" borderId="3" xfId="0" applyNumberFormat="1" applyFont="1" applyBorder="1" applyAlignment="1">
      <alignment horizontal="center" vertical="center"/>
    </xf>
    <xf numFmtId="168" fontId="37" fillId="0" borderId="12" xfId="0" applyNumberFormat="1" applyFont="1" applyBorder="1" applyAlignment="1">
      <alignment horizontal="center" vertical="center"/>
    </xf>
    <xf numFmtId="0" fontId="63" fillId="13" borderId="2" xfId="0" applyFont="1" applyFill="1" applyBorder="1" applyAlignment="1">
      <alignment horizontal="center" vertical="center"/>
    </xf>
    <xf numFmtId="0" fontId="63" fillId="13" borderId="5" xfId="0" applyFont="1" applyFill="1" applyBorder="1" applyAlignment="1">
      <alignment horizontal="center" vertical="center"/>
    </xf>
    <xf numFmtId="168" fontId="50" fillId="0" borderId="3" xfId="0" applyNumberFormat="1" applyFont="1" applyBorder="1" applyAlignment="1">
      <alignment horizontal="center" vertical="center"/>
    </xf>
    <xf numFmtId="168" fontId="50" fillId="0" borderId="12" xfId="0" applyNumberFormat="1" applyFont="1" applyBorder="1" applyAlignment="1">
      <alignment horizontal="center" vertical="center"/>
    </xf>
    <xf numFmtId="168" fontId="50" fillId="0" borderId="0" xfId="0" applyNumberFormat="1" applyFont="1" applyAlignment="1">
      <alignment horizontal="center" vertical="center"/>
    </xf>
    <xf numFmtId="168" fontId="50" fillId="0" borderId="21" xfId="0" applyNumberFormat="1" applyFont="1" applyBorder="1" applyAlignment="1">
      <alignment horizontal="center" vertical="center"/>
    </xf>
    <xf numFmtId="0" fontId="13" fillId="0" borderId="5" xfId="0" applyFont="1" applyBorder="1" applyAlignment="1">
      <alignment horizontal="right" vertical="center"/>
    </xf>
    <xf numFmtId="0" fontId="13" fillId="0" borderId="0" xfId="0" applyFont="1" applyAlignment="1">
      <alignment horizontal="right" vertical="center"/>
    </xf>
    <xf numFmtId="0" fontId="106" fillId="0" borderId="8" xfId="0" applyFont="1" applyBorder="1" applyAlignment="1">
      <alignment horizontal="left" vertical="center"/>
    </xf>
    <xf numFmtId="0" fontId="106" fillId="0" borderId="20" xfId="0" applyFont="1" applyBorder="1" applyAlignment="1">
      <alignment horizontal="left" vertical="center"/>
    </xf>
    <xf numFmtId="0" fontId="106" fillId="0" borderId="18" xfId="0" applyFont="1" applyBorder="1" applyAlignment="1">
      <alignment vertical="center"/>
    </xf>
    <xf numFmtId="0" fontId="106" fillId="0" borderId="4" xfId="0" applyFont="1" applyBorder="1" applyAlignment="1">
      <alignment vertical="center"/>
    </xf>
    <xf numFmtId="0" fontId="106" fillId="0" borderId="4" xfId="0" applyFont="1" applyBorder="1" applyAlignment="1">
      <alignment horizontal="left" vertical="center"/>
    </xf>
    <xf numFmtId="0" fontId="106" fillId="0" borderId="18" xfId="0" applyFont="1" applyBorder="1" applyAlignment="1">
      <alignment horizontal="left" vertical="center"/>
    </xf>
    <xf numFmtId="0" fontId="9" fillId="24" borderId="0" xfId="0" applyFont="1" applyFill="1" applyAlignment="1">
      <alignment horizontal="center"/>
    </xf>
    <xf numFmtId="0" fontId="9" fillId="19" borderId="0" xfId="0" applyFont="1" applyFill="1" applyAlignment="1">
      <alignment horizontal="center"/>
    </xf>
    <xf numFmtId="3" fontId="107" fillId="0" borderId="20" xfId="0" applyNumberFormat="1" applyFont="1" applyBorder="1" applyAlignment="1">
      <alignment horizontal="center" vertical="center"/>
    </xf>
    <xf numFmtId="3" fontId="107" fillId="0" borderId="14" xfId="0" applyNumberFormat="1" applyFont="1" applyBorder="1" applyAlignment="1">
      <alignment horizontal="center" vertical="center"/>
    </xf>
    <xf numFmtId="3" fontId="107" fillId="0" borderId="18" xfId="0" applyNumberFormat="1" applyFont="1" applyBorder="1" applyAlignment="1">
      <alignment horizontal="center" vertical="center"/>
    </xf>
    <xf numFmtId="3" fontId="107" fillId="0" borderId="13" xfId="0" applyNumberFormat="1" applyFont="1" applyBorder="1" applyAlignment="1">
      <alignment horizontal="center" vertical="center"/>
    </xf>
    <xf numFmtId="0" fontId="111" fillId="20" borderId="0" xfId="0" applyFont="1" applyFill="1" applyAlignment="1">
      <alignment horizontal="center" vertical="center" wrapText="1"/>
    </xf>
    <xf numFmtId="3" fontId="107" fillId="2" borderId="18" xfId="0" applyNumberFormat="1" applyFont="1" applyFill="1" applyBorder="1" applyAlignment="1">
      <alignment horizontal="center" vertical="center"/>
    </xf>
    <xf numFmtId="3" fontId="107" fillId="2" borderId="13" xfId="0" applyNumberFormat="1" applyFont="1" applyFill="1" applyBorder="1" applyAlignment="1">
      <alignment horizontal="center" vertical="center"/>
    </xf>
    <xf numFmtId="0" fontId="68" fillId="20" borderId="0" xfId="0" applyFont="1" applyFill="1" applyAlignment="1">
      <alignment horizontal="center" vertical="center"/>
    </xf>
    <xf numFmtId="3" fontId="68" fillId="20" borderId="0" xfId="0" applyNumberFormat="1" applyFont="1" applyFill="1" applyAlignment="1">
      <alignment horizontal="right" vertical="center"/>
    </xf>
    <xf numFmtId="0" fontId="61" fillId="0" borderId="2" xfId="0" applyFont="1" applyBorder="1" applyAlignment="1">
      <alignment horizontal="center"/>
    </xf>
    <xf numFmtId="0" fontId="61" fillId="0" borderId="12" xfId="0" applyFont="1" applyBorder="1" applyAlignment="1">
      <alignment horizontal="center"/>
    </xf>
    <xf numFmtId="0" fontId="42" fillId="0" borderId="2" xfId="0" applyFont="1" applyBorder="1" applyAlignment="1">
      <alignment horizontal="center"/>
    </xf>
    <xf numFmtId="0" fontId="42" fillId="0" borderId="12" xfId="0" applyFont="1" applyBorder="1" applyAlignment="1">
      <alignment horizontal="center"/>
    </xf>
    <xf numFmtId="0" fontId="34" fillId="0" borderId="41" xfId="0" applyFont="1" applyBorder="1" applyAlignment="1">
      <alignment horizontal="center" vertical="center"/>
    </xf>
    <xf numFmtId="0" fontId="170" fillId="0" borderId="0" xfId="0" applyNumberFormat="1" applyFont="1" applyProtection="1">
      <protection locked="0"/>
    </xf>
  </cellXfs>
  <cellStyles count="434">
    <cellStyle name="Comma" xfId="1" builtinId="3"/>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cellStyle name="Normal" xfId="0" builtinId="0"/>
    <cellStyle name="Normal 2" xfId="2" xr:uid="{00000000-0005-0000-0000-0000AF010000}"/>
    <cellStyle name="Normal 3" xfId="3" xr:uid="{00000000-0005-0000-0000-0000B0010000}"/>
    <cellStyle name="Percent" xfId="433" builtinId="5"/>
  </cellStyles>
  <dxfs count="2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FFC000"/>
        </patternFill>
      </fill>
    </dxf>
    <dxf>
      <fill>
        <patternFill>
          <bgColor theme="9"/>
        </patternFill>
      </fill>
    </dxf>
    <dxf>
      <fill>
        <patternFill>
          <bgColor rgb="FFFF3399"/>
        </patternFill>
      </fill>
    </dxf>
    <dxf>
      <fill>
        <patternFill>
          <bgColor rgb="FF66FF99"/>
        </patternFill>
      </fill>
    </dxf>
    <dxf>
      <fill>
        <patternFill>
          <bgColor rgb="FFED7D31"/>
        </patternFill>
      </fill>
    </dxf>
    <dxf>
      <fill>
        <patternFill>
          <bgColor rgb="FF33CCCC"/>
        </patternFill>
      </fill>
    </dxf>
    <dxf>
      <fill>
        <patternFill>
          <bgColor rgb="FFFF0066"/>
        </patternFill>
      </fill>
    </dxf>
    <dxf>
      <fill>
        <patternFill>
          <bgColor theme="9" tint="-0.24994659260841701"/>
        </patternFill>
      </fill>
    </dxf>
    <dxf>
      <fill>
        <patternFill>
          <bgColor theme="7" tint="-0.24994659260841701"/>
        </patternFill>
      </fill>
    </dxf>
    <dxf>
      <fill>
        <patternFill>
          <bgColor rgb="FF00FF00"/>
        </patternFill>
      </fill>
    </dxf>
    <dxf>
      <fill>
        <patternFill>
          <bgColor rgb="FFFF6600"/>
        </patternFill>
      </fill>
    </dxf>
    <dxf>
      <fill>
        <patternFill>
          <bgColor rgb="FF00FFFF"/>
        </patternFill>
      </fill>
    </dxf>
    <dxf>
      <fill>
        <patternFill>
          <bgColor rgb="FF66FF99"/>
        </patternFill>
      </fill>
      <border>
        <left style="thin">
          <color auto="1"/>
        </left>
        <right style="thin">
          <color auto="1"/>
        </right>
        <top style="thin">
          <color auto="1"/>
        </top>
        <bottom style="thin">
          <color auto="1"/>
        </bottom>
        <vertical/>
        <horizontal/>
      </border>
    </dxf>
    <dxf>
      <fill>
        <patternFill>
          <bgColor rgb="FFFF00FF"/>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92D050"/>
        </patternFill>
      </fill>
      <border>
        <left style="thin">
          <color theme="1"/>
        </left>
        <right style="thin">
          <color theme="1"/>
        </right>
        <top style="thin">
          <color theme="1"/>
        </top>
        <bottom style="thin">
          <color theme="1"/>
        </bottom>
        <vertical/>
        <horizontal/>
      </border>
    </dxf>
    <dxf>
      <fill>
        <patternFill>
          <bgColor rgb="FFFF66FF"/>
        </patternFill>
      </fill>
      <border>
        <left style="thin">
          <color auto="1"/>
        </left>
        <right style="thin">
          <color auto="1"/>
        </right>
        <top style="thin">
          <color auto="1"/>
        </top>
        <bottom style="thin">
          <color auto="1"/>
        </bottom>
        <vertical/>
        <horizontal/>
      </border>
    </dxf>
    <dxf>
      <fill>
        <patternFill>
          <bgColor rgb="FFFFFF99"/>
        </patternFill>
      </fill>
      <border>
        <left style="thin">
          <color auto="1"/>
        </left>
        <right style="thin">
          <color auto="1"/>
        </right>
        <top style="thin">
          <color auto="1"/>
        </top>
        <bottom style="thin">
          <color auto="1"/>
        </bottom>
        <vertical/>
        <horizontal/>
      </border>
    </dxf>
    <dxf>
      <fill>
        <patternFill>
          <bgColor rgb="FF009900"/>
        </patternFill>
      </fill>
    </dxf>
    <dxf>
      <fill>
        <patternFill>
          <bgColor rgb="FFFF00FF"/>
        </patternFill>
      </fill>
    </dxf>
    <dxf>
      <fill>
        <patternFill>
          <bgColor rgb="FF00FF00"/>
        </patternFill>
      </fill>
    </dxf>
    <dxf>
      <alignment horizontal="center"/>
    </dxf>
    <dxf>
      <alignment horizontal="center"/>
    </dxf>
    <dxf>
      <alignment horizontal="center"/>
    </dxf>
    <dxf>
      <alignment wrapText="1"/>
    </dxf>
    <dxf>
      <alignment wrapText="1"/>
    </dxf>
    <dxf>
      <font>
        <name val="Cambria"/>
        <scheme val="none"/>
      </font>
    </dxf>
    <dxf>
      <font>
        <name val="Cambria"/>
        <scheme val="none"/>
      </font>
    </dxf>
    <dxf>
      <font>
        <name val="Cambria"/>
        <scheme val="none"/>
      </font>
    </dxf>
    <dxf>
      <font>
        <name val="Cambria"/>
        <scheme val="none"/>
      </font>
    </dxf>
    <dxf>
      <font>
        <name val="Cambria"/>
        <scheme val="none"/>
      </font>
    </dxf>
    <dxf>
      <font>
        <name val="Cambria"/>
        <scheme val="none"/>
      </font>
    </dxf>
    <dxf>
      <font>
        <name val="Cambria"/>
        <scheme val="none"/>
      </font>
    </dxf>
    <dxf>
      <font>
        <b/>
        <i val="0"/>
        <strike val="0"/>
        <condense val="0"/>
        <extend val="0"/>
        <outline val="0"/>
        <shadow val="0"/>
        <u val="none"/>
        <vertAlign val="baseline"/>
        <sz val="12"/>
        <color auto="1"/>
        <name val="Cambria"/>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mbria"/>
        <scheme val="none"/>
      </font>
      <numFmt numFmtId="173" formatCode=";;;**"/>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2"/>
        <color auto="1"/>
        <name val="Cambria"/>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Cambria"/>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Cambria"/>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Cambria"/>
        <scheme val="none"/>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Cambria"/>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numFmt numFmtId="35" formatCode="_(* #,##0.00_);_(* \(#,##0.00\);_(* &quot;-&quot;??_);_(@_)"/>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FF0000"/>
        <name val="Calibri"/>
        <scheme val="minor"/>
      </font>
      <numFmt numFmtId="1" formatCode="0"/>
      <alignment horizontal="center" vertical="center" textRotation="0" wrapText="0" indent="0" justifyLastLine="0" shrinkToFit="0" readingOrder="0"/>
    </dxf>
    <dxf>
      <font>
        <strike val="0"/>
        <outline val="0"/>
        <shadow val="0"/>
        <u val="none"/>
        <vertAlign val="baseline"/>
        <color rgb="FFFF0000"/>
      </font>
      <fill>
        <patternFill patternType="none">
          <fgColor indexed="64"/>
          <bgColor auto="1"/>
        </patternFill>
      </fill>
    </dxf>
    <dxf>
      <font>
        <b val="0"/>
        <i val="0"/>
        <strike val="0"/>
        <condense val="0"/>
        <extend val="0"/>
        <outline val="0"/>
        <shadow val="0"/>
        <u val="none"/>
        <vertAlign val="baseline"/>
        <sz val="14"/>
        <color rgb="FFFF0000"/>
        <name val="Cambria"/>
        <scheme val="none"/>
      </font>
      <numFmt numFmtId="1" formatCode="0"/>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numFmt numFmtId="1" formatCode="0"/>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numFmt numFmtId="1" formatCode="0"/>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alignment horizontal="general"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alignment horizontal="general"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4"/>
        <color rgb="FFFF0000"/>
        <name val="Cambria"/>
        <scheme val="none"/>
      </font>
      <fill>
        <patternFill patternType="none">
          <fgColor indexed="64"/>
          <bgColor auto="1"/>
        </patternFill>
      </fill>
      <alignment horizontal="general"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border diagonalUp="0" diagonalDown="0" outline="0">
        <left/>
        <right style="thin">
          <color auto="1"/>
        </right>
        <top style="thin">
          <color auto="1"/>
        </top>
        <bottom/>
      </border>
    </dxf>
    <dxf>
      <font>
        <b val="0"/>
        <i val="0"/>
        <strike val="0"/>
        <condense val="0"/>
        <extend val="0"/>
        <outline val="0"/>
        <shadow val="0"/>
        <u val="none"/>
        <vertAlign val="baseline"/>
        <sz val="14"/>
        <color rgb="FFFF0000"/>
        <name val="Cambria"/>
        <scheme val="none"/>
      </font>
      <fill>
        <patternFill patternType="none">
          <fgColor indexed="64"/>
          <bgColor auto="1"/>
        </patternFill>
      </fill>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4"/>
        <color rgb="FFFF0000"/>
        <name val="Cambria"/>
        <scheme val="none"/>
      </font>
      <numFmt numFmtId="35" formatCode="_(* #,##0.00_);_(* \(#,##0.00\);_(* &quot;-&quot;??_);_(@_)"/>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bottom/>
      </border>
    </dxf>
    <dxf>
      <protection locked="0"/>
    </dxf>
    <dxf>
      <protection locked="0"/>
    </dxf>
    <dxf>
      <protection locked="0"/>
    </dxf>
    <dxf>
      <protection locked="0"/>
    </dxf>
    <dxf>
      <protection locked="0"/>
    </dxf>
    <dxf>
      <protection locked="0"/>
    </dxf>
    <dxf>
      <protection locked="0"/>
    </dxf>
    <dxf>
      <font>
        <name val="Cambria"/>
        <scheme val="none"/>
      </font>
    </dxf>
    <dxf>
      <font>
        <name val="Cambria"/>
        <scheme val="none"/>
      </font>
    </dxf>
    <dxf>
      <font>
        <name val="Cambria"/>
        <scheme val="none"/>
      </font>
    </dxf>
    <dxf>
      <font>
        <name val="Cambria"/>
        <scheme val="none"/>
      </font>
    </dxf>
    <dxf>
      <font>
        <name val="Cambria"/>
        <scheme val="none"/>
      </font>
    </dxf>
    <dxf>
      <font>
        <name val="Cambria"/>
        <scheme val="none"/>
      </font>
    </dxf>
    <dxf>
      <font>
        <name val="Cambria"/>
        <scheme val="none"/>
      </font>
    </dxf>
    <dxf>
      <font>
        <color theme="0"/>
      </font>
    </dxf>
    <dxf>
      <font>
        <color theme="0"/>
      </font>
    </dxf>
    <dxf>
      <font>
        <color auto="1"/>
      </font>
    </dxf>
    <dxf>
      <fill>
        <patternFill>
          <bgColor rgb="FF7030A0"/>
        </patternFill>
      </fill>
    </dxf>
    <dxf>
      <font>
        <b/>
        <i/>
        <sz val="26"/>
        <color theme="0"/>
        <name val="Cambria"/>
        <scheme val="none"/>
      </font>
      <fill>
        <gradientFill degree="90">
          <stop position="0">
            <color theme="1"/>
          </stop>
          <stop position="1">
            <color rgb="FFFF0000"/>
          </stop>
        </gradientFill>
      </fill>
      <border diagonalUp="0" diagonalDown="0">
        <left/>
        <right/>
        <top/>
        <bottom/>
        <vertical/>
        <horizontal/>
      </border>
    </dxf>
    <dxf>
      <font>
        <b/>
        <i val="0"/>
        <sz val="14"/>
        <color theme="1"/>
        <name val="Cambria"/>
        <scheme val="none"/>
      </font>
      <fill>
        <patternFill patternType="solid">
          <fgColor auto="1"/>
          <bgColor rgb="FF652B91"/>
        </patternFill>
      </fill>
      <border diagonalUp="0" diagonalDown="0">
        <left/>
        <right/>
        <top/>
        <bottom/>
        <vertical/>
        <horizontal/>
      </border>
    </dxf>
    <dxf>
      <font>
        <b/>
        <i/>
        <sz val="16"/>
        <color theme="1"/>
        <name val="Cambria"/>
        <scheme val="none"/>
      </font>
      <fill>
        <gradientFill degree="90">
          <stop position="0">
            <color theme="1"/>
          </stop>
          <stop position="1">
            <color rgb="FFFF0000"/>
          </stop>
        </gradientFill>
      </fill>
      <border diagonalUp="0" diagonalDown="0">
        <left/>
        <right/>
        <top/>
        <bottom/>
        <vertical/>
        <horizontal/>
      </border>
    </dxf>
    <dxf>
      <font>
        <b/>
        <i val="0"/>
        <sz val="14"/>
        <color theme="1"/>
        <name val="Cambria"/>
        <scheme val="none"/>
      </font>
      <fill>
        <patternFill patternType="solid">
          <fgColor auto="1"/>
          <bgColor rgb="FF652B91"/>
        </patternFill>
      </fill>
      <border diagonalUp="0" diagonalDown="0">
        <left/>
        <right/>
        <top/>
        <bottom/>
        <vertical/>
        <horizontal/>
      </border>
    </dxf>
  </dxfs>
  <tableStyles count="3" defaultTableStyle="TableStyleMedium2" defaultPivotStyle="PivotStyleLight16">
    <tableStyle name="My Slicer" pivot="0" table="0" count="10" xr9:uid="{00000000-0011-0000-FFFF-FFFF00000000}">
      <tableStyleElement type="wholeTable" dxfId="236"/>
      <tableStyleElement type="headerRow" dxfId="235"/>
    </tableStyle>
    <tableStyle name="My Slicer 2" pivot="0" table="0" count="10" xr9:uid="{00000000-0011-0000-FFFF-FFFF01000000}">
      <tableStyleElement type="wholeTable" dxfId="234"/>
      <tableStyleElement type="headerRow" dxfId="233"/>
    </tableStyle>
    <tableStyle name="Slicer Style 1" pivot="0" table="0" count="1" xr9:uid="{00000000-0011-0000-FFFF-FFFF02000000}">
      <tableStyleElement type="wholeTable" dxfId="232"/>
    </tableStyle>
  </tableStyles>
  <colors>
    <mruColors>
      <color rgb="FFFFFF99"/>
      <color rgb="FFFFFFDD"/>
      <color rgb="FFFFFF00"/>
      <color rgb="FFFFC000"/>
      <color rgb="FFE8E8E8"/>
      <color rgb="FFFF00FF"/>
      <color rgb="FF66FF99"/>
      <color rgb="FFFF66FF"/>
      <color rgb="FFFF99FF"/>
      <color rgb="FF00FF9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FFC000"/>
          </font>
          <fill>
            <gradientFill degree="90">
              <stop position="0">
                <color rgb="FFFF0000"/>
              </stop>
              <stop position="1">
                <color theme="1"/>
              </stop>
            </gradientFill>
          </fill>
          <border>
            <left style="thin">
              <color rgb="FF999999"/>
            </left>
            <right style="thin">
              <color rgb="FF999999"/>
            </right>
            <top style="thin">
              <color rgb="FF999999"/>
            </top>
            <bottom style="thin">
              <color rgb="FF999999"/>
            </bottom>
            <vertical/>
            <horizontal/>
          </border>
        </dxf>
        <dxf>
          <font>
            <color rgb="FFFFC000"/>
          </font>
          <fill>
            <gradientFill degree="90">
              <stop position="0">
                <color theme="1"/>
              </stop>
              <stop position="1">
                <color rgb="FFFF000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theme="0"/>
          </font>
          <fill>
            <gradientFill degree="90">
              <stop position="0">
                <color theme="1"/>
              </stop>
              <stop position="1">
                <color theme="1"/>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auto="1"/>
          </font>
          <fill>
            <gradientFill degree="90">
              <stop position="0">
                <color rgb="FFC081FF"/>
              </stop>
              <stop position="1">
                <color rgb="FF7030A0"/>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FFC000"/>
          </font>
          <fill>
            <gradientFill degree="90">
              <stop position="0">
                <color rgb="FFFF0000"/>
              </stop>
              <stop position="1">
                <color theme="1"/>
              </stop>
            </gradientFill>
          </fill>
          <border>
            <left style="thin">
              <color rgb="FF999999"/>
            </left>
            <right style="thin">
              <color rgb="FF999999"/>
            </right>
            <top style="thin">
              <color rgb="FF999999"/>
            </top>
            <bottom style="thin">
              <color rgb="FF999999"/>
            </bottom>
            <vertical/>
            <horizontal/>
          </border>
        </dxf>
        <dxf>
          <font>
            <color rgb="FFFFC000"/>
          </font>
          <fill>
            <gradientFill degree="90">
              <stop position="0">
                <color theme="1"/>
              </stop>
              <stop position="1">
                <color rgb="FFFF000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color theme="0"/>
          </font>
          <fill>
            <gradientFill degree="90">
              <stop position="0">
                <color theme="1"/>
              </stop>
              <stop position="1">
                <color theme="1"/>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auto="1"/>
          </font>
          <fill>
            <gradientFill degree="90">
              <stop position="0">
                <color rgb="FFC081FF"/>
              </stop>
              <stop position="1">
                <color rgb="FF7030A0"/>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40-EC42-11CE-9E0D-00AA006002F3}" ax:persistence="persistStreamInit" r:id="rId1"/>
</file>

<file path=xl/activeX/activeX172.xml><?xml version="1.0" encoding="utf-8"?>
<ax:ocx xmlns:ax="http://schemas.microsoft.com/office/2006/activeX" xmlns:r="http://schemas.openxmlformats.org/officeDocument/2006/relationships" ax:classid="{8BD21D40-EC42-11CE-9E0D-00AA006002F3}" ax:persistence="persistStreamInit" r:id="rId1"/>
</file>

<file path=xl/activeX/activeX173.xml><?xml version="1.0" encoding="utf-8"?>
<ax:ocx xmlns:ax="http://schemas.microsoft.com/office/2006/activeX" xmlns:r="http://schemas.openxmlformats.org/officeDocument/2006/relationships" ax:classid="{8BD21D4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40-EC42-11CE-9E0D-00AA006002F3}" ax:persistence="persistStreamInit" r:id="rId1"/>
</file>

<file path=xl/activeX/activeX195.xml><?xml version="1.0" encoding="utf-8"?>
<ax:ocx xmlns:ax="http://schemas.microsoft.com/office/2006/activeX" xmlns:r="http://schemas.openxmlformats.org/officeDocument/2006/relationships" ax:classid="{8BD21D40-EC42-11CE-9E0D-00AA006002F3}" ax:persistence="persistStreamInit" r:id="rId1"/>
</file>

<file path=xl/activeX/activeX196.xml><?xml version="1.0" encoding="utf-8"?>
<ax:ocx xmlns:ax="http://schemas.microsoft.com/office/2006/activeX" xmlns:r="http://schemas.openxmlformats.org/officeDocument/2006/relationships" ax:classid="{8BD21D4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40-EC42-11CE-9E0D-00AA006002F3}" ax:persistence="persistStreamInit" r:id="rId1"/>
</file>

<file path=xl/activeX/activeX201.xml><?xml version="1.0" encoding="utf-8"?>
<ax:ocx xmlns:ax="http://schemas.microsoft.com/office/2006/activeX" xmlns:r="http://schemas.openxmlformats.org/officeDocument/2006/relationships" ax:classid="{8BD21D4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40-EC42-11CE-9E0D-00AA006002F3}" ax:persistence="persistStreamInit" r:id="rId1"/>
</file>

<file path=xl/activeX/activeX206.xml><?xml version="1.0" encoding="utf-8"?>
<ax:ocx xmlns:ax="http://schemas.microsoft.com/office/2006/activeX" xmlns:r="http://schemas.openxmlformats.org/officeDocument/2006/relationships" ax:classid="{8BD21D40-EC42-11CE-9E0D-00AA006002F3}" ax:persistence="persistStreamInit" r:id="rId1"/>
</file>

<file path=xl/activeX/activeX207.xml><?xml version="1.0" encoding="utf-8"?>
<ax:ocx xmlns:ax="http://schemas.microsoft.com/office/2006/activeX" xmlns:r="http://schemas.openxmlformats.org/officeDocument/2006/relationships" ax:classid="{8BD21D40-EC42-11CE-9E0D-00AA006002F3}" ax:persistence="persistStreamInit" r:id="rId1"/>
</file>

<file path=xl/activeX/activeX208.xml><?xml version="1.0" encoding="utf-8"?>
<ax:ocx xmlns:ax="http://schemas.microsoft.com/office/2006/activeX" xmlns:r="http://schemas.openxmlformats.org/officeDocument/2006/relationships" ax:classid="{8BD21D4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40-EC42-11CE-9E0D-00AA006002F3}" ax:persistence="persistStreamInit" r:id="rId1"/>
</file>

<file path=xl/activeX/activeX211.xml><?xml version="1.0" encoding="utf-8"?>
<ax:ocx xmlns:ax="http://schemas.microsoft.com/office/2006/activeX" xmlns:r="http://schemas.openxmlformats.org/officeDocument/2006/relationships" ax:classid="{8BD21D40-EC42-11CE-9E0D-00AA006002F3}" ax:persistence="persistStreamInit" r:id="rId1"/>
</file>

<file path=xl/activeX/activeX212.xml><?xml version="1.0" encoding="utf-8"?>
<ax:ocx xmlns:ax="http://schemas.microsoft.com/office/2006/activeX" xmlns:r="http://schemas.openxmlformats.org/officeDocument/2006/relationships" ax:classid="{8BD21D40-EC42-11CE-9E0D-00AA006002F3}" ax:persistence="persistStreamInit" r:id="rId1"/>
</file>

<file path=xl/activeX/activeX213.xml><?xml version="1.0" encoding="utf-8"?>
<ax:ocx xmlns:ax="http://schemas.microsoft.com/office/2006/activeX" xmlns:r="http://schemas.openxmlformats.org/officeDocument/2006/relationships" ax:classid="{8BD21D40-EC42-11CE-9E0D-00AA006002F3}" ax:persistence="persistStreamInit" r:id="rId1"/>
</file>

<file path=xl/activeX/activeX214.xml><?xml version="1.0" encoding="utf-8"?>
<ax:ocx xmlns:ax="http://schemas.microsoft.com/office/2006/activeX" xmlns:r="http://schemas.openxmlformats.org/officeDocument/2006/relationships" ax:classid="{8BD21D40-EC42-11CE-9E0D-00AA006002F3}" ax:persistence="persistStreamInit" r:id="rId1"/>
</file>

<file path=xl/activeX/activeX215.xml><?xml version="1.0" encoding="utf-8"?>
<ax:ocx xmlns:ax="http://schemas.microsoft.com/office/2006/activeX" xmlns:r="http://schemas.openxmlformats.org/officeDocument/2006/relationships" ax:classid="{8BD21D40-EC42-11CE-9E0D-00AA006002F3}" ax:persistence="persistStreamInit" r:id="rId1"/>
</file>

<file path=xl/activeX/activeX216.xml><?xml version="1.0" encoding="utf-8"?>
<ax:ocx xmlns:ax="http://schemas.microsoft.com/office/2006/activeX" xmlns:r="http://schemas.openxmlformats.org/officeDocument/2006/relationships" ax:classid="{8BD21D40-EC42-11CE-9E0D-00AA006002F3}" ax:persistence="persistStreamInit" r:id="rId1"/>
</file>

<file path=xl/activeX/activeX217.xml><?xml version="1.0" encoding="utf-8"?>
<ax:ocx xmlns:ax="http://schemas.microsoft.com/office/2006/activeX" xmlns:r="http://schemas.openxmlformats.org/officeDocument/2006/relationships" ax:classid="{8BD21D40-EC42-11CE-9E0D-00AA006002F3}" ax:persistence="persistStreamInit" r:id="rId1"/>
</file>

<file path=xl/activeX/activeX218.xml><?xml version="1.0" encoding="utf-8"?>
<ax:ocx xmlns:ax="http://schemas.microsoft.com/office/2006/activeX" xmlns:r="http://schemas.openxmlformats.org/officeDocument/2006/relationships" ax:classid="{8BD21D40-EC42-11CE-9E0D-00AA006002F3}" ax:persistence="persistStreamInit" r:id="rId1"/>
</file>

<file path=xl/activeX/activeX219.xml><?xml version="1.0" encoding="utf-8"?>
<ax:ocx xmlns:ax="http://schemas.microsoft.com/office/2006/activeX" xmlns:r="http://schemas.openxmlformats.org/officeDocument/2006/relationships" ax:classid="{8BD21D40-EC42-11CE-9E0D-00AA006002F3}" ax:persistence="persistStreamInit" r:id="rId1"/>
</file>

<file path=xl/activeX/activeX220.xml><?xml version="1.0" encoding="utf-8"?>
<ax:ocx xmlns:ax="http://schemas.microsoft.com/office/2006/activeX" xmlns:r="http://schemas.openxmlformats.org/officeDocument/2006/relationships" ax:classid="{8BD21D40-EC42-11CE-9E0D-00AA006002F3}" ax:persistence="persistStreamInit" r:id="rId1"/>
</file>

<file path=xl/activeX/activeX221.xml><?xml version="1.0" encoding="utf-8"?>
<ax:ocx xmlns:ax="http://schemas.microsoft.com/office/2006/activeX" xmlns:r="http://schemas.openxmlformats.org/officeDocument/2006/relationships" ax:classid="{8BD21D40-EC42-11CE-9E0D-00AA006002F3}" ax:persistence="persistStreamInit" r:id="rId1"/>
</file>

<file path=xl/activeX/activeX222.xml><?xml version="1.0" encoding="utf-8"?>
<ax:ocx xmlns:ax="http://schemas.microsoft.com/office/2006/activeX" xmlns:r="http://schemas.openxmlformats.org/officeDocument/2006/relationships" ax:classid="{8BD21D40-EC42-11CE-9E0D-00AA006002F3}" ax:persistence="persistStreamInit" r:id="rId1"/>
</file>

<file path=xl/activeX/activeX223.xml><?xml version="1.0" encoding="utf-8"?>
<ax:ocx xmlns:ax="http://schemas.microsoft.com/office/2006/activeX" xmlns:r="http://schemas.openxmlformats.org/officeDocument/2006/relationships" ax:classid="{8BD21D40-EC42-11CE-9E0D-00AA006002F3}" ax:persistence="persistStreamInit" r:id="rId1"/>
</file>

<file path=xl/activeX/activeX224.xml><?xml version="1.0" encoding="utf-8"?>
<ax:ocx xmlns:ax="http://schemas.microsoft.com/office/2006/activeX" xmlns:r="http://schemas.openxmlformats.org/officeDocument/2006/relationships" ax:classid="{8BD21D40-EC42-11CE-9E0D-00AA006002F3}" ax:persistence="persistStreamInit" r:id="rId1"/>
</file>

<file path=xl/activeX/activeX225.xml><?xml version="1.0" encoding="utf-8"?>
<ax:ocx xmlns:ax="http://schemas.microsoft.com/office/2006/activeX" xmlns:r="http://schemas.openxmlformats.org/officeDocument/2006/relationships" ax:classid="{8BD21D40-EC42-11CE-9E0D-00AA006002F3}" ax:persistence="persistStreamInit" r:id="rId1"/>
</file>

<file path=xl/activeX/activeX226.xml><?xml version="1.0" encoding="utf-8"?>
<ax:ocx xmlns:ax="http://schemas.microsoft.com/office/2006/activeX" xmlns:r="http://schemas.openxmlformats.org/officeDocument/2006/relationships" ax:classid="{8BD21D40-EC42-11CE-9E0D-00AA006002F3}" ax:persistence="persistStreamInit" r:id="rId1"/>
</file>

<file path=xl/activeX/activeX227.xml><?xml version="1.0" encoding="utf-8"?>
<ax:ocx xmlns:ax="http://schemas.microsoft.com/office/2006/activeX" xmlns:r="http://schemas.openxmlformats.org/officeDocument/2006/relationships" ax:classid="{8BD21D40-EC42-11CE-9E0D-00AA006002F3}" ax:persistence="persistStreamInit" r:id="rId1"/>
</file>

<file path=xl/activeX/activeX228.xml><?xml version="1.0" encoding="utf-8"?>
<ax:ocx xmlns:ax="http://schemas.microsoft.com/office/2006/activeX" xmlns:r="http://schemas.openxmlformats.org/officeDocument/2006/relationships" ax:classid="{8BD21D40-EC42-11CE-9E0D-00AA006002F3}" ax:persistence="persistStreamInit" r:id="rId1"/>
</file>

<file path=xl/activeX/activeX229.xml><?xml version="1.0" encoding="utf-8"?>
<ax:ocx xmlns:ax="http://schemas.microsoft.com/office/2006/activeX" xmlns:r="http://schemas.openxmlformats.org/officeDocument/2006/relationships" ax:classid="{8BD21D40-EC42-11CE-9E0D-00AA006002F3}" ax:persistence="persistStreamInit" r:id="rId1"/>
</file>

<file path=xl/activeX/activeX230.xml><?xml version="1.0" encoding="utf-8"?>
<ax:ocx xmlns:ax="http://schemas.microsoft.com/office/2006/activeX" xmlns:r="http://schemas.openxmlformats.org/officeDocument/2006/relationships" ax:classid="{8BD21D40-EC42-11CE-9E0D-00AA006002F3}" ax:persistence="persistStreamInit" r:id="rId1"/>
</file>

<file path=xl/activeX/activeX231.xml><?xml version="1.0" encoding="utf-8"?>
<ax:ocx xmlns:ax="http://schemas.microsoft.com/office/2006/activeX" xmlns:r="http://schemas.openxmlformats.org/officeDocument/2006/relationships" ax:classid="{8BD21D40-EC42-11CE-9E0D-00AA006002F3}" ax:persistence="persistStreamInit" r:id="rId1"/>
</file>

<file path=xl/activeX/activeX232.xml><?xml version="1.0" encoding="utf-8"?>
<ax:ocx xmlns:ax="http://schemas.microsoft.com/office/2006/activeX" xmlns:r="http://schemas.openxmlformats.org/officeDocument/2006/relationships" ax:classid="{8BD21D40-EC42-11CE-9E0D-00AA006002F3}" ax:persistence="persistStreamInit" r:id="rId1"/>
</file>

<file path=xl/activeX/activeX233.xml><?xml version="1.0" encoding="utf-8"?>
<ax:ocx xmlns:ax="http://schemas.microsoft.com/office/2006/activeX" xmlns:r="http://schemas.openxmlformats.org/officeDocument/2006/relationships" ax:classid="{8BD21D40-EC42-11CE-9E0D-00AA006002F3}" ax:persistence="persistStreamInit" r:id="rId1"/>
</file>

<file path=xl/activeX/activeX234.xml><?xml version="1.0" encoding="utf-8"?>
<ax:ocx xmlns:ax="http://schemas.microsoft.com/office/2006/activeX" xmlns:r="http://schemas.openxmlformats.org/officeDocument/2006/relationships" ax:classid="{8BD21D40-EC42-11CE-9E0D-00AA006002F3}" ax:persistence="persistStreamInit" r:id="rId1"/>
</file>

<file path=xl/activeX/activeX235.xml><?xml version="1.0" encoding="utf-8"?>
<ax:ocx xmlns:ax="http://schemas.microsoft.com/office/2006/activeX" xmlns:r="http://schemas.openxmlformats.org/officeDocument/2006/relationships" ax:classid="{8BD21D40-EC42-11CE-9E0D-00AA006002F3}" ax:persistence="persistStreamInit" r:id="rId1"/>
</file>

<file path=xl/activeX/activeX236.xml><?xml version="1.0" encoding="utf-8"?>
<ax:ocx xmlns:ax="http://schemas.microsoft.com/office/2006/activeX" xmlns:r="http://schemas.openxmlformats.org/officeDocument/2006/relationships" ax:classid="{8BD21D40-EC42-11CE-9E0D-00AA006002F3}" ax:persistence="persistStreamInit" r:id="rId1"/>
</file>

<file path=xl/activeX/activeX237.xml><?xml version="1.0" encoding="utf-8"?>
<ax:ocx xmlns:ax="http://schemas.microsoft.com/office/2006/activeX" xmlns:r="http://schemas.openxmlformats.org/officeDocument/2006/relationships" ax:classid="{8BD21D40-EC42-11CE-9E0D-00AA006002F3}" ax:persistence="persistStreamInit" r:id="rId1"/>
</file>

<file path=xl/activeX/activeX238.xml><?xml version="1.0" encoding="utf-8"?>
<ax:ocx xmlns:ax="http://schemas.microsoft.com/office/2006/activeX" xmlns:r="http://schemas.openxmlformats.org/officeDocument/2006/relationships" ax:classid="{8BD21D40-EC42-11CE-9E0D-00AA006002F3}" ax:persistence="persistStreamInit" r:id="rId1"/>
</file>

<file path=xl/activeX/activeX239.xml><?xml version="1.0" encoding="utf-8"?>
<ax:ocx xmlns:ax="http://schemas.microsoft.com/office/2006/activeX" xmlns:r="http://schemas.openxmlformats.org/officeDocument/2006/relationships" ax:classid="{8BD21D40-EC42-11CE-9E0D-00AA006002F3}" ax:persistence="persistStreamInit" r:id="rId1"/>
</file>

<file path=xl/activeX/activeX240.xml><?xml version="1.0" encoding="utf-8"?>
<ax:ocx xmlns:ax="http://schemas.microsoft.com/office/2006/activeX" xmlns:r="http://schemas.openxmlformats.org/officeDocument/2006/relationships" ax:classid="{8BD21D40-EC42-11CE-9E0D-00AA006002F3}" ax:persistence="persistStreamInit" r:id="rId1"/>
</file>

<file path=xl/activeX/activeX241.xml><?xml version="1.0" encoding="utf-8"?>
<ax:ocx xmlns:ax="http://schemas.microsoft.com/office/2006/activeX" xmlns:r="http://schemas.openxmlformats.org/officeDocument/2006/relationships" ax:classid="{8BD21D40-EC42-11CE-9E0D-00AA006002F3}" ax:persistence="persistStreamInit" r:id="rId1"/>
</file>

<file path=xl/activeX/activeX242.xml><?xml version="1.0" encoding="utf-8"?>
<ax:ocx xmlns:ax="http://schemas.microsoft.com/office/2006/activeX" xmlns:r="http://schemas.openxmlformats.org/officeDocument/2006/relationships" ax:classid="{8BD21D40-EC42-11CE-9E0D-00AA006002F3}" ax:persistence="persistStreamInit" r:id="rId1"/>
</file>

<file path=xl/activeX/activeX243.xml><?xml version="1.0" encoding="utf-8"?>
<ax:ocx xmlns:ax="http://schemas.microsoft.com/office/2006/activeX" xmlns:r="http://schemas.openxmlformats.org/officeDocument/2006/relationships" ax:classid="{8BD21D40-EC42-11CE-9E0D-00AA006002F3}" ax:persistence="persistStreamInit" r:id="rId1"/>
</file>

<file path=xl/activeX/activeX244.xml><?xml version="1.0" encoding="utf-8"?>
<ax:ocx xmlns:ax="http://schemas.microsoft.com/office/2006/activeX" xmlns:r="http://schemas.openxmlformats.org/officeDocument/2006/relationships" ax:classid="{8BD21D40-EC42-11CE-9E0D-00AA006002F3}" ax:persistence="persistStreamInit" r:id="rId1"/>
</file>

<file path=xl/activeX/activeX245.xml><?xml version="1.0" encoding="utf-8"?>
<ax:ocx xmlns:ax="http://schemas.microsoft.com/office/2006/activeX" xmlns:r="http://schemas.openxmlformats.org/officeDocument/2006/relationships" ax:classid="{8BD21D40-EC42-11CE-9E0D-00AA006002F3}" ax:persistence="persistStreamInit" r:id="rId1"/>
</file>

<file path=xl/activeX/activeX246.xml><?xml version="1.0" encoding="utf-8"?>
<ax:ocx xmlns:ax="http://schemas.microsoft.com/office/2006/activeX" xmlns:r="http://schemas.openxmlformats.org/officeDocument/2006/relationships" ax:classid="{8BD21D40-EC42-11CE-9E0D-00AA006002F3}" ax:persistence="persistStreamInit" r:id="rId1"/>
</file>

<file path=xl/activeX/activeX247.xml><?xml version="1.0" encoding="utf-8"?>
<ax:ocx xmlns:ax="http://schemas.microsoft.com/office/2006/activeX" xmlns:r="http://schemas.openxmlformats.org/officeDocument/2006/relationships" ax:classid="{8BD21D40-EC42-11CE-9E0D-00AA006002F3}" ax:persistence="persistStreamInit" r:id="rId1"/>
</file>

<file path=xl/activeX/activeX248.xml><?xml version="1.0" encoding="utf-8"?>
<ax:ocx xmlns:ax="http://schemas.microsoft.com/office/2006/activeX" xmlns:r="http://schemas.openxmlformats.org/officeDocument/2006/relationships" ax:classid="{8BD21D40-EC42-11CE-9E0D-00AA006002F3}" ax:persistence="persistStreamInit" r:id="rId1"/>
</file>

<file path=xl/activeX/activeX249.xml><?xml version="1.0" encoding="utf-8"?>
<ax:ocx xmlns:ax="http://schemas.microsoft.com/office/2006/activeX" xmlns:r="http://schemas.openxmlformats.org/officeDocument/2006/relationships" ax:classid="{8BD21D40-EC42-11CE-9E0D-00AA006002F3}" ax:persistence="persistStreamInit" r:id="rId1"/>
</file>

<file path=xl/activeX/activeX250.xml><?xml version="1.0" encoding="utf-8"?>
<ax:ocx xmlns:ax="http://schemas.microsoft.com/office/2006/activeX" xmlns:r="http://schemas.openxmlformats.org/officeDocument/2006/relationships" ax:classid="{8BD21D40-EC42-11CE-9E0D-00AA006002F3}" ax:persistence="persistStreamInit" r:id="rId1"/>
</file>

<file path=xl/activeX/activeX251.xml><?xml version="1.0" encoding="utf-8"?>
<ax:ocx xmlns:ax="http://schemas.microsoft.com/office/2006/activeX" xmlns:r="http://schemas.openxmlformats.org/officeDocument/2006/relationships" ax:classid="{8BD21D40-EC42-11CE-9E0D-00AA006002F3}" ax:persistence="persistStreamInit" r:id="rId1"/>
</file>

<file path=xl/activeX/activeX252.xml><?xml version="1.0" encoding="utf-8"?>
<ax:ocx xmlns:ax="http://schemas.microsoft.com/office/2006/activeX" xmlns:r="http://schemas.openxmlformats.org/officeDocument/2006/relationships" ax:classid="{8BD21D40-EC42-11CE-9E0D-00AA006002F3}" ax:persistence="persistStreamInit" r:id="rId1"/>
</file>

<file path=xl/activeX/activeX253.xml><?xml version="1.0" encoding="utf-8"?>
<ax:ocx xmlns:ax="http://schemas.microsoft.com/office/2006/activeX" xmlns:r="http://schemas.openxmlformats.org/officeDocument/2006/relationships" ax:classid="{8BD21D40-EC42-11CE-9E0D-00AA006002F3}" ax:persistence="persistStreamInit" r:id="rId1"/>
</file>

<file path=xl/activeX/activeX254.xml><?xml version="1.0" encoding="utf-8"?>
<ax:ocx xmlns:ax="http://schemas.microsoft.com/office/2006/activeX" xmlns:r="http://schemas.openxmlformats.org/officeDocument/2006/relationships" ax:classid="{8BD21D40-EC42-11CE-9E0D-00AA006002F3}" ax:persistence="persistStreamInit" r:id="rId1"/>
</file>

<file path=xl/activeX/activeX255.xml><?xml version="1.0" encoding="utf-8"?>
<ax:ocx xmlns:ax="http://schemas.microsoft.com/office/2006/activeX" xmlns:r="http://schemas.openxmlformats.org/officeDocument/2006/relationships" ax:classid="{8BD21D40-EC42-11CE-9E0D-00AA006002F3}" ax:persistence="persistStreamInit" r:id="rId1"/>
</file>

<file path=xl/activeX/activeX256.xml><?xml version="1.0" encoding="utf-8"?>
<ax:ocx xmlns:ax="http://schemas.microsoft.com/office/2006/activeX" xmlns:r="http://schemas.openxmlformats.org/officeDocument/2006/relationships" ax:classid="{8BD21D40-EC42-11CE-9E0D-00AA006002F3}"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8BD21D40-EC42-11CE-9E0D-00AA006002F3}" ax:persistence="persistStreamInit" r:id="rId1"/>
</file>

<file path=xl/activeX/activeX288.xml><?xml version="1.0" encoding="utf-8"?>
<ax:ocx xmlns:ax="http://schemas.microsoft.com/office/2006/activeX" xmlns:r="http://schemas.openxmlformats.org/officeDocument/2006/relationships" ax:classid="{8BD21D40-EC42-11CE-9E0D-00AA006002F3}" ax:persistence="persistStreamInit" r:id="rId1"/>
</file>

<file path=xl/activeX/activeX289.xml><?xml version="1.0" encoding="utf-8"?>
<ax:ocx xmlns:ax="http://schemas.microsoft.com/office/2006/activeX" xmlns:r="http://schemas.openxmlformats.org/officeDocument/2006/relationships" ax:classid="{8BD21D40-EC42-11CE-9E0D-00AA006002F3}" ax:persistence="persistStreamInit" r:id="rId1"/>
</file>

<file path=xl/activeX/activeX290.xml><?xml version="1.0" encoding="utf-8"?>
<ax:ocx xmlns:ax="http://schemas.microsoft.com/office/2006/activeX" xmlns:r="http://schemas.openxmlformats.org/officeDocument/2006/relationships" ax:classid="{8BD21D40-EC42-11CE-9E0D-00AA006002F3}" ax:persistence="persistStreamInit" r:id="rId1"/>
</file>

<file path=xl/activeX/activeX291.xml><?xml version="1.0" encoding="utf-8"?>
<ax:ocx xmlns:ax="http://schemas.microsoft.com/office/2006/activeX" xmlns:r="http://schemas.openxmlformats.org/officeDocument/2006/relationships" ax:classid="{8BD21D40-EC42-11CE-9E0D-00AA006002F3}" ax:persistence="persistStreamInit" r:id="rId1"/>
</file>

<file path=xl/activeX/activeX292.xml><?xml version="1.0" encoding="utf-8"?>
<ax:ocx xmlns:ax="http://schemas.microsoft.com/office/2006/activeX" xmlns:r="http://schemas.openxmlformats.org/officeDocument/2006/relationships" ax:classid="{8BD21D40-EC42-11CE-9E0D-00AA006002F3}" ax:persistence="persistStreamInit" r:id="rId1"/>
</file>

<file path=xl/activeX/activeX293.xml><?xml version="1.0" encoding="utf-8"?>
<ax:ocx xmlns:ax="http://schemas.microsoft.com/office/2006/activeX" xmlns:r="http://schemas.openxmlformats.org/officeDocument/2006/relationships" ax:classid="{8BD21D40-EC42-11CE-9E0D-00AA006002F3}" ax:persistence="persistStreamInit" r:id="rId1"/>
</file>

<file path=xl/activeX/activeX294.xml><?xml version="1.0" encoding="utf-8"?>
<ax:ocx xmlns:ax="http://schemas.microsoft.com/office/2006/activeX" xmlns:r="http://schemas.openxmlformats.org/officeDocument/2006/relationships" ax:classid="{8BD21D40-EC42-11CE-9E0D-00AA006002F3}" ax:persistence="persistStreamInit" r:id="rId1"/>
</file>

<file path=xl/activeX/activeX295.xml><?xml version="1.0" encoding="utf-8"?>
<ax:ocx xmlns:ax="http://schemas.microsoft.com/office/2006/activeX" xmlns:r="http://schemas.openxmlformats.org/officeDocument/2006/relationships" ax:classid="{8BD21D40-EC42-11CE-9E0D-00AA006002F3}" ax:persistence="persistStreamInit" r:id="rId1"/>
</file>

<file path=xl/activeX/activeX296.xml><?xml version="1.0" encoding="utf-8"?>
<ax:ocx xmlns:ax="http://schemas.microsoft.com/office/2006/activeX" xmlns:r="http://schemas.openxmlformats.org/officeDocument/2006/relationships" ax:classid="{8BD21D40-EC42-11CE-9E0D-00AA006002F3}" ax:persistence="persistStreamInit" r:id="rId1"/>
</file>

<file path=xl/activeX/activeX297.xml><?xml version="1.0" encoding="utf-8"?>
<ax:ocx xmlns:ax="http://schemas.microsoft.com/office/2006/activeX" xmlns:r="http://schemas.openxmlformats.org/officeDocument/2006/relationships" ax:classid="{8BD21D40-EC42-11CE-9E0D-00AA006002F3}" ax:persistence="persistStreamInit" r:id="rId1"/>
</file>

<file path=xl/activeX/activeX298.xml><?xml version="1.0" encoding="utf-8"?>
<ax:ocx xmlns:ax="http://schemas.microsoft.com/office/2006/activeX" xmlns:r="http://schemas.openxmlformats.org/officeDocument/2006/relationships" ax:classid="{8BD21D40-EC42-11CE-9E0D-00AA006002F3}"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595725175501388"/>
          <c:y val="6.984130475755769E-2"/>
          <c:w val="0.63799809114769745"/>
          <c:h val="0.47145930331673708"/>
        </c:manualLayout>
      </c:layout>
      <c:bar3DChart>
        <c:barDir val="col"/>
        <c:grouping val="clustered"/>
        <c:varyColors val="0"/>
        <c:ser>
          <c:idx val="0"/>
          <c:order val="0"/>
          <c:tx>
            <c:strRef>
              <c:f>Dashboard!$D$32</c:f>
              <c:strCache>
                <c:ptCount val="1"/>
                <c:pt idx="0">
                  <c:v> 5.00 AM </c:v>
                </c:pt>
              </c:strCache>
            </c:strRef>
          </c:tx>
          <c:spPr>
            <a:gradFill>
              <a:gsLst>
                <a:gs pos="0">
                  <a:srgbClr val="FF0000"/>
                </a:gs>
                <a:gs pos="100000">
                  <a:srgbClr val="FFFF00"/>
                </a:gs>
                <a:gs pos="50000">
                  <a:schemeClr val="tx1"/>
                </a:gs>
              </a:gsLst>
              <a:lin ang="5400000" scaled="1"/>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Dashboard!$A$33:$C$35</c:f>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f>Dashboard!$D$33:$D$35</c:f>
              <c:numCache>
                <c:formatCode>0</c:formatCode>
                <c:ptCount val="3"/>
                <c:pt idx="0">
                  <c:v>28</c:v>
                </c:pt>
                <c:pt idx="1">
                  <c:v>54</c:v>
                </c:pt>
                <c:pt idx="2">
                  <c:v>54</c:v>
                </c:pt>
              </c:numCache>
            </c:numRef>
          </c:val>
          <c:extLst>
            <c:ext xmlns:c16="http://schemas.microsoft.com/office/drawing/2014/chart" uri="{C3380CC4-5D6E-409C-BE32-E72D297353CC}">
              <c16:uniqueId val="{00000000-BABF-41C7-AF2F-DF89F83A7C5A}"/>
            </c:ext>
          </c:extLst>
        </c:ser>
        <c:ser>
          <c:idx val="1"/>
          <c:order val="1"/>
          <c:tx>
            <c:strRef>
              <c:f>Dashboard!$E$32</c:f>
              <c:strCache>
                <c:ptCount val="1"/>
                <c:pt idx="0">
                  <c:v> 10.30 AM </c:v>
                </c:pt>
              </c:strCache>
            </c:strRef>
          </c:tx>
          <c:spPr>
            <a:gradFill>
              <a:gsLst>
                <a:gs pos="0">
                  <a:srgbClr val="FF00FF"/>
                </a:gs>
                <a:gs pos="100000">
                  <a:schemeClr val="bg1"/>
                </a:gs>
                <a:gs pos="100000">
                  <a:srgbClr val="C081FF"/>
                </a:gs>
                <a:gs pos="47000">
                  <a:schemeClr val="accent5">
                    <a:lumMod val="60000"/>
                    <a:lumOff val="40000"/>
                  </a:schemeClr>
                </a:gs>
              </a:gsLst>
              <a:lin ang="5400000" scaled="1"/>
            </a:gradFill>
            <a:ln>
              <a:noFill/>
            </a:ln>
            <a:effectLst/>
            <a:sp3d/>
          </c:spPr>
          <c:invertIfNegative val="0"/>
          <c:dPt>
            <c:idx val="2"/>
            <c:invertIfNegative val="0"/>
            <c:bubble3D val="0"/>
            <c:spPr>
              <a:gradFill flip="none" rotWithShape="1">
                <a:gsLst>
                  <a:gs pos="0">
                    <a:srgbClr val="FF00FF"/>
                  </a:gs>
                  <a:gs pos="100000">
                    <a:schemeClr val="bg1"/>
                  </a:gs>
                  <a:gs pos="100000">
                    <a:srgbClr val="C081FF"/>
                  </a:gs>
                  <a:gs pos="47000">
                    <a:schemeClr val="accent5">
                      <a:lumMod val="60000"/>
                      <a:lumOff val="40000"/>
                    </a:schemeClr>
                  </a:gs>
                </a:gsLst>
                <a:lin ang="5400000" scaled="1"/>
                <a:tileRect/>
              </a:gradFill>
              <a:ln>
                <a:noFill/>
              </a:ln>
              <a:effectLst/>
              <a:sp3d/>
            </c:spPr>
            <c:extLst>
              <c:ext xmlns:c16="http://schemas.microsoft.com/office/drawing/2014/chart" uri="{C3380CC4-5D6E-409C-BE32-E72D297353CC}">
                <c16:uniqueId val="{00000001-2D27-41AA-A165-985B588DB0C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Dashboard!$A$33:$C$35</c:f>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f>Dashboard!$E$33:$E$35</c:f>
              <c:numCache>
                <c:formatCode>0</c:formatCode>
                <c:ptCount val="3"/>
                <c:pt idx="0">
                  <c:v>20</c:v>
                </c:pt>
                <c:pt idx="1">
                  <c:v>20</c:v>
                </c:pt>
                <c:pt idx="2">
                  <c:v>20</c:v>
                </c:pt>
              </c:numCache>
            </c:numRef>
          </c:val>
          <c:extLst>
            <c:ext xmlns:c16="http://schemas.microsoft.com/office/drawing/2014/chart" uri="{C3380CC4-5D6E-409C-BE32-E72D297353CC}">
              <c16:uniqueId val="{00000001-BABF-41C7-AF2F-DF89F83A7C5A}"/>
            </c:ext>
          </c:extLst>
        </c:ser>
        <c:ser>
          <c:idx val="2"/>
          <c:order val="2"/>
          <c:tx>
            <c:strRef>
              <c:f>Dashboard!$F$32</c:f>
              <c:strCache>
                <c:ptCount val="1"/>
                <c:pt idx="0">
                  <c:v> 3.30 PM </c:v>
                </c:pt>
              </c:strCache>
            </c:strRef>
          </c:tx>
          <c:spPr>
            <a:gradFill>
              <a:gsLst>
                <a:gs pos="0">
                  <a:srgbClr val="92D050"/>
                </a:gs>
                <a:gs pos="100000">
                  <a:srgbClr val="0070C0"/>
                </a:gs>
                <a:gs pos="75000">
                  <a:schemeClr val="tx1"/>
                </a:gs>
                <a:gs pos="50000">
                  <a:schemeClr val="accent2"/>
                </a:gs>
              </a:gsLst>
              <a:lin ang="5400000" scaled="1"/>
            </a:gradFill>
            <a:ln>
              <a:noFill/>
            </a:ln>
            <a:effectLst/>
            <a:sp3d/>
          </c:spPr>
          <c:invertIfNegative val="0"/>
          <c:dPt>
            <c:idx val="2"/>
            <c:invertIfNegative val="0"/>
            <c:bubble3D val="0"/>
            <c:extLst>
              <c:ext xmlns:c16="http://schemas.microsoft.com/office/drawing/2014/chart" uri="{C3380CC4-5D6E-409C-BE32-E72D297353CC}">
                <c16:uniqueId val="{00000003-2D27-41AA-A165-985B588DB0C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Dashboard!$A$33:$C$35</c:f>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f>Dashboard!$F$33:$F$35</c:f>
              <c:numCache>
                <c:formatCode>0</c:formatCode>
                <c:ptCount val="3"/>
                <c:pt idx="0">
                  <c:v>0</c:v>
                </c:pt>
                <c:pt idx="1">
                  <c:v>0</c:v>
                </c:pt>
                <c:pt idx="2">
                  <c:v>0</c:v>
                </c:pt>
              </c:numCache>
            </c:numRef>
          </c:val>
          <c:extLst>
            <c:ext xmlns:c16="http://schemas.microsoft.com/office/drawing/2014/chart" uri="{C3380CC4-5D6E-409C-BE32-E72D297353CC}">
              <c16:uniqueId val="{00000002-BABF-41C7-AF2F-DF89F83A7C5A}"/>
            </c:ext>
          </c:extLst>
        </c:ser>
        <c:dLbls>
          <c:showLegendKey val="0"/>
          <c:showVal val="1"/>
          <c:showCatName val="0"/>
          <c:showSerName val="0"/>
          <c:showPercent val="0"/>
          <c:showBubbleSize val="0"/>
        </c:dLbls>
        <c:gapWidth val="150"/>
        <c:shape val="box"/>
        <c:axId val="346451248"/>
        <c:axId val="346452032"/>
        <c:axId val="0"/>
        <c:extLst>
          <c:ext xmlns:c15="http://schemas.microsoft.com/office/drawing/2012/chart" uri="{02D57815-91ED-43cb-92C2-25804820EDAC}">
            <c15:filteredBarSeries>
              <c15:ser>
                <c:idx val="3"/>
                <c:order val="3"/>
                <c:tx>
                  <c:strRef>
                    <c:extLst>
                      <c:ext uri="{02D57815-91ED-43cb-92C2-25804820EDAC}">
                        <c15:formulaRef>
                          <c15:sqref>Dashboard!$G$32</c15:sqref>
                        </c15:formulaRef>
                      </c:ext>
                    </c:extLst>
                    <c:strCache>
                      <c:ptCount val="1"/>
                      <c:pt idx="0">
                        <c:v> Total </c:v>
                      </c:pt>
                    </c:strCache>
                  </c:strRef>
                </c:tx>
                <c:spPr>
                  <a:solidFill>
                    <a:schemeClr val="accent6">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uri="{02D57815-91ED-43cb-92C2-25804820EDAC}">
                        <c15:formulaRef>
                          <c15:sqref>Dashboard!$G$33:$G$35</c15:sqref>
                        </c15:formulaRef>
                      </c:ext>
                    </c:extLst>
                    <c:numCache>
                      <c:formatCode>General</c:formatCode>
                      <c:ptCount val="3"/>
                      <c:pt idx="0" formatCode="0">
                        <c:v>48</c:v>
                      </c:pt>
                      <c:pt idx="1">
                        <c:v>74</c:v>
                      </c:pt>
                      <c:pt idx="2">
                        <c:v>74</c:v>
                      </c:pt>
                    </c:numCache>
                  </c:numRef>
                </c:val>
                <c:extLst>
                  <c:ext xmlns:c16="http://schemas.microsoft.com/office/drawing/2014/chart" uri="{C3380CC4-5D6E-409C-BE32-E72D297353CC}">
                    <c16:uniqueId val="{00000003-BABF-41C7-AF2F-DF89F83A7C5A}"/>
                  </c:ext>
                </c:extLst>
              </c15:ser>
            </c15:filteredBarSeries>
            <c15:filteredBarSeries>
              <c15:ser>
                <c:idx val="4"/>
                <c:order val="4"/>
                <c:tx>
                  <c:strRef>
                    <c:extLst>
                      <c:ext xmlns:c15="http://schemas.microsoft.com/office/drawing/2012/chart" uri="{02D57815-91ED-43cb-92C2-25804820EDAC}">
                        <c15:formulaRef>
                          <c15:sqref>Dashboard!$H$32</c15:sqref>
                        </c15:formulaRef>
                      </c:ext>
                    </c:extLst>
                    <c:strCache>
                      <c:ptCount val="1"/>
                      <c:pt idx="0">
                        <c:v> Average </c:v>
                      </c:pt>
                    </c:strCache>
                  </c:strRef>
                </c:tx>
                <c:spPr>
                  <a:solidFill>
                    <a:schemeClr val="accent5">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Dashboard!$H$33:$H$35</c15:sqref>
                        </c15:formulaRef>
                      </c:ext>
                    </c:extLst>
                    <c:numCache>
                      <c:formatCode>_(* #,##0.00_);_(* \(#,##0.00\);_(* "-"??_);_(@_)</c:formatCode>
                      <c:ptCount val="3"/>
                      <c:pt idx="0">
                        <c:v>16</c:v>
                      </c:pt>
                      <c:pt idx="1">
                        <c:v>24.666666666666668</c:v>
                      </c:pt>
                      <c:pt idx="2">
                        <c:v>24.666666666666668</c:v>
                      </c:pt>
                    </c:numCache>
                  </c:numRef>
                </c:val>
                <c:extLst xmlns:c15="http://schemas.microsoft.com/office/drawing/2012/chart">
                  <c:ext xmlns:c16="http://schemas.microsoft.com/office/drawing/2014/chart" uri="{C3380CC4-5D6E-409C-BE32-E72D297353CC}">
                    <c16:uniqueId val="{0000000D-6FFC-4BE6-83AB-BD72636A4FC9}"/>
                  </c:ext>
                </c:extLst>
              </c15:ser>
            </c15:filteredBarSeries>
            <c15:filteredBarSeries>
              <c15:ser>
                <c:idx val="5"/>
                <c:order val="5"/>
                <c:tx>
                  <c:strRef>
                    <c:extLst>
                      <c:ext xmlns:c15="http://schemas.microsoft.com/office/drawing/2012/chart" uri="{02D57815-91ED-43cb-92C2-25804820EDAC}">
                        <c15:formulaRef>
                          <c15:sqref>Dashboard!$I$32</c15:sqref>
                        </c15:formulaRef>
                      </c:ext>
                    </c:extLst>
                    <c:strCache>
                      <c:ptCount val="1"/>
                      <c:pt idx="0">
                        <c:v> DAL BBQ 5.00AM </c:v>
                      </c:pt>
                    </c:strCache>
                  </c:strRef>
                </c:tx>
                <c:spPr>
                  <a:solidFill>
                    <a:schemeClr val="accent4">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Dashboard!$I$33:$I$35</c15:sqref>
                        </c15:formulaRef>
                      </c:ext>
                    </c:extLst>
                    <c:numCache>
                      <c:formatCode>_(* #,##0.00_);_(* \(#,##0.00\);_(*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D-AC4F-4562-B47A-F8167530FC95}"/>
                  </c:ext>
                </c:extLst>
              </c15:ser>
            </c15:filteredBarSeries>
            <c15:filteredBarSeries>
              <c15:ser>
                <c:idx val="6"/>
                <c:order val="6"/>
                <c:tx>
                  <c:strRef>
                    <c:extLst>
                      <c:ext xmlns:c15="http://schemas.microsoft.com/office/drawing/2012/chart" uri="{02D57815-91ED-43cb-92C2-25804820EDAC}">
                        <c15:formulaRef>
                          <c15:sqref>Dashboard!$J$32</c15:sqref>
                        </c15:formulaRef>
                      </c:ext>
                    </c:extLst>
                    <c:strCache>
                      <c:ptCount val="1"/>
                      <c:pt idx="0">
                        <c:v> DM1 5.00AM </c:v>
                      </c:pt>
                    </c:strCache>
                  </c:strRef>
                </c:tx>
                <c:spPr>
                  <a:solidFill>
                    <a:schemeClr val="accent6">
                      <a:lumMod val="80000"/>
                      <a:lumOff val="2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Dashboard!$J$33:$J$35</c15:sqref>
                        </c15:formulaRef>
                      </c:ext>
                    </c:extLst>
                    <c:numCache>
                      <c:formatCode>_(* #,##0.00_);_(* \(#,##0.00\);_(*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E-AC4F-4562-B47A-F8167530FC95}"/>
                  </c:ext>
                </c:extLst>
              </c15:ser>
            </c15:filteredBarSeries>
            <c15:filteredBarSeries>
              <c15:ser>
                <c:idx val="7"/>
                <c:order val="7"/>
                <c:tx>
                  <c:strRef>
                    <c:extLst>
                      <c:ext xmlns:c15="http://schemas.microsoft.com/office/drawing/2012/chart" uri="{02D57815-91ED-43cb-92C2-25804820EDAC}">
                        <c15:formulaRef>
                          <c15:sqref>Dashboard!$K$32</c15:sqref>
                        </c15:formulaRef>
                      </c:ext>
                    </c:extLst>
                    <c:strCache>
                      <c:ptCount val="1"/>
                      <c:pt idx="0">
                        <c:v> DM2 5.00AM </c:v>
                      </c:pt>
                    </c:strCache>
                  </c:strRef>
                </c:tx>
                <c:spPr>
                  <a:solidFill>
                    <a:schemeClr val="accent5">
                      <a:lumMod val="80000"/>
                      <a:lumOff val="2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Dashboard!$K$33:$K$35</c15:sqref>
                        </c15:formulaRef>
                      </c:ext>
                    </c:extLst>
                    <c:numCache>
                      <c:formatCode>_(* #,##0.00_);_(* \(#,##0.00\);_(*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F-AC4F-4562-B47A-F8167530FC95}"/>
                  </c:ext>
                </c:extLst>
              </c15:ser>
            </c15:filteredBarSeries>
            <c15:filteredBarSeries>
              <c15:ser>
                <c:idx val="8"/>
                <c:order val="8"/>
                <c:tx>
                  <c:strRef>
                    <c:extLst>
                      <c:ext xmlns:c15="http://schemas.microsoft.com/office/drawing/2012/chart" uri="{02D57815-91ED-43cb-92C2-25804820EDAC}">
                        <c15:formulaRef>
                          <c15:sqref>Dashboard!$L$32</c15:sqref>
                        </c15:formulaRef>
                      </c:ext>
                    </c:extLst>
                    <c:strCache>
                      <c:ptCount val="1"/>
                      <c:pt idx="0">
                        <c:v> DM3 5.00AM </c:v>
                      </c:pt>
                    </c:strCache>
                  </c:strRef>
                </c:tx>
                <c:spPr>
                  <a:solidFill>
                    <a:schemeClr val="accent4">
                      <a:lumMod val="80000"/>
                      <a:lumOff val="2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Dashboard!$L$33:$L$35</c15:sqref>
                        </c15:formulaRef>
                      </c:ext>
                    </c:extLst>
                    <c:numCache>
                      <c:formatCode>_(* #,##0.00_);_(* \(#,##0.00\);_(*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10-AC4F-4562-B47A-F8167530FC95}"/>
                  </c:ext>
                </c:extLst>
              </c15:ser>
            </c15:filteredBarSeries>
            <c15:filteredBarSeries>
              <c15:ser>
                <c:idx val="9"/>
                <c:order val="9"/>
                <c:tx>
                  <c:strRef>
                    <c:extLst>
                      <c:ext xmlns:c15="http://schemas.microsoft.com/office/drawing/2012/chart" uri="{02D57815-91ED-43cb-92C2-25804820EDAC}">
                        <c15:formulaRef>
                          <c15:sqref>Dashboard!$M$32</c15:sqref>
                        </c15:formulaRef>
                      </c:ext>
                    </c:extLst>
                    <c:strCache>
                      <c:ptCount val="1"/>
                      <c:pt idx="0">
                        <c:v> DM4 5.00AM </c:v>
                      </c:pt>
                    </c:strCache>
                  </c:strRef>
                </c:tx>
                <c:spPr>
                  <a:solidFill>
                    <a:schemeClr val="accent6">
                      <a:lumMod val="8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Dashboard!$M$33:$M$35</c15:sqref>
                        </c15:formulaRef>
                      </c:ext>
                    </c:extLst>
                    <c:numCache>
                      <c:formatCode>_(* #,##0.00_);_(* \(#,##0.00\);_(* "-"??_);_(@_)</c:formatCode>
                      <c:ptCount val="3"/>
                      <c:pt idx="0">
                        <c:v>2</c:v>
                      </c:pt>
                      <c:pt idx="1">
                        <c:v>2</c:v>
                      </c:pt>
                      <c:pt idx="2">
                        <c:v>0</c:v>
                      </c:pt>
                    </c:numCache>
                  </c:numRef>
                </c:val>
                <c:extLst xmlns:c15="http://schemas.microsoft.com/office/drawing/2012/chart">
                  <c:ext xmlns:c16="http://schemas.microsoft.com/office/drawing/2014/chart" uri="{C3380CC4-5D6E-409C-BE32-E72D297353CC}">
                    <c16:uniqueId val="{00000011-AC4F-4562-B47A-F8167530FC95}"/>
                  </c:ext>
                </c:extLst>
              </c15:ser>
            </c15:filteredBarSeries>
            <c15:filteredBarSeries>
              <c15:ser>
                <c:idx val="10"/>
                <c:order val="10"/>
                <c:tx>
                  <c:strRef>
                    <c:extLst>
                      <c:ext xmlns:c15="http://schemas.microsoft.com/office/drawing/2012/chart" uri="{02D57815-91ED-43cb-92C2-25804820EDAC}">
                        <c15:formulaRef>
                          <c15:sqref>Dashboard!$N$32</c15:sqref>
                        </c15:formulaRef>
                      </c:ext>
                    </c:extLst>
                    <c:strCache>
                      <c:ptCount val="1"/>
                      <c:pt idx="0">
                        <c:v> MAL 5.00AM </c:v>
                      </c:pt>
                    </c:strCache>
                  </c:strRef>
                </c:tx>
                <c:spPr>
                  <a:solidFill>
                    <a:schemeClr val="accent5">
                      <a:lumMod val="8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Dashboard!$N$33:$N$35</c15:sqref>
                        </c15:formulaRef>
                      </c:ext>
                    </c:extLst>
                    <c:numCache>
                      <c:formatCode>_(* #,##0.00_);_(* \(#,##0.00\);_(* "-"??_);_(@_)</c:formatCode>
                      <c:ptCount val="3"/>
                      <c:pt idx="0">
                        <c:v>2</c:v>
                      </c:pt>
                      <c:pt idx="1">
                        <c:v>2</c:v>
                      </c:pt>
                      <c:pt idx="2">
                        <c:v>2</c:v>
                      </c:pt>
                    </c:numCache>
                  </c:numRef>
                </c:val>
                <c:extLst xmlns:c15="http://schemas.microsoft.com/office/drawing/2012/chart">
                  <c:ext xmlns:c16="http://schemas.microsoft.com/office/drawing/2014/chart" uri="{C3380CC4-5D6E-409C-BE32-E72D297353CC}">
                    <c16:uniqueId val="{00000012-AC4F-4562-B47A-F8167530FC95}"/>
                  </c:ext>
                </c:extLst>
              </c15:ser>
            </c15:filteredBarSeries>
            <c15:filteredBarSeries>
              <c15:ser>
                <c:idx val="11"/>
                <c:order val="11"/>
                <c:tx>
                  <c:strRef>
                    <c:extLst>
                      <c:ext xmlns:c15="http://schemas.microsoft.com/office/drawing/2012/chart" uri="{02D57815-91ED-43cb-92C2-25804820EDAC}">
                        <c15:formulaRef>
                          <c15:sqref>Dashboard!$O$32</c15:sqref>
                        </c15:formulaRef>
                      </c:ext>
                    </c:extLst>
                    <c:strCache>
                      <c:ptCount val="1"/>
                      <c:pt idx="0">
                        <c:v> KD2 5.00AM </c:v>
                      </c:pt>
                    </c:strCache>
                  </c:strRef>
                </c:tx>
                <c:spPr>
                  <a:solidFill>
                    <a:schemeClr val="accent4">
                      <a:lumMod val="8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Dashboard!$O$33:$O$35</c15:sqref>
                        </c15:formulaRef>
                      </c:ext>
                    </c:extLst>
                    <c:numCache>
                      <c:formatCode>_(* #,##0.00_);_(* \(#,##0.00\);_(*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13-AC4F-4562-B47A-F8167530FC95}"/>
                  </c:ext>
                </c:extLst>
              </c15:ser>
            </c15:filteredBarSeries>
            <c15:filteredBarSeries>
              <c15:ser>
                <c:idx val="12"/>
                <c:order val="12"/>
                <c:tx>
                  <c:strRef>
                    <c:extLst>
                      <c:ext xmlns:c15="http://schemas.microsoft.com/office/drawing/2012/chart" uri="{02D57815-91ED-43cb-92C2-25804820EDAC}">
                        <c15:formulaRef>
                          <c15:sqref>Dashboard!$P$32</c15:sqref>
                        </c15:formulaRef>
                      </c:ext>
                    </c:extLst>
                    <c:strCache>
                      <c:ptCount val="1"/>
                      <c:pt idx="0">
                        <c:v> RAG 5.00AM </c:v>
                      </c:pt>
                    </c:strCache>
                  </c:strRef>
                </c:tx>
                <c:spPr>
                  <a:solidFill>
                    <a:schemeClr val="accent6">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Dashboard!$P$33:$P$35</c15:sqref>
                        </c15:formulaRef>
                      </c:ext>
                    </c:extLst>
                    <c:numCache>
                      <c:formatCode>_(* #,##0.00_);_(* \(#,##0.00\);_(* "-"??_);_(@_)</c:formatCode>
                      <c:ptCount val="3"/>
                      <c:pt idx="0">
                        <c:v>2</c:v>
                      </c:pt>
                      <c:pt idx="1">
                        <c:v>3</c:v>
                      </c:pt>
                      <c:pt idx="2">
                        <c:v>5</c:v>
                      </c:pt>
                    </c:numCache>
                  </c:numRef>
                </c:val>
                <c:extLst xmlns:c15="http://schemas.microsoft.com/office/drawing/2012/chart">
                  <c:ext xmlns:c16="http://schemas.microsoft.com/office/drawing/2014/chart" uri="{C3380CC4-5D6E-409C-BE32-E72D297353CC}">
                    <c16:uniqueId val="{00000014-AC4F-4562-B47A-F8167530FC95}"/>
                  </c:ext>
                </c:extLst>
              </c15:ser>
            </c15:filteredBarSeries>
            <c15:filteredBarSeries>
              <c15:ser>
                <c:idx val="13"/>
                <c:order val="13"/>
                <c:tx>
                  <c:strRef>
                    <c:extLst>
                      <c:ext xmlns:c15="http://schemas.microsoft.com/office/drawing/2012/chart" uri="{02D57815-91ED-43cb-92C2-25804820EDAC}">
                        <c15:formulaRef>
                          <c15:sqref>Dashboard!$Q$32</c15:sqref>
                        </c15:formulaRef>
                      </c:ext>
                    </c:extLst>
                    <c:strCache>
                      <c:ptCount val="1"/>
                      <c:pt idx="0">
                        <c:v> BWA 5.00AM </c:v>
                      </c:pt>
                    </c:strCache>
                  </c:strRef>
                </c:tx>
                <c:spPr>
                  <a:solidFill>
                    <a:schemeClr val="accent5">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Dashboard!$Q$33:$Q$35</c15:sqref>
                        </c15:formulaRef>
                      </c:ext>
                    </c:extLst>
                    <c:numCache>
                      <c:formatCode>_(* #,##0.00_);_(* \(#,##0.00\);_(* "-"??_);_(@_)</c:formatCode>
                      <c:ptCount val="3"/>
                      <c:pt idx="0">
                        <c:v>2</c:v>
                      </c:pt>
                      <c:pt idx="1">
                        <c:v>4</c:v>
                      </c:pt>
                      <c:pt idx="2">
                        <c:v>4</c:v>
                      </c:pt>
                    </c:numCache>
                  </c:numRef>
                </c:val>
                <c:extLst xmlns:c15="http://schemas.microsoft.com/office/drawing/2012/chart">
                  <c:ext xmlns:c16="http://schemas.microsoft.com/office/drawing/2014/chart" uri="{C3380CC4-5D6E-409C-BE32-E72D297353CC}">
                    <c16:uniqueId val="{00000015-AC4F-4562-B47A-F8167530FC95}"/>
                  </c:ext>
                </c:extLst>
              </c15:ser>
            </c15:filteredBarSeries>
            <c15:filteredBarSeries>
              <c15:ser>
                <c:idx val="14"/>
                <c:order val="14"/>
                <c:tx>
                  <c:strRef>
                    <c:extLst>
                      <c:ext xmlns:c15="http://schemas.microsoft.com/office/drawing/2012/chart" uri="{02D57815-91ED-43cb-92C2-25804820EDAC}">
                        <c15:formulaRef>
                          <c15:sqref>Dashboard!$R$32</c15:sqref>
                        </c15:formulaRef>
                      </c:ext>
                    </c:extLst>
                    <c:strCache>
                      <c:ptCount val="1"/>
                      <c:pt idx="0">
                        <c:v> BC 5.00AM </c:v>
                      </c:pt>
                    </c:strCache>
                  </c:strRef>
                </c:tx>
                <c:spPr>
                  <a:solidFill>
                    <a:schemeClr val="accent4">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Dashboard!$R$33:$R$35</c15:sqref>
                        </c15:formulaRef>
                      </c:ext>
                    </c:extLst>
                    <c:numCache>
                      <c:formatCode>_(* #,##0.00_);_(* \(#,##0.00\);_(* "-"??_);_(@_)</c:formatCode>
                      <c:ptCount val="3"/>
                      <c:pt idx="0">
                        <c:v>2</c:v>
                      </c:pt>
                      <c:pt idx="1">
                        <c:v>5</c:v>
                      </c:pt>
                      <c:pt idx="2">
                        <c:v>5</c:v>
                      </c:pt>
                    </c:numCache>
                  </c:numRef>
                </c:val>
                <c:extLst xmlns:c15="http://schemas.microsoft.com/office/drawing/2012/chart">
                  <c:ext xmlns:c16="http://schemas.microsoft.com/office/drawing/2014/chart" uri="{C3380CC4-5D6E-409C-BE32-E72D297353CC}">
                    <c16:uniqueId val="{00000016-AC4F-4562-B47A-F8167530FC95}"/>
                  </c:ext>
                </c:extLst>
              </c15:ser>
            </c15:filteredBarSeries>
            <c15:filteredBarSeries>
              <c15:ser>
                <c:idx val="15"/>
                <c:order val="15"/>
                <c:tx>
                  <c:strRef>
                    <c:extLst>
                      <c:ext xmlns:c15="http://schemas.microsoft.com/office/drawing/2012/chart" uri="{02D57815-91ED-43cb-92C2-25804820EDAC}">
                        <c15:formulaRef>
                          <c15:sqref>Dashboard!$S$32</c15:sqref>
                        </c15:formulaRef>
                      </c:ext>
                    </c:extLst>
                    <c:strCache>
                      <c:ptCount val="1"/>
                      <c:pt idx="0">
                        <c:v> - </c:v>
                      </c:pt>
                    </c:strCache>
                  </c:strRef>
                </c:tx>
                <c:spPr>
                  <a:solidFill>
                    <a:schemeClr val="accent6">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Dashboard!$S$33:$S$35</c15:sqref>
                        </c15:formulaRef>
                      </c:ext>
                    </c:extLst>
                    <c:numCache>
                      <c:formatCode>_(* #,##0.00_);_(* \(#,##0.00\);_(* "-"??_);_(@_)</c:formatCode>
                      <c:ptCount val="3"/>
                      <c:pt idx="0">
                        <c:v>2</c:v>
                      </c:pt>
                      <c:pt idx="1">
                        <c:v>5</c:v>
                      </c:pt>
                      <c:pt idx="2">
                        <c:v>5</c:v>
                      </c:pt>
                    </c:numCache>
                  </c:numRef>
                </c:val>
                <c:extLst xmlns:c15="http://schemas.microsoft.com/office/drawing/2012/chart">
                  <c:ext xmlns:c16="http://schemas.microsoft.com/office/drawing/2014/chart" uri="{C3380CC4-5D6E-409C-BE32-E72D297353CC}">
                    <c16:uniqueId val="{00000017-AC4F-4562-B47A-F8167530FC95}"/>
                  </c:ext>
                </c:extLst>
              </c15:ser>
            </c15:filteredBarSeries>
            <c15:filteredBarSeries>
              <c15:ser>
                <c:idx val="16"/>
                <c:order val="16"/>
                <c:tx>
                  <c:strRef>
                    <c:extLst>
                      <c:ext xmlns:c15="http://schemas.microsoft.com/office/drawing/2012/chart" uri="{02D57815-91ED-43cb-92C2-25804820EDAC}">
                        <c15:formulaRef>
                          <c15:sqref>Dashboard!$T$32</c15:sqref>
                        </c15:formulaRef>
                      </c:ext>
                    </c:extLst>
                    <c:strCache>
                      <c:ptCount val="1"/>
                      <c:pt idx="0">
                        <c:v> RAN 5.00AM </c:v>
                      </c:pt>
                    </c:strCache>
                  </c:strRef>
                </c:tx>
                <c:spPr>
                  <a:solidFill>
                    <a:schemeClr val="accent5">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Dashboard!$T$33:$T$35</c15:sqref>
                        </c15:formulaRef>
                      </c:ext>
                    </c:extLst>
                    <c:numCache>
                      <c:formatCode>_(* #,##0.00_);_(* \(#,##0.00\);_(* "-"??_);_(@_)</c:formatCode>
                      <c:ptCount val="3"/>
                      <c:pt idx="0">
                        <c:v>3</c:v>
                      </c:pt>
                      <c:pt idx="1">
                        <c:v>5</c:v>
                      </c:pt>
                      <c:pt idx="2">
                        <c:v>5</c:v>
                      </c:pt>
                    </c:numCache>
                  </c:numRef>
                </c:val>
                <c:extLst xmlns:c15="http://schemas.microsoft.com/office/drawing/2012/chart">
                  <c:ext xmlns:c16="http://schemas.microsoft.com/office/drawing/2014/chart" uri="{C3380CC4-5D6E-409C-BE32-E72D297353CC}">
                    <c16:uniqueId val="{00000018-AC4F-4562-B47A-F8167530FC95}"/>
                  </c:ext>
                </c:extLst>
              </c15:ser>
            </c15:filteredBarSeries>
            <c15:filteredBarSeries>
              <c15:ser>
                <c:idx val="17"/>
                <c:order val="17"/>
                <c:tx>
                  <c:strRef>
                    <c:extLst>
                      <c:ext xmlns:c15="http://schemas.microsoft.com/office/drawing/2012/chart" uri="{02D57815-91ED-43cb-92C2-25804820EDAC}">
                        <c15:formulaRef>
                          <c15:sqref>Dashboard!$U$32</c15:sqref>
                        </c15:formulaRef>
                      </c:ext>
                    </c:extLst>
                    <c:strCache>
                      <c:ptCount val="1"/>
                      <c:pt idx="0">
                        <c:v> WED 5.00AM </c:v>
                      </c:pt>
                    </c:strCache>
                  </c:strRef>
                </c:tx>
                <c:spPr>
                  <a:solidFill>
                    <a:schemeClr val="accent4">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Dashboard!$U$33:$U$35</c15:sqref>
                        </c15:formulaRef>
                      </c:ext>
                    </c:extLst>
                    <c:numCache>
                      <c:formatCode>_(* #,##0.00_);_(* \(#,##0.00\);_(* "-"??_);_(@_)</c:formatCode>
                      <c:ptCount val="3"/>
                      <c:pt idx="0">
                        <c:v>3</c:v>
                      </c:pt>
                      <c:pt idx="1">
                        <c:v>5</c:v>
                      </c:pt>
                      <c:pt idx="2">
                        <c:v>5</c:v>
                      </c:pt>
                    </c:numCache>
                  </c:numRef>
                </c:val>
                <c:extLst xmlns:c15="http://schemas.microsoft.com/office/drawing/2012/chart">
                  <c:ext xmlns:c16="http://schemas.microsoft.com/office/drawing/2014/chart" uri="{C3380CC4-5D6E-409C-BE32-E72D297353CC}">
                    <c16:uniqueId val="{00000019-AC4F-4562-B47A-F8167530FC95}"/>
                  </c:ext>
                </c:extLst>
              </c15:ser>
            </c15:filteredBarSeries>
            <c15:filteredBarSeries>
              <c15:ser>
                <c:idx val="18"/>
                <c:order val="18"/>
                <c:tx>
                  <c:strRef>
                    <c:extLst>
                      <c:ext xmlns:c15="http://schemas.microsoft.com/office/drawing/2012/chart" uri="{02D57815-91ED-43cb-92C2-25804820EDAC}">
                        <c15:formulaRef>
                          <c15:sqref>Dashboard!$V$32</c15:sqref>
                        </c15:formulaRef>
                      </c:ext>
                    </c:extLst>
                    <c:strCache>
                      <c:ptCount val="1"/>
                      <c:pt idx="0">
                        <c:v> KEL 5.00AM </c:v>
                      </c:pt>
                    </c:strCache>
                  </c:strRef>
                </c:tx>
                <c:spPr>
                  <a:solidFill>
                    <a:schemeClr val="accent6">
                      <a:lumMod val="70000"/>
                      <a:lumOff val="3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Dashboard!$V$33:$V$35</c15:sqref>
                        </c15:formulaRef>
                      </c:ext>
                    </c:extLst>
                    <c:numCache>
                      <c:formatCode>_(* #,##0.00_);_(* \(#,##0.00\);_(* "-"??_);_(@_)</c:formatCode>
                      <c:ptCount val="3"/>
                      <c:pt idx="0">
                        <c:v>5</c:v>
                      </c:pt>
                      <c:pt idx="1">
                        <c:v>15</c:v>
                      </c:pt>
                      <c:pt idx="2">
                        <c:v>15</c:v>
                      </c:pt>
                    </c:numCache>
                  </c:numRef>
                </c:val>
                <c:extLst xmlns:c15="http://schemas.microsoft.com/office/drawing/2012/chart">
                  <c:ext xmlns:c16="http://schemas.microsoft.com/office/drawing/2014/chart" uri="{C3380CC4-5D6E-409C-BE32-E72D297353CC}">
                    <c16:uniqueId val="{0000001A-AC4F-4562-B47A-F8167530FC95}"/>
                  </c:ext>
                </c:extLst>
              </c15:ser>
            </c15:filteredBarSeries>
            <c15:filteredBarSeries>
              <c15:ser>
                <c:idx val="19"/>
                <c:order val="19"/>
                <c:tx>
                  <c:strRef>
                    <c:extLst>
                      <c:ext xmlns:c15="http://schemas.microsoft.com/office/drawing/2012/chart" uri="{02D57815-91ED-43cb-92C2-25804820EDAC}">
                        <c15:formulaRef>
                          <c15:sqref>Dashboard!$W$32</c15:sqref>
                        </c15:formulaRef>
                      </c:ext>
                    </c:extLst>
                    <c:strCache>
                      <c:ptCount val="1"/>
                      <c:pt idx="0">
                        <c:v> DAL 5.00AM </c:v>
                      </c:pt>
                    </c:strCache>
                  </c:strRef>
                </c:tx>
                <c:spPr>
                  <a:solidFill>
                    <a:schemeClr val="accent5">
                      <a:lumMod val="70000"/>
                      <a:lumOff val="3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ormulaRef>
                          <c15:sqref>Dashboard!$A$33:$C$35</c15:sqref>
                        </c15:formulaRef>
                      </c:ext>
                    </c:extLst>
                    <c:multiLvlStrCache>
                      <c:ptCount val="3"/>
                      <c:lvl>
                        <c:pt idx="0">
                          <c:v>PS6</c:v>
                        </c:pt>
                        <c:pt idx="1">
                          <c:v>PS6</c:v>
                        </c:pt>
                        <c:pt idx="2">
                          <c:v>PS6</c:v>
                        </c:pt>
                      </c:lvl>
                      <c:lvl>
                        <c:pt idx="0">
                          <c:v>Bacon Pastry</c:v>
                        </c:pt>
                        <c:pt idx="1">
                          <c:v>Bacon Pastry</c:v>
                        </c:pt>
                        <c:pt idx="2">
                          <c:v>Bacon Pastry</c:v>
                        </c:pt>
                      </c:lvl>
                      <c:lvl>
                        <c:pt idx="0">
                          <c:v>Weekdays</c:v>
                        </c:pt>
                        <c:pt idx="1">
                          <c:v>Saturday</c:v>
                        </c:pt>
                        <c:pt idx="2">
                          <c:v>Sunday</c:v>
                        </c:pt>
                      </c:lvl>
                    </c:multiLvlStrCache>
                  </c:multiLvlStrRef>
                </c:cat>
                <c:val>
                  <c:numRef>
                    <c:extLst>
                      <c:ext xmlns:c15="http://schemas.microsoft.com/office/drawing/2012/chart" uri="{02D57815-91ED-43cb-92C2-25804820EDAC}">
                        <c15:formulaRef>
                          <c15:sqref>Dashboard!$W$33:$W$35</c15:sqref>
                        </c15:formulaRef>
                      </c:ext>
                    </c:extLst>
                    <c:numCache>
                      <c:formatCode>_(* #,##0.00_);_(* \(#,##0.00\);_(* "-"??_);_(@_)</c:formatCode>
                      <c:ptCount val="3"/>
                      <c:pt idx="0">
                        <c:v>5</c:v>
                      </c:pt>
                      <c:pt idx="1">
                        <c:v>8</c:v>
                      </c:pt>
                      <c:pt idx="2">
                        <c:v>8</c:v>
                      </c:pt>
                    </c:numCache>
                  </c:numRef>
                </c:val>
                <c:extLst xmlns:c15="http://schemas.microsoft.com/office/drawing/2012/chart">
                  <c:ext xmlns:c16="http://schemas.microsoft.com/office/drawing/2014/chart" uri="{C3380CC4-5D6E-409C-BE32-E72D297353CC}">
                    <c16:uniqueId val="{0000001B-AC4F-4562-B47A-F8167530FC95}"/>
                  </c:ext>
                </c:extLst>
              </c15:ser>
            </c15:filteredBarSeries>
          </c:ext>
        </c:extLst>
      </c:bar3DChart>
      <c:catAx>
        <c:axId val="34645124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1" i="1" u="none" strike="noStrike" kern="1200" baseline="0">
                <a:gradFill>
                  <a:gsLst>
                    <a:gs pos="0">
                      <a:srgbClr val="FF0000"/>
                    </a:gs>
                    <a:gs pos="100000">
                      <a:schemeClr val="bg1"/>
                    </a:gs>
                    <a:gs pos="100000">
                      <a:srgbClr val="FF00FF"/>
                    </a:gs>
                    <a:gs pos="50000">
                      <a:schemeClr val="bg2">
                        <a:lumMod val="90000"/>
                      </a:schemeClr>
                    </a:gs>
                  </a:gsLst>
                  <a:lin ang="5400000" scaled="1"/>
                </a:gradFill>
                <a:latin typeface="Cambria" panose="02040503050406030204" pitchFamily="18" charset="0"/>
                <a:ea typeface="Cambria" panose="02040503050406030204" pitchFamily="18" charset="0"/>
                <a:cs typeface="+mn-cs"/>
              </a:defRPr>
            </a:pPr>
            <a:endParaRPr lang="en-US"/>
          </a:p>
        </c:txPr>
        <c:crossAx val="346452032"/>
        <c:crosses val="autoZero"/>
        <c:auto val="1"/>
        <c:lblAlgn val="ctr"/>
        <c:lblOffset val="100"/>
        <c:noMultiLvlLbl val="0"/>
      </c:catAx>
      <c:valAx>
        <c:axId val="346452032"/>
        <c:scaling>
          <c:orientation val="minMax"/>
        </c:scaling>
        <c:delete val="1"/>
        <c:axPos val="l"/>
        <c:numFmt formatCode="0" sourceLinked="1"/>
        <c:majorTickMark val="out"/>
        <c:minorTickMark val="none"/>
        <c:tickLblPos val="nextTo"/>
        <c:crossAx val="346451248"/>
        <c:crosses val="autoZero"/>
        <c:crossBetween val="between"/>
      </c:valAx>
      <c:dTable>
        <c:showHorzBorder val="1"/>
        <c:showVertBorder val="1"/>
        <c:showOutline val="1"/>
        <c:showKeys val="1"/>
        <c:spPr>
          <a:noFill/>
          <a:ln w="9525" cap="flat" cmpd="sng" algn="ctr">
            <a:gradFill>
              <a:gsLst>
                <a:gs pos="0">
                  <a:srgbClr val="FF0000"/>
                </a:gs>
                <a:gs pos="69000">
                  <a:srgbClr val="FF00FF"/>
                </a:gs>
                <a:gs pos="54000">
                  <a:schemeClr val="tx1"/>
                </a:gs>
                <a:gs pos="41000">
                  <a:schemeClr val="bg1"/>
                </a:gs>
              </a:gsLst>
              <a:lin ang="5400000" scaled="1"/>
            </a:gradFill>
            <a:round/>
          </a:ln>
          <a:effectLst/>
        </c:spPr>
        <c:txPr>
          <a:bodyPr rot="0" spcFirstLastPara="1" vertOverflow="ellipsis" vert="horz" wrap="square" anchor="ctr" anchorCtr="1"/>
          <a:lstStyle/>
          <a:p>
            <a:pPr rtl="0">
              <a:defRPr sz="1000" b="1" i="1"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1200" b="1" i="1"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147"/>
        <c:holeSize val="67"/>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65294460074678E-2"/>
          <c:y val="5.3921568627450983E-2"/>
          <c:w val="0.89597177091178459"/>
          <c:h val="0.74261067366579181"/>
        </c:manualLayout>
      </c:layout>
      <c:lineChart>
        <c:grouping val="standard"/>
        <c:varyColors val="0"/>
        <c:ser>
          <c:idx val="5"/>
          <c:order val="0"/>
          <c:tx>
            <c:strRef>
              <c:f>Dashboard!$A$33:$C$33</c:f>
              <c:strCache>
                <c:ptCount val="3"/>
                <c:pt idx="0">
                  <c:v>Weekdays</c:v>
                </c:pt>
                <c:pt idx="1">
                  <c:v>Bacon Pastry</c:v>
                </c:pt>
                <c:pt idx="2">
                  <c:v>PS6</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Dashboard!$I$32:$W$32</c:f>
              <c:strCache>
                <c:ptCount val="15"/>
                <c:pt idx="0">
                  <c:v> DAL BBQ 5.00AM </c:v>
                </c:pt>
                <c:pt idx="1">
                  <c:v> DM1 5.00AM </c:v>
                </c:pt>
                <c:pt idx="2">
                  <c:v> DM2 5.00AM </c:v>
                </c:pt>
                <c:pt idx="3">
                  <c:v> DM3 5.00AM </c:v>
                </c:pt>
                <c:pt idx="4">
                  <c:v> DM4 5.00AM </c:v>
                </c:pt>
                <c:pt idx="5">
                  <c:v> MAL 5.00AM </c:v>
                </c:pt>
                <c:pt idx="6">
                  <c:v> KD2 5.00AM </c:v>
                </c:pt>
                <c:pt idx="7">
                  <c:v> RAG 5.00AM </c:v>
                </c:pt>
                <c:pt idx="8">
                  <c:v> BWA 5.00AM </c:v>
                </c:pt>
                <c:pt idx="9">
                  <c:v> BC 5.00AM </c:v>
                </c:pt>
                <c:pt idx="10">
                  <c:v> - </c:v>
                </c:pt>
                <c:pt idx="11">
                  <c:v> RAN 5.00AM </c:v>
                </c:pt>
                <c:pt idx="12">
                  <c:v> WED 5.00AM </c:v>
                </c:pt>
                <c:pt idx="13">
                  <c:v> KEL 5.00AM </c:v>
                </c:pt>
                <c:pt idx="14">
                  <c:v> DAL 5.00AM </c:v>
                </c:pt>
              </c:strCache>
            </c:strRef>
          </c:cat>
          <c:val>
            <c:numRef>
              <c:f>Dashboard!$I$33:$W$33</c:f>
              <c:numCache>
                <c:formatCode>_(* #,##0.00_);_(* \(#,##0.00\);_(* "-"??_);_(@_)</c:formatCode>
                <c:ptCount val="15"/>
                <c:pt idx="0">
                  <c:v>0</c:v>
                </c:pt>
                <c:pt idx="1">
                  <c:v>0</c:v>
                </c:pt>
                <c:pt idx="2">
                  <c:v>0</c:v>
                </c:pt>
                <c:pt idx="3">
                  <c:v>0</c:v>
                </c:pt>
                <c:pt idx="4">
                  <c:v>2</c:v>
                </c:pt>
                <c:pt idx="5">
                  <c:v>2</c:v>
                </c:pt>
                <c:pt idx="6">
                  <c:v>0</c:v>
                </c:pt>
                <c:pt idx="7">
                  <c:v>2</c:v>
                </c:pt>
                <c:pt idx="8">
                  <c:v>2</c:v>
                </c:pt>
                <c:pt idx="9">
                  <c:v>2</c:v>
                </c:pt>
                <c:pt idx="10">
                  <c:v>2</c:v>
                </c:pt>
                <c:pt idx="11">
                  <c:v>3</c:v>
                </c:pt>
                <c:pt idx="12">
                  <c:v>3</c:v>
                </c:pt>
                <c:pt idx="13">
                  <c:v>5</c:v>
                </c:pt>
                <c:pt idx="14">
                  <c:v>5</c:v>
                </c:pt>
              </c:numCache>
            </c:numRef>
          </c:val>
          <c:smooth val="0"/>
          <c:extLst>
            <c:ext xmlns:c16="http://schemas.microsoft.com/office/drawing/2014/chart" uri="{C3380CC4-5D6E-409C-BE32-E72D297353CC}">
              <c16:uniqueId val="{00000003-3010-48AC-BDB2-9BD9E51B4EFE}"/>
            </c:ext>
          </c:extLst>
        </c:ser>
        <c:ser>
          <c:idx val="6"/>
          <c:order val="1"/>
          <c:tx>
            <c:strRef>
              <c:f>Dashboard!$A$34:$C$34</c:f>
              <c:strCache>
                <c:ptCount val="3"/>
                <c:pt idx="0">
                  <c:v>Saturday</c:v>
                </c:pt>
                <c:pt idx="1">
                  <c:v>Bacon Pastry</c:v>
                </c:pt>
                <c:pt idx="2">
                  <c:v>PS6</c:v>
                </c:pt>
              </c:strCache>
            </c:strRef>
          </c:tx>
          <c:spPr>
            <a:ln w="34925" cap="rnd">
              <a:solidFill>
                <a:schemeClr val="lt1"/>
              </a:solidFill>
              <a:round/>
            </a:ln>
            <a:effectLst>
              <a:outerShdw dist="25400" dir="2700000" algn="tl" rotWithShape="0">
                <a:schemeClr val="accent1">
                  <a:lumMod val="60000"/>
                </a:schemeClr>
              </a:outerShdw>
            </a:effectLst>
          </c:spPr>
          <c:marker>
            <c:symbol val="circle"/>
            <c:size val="5"/>
            <c:spPr>
              <a:solidFill>
                <a:schemeClr val="accent1">
                  <a:lumMod val="60000"/>
                </a:schemeClr>
              </a:solidFill>
              <a:ln w="22225">
                <a:solidFill>
                  <a:schemeClr val="lt1"/>
                </a:solidFill>
                <a:round/>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Dashboard!$I$32:$W$32</c:f>
              <c:strCache>
                <c:ptCount val="15"/>
                <c:pt idx="0">
                  <c:v> DAL BBQ 5.00AM </c:v>
                </c:pt>
                <c:pt idx="1">
                  <c:v> DM1 5.00AM </c:v>
                </c:pt>
                <c:pt idx="2">
                  <c:v> DM2 5.00AM </c:v>
                </c:pt>
                <c:pt idx="3">
                  <c:v> DM3 5.00AM </c:v>
                </c:pt>
                <c:pt idx="4">
                  <c:v> DM4 5.00AM </c:v>
                </c:pt>
                <c:pt idx="5">
                  <c:v> MAL 5.00AM </c:v>
                </c:pt>
                <c:pt idx="6">
                  <c:v> KD2 5.00AM </c:v>
                </c:pt>
                <c:pt idx="7">
                  <c:v> RAG 5.00AM </c:v>
                </c:pt>
                <c:pt idx="8">
                  <c:v> BWA 5.00AM </c:v>
                </c:pt>
                <c:pt idx="9">
                  <c:v> BC 5.00AM </c:v>
                </c:pt>
                <c:pt idx="10">
                  <c:v> - </c:v>
                </c:pt>
                <c:pt idx="11">
                  <c:v> RAN 5.00AM </c:v>
                </c:pt>
                <c:pt idx="12">
                  <c:v> WED 5.00AM </c:v>
                </c:pt>
                <c:pt idx="13">
                  <c:v> KEL 5.00AM </c:v>
                </c:pt>
                <c:pt idx="14">
                  <c:v> DAL 5.00AM </c:v>
                </c:pt>
              </c:strCache>
            </c:strRef>
          </c:cat>
          <c:val>
            <c:numRef>
              <c:f>Dashboard!$I$34:$W$34</c:f>
              <c:numCache>
                <c:formatCode>_(* #,##0.00_);_(* \(#,##0.00\);_(* "-"??_);_(@_)</c:formatCode>
                <c:ptCount val="15"/>
                <c:pt idx="0">
                  <c:v>0</c:v>
                </c:pt>
                <c:pt idx="1">
                  <c:v>0</c:v>
                </c:pt>
                <c:pt idx="2">
                  <c:v>0</c:v>
                </c:pt>
                <c:pt idx="3">
                  <c:v>0</c:v>
                </c:pt>
                <c:pt idx="4">
                  <c:v>2</c:v>
                </c:pt>
                <c:pt idx="5">
                  <c:v>2</c:v>
                </c:pt>
                <c:pt idx="6">
                  <c:v>0</c:v>
                </c:pt>
                <c:pt idx="7">
                  <c:v>3</c:v>
                </c:pt>
                <c:pt idx="8">
                  <c:v>4</c:v>
                </c:pt>
                <c:pt idx="9">
                  <c:v>5</c:v>
                </c:pt>
                <c:pt idx="10">
                  <c:v>5</c:v>
                </c:pt>
                <c:pt idx="11">
                  <c:v>5</c:v>
                </c:pt>
                <c:pt idx="12">
                  <c:v>5</c:v>
                </c:pt>
                <c:pt idx="13">
                  <c:v>15</c:v>
                </c:pt>
                <c:pt idx="14">
                  <c:v>8</c:v>
                </c:pt>
              </c:numCache>
            </c:numRef>
          </c:val>
          <c:smooth val="0"/>
          <c:extLst>
            <c:ext xmlns:c16="http://schemas.microsoft.com/office/drawing/2014/chart" uri="{C3380CC4-5D6E-409C-BE32-E72D297353CC}">
              <c16:uniqueId val="{00000004-3010-48AC-BDB2-9BD9E51B4EFE}"/>
            </c:ext>
          </c:extLst>
        </c:ser>
        <c:ser>
          <c:idx val="7"/>
          <c:order val="2"/>
          <c:tx>
            <c:strRef>
              <c:f>Dashboard!$A$35:$C$35</c:f>
              <c:strCache>
                <c:ptCount val="3"/>
                <c:pt idx="0">
                  <c:v>Sunday</c:v>
                </c:pt>
                <c:pt idx="1">
                  <c:v>Bacon Pastry</c:v>
                </c:pt>
                <c:pt idx="2">
                  <c:v>PS6</c:v>
                </c:pt>
              </c:strCache>
            </c:strRef>
          </c:tx>
          <c:spPr>
            <a:ln w="34925" cap="rnd">
              <a:solidFill>
                <a:schemeClr val="lt1"/>
              </a:solidFill>
              <a:round/>
            </a:ln>
            <a:effectLst>
              <a:outerShdw dist="25400" dir="2700000" algn="tl" rotWithShape="0">
                <a:schemeClr val="accent2">
                  <a:lumMod val="60000"/>
                </a:schemeClr>
              </a:outerShdw>
            </a:effectLst>
          </c:spPr>
          <c:marker>
            <c:symbol val="circle"/>
            <c:size val="5"/>
            <c:spPr>
              <a:solidFill>
                <a:schemeClr val="accent2">
                  <a:lumMod val="60000"/>
                </a:schemeClr>
              </a:solidFill>
              <a:ln w="22225">
                <a:solidFill>
                  <a:schemeClr val="lt1"/>
                </a:solidFill>
                <a:round/>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Dashboard!$I$32:$W$32</c:f>
              <c:strCache>
                <c:ptCount val="15"/>
                <c:pt idx="0">
                  <c:v> DAL BBQ 5.00AM </c:v>
                </c:pt>
                <c:pt idx="1">
                  <c:v> DM1 5.00AM </c:v>
                </c:pt>
                <c:pt idx="2">
                  <c:v> DM2 5.00AM </c:v>
                </c:pt>
                <c:pt idx="3">
                  <c:v> DM3 5.00AM </c:v>
                </c:pt>
                <c:pt idx="4">
                  <c:v> DM4 5.00AM </c:v>
                </c:pt>
                <c:pt idx="5">
                  <c:v> MAL 5.00AM </c:v>
                </c:pt>
                <c:pt idx="6">
                  <c:v> KD2 5.00AM </c:v>
                </c:pt>
                <c:pt idx="7">
                  <c:v> RAG 5.00AM </c:v>
                </c:pt>
                <c:pt idx="8">
                  <c:v> BWA 5.00AM </c:v>
                </c:pt>
                <c:pt idx="9">
                  <c:v> BC 5.00AM </c:v>
                </c:pt>
                <c:pt idx="10">
                  <c:v> - </c:v>
                </c:pt>
                <c:pt idx="11">
                  <c:v> RAN 5.00AM </c:v>
                </c:pt>
                <c:pt idx="12">
                  <c:v> WED 5.00AM </c:v>
                </c:pt>
                <c:pt idx="13">
                  <c:v> KEL 5.00AM </c:v>
                </c:pt>
                <c:pt idx="14">
                  <c:v> DAL 5.00AM </c:v>
                </c:pt>
              </c:strCache>
            </c:strRef>
          </c:cat>
          <c:val>
            <c:numRef>
              <c:f>Dashboard!$I$35:$W$35</c:f>
              <c:numCache>
                <c:formatCode>_(* #,##0.00_);_(* \(#,##0.00\);_(* "-"??_);_(@_)</c:formatCode>
                <c:ptCount val="15"/>
                <c:pt idx="0">
                  <c:v>0</c:v>
                </c:pt>
                <c:pt idx="1">
                  <c:v>0</c:v>
                </c:pt>
                <c:pt idx="2">
                  <c:v>0</c:v>
                </c:pt>
                <c:pt idx="3">
                  <c:v>0</c:v>
                </c:pt>
                <c:pt idx="4">
                  <c:v>0</c:v>
                </c:pt>
                <c:pt idx="5">
                  <c:v>2</c:v>
                </c:pt>
                <c:pt idx="6">
                  <c:v>0</c:v>
                </c:pt>
                <c:pt idx="7">
                  <c:v>5</c:v>
                </c:pt>
                <c:pt idx="8">
                  <c:v>4</c:v>
                </c:pt>
                <c:pt idx="9">
                  <c:v>5</c:v>
                </c:pt>
                <c:pt idx="10">
                  <c:v>5</c:v>
                </c:pt>
                <c:pt idx="11">
                  <c:v>5</c:v>
                </c:pt>
                <c:pt idx="12">
                  <c:v>5</c:v>
                </c:pt>
                <c:pt idx="13">
                  <c:v>15</c:v>
                </c:pt>
                <c:pt idx="14">
                  <c:v>8</c:v>
                </c:pt>
              </c:numCache>
            </c:numRef>
          </c:val>
          <c:smooth val="0"/>
          <c:extLst>
            <c:ext xmlns:c16="http://schemas.microsoft.com/office/drawing/2014/chart" uri="{C3380CC4-5D6E-409C-BE32-E72D297353CC}">
              <c16:uniqueId val="{00000005-3010-48AC-BDB2-9BD9E51B4EFE}"/>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46453208"/>
        <c:axId val="346453992"/>
      </c:lineChart>
      <c:catAx>
        <c:axId val="34645320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Cambria" panose="02040503050406030204" pitchFamily="18" charset="0"/>
                <a:ea typeface="Cambria" panose="02040503050406030204" pitchFamily="18" charset="0"/>
                <a:cs typeface="+mn-cs"/>
              </a:defRPr>
            </a:pPr>
            <a:endParaRPr lang="en-US"/>
          </a:p>
        </c:txPr>
        <c:crossAx val="346453992"/>
        <c:crosses val="autoZero"/>
        <c:auto val="1"/>
        <c:lblAlgn val="ctr"/>
        <c:lblOffset val="100"/>
        <c:noMultiLvlLbl val="1"/>
      </c:catAx>
      <c:valAx>
        <c:axId val="34645399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464532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lt1"/>
          </a:solidFill>
          <a:ln w="1270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w="12700">
            <a:solidFill>
              <a:schemeClr val="lt1">
                <a:shade val="50000"/>
              </a:schemeClr>
            </a:solidFill>
          </a:ln>
          <a:effectLst/>
        </c:spPr>
      </c:pivotFmt>
      <c:pivotFmt>
        <c:idx val="8"/>
        <c:spPr>
          <a:noFill/>
          <a:ln w="12700">
            <a:solidFill>
              <a:schemeClr val="lt1">
                <a:shade val="50000"/>
              </a:schemeClr>
            </a:solidFill>
          </a:ln>
          <a:effectLst/>
        </c:spPr>
      </c:pivotFmt>
      <c:pivotFmt>
        <c:idx val="9"/>
        <c:spPr>
          <a:solidFill>
            <a:schemeClr val="lt1"/>
          </a:solidFill>
          <a:ln w="1270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lt1"/>
          </a:solidFill>
          <a:ln w="12700">
            <a:solidFill>
              <a:schemeClr val="lt1">
                <a:shade val="50000"/>
              </a:schemeClr>
            </a:solidFill>
          </a:ln>
          <a:effectLst/>
        </c:spPr>
      </c:pivotFmt>
      <c:pivotFmt>
        <c:idx val="11"/>
        <c:spPr>
          <a:noFill/>
          <a:ln w="12700">
            <a:solidFill>
              <a:schemeClr val="lt1">
                <a:shade val="50000"/>
              </a:schemeClr>
            </a:solidFill>
          </a:ln>
          <a:effectLst/>
        </c:spPr>
      </c:pivotFmt>
    </c:pivotFmts>
    <c:plotArea>
      <c:layout/>
      <c:doughnutChart>
        <c:varyColors val="1"/>
        <c:ser>
          <c:idx val="0"/>
          <c:order val="0"/>
          <c:tx>
            <c:strRef>
              <c:f>Dashboard!$G$32</c:f>
              <c:strCache>
                <c:ptCount val="1"/>
                <c:pt idx="0">
                  <c:v> Total </c:v>
                </c:pt>
              </c:strCache>
            </c:strRef>
          </c:tx>
          <c:dPt>
            <c:idx val="0"/>
            <c:bubble3D val="0"/>
            <c:spPr>
              <a:solidFill>
                <a:schemeClr val="lt1"/>
              </a:solidFill>
              <a:ln w="12700">
                <a:gradFill>
                  <a:gsLst>
                    <a:gs pos="0">
                      <a:schemeClr val="tx1"/>
                    </a:gs>
                    <a:gs pos="50000">
                      <a:srgbClr val="FF0000"/>
                    </a:gs>
                    <a:gs pos="100000">
                      <a:schemeClr val="bg1"/>
                    </a:gs>
                    <a:gs pos="100000">
                      <a:schemeClr val="bg1"/>
                    </a:gs>
                  </a:gsLst>
                  <a:lin ang="5400000" scaled="1"/>
                </a:gradFill>
              </a:ln>
              <a:effectLst/>
            </c:spPr>
            <c:extLst>
              <c:ext xmlns:c16="http://schemas.microsoft.com/office/drawing/2014/chart" uri="{C3380CC4-5D6E-409C-BE32-E72D297353CC}">
                <c16:uniqueId val="{00000001-C303-4730-BDBA-7DCB23E1F700}"/>
              </c:ext>
            </c:extLst>
          </c:dPt>
          <c:dPt>
            <c:idx val="1"/>
            <c:bubble3D val="0"/>
            <c:spPr>
              <a:noFill/>
              <a:ln>
                <a:gradFill>
                  <a:gsLst>
                    <a:gs pos="0">
                      <a:schemeClr val="tx1"/>
                    </a:gs>
                    <a:gs pos="50000">
                      <a:srgbClr val="FF0000"/>
                    </a:gs>
                    <a:gs pos="100000">
                      <a:schemeClr val="bg1"/>
                    </a:gs>
                    <a:gs pos="100000">
                      <a:schemeClr val="bg1"/>
                    </a:gs>
                  </a:gsLst>
                  <a:lin ang="5400000" scaled="1"/>
                </a:gradFill>
              </a:ln>
              <a:effectLst/>
            </c:spPr>
            <c:extLst>
              <c:ext xmlns:c16="http://schemas.microsoft.com/office/drawing/2014/chart" uri="{C3380CC4-5D6E-409C-BE32-E72D297353CC}">
                <c16:uniqueId val="{00000004-392B-4653-9D7E-D0CA95D4F03A}"/>
              </c:ext>
            </c:extLst>
          </c:dPt>
          <c:cat>
            <c:numLit>
              <c:formatCode>General</c:formatCode>
              <c:ptCount val="1"/>
              <c:pt idx="0">
                <c:v>5184</c:v>
              </c:pt>
            </c:numLit>
          </c:cat>
          <c:val>
            <c:numRef>
              <c:f>(Dashboard!$G$36,Dashboard!$I$37)</c:f>
              <c:numCache>
                <c:formatCode>0</c:formatCode>
                <c:ptCount val="2"/>
                <c:pt idx="0">
                  <c:v>65.333333333333329</c:v>
                </c:pt>
                <c:pt idx="1">
                  <c:v>32.666666666666664</c:v>
                </c:pt>
              </c:numCache>
            </c:numRef>
          </c:val>
          <c:extLst>
            <c:ext xmlns:c16="http://schemas.microsoft.com/office/drawing/2014/chart" uri="{C3380CC4-5D6E-409C-BE32-E72D297353CC}">
              <c16:uniqueId val="{00000004-C303-4730-BDBA-7DCB23E1F700}"/>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emf"/></Relationships>
</file>

<file path=xl/drawings/_rels/drawing2.xml.rels><?xml version="1.0" encoding="UTF-8" standalone="yes"?>
<Relationships xmlns="http://schemas.openxmlformats.org/package/2006/relationships"><Relationship Id="rId8" Type="http://schemas.openxmlformats.org/officeDocument/2006/relationships/image" Target="../media/image12.svg"/><Relationship Id="rId13" Type="http://schemas.openxmlformats.org/officeDocument/2006/relationships/image" Target="../media/image16.svg"/><Relationship Id="rId18" Type="http://schemas.openxmlformats.org/officeDocument/2006/relationships/chart" Target="../charts/chart1.xml"/><Relationship Id="rId3" Type="http://schemas.openxmlformats.org/officeDocument/2006/relationships/hyperlink" Target="#Printing!A1"/><Relationship Id="rId21" Type="http://schemas.openxmlformats.org/officeDocument/2006/relationships/chart" Target="../charts/chart4.xml"/><Relationship Id="rId7" Type="http://schemas.openxmlformats.org/officeDocument/2006/relationships/image" Target="../media/image11.png"/><Relationship Id="rId12" Type="http://schemas.openxmlformats.org/officeDocument/2006/relationships/image" Target="../media/image15.png"/><Relationship Id="rId17" Type="http://schemas.openxmlformats.org/officeDocument/2006/relationships/hyperlink" Target="#Calculation!A1"/><Relationship Id="rId2" Type="http://schemas.openxmlformats.org/officeDocument/2006/relationships/image" Target="../media/image8.png"/><Relationship Id="rId16" Type="http://schemas.openxmlformats.org/officeDocument/2006/relationships/hyperlink" Target="#'Filling Section'!A1"/><Relationship Id="rId20" Type="http://schemas.openxmlformats.org/officeDocument/2006/relationships/chart" Target="../charts/chart3.xml"/><Relationship Id="rId1" Type="http://schemas.openxmlformats.org/officeDocument/2006/relationships/hyperlink" Target="#Home!A7"/><Relationship Id="rId6" Type="http://schemas.openxmlformats.org/officeDocument/2006/relationships/hyperlink" Target="#'Bakery Recipe Per Item'!A1"/><Relationship Id="rId11" Type="http://schemas.openxmlformats.org/officeDocument/2006/relationships/image" Target="../media/image14.svg"/><Relationship Id="rId5" Type="http://schemas.openxmlformats.org/officeDocument/2006/relationships/image" Target="../media/image10.svg"/><Relationship Id="rId15" Type="http://schemas.openxmlformats.org/officeDocument/2006/relationships/hyperlink" Target="#'Recipe Per Item'!A1"/><Relationship Id="rId10" Type="http://schemas.openxmlformats.org/officeDocument/2006/relationships/image" Target="../media/image13.png"/><Relationship Id="rId19" Type="http://schemas.openxmlformats.org/officeDocument/2006/relationships/chart" Target="../charts/chart2.xml"/><Relationship Id="rId4" Type="http://schemas.openxmlformats.org/officeDocument/2006/relationships/image" Target="../media/image9.png"/><Relationship Id="rId9" Type="http://schemas.openxmlformats.org/officeDocument/2006/relationships/hyperlink" Target="#'5.00AM 3X Delivery'!A1"/><Relationship Id="rId14" Type="http://schemas.openxmlformats.org/officeDocument/2006/relationships/hyperlink" Target="#'10.30AM &amp; 3.30PM Summary'!A1"/><Relationship Id="rId22" Type="http://schemas.openxmlformats.org/officeDocument/2006/relationships/hyperlink" Target="#'Curry Sheet '!A1"/></Relationships>
</file>

<file path=xl/drawings/_rels/drawing4.xml.rels><?xml version="1.0" encoding="UTF-8" standalone="yes"?>
<Relationships xmlns="http://schemas.openxmlformats.org/package/2006/relationships"><Relationship Id="rId1" Type="http://schemas.openxmlformats.org/officeDocument/2006/relationships/image" Target="../media/image44.png"/></Relationships>
</file>

<file path=xl/drawings/_rels/drawing9.xml.rels><?xml version="1.0" encoding="UTF-8" standalone="yes"?>
<Relationships xmlns="http://schemas.openxmlformats.org/package/2006/relationships"><Relationship Id="rId3" Type="http://schemas.openxmlformats.org/officeDocument/2006/relationships/image" Target="../media/image77.JPG"/><Relationship Id="rId7" Type="http://schemas.openxmlformats.org/officeDocument/2006/relationships/image" Target="../media/image81.JPG"/><Relationship Id="rId2" Type="http://schemas.openxmlformats.org/officeDocument/2006/relationships/image" Target="../media/image76.JPG"/><Relationship Id="rId1" Type="http://schemas.openxmlformats.org/officeDocument/2006/relationships/image" Target="../media/image75.PNG"/><Relationship Id="rId6" Type="http://schemas.openxmlformats.org/officeDocument/2006/relationships/image" Target="../media/image80.JPG"/><Relationship Id="rId5" Type="http://schemas.openxmlformats.org/officeDocument/2006/relationships/image" Target="../media/image79.JPG"/><Relationship Id="rId4" Type="http://schemas.openxmlformats.org/officeDocument/2006/relationships/image" Target="../media/image78.JPG"/></Relationships>
</file>

<file path=xl/drawings/_rels/drawing14.xml.rels><?xml version="1.0" encoding="UTF-8" standalone="yes"?>
<Relationships xmlns="http://schemas.openxmlformats.org/package/2006/relationships"><Relationship Id="rId1" Type="http://schemas.openxmlformats.org/officeDocument/2006/relationships/image" Target="../media/image95.JPG"/></Relationships>
</file>

<file path=xl/drawings/_rels/drawing16.xml.rels><?xml version="1.0" encoding="UTF-8" standalone="yes"?>
<Relationships xmlns="http://schemas.openxmlformats.org/package/2006/relationships"><Relationship Id="rId1" Type="http://schemas.openxmlformats.org/officeDocument/2006/relationships/image" Target="../media/image97.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4.emf"/><Relationship Id="rId18" Type="http://schemas.openxmlformats.org/officeDocument/2006/relationships/image" Target="../media/image39.emf"/><Relationship Id="rId26" Type="http://schemas.openxmlformats.org/officeDocument/2006/relationships/image" Target="../media/image18.emf"/><Relationship Id="rId3" Type="http://schemas.openxmlformats.org/officeDocument/2006/relationships/image" Target="../media/image25.emf"/><Relationship Id="rId21" Type="http://schemas.openxmlformats.org/officeDocument/2006/relationships/image" Target="../media/image20.emf"/><Relationship Id="rId7" Type="http://schemas.openxmlformats.org/officeDocument/2006/relationships/image" Target="../media/image29.emf"/><Relationship Id="rId12" Type="http://schemas.openxmlformats.org/officeDocument/2006/relationships/image" Target="../media/image33.emf"/><Relationship Id="rId17" Type="http://schemas.openxmlformats.org/officeDocument/2006/relationships/image" Target="../media/image38.emf"/><Relationship Id="rId25" Type="http://schemas.openxmlformats.org/officeDocument/2006/relationships/image" Target="../media/image43.emf"/><Relationship Id="rId2" Type="http://schemas.openxmlformats.org/officeDocument/2006/relationships/image" Target="../media/image26.emf"/><Relationship Id="rId16" Type="http://schemas.openxmlformats.org/officeDocument/2006/relationships/image" Target="../media/image37.emf"/><Relationship Id="rId20" Type="http://schemas.openxmlformats.org/officeDocument/2006/relationships/image" Target="../media/image21.emf"/><Relationship Id="rId1" Type="http://schemas.openxmlformats.org/officeDocument/2006/relationships/image" Target="../media/image27.emf"/><Relationship Id="rId6" Type="http://schemas.openxmlformats.org/officeDocument/2006/relationships/image" Target="../media/image23.emf"/><Relationship Id="rId11" Type="http://schemas.openxmlformats.org/officeDocument/2006/relationships/image" Target="../media/image32.emf"/><Relationship Id="rId24" Type="http://schemas.openxmlformats.org/officeDocument/2006/relationships/image" Target="../media/image42.emf"/><Relationship Id="rId5" Type="http://schemas.openxmlformats.org/officeDocument/2006/relationships/image" Target="../media/image28.emf"/><Relationship Id="rId15" Type="http://schemas.openxmlformats.org/officeDocument/2006/relationships/image" Target="../media/image36.emf"/><Relationship Id="rId23" Type="http://schemas.openxmlformats.org/officeDocument/2006/relationships/image" Target="../media/image41.emf"/><Relationship Id="rId10" Type="http://schemas.openxmlformats.org/officeDocument/2006/relationships/image" Target="../media/image22.emf"/><Relationship Id="rId19" Type="http://schemas.openxmlformats.org/officeDocument/2006/relationships/image" Target="../media/image40.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35.emf"/><Relationship Id="rId22"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image" Target="../media/image46.emf"/><Relationship Id="rId3" Type="http://schemas.openxmlformats.org/officeDocument/2006/relationships/image" Target="../media/image51.emf"/><Relationship Id="rId7" Type="http://schemas.openxmlformats.org/officeDocument/2006/relationships/image" Target="../media/image55.emf"/><Relationship Id="rId12" Type="http://schemas.openxmlformats.org/officeDocument/2006/relationships/image" Target="../media/image47.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11" Type="http://schemas.openxmlformats.org/officeDocument/2006/relationships/image" Target="../media/image48.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70.emf"/><Relationship Id="rId13" Type="http://schemas.openxmlformats.org/officeDocument/2006/relationships/image" Target="../media/image62.emf"/><Relationship Id="rId3" Type="http://schemas.openxmlformats.org/officeDocument/2006/relationships/image" Target="../media/image65.emf"/><Relationship Id="rId7" Type="http://schemas.openxmlformats.org/officeDocument/2006/relationships/image" Target="../media/image69.emf"/><Relationship Id="rId12" Type="http://schemas.openxmlformats.org/officeDocument/2006/relationships/image" Target="../media/image74.emf"/><Relationship Id="rId2" Type="http://schemas.openxmlformats.org/officeDocument/2006/relationships/image" Target="../media/image64.emf"/><Relationship Id="rId16" Type="http://schemas.openxmlformats.org/officeDocument/2006/relationships/image" Target="../media/image59.emf"/><Relationship Id="rId1" Type="http://schemas.openxmlformats.org/officeDocument/2006/relationships/image" Target="../media/image63.emf"/><Relationship Id="rId6" Type="http://schemas.openxmlformats.org/officeDocument/2006/relationships/image" Target="../media/image68.emf"/><Relationship Id="rId11" Type="http://schemas.openxmlformats.org/officeDocument/2006/relationships/image" Target="../media/image73.emf"/><Relationship Id="rId5" Type="http://schemas.openxmlformats.org/officeDocument/2006/relationships/image" Target="../media/image67.emf"/><Relationship Id="rId15" Type="http://schemas.openxmlformats.org/officeDocument/2006/relationships/image" Target="../media/image60.emf"/><Relationship Id="rId10" Type="http://schemas.openxmlformats.org/officeDocument/2006/relationships/image" Target="../media/image72.emf"/><Relationship Id="rId4" Type="http://schemas.openxmlformats.org/officeDocument/2006/relationships/image" Target="../media/image66.emf"/><Relationship Id="rId9" Type="http://schemas.openxmlformats.org/officeDocument/2006/relationships/image" Target="../media/image71.emf"/><Relationship Id="rId1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image" Target="../media/image83.emf"/><Relationship Id="rId7" Type="http://schemas.openxmlformats.org/officeDocument/2006/relationships/image" Target="../media/image89.emf"/><Relationship Id="rId2" Type="http://schemas.openxmlformats.org/officeDocument/2006/relationships/image" Target="../media/image84.emf"/><Relationship Id="rId1" Type="http://schemas.openxmlformats.org/officeDocument/2006/relationships/image" Target="../media/image85.emf"/><Relationship Id="rId6" Type="http://schemas.openxmlformats.org/officeDocument/2006/relationships/image" Target="../media/image88.emf"/><Relationship Id="rId5" Type="http://schemas.openxmlformats.org/officeDocument/2006/relationships/image" Target="../media/image87.emf"/><Relationship Id="rId4" Type="http://schemas.openxmlformats.org/officeDocument/2006/relationships/image" Target="../media/image8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2</xdr:row>
      <xdr:rowOff>191380</xdr:rowOff>
    </xdr:from>
    <xdr:to>
      <xdr:col>1</xdr:col>
      <xdr:colOff>57150</xdr:colOff>
      <xdr:row>4</xdr:row>
      <xdr:rowOff>88065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0" y="2534530"/>
          <a:ext cx="0" cy="1773110"/>
        </a:xfrm>
        <a:prstGeom prst="rect">
          <a:avLst/>
        </a:prstGeom>
      </xdr:spPr>
    </xdr:pic>
    <xdr:clientData/>
  </xdr:twoCellAnchor>
  <xdr:twoCellAnchor>
    <xdr:from>
      <xdr:col>2</xdr:col>
      <xdr:colOff>390525</xdr:colOff>
      <xdr:row>0</xdr:row>
      <xdr:rowOff>133350</xdr:rowOff>
    </xdr:from>
    <xdr:to>
      <xdr:col>7</xdr:col>
      <xdr:colOff>247650</xdr:colOff>
      <xdr:row>1</xdr:row>
      <xdr:rowOff>1085850</xdr:rowOff>
    </xdr:to>
    <xdr:sp macro="" textlink="">
      <xdr:nvSpPr>
        <xdr:cNvPr id="4" name="Oval Callout 3" hidden="1">
          <a:extLst>
            <a:ext uri="{FF2B5EF4-FFF2-40B4-BE49-F238E27FC236}">
              <a16:creationId xmlns:a16="http://schemas.microsoft.com/office/drawing/2014/main" id="{00000000-0008-0000-0000-000004000000}"/>
            </a:ext>
          </a:extLst>
        </xdr:cNvPr>
        <xdr:cNvSpPr/>
      </xdr:nvSpPr>
      <xdr:spPr>
        <a:xfrm>
          <a:off x="1781175" y="133350"/>
          <a:ext cx="2905125" cy="1419225"/>
        </a:xfrm>
        <a:prstGeom prst="wedgeEllipseCallout">
          <a:avLst>
            <a:gd name="adj1" fmla="val -64294"/>
            <a:gd name="adj2" fmla="val -29053"/>
          </a:avLst>
        </a:prstGeom>
        <a:solidFill>
          <a:srgbClr val="FF0000"/>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rgbClr val="FFFF00"/>
              </a:solidFill>
              <a:latin typeface="Cambria" panose="02040503050406030204" pitchFamily="18" charset="0"/>
            </a:rPr>
            <a:t>Use This</a:t>
          </a:r>
          <a:r>
            <a:rPr lang="en-US" sz="2800" b="1" baseline="0">
              <a:solidFill>
                <a:srgbClr val="FFFF00"/>
              </a:solidFill>
              <a:latin typeface="Cambria" panose="02040503050406030204" pitchFamily="18" charset="0"/>
            </a:rPr>
            <a:t> To Logout</a:t>
          </a:r>
          <a:endParaRPr lang="en-US" sz="2000" b="1">
            <a:solidFill>
              <a:srgbClr val="FFFF00"/>
            </a:solidFill>
            <a:latin typeface="Cambria" panose="02040503050406030204" pitchFamily="18" charset="0"/>
          </a:endParaRPr>
        </a:p>
      </xdr:txBody>
    </xdr:sp>
    <xdr:clientData/>
  </xdr:twoCellAnchor>
  <xdr:twoCellAnchor>
    <xdr:from>
      <xdr:col>2</xdr:col>
      <xdr:colOff>514350</xdr:colOff>
      <xdr:row>0</xdr:row>
      <xdr:rowOff>133350</xdr:rowOff>
    </xdr:from>
    <xdr:to>
      <xdr:col>7</xdr:col>
      <xdr:colOff>371475</xdr:colOff>
      <xdr:row>1</xdr:row>
      <xdr:rowOff>1085850</xdr:rowOff>
    </xdr:to>
    <xdr:sp macro="" textlink="">
      <xdr:nvSpPr>
        <xdr:cNvPr id="5" name="Oval Callout 4" hidden="1">
          <a:extLst>
            <a:ext uri="{FF2B5EF4-FFF2-40B4-BE49-F238E27FC236}">
              <a16:creationId xmlns:a16="http://schemas.microsoft.com/office/drawing/2014/main" id="{00000000-0008-0000-0000-000005000000}"/>
            </a:ext>
          </a:extLst>
        </xdr:cNvPr>
        <xdr:cNvSpPr/>
      </xdr:nvSpPr>
      <xdr:spPr>
        <a:xfrm>
          <a:off x="1905000" y="133350"/>
          <a:ext cx="2905125" cy="1419225"/>
        </a:xfrm>
        <a:prstGeom prst="wedgeEllipseCallout">
          <a:avLst>
            <a:gd name="adj1" fmla="val -64294"/>
            <a:gd name="adj2" fmla="val -29053"/>
          </a:avLst>
        </a:prstGeom>
        <a:solidFill>
          <a:srgbClr val="FF0000"/>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rgbClr val="FFFF00"/>
              </a:solidFill>
              <a:latin typeface="Cambria" panose="02040503050406030204" pitchFamily="18" charset="0"/>
            </a:rPr>
            <a:t>Use This</a:t>
          </a:r>
          <a:r>
            <a:rPr lang="en-US" sz="2800" b="1" baseline="0">
              <a:solidFill>
                <a:srgbClr val="FFFF00"/>
              </a:solidFill>
              <a:latin typeface="Cambria" panose="02040503050406030204" pitchFamily="18" charset="0"/>
            </a:rPr>
            <a:t> To Logout</a:t>
          </a:r>
          <a:endParaRPr lang="en-US" sz="2000" b="1">
            <a:solidFill>
              <a:srgbClr val="FFFF00"/>
            </a:solidFill>
            <a:latin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238125</xdr:colOff>
          <xdr:row>1</xdr:row>
          <xdr:rowOff>238125</xdr:rowOff>
        </xdr:from>
        <xdr:to>
          <xdr:col>22</xdr:col>
          <xdr:colOff>304800</xdr:colOff>
          <xdr:row>1</xdr:row>
          <xdr:rowOff>1609725</xdr:rowOff>
        </xdr:to>
        <xdr:sp macro="" textlink="">
          <xdr:nvSpPr>
            <xdr:cNvPr id="37889" name="HomeButton"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0</xdr:row>
          <xdr:rowOff>85725</xdr:rowOff>
        </xdr:from>
        <xdr:to>
          <xdr:col>1</xdr:col>
          <xdr:colOff>495300</xdr:colOff>
          <xdr:row>1</xdr:row>
          <xdr:rowOff>95250</xdr:rowOff>
        </xdr:to>
        <xdr:sp macro="" textlink="">
          <xdr:nvSpPr>
            <xdr:cNvPr id="37890" name="LogoutButton"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476250</xdr:colOff>
      <xdr:row>0</xdr:row>
      <xdr:rowOff>95250</xdr:rowOff>
    </xdr:from>
    <xdr:to>
      <xdr:col>7</xdr:col>
      <xdr:colOff>333375</xdr:colOff>
      <xdr:row>1</xdr:row>
      <xdr:rowOff>1047750</xdr:rowOff>
    </xdr:to>
    <xdr:sp macro="" textlink="">
      <xdr:nvSpPr>
        <xdr:cNvPr id="8" name="Oval Callout 7" hidden="1">
          <a:extLst>
            <a:ext uri="{FF2B5EF4-FFF2-40B4-BE49-F238E27FC236}">
              <a16:creationId xmlns:a16="http://schemas.microsoft.com/office/drawing/2014/main" id="{00000000-0008-0000-0000-000008000000}"/>
            </a:ext>
          </a:extLst>
        </xdr:cNvPr>
        <xdr:cNvSpPr/>
      </xdr:nvSpPr>
      <xdr:spPr>
        <a:xfrm>
          <a:off x="1866900" y="95250"/>
          <a:ext cx="2905125" cy="1419225"/>
        </a:xfrm>
        <a:prstGeom prst="wedgeEllipseCallout">
          <a:avLst>
            <a:gd name="adj1" fmla="val -64294"/>
            <a:gd name="adj2" fmla="val -29053"/>
          </a:avLst>
        </a:prstGeom>
        <a:solidFill>
          <a:srgbClr val="FF0000"/>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rgbClr val="FFFF00"/>
              </a:solidFill>
              <a:latin typeface="Cambria" panose="02040503050406030204" pitchFamily="18" charset="0"/>
            </a:rPr>
            <a:t>Use This</a:t>
          </a:r>
          <a:r>
            <a:rPr lang="en-US" sz="2800" b="1" baseline="0">
              <a:solidFill>
                <a:srgbClr val="FFFF00"/>
              </a:solidFill>
              <a:latin typeface="Cambria" panose="02040503050406030204" pitchFamily="18" charset="0"/>
            </a:rPr>
            <a:t> To Logout</a:t>
          </a:r>
          <a:endParaRPr lang="en-US" sz="2000" b="1">
            <a:solidFill>
              <a:srgbClr val="FFFF00"/>
            </a:solidFill>
            <a:latin typeface="Cambria" panose="02040503050406030204" pitchFamily="18" charset="0"/>
          </a:endParaRPr>
        </a:p>
      </xdr:txBody>
    </xdr:sp>
    <xdr:clientData/>
  </xdr:twoCellAnchor>
  <xdr:twoCellAnchor editAs="oneCell">
    <xdr:from>
      <xdr:col>0</xdr:col>
      <xdr:colOff>628650</xdr:colOff>
      <xdr:row>1</xdr:row>
      <xdr:rowOff>180975</xdr:rowOff>
    </xdr:from>
    <xdr:to>
      <xdr:col>4</xdr:col>
      <xdr:colOff>515774</xdr:colOff>
      <xdr:row>2</xdr:row>
      <xdr:rowOff>628650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8650" y="647700"/>
          <a:ext cx="2496974" cy="2324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581025</xdr:colOff>
          <xdr:row>0</xdr:row>
          <xdr:rowOff>390525</xdr:rowOff>
        </xdr:from>
        <xdr:to>
          <xdr:col>19</xdr:col>
          <xdr:colOff>466725</xdr:colOff>
          <xdr:row>1</xdr:row>
          <xdr:rowOff>400050</xdr:rowOff>
        </xdr:to>
        <xdr:sp macro="" textlink="">
          <xdr:nvSpPr>
            <xdr:cNvPr id="37891" name="LoginButton" hidden="1">
              <a:extLst>
                <a:ext uri="{63B3BB69-23CF-44E3-9099-C40C66FF867C}">
                  <a14:compatExt spid="_x0000_s37891"/>
                </a:ext>
                <a:ext uri="{FF2B5EF4-FFF2-40B4-BE49-F238E27FC236}">
                  <a16:creationId xmlns:a16="http://schemas.microsoft.com/office/drawing/2014/main" id="{00000000-0008-0000-0000-00000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152400</xdr:rowOff>
        </xdr:from>
        <xdr:to>
          <xdr:col>16</xdr:col>
          <xdr:colOff>447675</xdr:colOff>
          <xdr:row>1</xdr:row>
          <xdr:rowOff>180975</xdr:rowOff>
        </xdr:to>
        <xdr:sp macro="" textlink="">
          <xdr:nvSpPr>
            <xdr:cNvPr id="37892" name="TextBoxWelcomeGreeting" hidden="1">
              <a:extLst>
                <a:ext uri="{63B3BB69-23CF-44E3-9099-C40C66FF867C}">
                  <a14:compatExt spid="_x0000_s37892"/>
                </a:ext>
                <a:ext uri="{FF2B5EF4-FFF2-40B4-BE49-F238E27FC236}">
                  <a16:creationId xmlns:a16="http://schemas.microsoft.com/office/drawing/2014/main" id="{00000000-0008-0000-0000-000004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409575</xdr:colOff>
          <xdr:row>2</xdr:row>
          <xdr:rowOff>19050</xdr:rowOff>
        </xdr:from>
        <xdr:to>
          <xdr:col>22</xdr:col>
          <xdr:colOff>838200</xdr:colOff>
          <xdr:row>2</xdr:row>
          <xdr:rowOff>904875</xdr:rowOff>
        </xdr:to>
        <xdr:sp macro="" textlink="">
          <xdr:nvSpPr>
            <xdr:cNvPr id="37894" name="PlainRollProductionButton" hidden="1">
              <a:extLst>
                <a:ext uri="{63B3BB69-23CF-44E3-9099-C40C66FF867C}">
                  <a14:compatExt spid="_x0000_s37894"/>
                </a:ext>
                <a:ext uri="{FF2B5EF4-FFF2-40B4-BE49-F238E27FC236}">
                  <a16:creationId xmlns:a16="http://schemas.microsoft.com/office/drawing/2014/main" id="{00000000-0008-0000-0000-00000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24</xdr:col>
      <xdr:colOff>466725</xdr:colOff>
      <xdr:row>4</xdr:row>
      <xdr:rowOff>85724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0"/>
          <a:ext cx="22860000" cy="771524"/>
        </a:xfrm>
        <a:prstGeom prst="rect">
          <a:avLst/>
        </a:prstGeom>
        <a:gradFill>
          <a:gsLst>
            <a:gs pos="0">
              <a:schemeClr val="tx1"/>
            </a:gs>
            <a:gs pos="100000">
              <a:schemeClr val="tx1"/>
            </a:gs>
            <a:gs pos="100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b="1">
              <a:solidFill>
                <a:srgbClr val="FF0000"/>
              </a:solidFill>
              <a:latin typeface="Times New Roman" panose="02020603050405020304" pitchFamily="18" charset="0"/>
              <a:ea typeface="Cambria" panose="02040503050406030204" pitchFamily="18" charset="0"/>
              <a:cs typeface="Times New Roman" panose="02020603050405020304" pitchFamily="18" charset="0"/>
            </a:rPr>
            <a:t>                 Don &amp; Sons Production Dashboard</a:t>
          </a:r>
        </a:p>
      </xdr:txBody>
    </xdr:sp>
    <xdr:clientData/>
  </xdr:twoCellAnchor>
  <xdr:twoCellAnchor editAs="absolute">
    <xdr:from>
      <xdr:col>0</xdr:col>
      <xdr:colOff>0</xdr:colOff>
      <xdr:row>0</xdr:row>
      <xdr:rowOff>9525</xdr:rowOff>
    </xdr:from>
    <xdr:to>
      <xdr:col>0</xdr:col>
      <xdr:colOff>2047875</xdr:colOff>
      <xdr:row>31</xdr:row>
      <xdr:rowOff>11205</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0" y="9525"/>
          <a:ext cx="2047875" cy="6041651"/>
        </a:xfrm>
        <a:prstGeom prst="rect">
          <a:avLst/>
        </a:prstGeom>
        <a:gradFill>
          <a:gsLst>
            <a:gs pos="0">
              <a:schemeClr val="tx1"/>
            </a:gs>
            <a:gs pos="55000">
              <a:srgbClr val="C081FF"/>
            </a:gs>
            <a:gs pos="89000">
              <a:schemeClr val="tx1"/>
            </a:gs>
            <a:gs pos="100000">
              <a:srgbClr val="C993FF"/>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390525</xdr:colOff>
      <xdr:row>0</xdr:row>
      <xdr:rowOff>0</xdr:rowOff>
    </xdr:from>
    <xdr:to>
      <xdr:col>0</xdr:col>
      <xdr:colOff>1343025</xdr:colOff>
      <xdr:row>4</xdr:row>
      <xdr:rowOff>88455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0"/>
          <a:ext cx="952500" cy="774255"/>
        </a:xfrm>
        <a:prstGeom prst="rect">
          <a:avLst/>
        </a:prstGeom>
      </xdr:spPr>
    </xdr:pic>
    <xdr:clientData/>
  </xdr:twoCellAnchor>
  <xdr:twoCellAnchor editAs="absolute">
    <xdr:from>
      <xdr:col>0</xdr:col>
      <xdr:colOff>40500</xdr:colOff>
      <xdr:row>14</xdr:row>
      <xdr:rowOff>114299</xdr:rowOff>
    </xdr:from>
    <xdr:to>
      <xdr:col>0</xdr:col>
      <xdr:colOff>2002650</xdr:colOff>
      <xdr:row>17</xdr:row>
      <xdr:rowOff>65150</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40500" y="2666999"/>
          <a:ext cx="1962150" cy="493776"/>
          <a:chOff x="85725" y="2219248"/>
          <a:chExt cx="1962150" cy="493776"/>
        </a:xfrm>
      </xdr:grpSpPr>
      <xdr:sp macro="" textlink="">
        <xdr:nvSpPr>
          <xdr:cNvPr id="23" name="TextBox 22">
            <a:hlinkClick xmlns:r="http://schemas.openxmlformats.org/officeDocument/2006/relationships" r:id="rId3"/>
            <a:extLst>
              <a:ext uri="{FF2B5EF4-FFF2-40B4-BE49-F238E27FC236}">
                <a16:creationId xmlns:a16="http://schemas.microsoft.com/office/drawing/2014/main" id="{00000000-0008-0000-0100-000017000000}"/>
              </a:ext>
            </a:extLst>
          </xdr:cNvPr>
          <xdr:cNvSpPr txBox="1"/>
        </xdr:nvSpPr>
        <xdr:spPr>
          <a:xfrm>
            <a:off x="571500" y="2219248"/>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Printing (Stores)</a:t>
            </a:r>
          </a:p>
        </xdr:txBody>
      </xdr:sp>
      <xdr:pic>
        <xdr:nvPicPr>
          <xdr:cNvPr id="24" name="Graphic 23" descr="Presentation with bar chart">
            <a:hlinkClick xmlns:r="http://schemas.openxmlformats.org/officeDocument/2006/relationships" r:id="rId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725" y="2247900"/>
            <a:ext cx="419175" cy="419175"/>
          </a:xfrm>
          <a:prstGeom prst="rect">
            <a:avLst/>
          </a:prstGeom>
        </xdr:spPr>
      </xdr:pic>
    </xdr:grpSp>
    <xdr:clientData/>
  </xdr:twoCellAnchor>
  <xdr:twoCellAnchor editAs="absolute">
    <xdr:from>
      <xdr:col>0</xdr:col>
      <xdr:colOff>28575</xdr:colOff>
      <xdr:row>18</xdr:row>
      <xdr:rowOff>47624</xdr:rowOff>
    </xdr:from>
    <xdr:to>
      <xdr:col>0</xdr:col>
      <xdr:colOff>2012175</xdr:colOff>
      <xdr:row>21</xdr:row>
      <xdr:rowOff>4825</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28575" y="3324224"/>
          <a:ext cx="1983600" cy="500126"/>
          <a:chOff x="73800" y="2800275"/>
          <a:chExt cx="1983600" cy="493776"/>
        </a:xfrm>
      </xdr:grpSpPr>
      <xdr:sp macro="" textlink="">
        <xdr:nvSpPr>
          <xdr:cNvPr id="26" name="TextBox 25">
            <a:hlinkClick xmlns:r="http://schemas.openxmlformats.org/officeDocument/2006/relationships" r:id="rId6"/>
            <a:extLst>
              <a:ext uri="{FF2B5EF4-FFF2-40B4-BE49-F238E27FC236}">
                <a16:creationId xmlns:a16="http://schemas.microsoft.com/office/drawing/2014/main" id="{00000000-0008-0000-0100-00001A000000}"/>
              </a:ext>
            </a:extLst>
          </xdr:cNvPr>
          <xdr:cNvSpPr txBox="1"/>
        </xdr:nvSpPr>
        <xdr:spPr>
          <a:xfrm>
            <a:off x="581025" y="2800275"/>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Bakery Recipe Per Item</a:t>
            </a:r>
          </a:p>
        </xdr:txBody>
      </xdr:sp>
      <xdr:pic>
        <xdr:nvPicPr>
          <xdr:cNvPr id="28" name="Graphic 27" descr="Bar graph with upward trend">
            <a:hlinkClick xmlns:r="http://schemas.openxmlformats.org/officeDocument/2006/relationships" r:id="rId6"/>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800" y="2826525"/>
            <a:ext cx="419175" cy="419175"/>
          </a:xfrm>
          <a:prstGeom prst="rect">
            <a:avLst/>
          </a:prstGeom>
        </xdr:spPr>
      </xdr:pic>
    </xdr:grpSp>
    <xdr:clientData/>
  </xdr:twoCellAnchor>
  <xdr:twoCellAnchor editAs="absolute">
    <xdr:from>
      <xdr:col>0</xdr:col>
      <xdr:colOff>71400</xdr:colOff>
      <xdr:row>7</xdr:row>
      <xdr:rowOff>66675</xdr:rowOff>
    </xdr:from>
    <xdr:to>
      <xdr:col>0</xdr:col>
      <xdr:colOff>2002650</xdr:colOff>
      <xdr:row>10</xdr:row>
      <xdr:rowOff>19050</xdr:rowOff>
    </xdr:to>
    <xdr:grpSp>
      <xdr:nvGrpSpPr>
        <xdr:cNvPr id="36" name="Group 35">
          <a:extLst>
            <a:ext uri="{FF2B5EF4-FFF2-40B4-BE49-F238E27FC236}">
              <a16:creationId xmlns:a16="http://schemas.microsoft.com/office/drawing/2014/main" id="{00000000-0008-0000-0100-000024000000}"/>
            </a:ext>
          </a:extLst>
        </xdr:cNvPr>
        <xdr:cNvGrpSpPr/>
      </xdr:nvGrpSpPr>
      <xdr:grpSpPr>
        <a:xfrm>
          <a:off x="71400" y="1352550"/>
          <a:ext cx="1931250" cy="495300"/>
          <a:chOff x="126150" y="1600125"/>
          <a:chExt cx="1931250" cy="495300"/>
        </a:xfrm>
      </xdr:grpSpPr>
      <xdr:sp macro="" textlink="">
        <xdr:nvSpPr>
          <xdr:cNvPr id="37" name="TextBox 36">
            <a:hlinkClick xmlns:r="http://schemas.openxmlformats.org/officeDocument/2006/relationships" r:id="rId9"/>
            <a:extLst>
              <a:ext uri="{FF2B5EF4-FFF2-40B4-BE49-F238E27FC236}">
                <a16:creationId xmlns:a16="http://schemas.microsoft.com/office/drawing/2014/main" id="{00000000-0008-0000-0100-000025000000}"/>
              </a:ext>
            </a:extLst>
          </xdr:cNvPr>
          <xdr:cNvSpPr txBox="1"/>
        </xdr:nvSpPr>
        <xdr:spPr>
          <a:xfrm>
            <a:off x="581025" y="1600125"/>
            <a:ext cx="147637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i="0">
                <a:solidFill>
                  <a:schemeClr val="bg1"/>
                </a:solidFill>
                <a:latin typeface="Cambria" panose="02040503050406030204" pitchFamily="18" charset="0"/>
                <a:ea typeface="Cambria" panose="02040503050406030204" pitchFamily="18" charset="0"/>
                <a:cs typeface="+mn-cs"/>
              </a:rPr>
              <a:t>5.00AM</a:t>
            </a:r>
            <a:r>
              <a:rPr lang="en-US" sz="1300" b="1" i="0" baseline="0">
                <a:solidFill>
                  <a:schemeClr val="bg1"/>
                </a:solidFill>
                <a:latin typeface="Cambria" panose="02040503050406030204" pitchFamily="18" charset="0"/>
                <a:ea typeface="Cambria" panose="02040503050406030204" pitchFamily="18" charset="0"/>
                <a:cs typeface="+mn-cs"/>
              </a:rPr>
              <a:t> 3X Delivery</a:t>
            </a:r>
          </a:p>
        </xdr:txBody>
      </xdr:sp>
      <xdr:pic>
        <xdr:nvPicPr>
          <xdr:cNvPr id="42" name="Graphic 41" descr="Database">
            <a:hlinkClick xmlns:r="http://schemas.openxmlformats.org/officeDocument/2006/relationships" r:id="rId9"/>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6150" y="1640625"/>
            <a:ext cx="419175" cy="419175"/>
          </a:xfrm>
          <a:prstGeom prst="rect">
            <a:avLst/>
          </a:prstGeom>
        </xdr:spPr>
      </xdr:pic>
    </xdr:grpSp>
    <xdr:clientData/>
  </xdr:twoCellAnchor>
  <xdr:twoCellAnchor editAs="absolute">
    <xdr:from>
      <xdr:col>1</xdr:col>
      <xdr:colOff>9524</xdr:colOff>
      <xdr:row>4</xdr:row>
      <xdr:rowOff>104775</xdr:rowOff>
    </xdr:from>
    <xdr:to>
      <xdr:col>15</xdr:col>
      <xdr:colOff>504825</xdr:colOff>
      <xdr:row>29</xdr:row>
      <xdr:rowOff>323849</xdr:rowOff>
    </xdr:to>
    <xdr:sp macro="" textlink="">
      <xdr:nvSpPr>
        <xdr:cNvPr id="104" name="Freeform 2">
          <a:extLst>
            <a:ext uri="{FF2B5EF4-FFF2-40B4-BE49-F238E27FC236}">
              <a16:creationId xmlns:a16="http://schemas.microsoft.com/office/drawing/2014/main" id="{00000000-0008-0000-0100-000068000000}"/>
            </a:ext>
          </a:extLst>
        </xdr:cNvPr>
        <xdr:cNvSpPr/>
      </xdr:nvSpPr>
      <xdr:spPr>
        <a:xfrm>
          <a:off x="2066924" y="790575"/>
          <a:ext cx="12763501" cy="4800599"/>
        </a:xfrm>
        <a:custGeom>
          <a:avLst/>
          <a:gdLst>
            <a:gd name="connsiteX0" fmla="*/ 3820146 w 10557164"/>
            <a:gd name="connsiteY0" fmla="*/ 2459973 h 5587799"/>
            <a:gd name="connsiteX1" fmla="*/ 7300473 w 10557164"/>
            <a:gd name="connsiteY1" fmla="*/ 2459973 h 5587799"/>
            <a:gd name="connsiteX2" fmla="*/ 7300473 w 10557164"/>
            <a:gd name="connsiteY2" fmla="*/ 5587799 h 5587799"/>
            <a:gd name="connsiteX3" fmla="*/ 3820146 w 10557164"/>
            <a:gd name="connsiteY3" fmla="*/ 5587799 h 5587799"/>
            <a:gd name="connsiteX4" fmla="*/ 0 w 10557164"/>
            <a:gd name="connsiteY4" fmla="*/ 2459973 h 5587799"/>
            <a:gd name="connsiteX5" fmla="*/ 3712146 w 10557164"/>
            <a:gd name="connsiteY5" fmla="*/ 2459973 h 5587799"/>
            <a:gd name="connsiteX6" fmla="*/ 3712146 w 10557164"/>
            <a:gd name="connsiteY6" fmla="*/ 5587799 h 5587799"/>
            <a:gd name="connsiteX7" fmla="*/ 0 w 10557164"/>
            <a:gd name="connsiteY7" fmla="*/ 5587799 h 5587799"/>
            <a:gd name="connsiteX8" fmla="*/ 7408473 w 10557164"/>
            <a:gd name="connsiteY8" fmla="*/ 0 h 5587799"/>
            <a:gd name="connsiteX9" fmla="*/ 10557164 w 10557164"/>
            <a:gd name="connsiteY9" fmla="*/ 0 h 5587799"/>
            <a:gd name="connsiteX10" fmla="*/ 10557164 w 10557164"/>
            <a:gd name="connsiteY10" fmla="*/ 5587799 h 5587799"/>
            <a:gd name="connsiteX11" fmla="*/ 7408473 w 10557164"/>
            <a:gd name="connsiteY11" fmla="*/ 5587799 h 5587799"/>
            <a:gd name="connsiteX12" fmla="*/ 0 w 10557164"/>
            <a:gd name="connsiteY12" fmla="*/ 0 h 5587799"/>
            <a:gd name="connsiteX13" fmla="*/ 7300473 w 10557164"/>
            <a:gd name="connsiteY13" fmla="*/ 0 h 5587799"/>
            <a:gd name="connsiteX14" fmla="*/ 7300473 w 10557164"/>
            <a:gd name="connsiteY14" fmla="*/ 2351973 h 5587799"/>
            <a:gd name="connsiteX15" fmla="*/ 0 w 10557164"/>
            <a:gd name="connsiteY15" fmla="*/ 2351973 h 55877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557164" h="5587799">
              <a:moveTo>
                <a:pt x="3820146" y="2459973"/>
              </a:moveTo>
              <a:lnTo>
                <a:pt x="7300473" y="2459973"/>
              </a:lnTo>
              <a:lnTo>
                <a:pt x="7300473" y="5587799"/>
              </a:lnTo>
              <a:lnTo>
                <a:pt x="3820146" y="5587799"/>
              </a:lnTo>
              <a:close/>
              <a:moveTo>
                <a:pt x="0" y="2459973"/>
              </a:moveTo>
              <a:lnTo>
                <a:pt x="3712146" y="2459973"/>
              </a:lnTo>
              <a:lnTo>
                <a:pt x="3712146" y="5587799"/>
              </a:lnTo>
              <a:lnTo>
                <a:pt x="0" y="5587799"/>
              </a:lnTo>
              <a:close/>
              <a:moveTo>
                <a:pt x="7408473" y="0"/>
              </a:moveTo>
              <a:lnTo>
                <a:pt x="10557164" y="0"/>
              </a:lnTo>
              <a:lnTo>
                <a:pt x="10557164" y="5587799"/>
              </a:lnTo>
              <a:lnTo>
                <a:pt x="7408473" y="5587799"/>
              </a:lnTo>
              <a:close/>
              <a:moveTo>
                <a:pt x="0" y="0"/>
              </a:moveTo>
              <a:lnTo>
                <a:pt x="7300473" y="0"/>
              </a:lnTo>
              <a:lnTo>
                <a:pt x="7300473" y="2351973"/>
              </a:lnTo>
              <a:lnTo>
                <a:pt x="0" y="2351973"/>
              </a:lnTo>
              <a:close/>
            </a:path>
          </a:pathLst>
        </a:custGeom>
        <a:gradFill>
          <a:gsLst>
            <a:gs pos="100000">
              <a:schemeClr val="tx1">
                <a:alpha val="80000"/>
              </a:schemeClr>
            </a:gs>
            <a:gs pos="0">
              <a:srgbClr val="7030A0">
                <a:alpha val="80000"/>
              </a:srgbClr>
            </a:gs>
          </a:gsLst>
          <a:lin ang="10800000" scaled="0"/>
        </a:gra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absolute">
    <xdr:from>
      <xdr:col>0</xdr:col>
      <xdr:colOff>69000</xdr:colOff>
      <xdr:row>3</xdr:row>
      <xdr:rowOff>133350</xdr:rowOff>
    </xdr:from>
    <xdr:to>
      <xdr:col>0</xdr:col>
      <xdr:colOff>1998384</xdr:colOff>
      <xdr:row>6</xdr:row>
      <xdr:rowOff>84201</xdr:rowOff>
    </xdr:to>
    <xdr:grpSp>
      <xdr:nvGrpSpPr>
        <xdr:cNvPr id="44" name="Group 43">
          <a:hlinkClick xmlns:r="http://schemas.openxmlformats.org/officeDocument/2006/relationships" r:id="rId1"/>
          <a:extLst>
            <a:ext uri="{FF2B5EF4-FFF2-40B4-BE49-F238E27FC236}">
              <a16:creationId xmlns:a16="http://schemas.microsoft.com/office/drawing/2014/main" id="{00000000-0008-0000-0100-00002C000000}"/>
            </a:ext>
          </a:extLst>
        </xdr:cNvPr>
        <xdr:cNvGrpSpPr/>
      </xdr:nvGrpSpPr>
      <xdr:grpSpPr>
        <a:xfrm>
          <a:off x="69000" y="647700"/>
          <a:ext cx="1929384" cy="541401"/>
          <a:chOff x="104700" y="1028625"/>
          <a:chExt cx="1962225" cy="419175"/>
        </a:xfrm>
      </xdr:grpSpPr>
      <xdr:sp macro="" textlink="">
        <xdr:nvSpPr>
          <xdr:cNvPr id="45" name="TextBox 44">
            <a:hlinkClick xmlns:r="http://schemas.openxmlformats.org/officeDocument/2006/relationships" r:id="rId1"/>
            <a:extLst>
              <a:ext uri="{FF2B5EF4-FFF2-40B4-BE49-F238E27FC236}">
                <a16:creationId xmlns:a16="http://schemas.microsoft.com/office/drawing/2014/main" id="{00000000-0008-0000-0100-00002D000000}"/>
              </a:ext>
            </a:extLst>
          </xdr:cNvPr>
          <xdr:cNvSpPr txBox="1"/>
        </xdr:nvSpPr>
        <xdr:spPr>
          <a:xfrm>
            <a:off x="590550" y="1057275"/>
            <a:ext cx="14763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1">
                <a:solidFill>
                  <a:schemeClr val="accent4"/>
                </a:solidFill>
                <a:latin typeface="Cambria" panose="02040503050406030204" pitchFamily="18" charset="0"/>
                <a:ea typeface="Cambria" panose="02040503050406030204" pitchFamily="18" charset="0"/>
              </a:rPr>
              <a:t>Home</a:t>
            </a:r>
          </a:p>
        </xdr:txBody>
      </xdr:sp>
      <xdr:pic>
        <xdr:nvPicPr>
          <xdr:cNvPr id="46" name="Graphic 45" descr="Home">
            <a:hlinkClick xmlns:r="http://schemas.openxmlformats.org/officeDocument/2006/relationships" r:id="rId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4700" y="1028625"/>
            <a:ext cx="419175" cy="419175"/>
          </a:xfrm>
          <a:prstGeom prst="rect">
            <a:avLst/>
          </a:prstGeom>
        </xdr:spPr>
      </xdr:pic>
    </xdr:grpSp>
    <xdr:clientData/>
  </xdr:twoCellAnchor>
  <xdr:twoCellAnchor editAs="absolute">
    <xdr:from>
      <xdr:col>0</xdr:col>
      <xdr:colOff>61875</xdr:colOff>
      <xdr:row>11</xdr:row>
      <xdr:rowOff>6349</xdr:rowOff>
    </xdr:from>
    <xdr:to>
      <xdr:col>0</xdr:col>
      <xdr:colOff>2002650</xdr:colOff>
      <xdr:row>13</xdr:row>
      <xdr:rowOff>131825</xdr:rowOff>
    </xdr:to>
    <xdr:grpSp>
      <xdr:nvGrpSpPr>
        <xdr:cNvPr id="47" name="Group 46">
          <a:extLst>
            <a:ext uri="{FF2B5EF4-FFF2-40B4-BE49-F238E27FC236}">
              <a16:creationId xmlns:a16="http://schemas.microsoft.com/office/drawing/2014/main" id="{00000000-0008-0000-0100-00002F000000}"/>
            </a:ext>
          </a:extLst>
        </xdr:cNvPr>
        <xdr:cNvGrpSpPr/>
      </xdr:nvGrpSpPr>
      <xdr:grpSpPr>
        <a:xfrm>
          <a:off x="61875" y="2016124"/>
          <a:ext cx="1940775" cy="487426"/>
          <a:chOff x="116625" y="1600123"/>
          <a:chExt cx="1940775" cy="493776"/>
        </a:xfrm>
      </xdr:grpSpPr>
      <xdr:sp macro="" textlink="">
        <xdr:nvSpPr>
          <xdr:cNvPr id="48" name="TextBox 47">
            <a:hlinkClick xmlns:r="http://schemas.openxmlformats.org/officeDocument/2006/relationships" r:id="rId14"/>
            <a:extLst>
              <a:ext uri="{FF2B5EF4-FFF2-40B4-BE49-F238E27FC236}">
                <a16:creationId xmlns:a16="http://schemas.microsoft.com/office/drawing/2014/main" id="{00000000-0008-0000-0100-000030000000}"/>
              </a:ext>
            </a:extLst>
          </xdr:cNvPr>
          <xdr:cNvSpPr txBox="1"/>
        </xdr:nvSpPr>
        <xdr:spPr>
          <a:xfrm>
            <a:off x="581025" y="1600123"/>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i="0">
                <a:solidFill>
                  <a:schemeClr val="bg1"/>
                </a:solidFill>
                <a:latin typeface="Cambria" panose="02040503050406030204" pitchFamily="18" charset="0"/>
                <a:ea typeface="Cambria" panose="02040503050406030204" pitchFamily="18" charset="0"/>
                <a:cs typeface="+mn-cs"/>
              </a:rPr>
              <a:t>10.30AM</a:t>
            </a:r>
            <a:r>
              <a:rPr lang="en-US" sz="1300" b="1" i="0" baseline="0">
                <a:solidFill>
                  <a:schemeClr val="bg1"/>
                </a:solidFill>
                <a:latin typeface="Cambria" panose="02040503050406030204" pitchFamily="18" charset="0"/>
                <a:ea typeface="Cambria" panose="02040503050406030204" pitchFamily="18" charset="0"/>
                <a:cs typeface="+mn-cs"/>
              </a:rPr>
              <a:t> &amp; 1.30PM Delivery</a:t>
            </a:r>
          </a:p>
        </xdr:txBody>
      </xdr:sp>
      <xdr:pic>
        <xdr:nvPicPr>
          <xdr:cNvPr id="49" name="Graphic 48" descr="Database">
            <a:hlinkClick xmlns:r="http://schemas.openxmlformats.org/officeDocument/2006/relationships" r:id="rId14"/>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6625" y="1640625"/>
            <a:ext cx="419175" cy="419175"/>
          </a:xfrm>
          <a:prstGeom prst="rect">
            <a:avLst/>
          </a:prstGeom>
        </xdr:spPr>
      </xdr:pic>
    </xdr:grpSp>
    <xdr:clientData/>
  </xdr:twoCellAnchor>
  <xdr:twoCellAnchor editAs="absolute">
    <xdr:from>
      <xdr:col>0</xdr:col>
      <xdr:colOff>28575</xdr:colOff>
      <xdr:row>21</xdr:row>
      <xdr:rowOff>161925</xdr:rowOff>
    </xdr:from>
    <xdr:to>
      <xdr:col>0</xdr:col>
      <xdr:colOff>2012175</xdr:colOff>
      <xdr:row>24</xdr:row>
      <xdr:rowOff>112776</xdr:rowOff>
    </xdr:to>
    <xdr:grpSp>
      <xdr:nvGrpSpPr>
        <xdr:cNvPr id="65" name="Group 64">
          <a:extLst>
            <a:ext uri="{FF2B5EF4-FFF2-40B4-BE49-F238E27FC236}">
              <a16:creationId xmlns:a16="http://schemas.microsoft.com/office/drawing/2014/main" id="{00000000-0008-0000-0100-000041000000}"/>
            </a:ext>
          </a:extLst>
        </xdr:cNvPr>
        <xdr:cNvGrpSpPr/>
      </xdr:nvGrpSpPr>
      <xdr:grpSpPr>
        <a:xfrm>
          <a:off x="28575" y="3981450"/>
          <a:ext cx="1983600" cy="493776"/>
          <a:chOff x="73800" y="2800275"/>
          <a:chExt cx="1983600" cy="493776"/>
        </a:xfrm>
      </xdr:grpSpPr>
      <xdr:sp macro="" textlink="">
        <xdr:nvSpPr>
          <xdr:cNvPr id="66" name="TextBox 65">
            <a:hlinkClick xmlns:r="http://schemas.openxmlformats.org/officeDocument/2006/relationships" r:id="rId15"/>
            <a:extLst>
              <a:ext uri="{FF2B5EF4-FFF2-40B4-BE49-F238E27FC236}">
                <a16:creationId xmlns:a16="http://schemas.microsoft.com/office/drawing/2014/main" id="{00000000-0008-0000-0100-000042000000}"/>
              </a:ext>
            </a:extLst>
          </xdr:cNvPr>
          <xdr:cNvSpPr txBox="1"/>
        </xdr:nvSpPr>
        <xdr:spPr>
          <a:xfrm>
            <a:off x="581025" y="2800275"/>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Curry Recipe Per Item</a:t>
            </a:r>
          </a:p>
        </xdr:txBody>
      </xdr:sp>
      <xdr:pic>
        <xdr:nvPicPr>
          <xdr:cNvPr id="67" name="Graphic 66" descr="Bar graph with upward trend">
            <a:hlinkClick xmlns:r="http://schemas.openxmlformats.org/officeDocument/2006/relationships" r:id="rId15"/>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800" y="2826525"/>
            <a:ext cx="419175" cy="419175"/>
          </a:xfrm>
          <a:prstGeom prst="rect">
            <a:avLst/>
          </a:prstGeom>
        </xdr:spPr>
      </xdr:pic>
    </xdr:grpSp>
    <xdr:clientData/>
  </xdr:twoCellAnchor>
  <xdr:twoCellAnchor editAs="absolute">
    <xdr:from>
      <xdr:col>0</xdr:col>
      <xdr:colOff>28575</xdr:colOff>
      <xdr:row>25</xdr:row>
      <xdr:rowOff>95250</xdr:rowOff>
    </xdr:from>
    <xdr:to>
      <xdr:col>0</xdr:col>
      <xdr:colOff>2012175</xdr:colOff>
      <xdr:row>28</xdr:row>
      <xdr:rowOff>46101</xdr:rowOff>
    </xdr:to>
    <xdr:grpSp>
      <xdr:nvGrpSpPr>
        <xdr:cNvPr id="86" name="Group 85">
          <a:extLst>
            <a:ext uri="{FF2B5EF4-FFF2-40B4-BE49-F238E27FC236}">
              <a16:creationId xmlns:a16="http://schemas.microsoft.com/office/drawing/2014/main" id="{00000000-0008-0000-0100-000056000000}"/>
            </a:ext>
          </a:extLst>
        </xdr:cNvPr>
        <xdr:cNvGrpSpPr/>
      </xdr:nvGrpSpPr>
      <xdr:grpSpPr>
        <a:xfrm>
          <a:off x="28575" y="4638675"/>
          <a:ext cx="1983600" cy="493776"/>
          <a:chOff x="73800" y="2800275"/>
          <a:chExt cx="1983600" cy="493776"/>
        </a:xfrm>
      </xdr:grpSpPr>
      <xdr:sp macro="" textlink="">
        <xdr:nvSpPr>
          <xdr:cNvPr id="87" name="TextBox 86">
            <a:hlinkClick xmlns:r="http://schemas.openxmlformats.org/officeDocument/2006/relationships" r:id="rId16"/>
            <a:extLst>
              <a:ext uri="{FF2B5EF4-FFF2-40B4-BE49-F238E27FC236}">
                <a16:creationId xmlns:a16="http://schemas.microsoft.com/office/drawing/2014/main" id="{00000000-0008-0000-0100-000057000000}"/>
              </a:ext>
            </a:extLst>
          </xdr:cNvPr>
          <xdr:cNvSpPr txBox="1"/>
        </xdr:nvSpPr>
        <xdr:spPr>
          <a:xfrm>
            <a:off x="581025" y="2800275"/>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Filling Section</a:t>
            </a:r>
          </a:p>
        </xdr:txBody>
      </xdr:sp>
      <xdr:pic>
        <xdr:nvPicPr>
          <xdr:cNvPr id="88" name="Graphic 87" descr="Bar graph with upward trend">
            <a:hlinkClick xmlns:r="http://schemas.openxmlformats.org/officeDocument/2006/relationships" r:id="rId16"/>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800" y="2826525"/>
            <a:ext cx="419175" cy="419175"/>
          </a:xfrm>
          <a:prstGeom prst="rect">
            <a:avLst/>
          </a:prstGeom>
        </xdr:spPr>
      </xdr:pic>
    </xdr:grpSp>
    <xdr:clientData/>
  </xdr:twoCellAnchor>
  <xdr:twoCellAnchor editAs="absolute">
    <xdr:from>
      <xdr:col>0</xdr:col>
      <xdr:colOff>0</xdr:colOff>
      <xdr:row>28</xdr:row>
      <xdr:rowOff>133349</xdr:rowOff>
    </xdr:from>
    <xdr:to>
      <xdr:col>0</xdr:col>
      <xdr:colOff>1983600</xdr:colOff>
      <xdr:row>29</xdr:row>
      <xdr:rowOff>360425</xdr:rowOff>
    </xdr:to>
    <xdr:grpSp>
      <xdr:nvGrpSpPr>
        <xdr:cNvPr id="101" name="Group 100">
          <a:extLst>
            <a:ext uri="{FF2B5EF4-FFF2-40B4-BE49-F238E27FC236}">
              <a16:creationId xmlns:a16="http://schemas.microsoft.com/office/drawing/2014/main" id="{00000000-0008-0000-0100-000065000000}"/>
            </a:ext>
          </a:extLst>
        </xdr:cNvPr>
        <xdr:cNvGrpSpPr/>
      </xdr:nvGrpSpPr>
      <xdr:grpSpPr>
        <a:xfrm>
          <a:off x="0" y="5219699"/>
          <a:ext cx="1983600" cy="408051"/>
          <a:chOff x="73800" y="2703834"/>
          <a:chExt cx="1983600" cy="590217"/>
        </a:xfrm>
      </xdr:grpSpPr>
      <xdr:sp macro="" textlink="">
        <xdr:nvSpPr>
          <xdr:cNvPr id="102" name="TextBox 101">
            <a:hlinkClick xmlns:r="http://schemas.openxmlformats.org/officeDocument/2006/relationships" r:id="rId17"/>
            <a:extLst>
              <a:ext uri="{FF2B5EF4-FFF2-40B4-BE49-F238E27FC236}">
                <a16:creationId xmlns:a16="http://schemas.microsoft.com/office/drawing/2014/main" id="{00000000-0008-0000-0100-000066000000}"/>
              </a:ext>
            </a:extLst>
          </xdr:cNvPr>
          <xdr:cNvSpPr txBox="1"/>
        </xdr:nvSpPr>
        <xdr:spPr>
          <a:xfrm>
            <a:off x="581025" y="2800275"/>
            <a:ext cx="1476375" cy="49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Calculation</a:t>
            </a:r>
          </a:p>
        </xdr:txBody>
      </xdr:sp>
      <xdr:pic>
        <xdr:nvPicPr>
          <xdr:cNvPr id="103" name="Graphic 102" descr="Bar graph with upward trend">
            <a:hlinkClick xmlns:r="http://schemas.openxmlformats.org/officeDocument/2006/relationships" r:id="rId17"/>
            <a:extLst>
              <a:ext uri="{FF2B5EF4-FFF2-40B4-BE49-F238E27FC236}">
                <a16:creationId xmlns:a16="http://schemas.microsoft.com/office/drawing/2014/main" id="{00000000-0008-0000-0100-00006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800" y="2703834"/>
            <a:ext cx="419175" cy="541865"/>
          </a:xfrm>
          <a:prstGeom prst="rect">
            <a:avLst/>
          </a:prstGeom>
        </xdr:spPr>
      </xdr:pic>
    </xdr:grpSp>
    <xdr:clientData/>
  </xdr:twoCellAnchor>
  <xdr:twoCellAnchor editAs="absolute">
    <xdr:from>
      <xdr:col>1</xdr:col>
      <xdr:colOff>28576</xdr:colOff>
      <xdr:row>15</xdr:row>
      <xdr:rowOff>171450</xdr:rowOff>
    </xdr:from>
    <xdr:to>
      <xdr:col>5</xdr:col>
      <xdr:colOff>695325</xdr:colOff>
      <xdr:row>29</xdr:row>
      <xdr:rowOff>304800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11</xdr:col>
      <xdr:colOff>95251</xdr:colOff>
      <xdr:row>4</xdr:row>
      <xdr:rowOff>104775</xdr:rowOff>
    </xdr:from>
    <xdr:to>
      <xdr:col>15</xdr:col>
      <xdr:colOff>466725</xdr:colOff>
      <xdr:row>29</xdr:row>
      <xdr:rowOff>285750</xdr:rowOff>
    </xdr:to>
    <mc:AlternateContent xmlns:mc="http://schemas.openxmlformats.org/markup-compatibility/2006" xmlns:a14="http://schemas.microsoft.com/office/drawing/2010/main">
      <mc:Choice Requires="a14">
        <xdr:graphicFrame macro="">
          <xdr:nvGraphicFramePr>
            <xdr:cNvPr id="5" name="Item">
              <a:extLst>
                <a:ext uri="{FF2B5EF4-FFF2-40B4-BE49-F238E27FC236}">
                  <a16:creationId xmlns:a16="http://schemas.microsoft.com/office/drawing/2014/main" id="{00000000-0008-0000-0100-00000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11029951" y="790575"/>
              <a:ext cx="3762374" cy="476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847724</xdr:colOff>
      <xdr:row>15</xdr:row>
      <xdr:rowOff>142875</xdr:rowOff>
    </xdr:from>
    <xdr:to>
      <xdr:col>10</xdr:col>
      <xdr:colOff>771524</xdr:colOff>
      <xdr:row>29</xdr:row>
      <xdr:rowOff>314325</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5</xdr:col>
      <xdr:colOff>847724</xdr:colOff>
      <xdr:row>16</xdr:row>
      <xdr:rowOff>9526</xdr:rowOff>
    </xdr:from>
    <xdr:to>
      <xdr:col>8</xdr:col>
      <xdr:colOff>304799</xdr:colOff>
      <xdr:row>29</xdr:row>
      <xdr:rowOff>333375</xdr:rowOff>
    </xdr:to>
    <mc:AlternateContent xmlns:mc="http://schemas.openxmlformats.org/markup-compatibility/2006" xmlns:sle15="http://schemas.microsoft.com/office/drawing/2012/slicer">
      <mc:Choice Requires="sle15">
        <xdr:graphicFrame macro="">
          <xdr:nvGraphicFramePr>
            <xdr:cNvPr id="7" name="Plan">
              <a:extLst>
                <a:ext uri="{FF2B5EF4-FFF2-40B4-BE49-F238E27FC236}">
                  <a16:creationId xmlns:a16="http://schemas.microsoft.com/office/drawing/2014/main" id="{00000000-0008-0000-01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lan"/>
            </a:graphicData>
          </a:graphic>
        </xdr:graphicFrame>
      </mc:Choice>
      <mc:Fallback xmlns="">
        <xdr:sp macro="" textlink="">
          <xdr:nvSpPr>
            <xdr:cNvPr id="0" name=""/>
            <xdr:cNvSpPr>
              <a:spLocks noTextEdit="1"/>
            </xdr:cNvSpPr>
          </xdr:nvSpPr>
          <xdr:spPr>
            <a:xfrm>
              <a:off x="6696074" y="2924176"/>
              <a:ext cx="2000250" cy="26765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104773</xdr:colOff>
      <xdr:row>4</xdr:row>
      <xdr:rowOff>114300</xdr:rowOff>
    </xdr:from>
    <xdr:to>
      <xdr:col>10</xdr:col>
      <xdr:colOff>800099</xdr:colOff>
      <xdr:row>15</xdr:row>
      <xdr:rowOff>66675</xdr:rowOff>
    </xdr:to>
    <xdr:graphicFrame macro="">
      <xdr:nvGraphicFramePr>
        <xdr:cNvPr id="38" name="Chart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676275</xdr:colOff>
      <xdr:row>19</xdr:row>
      <xdr:rowOff>9525</xdr:rowOff>
    </xdr:from>
    <xdr:to>
      <xdr:col>10</xdr:col>
      <xdr:colOff>381289</xdr:colOff>
      <xdr:row>26</xdr:row>
      <xdr:rowOff>111413</xdr:rowOff>
    </xdr:to>
    <xdr:graphicFrame macro="">
      <xdr:nvGraphicFramePr>
        <xdr:cNvPr id="53" name="Chart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821716</xdr:colOff>
      <xdr:row>21</xdr:row>
      <xdr:rowOff>56627</xdr:rowOff>
    </xdr:from>
    <xdr:to>
      <xdr:col>10</xdr:col>
      <xdr:colOff>206205</xdr:colOff>
      <xdr:row>24</xdr:row>
      <xdr:rowOff>12410</xdr:rowOff>
    </xdr:to>
    <xdr:sp macro="" textlink="$G$36">
      <xdr:nvSpPr>
        <xdr:cNvPr id="54" name="TextBox 53">
          <a:extLst>
            <a:ext uri="{FF2B5EF4-FFF2-40B4-BE49-F238E27FC236}">
              <a16:creationId xmlns:a16="http://schemas.microsoft.com/office/drawing/2014/main" id="{00000000-0008-0000-0100-000036000000}"/>
            </a:ext>
          </a:extLst>
        </xdr:cNvPr>
        <xdr:cNvSpPr txBox="1"/>
      </xdr:nvSpPr>
      <xdr:spPr>
        <a:xfrm>
          <a:off x="9213241" y="3876152"/>
          <a:ext cx="1079939" cy="49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447795-DB72-40FA-B7ED-A001189782E1}" type="TxLink">
            <a:rPr lang="en-US" sz="2800" b="1" i="0" u="none" strike="noStrike">
              <a:solidFill>
                <a:schemeClr val="bg1"/>
              </a:solidFill>
              <a:latin typeface="Cambria" panose="02040503050406030204" pitchFamily="18" charset="0"/>
              <a:ea typeface="Cambria" panose="02040503050406030204" pitchFamily="18" charset="0"/>
              <a:cs typeface="Calibri"/>
            </a:rPr>
            <a:pPr algn="ctr"/>
            <a:t>65</a:t>
          </a:fld>
          <a:endParaRPr lang="en-GB" sz="6000" b="1">
            <a:solidFill>
              <a:schemeClr val="bg1"/>
            </a:solidFill>
            <a:latin typeface="Cambria" panose="02040503050406030204" pitchFamily="18" charset="0"/>
            <a:ea typeface="Cambria" panose="02040503050406030204" pitchFamily="18" charset="0"/>
          </a:endParaRPr>
        </a:p>
      </xdr:txBody>
    </xdr:sp>
    <xdr:clientData/>
  </xdr:twoCellAnchor>
  <xdr:twoCellAnchor>
    <xdr:from>
      <xdr:col>8</xdr:col>
      <xdr:colOff>485775</xdr:colOff>
      <xdr:row>25</xdr:row>
      <xdr:rowOff>180451</xdr:rowOff>
    </xdr:from>
    <xdr:to>
      <xdr:col>10</xdr:col>
      <xdr:colOff>657225</xdr:colOff>
      <xdr:row>29</xdr:row>
      <xdr:rowOff>219075</xdr:rowOff>
    </xdr:to>
    <xdr:sp macro="" textlink="$A$40">
      <xdr:nvSpPr>
        <xdr:cNvPr id="39" name="TextBox 38">
          <a:extLst>
            <a:ext uri="{FF2B5EF4-FFF2-40B4-BE49-F238E27FC236}">
              <a16:creationId xmlns:a16="http://schemas.microsoft.com/office/drawing/2014/main" id="{00000000-0008-0000-0100-000027000000}"/>
            </a:ext>
          </a:extLst>
        </xdr:cNvPr>
        <xdr:cNvSpPr txBox="1"/>
      </xdr:nvSpPr>
      <xdr:spPr>
        <a:xfrm>
          <a:off x="8877300" y="4723876"/>
          <a:ext cx="1866900" cy="762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79AC9B-15C8-4235-A01D-069B0FEFA253}" type="TxLink">
            <a:rPr lang="en-US" sz="1800" b="1" i="0" u="none" strike="noStrike">
              <a:solidFill>
                <a:srgbClr val="FFFFFF"/>
              </a:solidFill>
              <a:latin typeface="Cambria"/>
              <a:ea typeface="Cambria"/>
              <a:cs typeface="Calibri"/>
            </a:rPr>
            <a:pPr algn="ctr"/>
            <a:t>Bacon Pastry</a:t>
          </a:fld>
          <a:endParaRPr lang="en-GB" sz="8800" b="1">
            <a:solidFill>
              <a:schemeClr val="bg1"/>
            </a:solidFill>
            <a:latin typeface="Cambria" panose="02040503050406030204" pitchFamily="18" charset="0"/>
            <a:ea typeface="Cambria" panose="02040503050406030204" pitchFamily="18" charset="0"/>
          </a:endParaRPr>
        </a:p>
      </xdr:txBody>
    </xdr:sp>
    <xdr:clientData/>
  </xdr:twoCellAnchor>
  <xdr:twoCellAnchor editAs="absolute">
    <xdr:from>
      <xdr:col>12</xdr:col>
      <xdr:colOff>685800</xdr:colOff>
      <xdr:row>4</xdr:row>
      <xdr:rowOff>123826</xdr:rowOff>
    </xdr:from>
    <xdr:to>
      <xdr:col>13</xdr:col>
      <xdr:colOff>809625</xdr:colOff>
      <xdr:row>6</xdr:row>
      <xdr:rowOff>47626</xdr:rowOff>
    </xdr:to>
    <xdr:sp macro="[0]!RectangleRoundedCorners2_Click"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2468225" y="809626"/>
          <a:ext cx="971550" cy="342900"/>
        </a:xfrm>
        <a:prstGeom prst="roundRect">
          <a:avLst>
            <a:gd name="adj" fmla="val 40910"/>
          </a:avLst>
        </a:prstGeom>
        <a:gradFill>
          <a:gsLst>
            <a:gs pos="0">
              <a:srgbClr val="7030A0"/>
            </a:gs>
            <a:gs pos="50000">
              <a:srgbClr val="C081FF"/>
            </a:gs>
            <a:gs pos="100000">
              <a:schemeClr val="bg1"/>
            </a:gs>
            <a:gs pos="100000">
              <a:schemeClr val="bg1"/>
            </a:gs>
          </a:gsLst>
          <a:lin ang="5400000" scaled="1"/>
        </a:gradFill>
        <a:ln w="25400">
          <a:gradFill>
            <a:gsLst>
              <a:gs pos="0">
                <a:srgbClr val="0000FF"/>
              </a:gs>
              <a:gs pos="50000">
                <a:srgbClr val="00FF00"/>
              </a:gs>
              <a:gs pos="100000">
                <a:schemeClr val="bg1"/>
              </a:gs>
              <a:gs pos="100000">
                <a:schemeClr val="bg1"/>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1">
              <a:solidFill>
                <a:srgbClr val="0000FF"/>
              </a:solidFill>
              <a:latin typeface="Cambria" panose="02040503050406030204" pitchFamily="18" charset="0"/>
              <a:ea typeface="Cambria" panose="02040503050406030204" pitchFamily="18" charset="0"/>
            </a:rPr>
            <a:t>Clear</a:t>
          </a:r>
        </a:p>
      </xdr:txBody>
    </xdr:sp>
    <xdr:clientData/>
  </xdr:twoCellAnchor>
  <xdr:twoCellAnchor>
    <xdr:from>
      <xdr:col>0</xdr:col>
      <xdr:colOff>513947</xdr:colOff>
      <xdr:row>30</xdr:row>
      <xdr:rowOff>38388</xdr:rowOff>
    </xdr:from>
    <xdr:to>
      <xdr:col>0</xdr:col>
      <xdr:colOff>1990322</xdr:colOff>
      <xdr:row>30</xdr:row>
      <xdr:rowOff>378357</xdr:rowOff>
    </xdr:to>
    <xdr:sp macro="" textlink="">
      <xdr:nvSpPr>
        <xdr:cNvPr id="40" name="TextBox 39">
          <a:hlinkClick xmlns:r="http://schemas.openxmlformats.org/officeDocument/2006/relationships" r:id="rId22"/>
          <a:extLst>
            <a:ext uri="{FF2B5EF4-FFF2-40B4-BE49-F238E27FC236}">
              <a16:creationId xmlns:a16="http://schemas.microsoft.com/office/drawing/2014/main" id="{00000000-0008-0000-0100-000028000000}"/>
            </a:ext>
          </a:extLst>
        </xdr:cNvPr>
        <xdr:cNvSpPr txBox="1"/>
      </xdr:nvSpPr>
      <xdr:spPr>
        <a:xfrm>
          <a:off x="513947" y="5663741"/>
          <a:ext cx="1476375" cy="33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b="1">
              <a:solidFill>
                <a:schemeClr val="bg1"/>
              </a:solidFill>
              <a:latin typeface="Cambria" panose="02040503050406030204" pitchFamily="18" charset="0"/>
              <a:ea typeface="Cambria" panose="02040503050406030204" pitchFamily="18" charset="0"/>
              <a:cs typeface="+mn-cs"/>
            </a:rPr>
            <a:t>Curry Sheet</a:t>
          </a:r>
        </a:p>
      </xdr:txBody>
    </xdr:sp>
    <xdr:clientData/>
  </xdr:twoCellAnchor>
  <xdr:twoCellAnchor>
    <xdr:from>
      <xdr:col>0</xdr:col>
      <xdr:colOff>6722</xdr:colOff>
      <xdr:row>29</xdr:row>
      <xdr:rowOff>386605</xdr:rowOff>
    </xdr:from>
    <xdr:to>
      <xdr:col>0</xdr:col>
      <xdr:colOff>425897</xdr:colOff>
      <xdr:row>30</xdr:row>
      <xdr:rowOff>345066</xdr:rowOff>
    </xdr:to>
    <xdr:pic>
      <xdr:nvPicPr>
        <xdr:cNvPr id="41" name="Graphic 40" descr="Bar graph with upward trend">
          <a:hlinkClick xmlns:r="http://schemas.openxmlformats.org/officeDocument/2006/relationships" r:id="rId17"/>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722" y="5597340"/>
          <a:ext cx="419175" cy="3730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1838325</xdr:colOff>
          <xdr:row>1</xdr:row>
          <xdr:rowOff>228600</xdr:rowOff>
        </xdr:from>
        <xdr:to>
          <xdr:col>0</xdr:col>
          <xdr:colOff>2952750</xdr:colOff>
          <xdr:row>3</xdr:row>
          <xdr:rowOff>171450</xdr:rowOff>
        </xdr:to>
        <xdr:sp macro="" textlink="">
          <xdr:nvSpPr>
            <xdr:cNvPr id="26626" name="AddNewButton"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457200</xdr:colOff>
          <xdr:row>0</xdr:row>
          <xdr:rowOff>76200</xdr:rowOff>
        </xdr:from>
        <xdr:to>
          <xdr:col>7</xdr:col>
          <xdr:colOff>561975</xdr:colOff>
          <xdr:row>1</xdr:row>
          <xdr:rowOff>47625</xdr:rowOff>
        </xdr:to>
        <xdr:sp macro="" textlink="">
          <xdr:nvSpPr>
            <xdr:cNvPr id="5121" name="ShorteatsSectionButton"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1</xdr:row>
          <xdr:rowOff>95250</xdr:rowOff>
        </xdr:from>
        <xdr:to>
          <xdr:col>7</xdr:col>
          <xdr:colOff>561975</xdr:colOff>
          <xdr:row>2</xdr:row>
          <xdr:rowOff>66675</xdr:rowOff>
        </xdr:to>
        <xdr:sp macro="" textlink="">
          <xdr:nvSpPr>
            <xdr:cNvPr id="5124" name="MainProductionButton"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2</xdr:row>
          <xdr:rowOff>0</xdr:rowOff>
        </xdr:from>
        <xdr:to>
          <xdr:col>12</xdr:col>
          <xdr:colOff>295275</xdr:colOff>
          <xdr:row>2</xdr:row>
          <xdr:rowOff>428625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Cambria"/>
                  <a:ea typeface="Cambria"/>
                </a:rPr>
                <a:t>Delivery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xdr:row>
          <xdr:rowOff>457200</xdr:rowOff>
        </xdr:from>
        <xdr:to>
          <xdr:col>22</xdr:col>
          <xdr:colOff>9525</xdr:colOff>
          <xdr:row>3</xdr:row>
          <xdr:rowOff>0</xdr:rowOff>
        </xdr:to>
        <xdr:sp macro="" textlink="">
          <xdr:nvSpPr>
            <xdr:cNvPr id="5128" name="SpotCurrySheetButton"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0</xdr:row>
          <xdr:rowOff>133350</xdr:rowOff>
        </xdr:from>
        <xdr:to>
          <xdr:col>22</xdr:col>
          <xdr:colOff>9525</xdr:colOff>
          <xdr:row>1</xdr:row>
          <xdr:rowOff>180975</xdr:rowOff>
        </xdr:to>
        <xdr:sp macro="" textlink="">
          <xdr:nvSpPr>
            <xdr:cNvPr id="5130" name="SixAMCurrySheetButton"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47625</xdr:rowOff>
        </xdr:from>
        <xdr:to>
          <xdr:col>11</xdr:col>
          <xdr:colOff>200025</xdr:colOff>
          <xdr:row>1</xdr:row>
          <xdr:rowOff>171450</xdr:rowOff>
        </xdr:to>
        <xdr:sp macro="" textlink="">
          <xdr:nvSpPr>
            <xdr:cNvPr id="5135" name="HomeButton"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4</xdr:row>
          <xdr:rowOff>38100</xdr:rowOff>
        </xdr:from>
        <xdr:to>
          <xdr:col>9</xdr:col>
          <xdr:colOff>276225</xdr:colOff>
          <xdr:row>4</xdr:row>
          <xdr:rowOff>171450</xdr:rowOff>
        </xdr:to>
        <xdr:sp macro="" textlink="">
          <xdr:nvSpPr>
            <xdr:cNvPr id="5137" name="CheckBox"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4</xdr:row>
          <xdr:rowOff>38100</xdr:rowOff>
        </xdr:from>
        <xdr:to>
          <xdr:col>10</xdr:col>
          <xdr:colOff>276225</xdr:colOff>
          <xdr:row>4</xdr:row>
          <xdr:rowOff>171450</xdr:rowOff>
        </xdr:to>
        <xdr:sp macro="" textlink="">
          <xdr:nvSpPr>
            <xdr:cNvPr id="5138" name="CheckBox0"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4</xdr:row>
          <xdr:rowOff>38100</xdr:rowOff>
        </xdr:from>
        <xdr:to>
          <xdr:col>11</xdr:col>
          <xdr:colOff>276225</xdr:colOff>
          <xdr:row>4</xdr:row>
          <xdr:rowOff>171450</xdr:rowOff>
        </xdr:to>
        <xdr:sp macro="" textlink="">
          <xdr:nvSpPr>
            <xdr:cNvPr id="5139" name="CheckBox1"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4</xdr:row>
          <xdr:rowOff>38100</xdr:rowOff>
        </xdr:from>
        <xdr:to>
          <xdr:col>12</xdr:col>
          <xdr:colOff>276225</xdr:colOff>
          <xdr:row>4</xdr:row>
          <xdr:rowOff>171450</xdr:rowOff>
        </xdr:to>
        <xdr:sp macro="" textlink="">
          <xdr:nvSpPr>
            <xdr:cNvPr id="5140" name="CheckBox2"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4</xdr:row>
          <xdr:rowOff>38100</xdr:rowOff>
        </xdr:from>
        <xdr:to>
          <xdr:col>13</xdr:col>
          <xdr:colOff>276225</xdr:colOff>
          <xdr:row>4</xdr:row>
          <xdr:rowOff>171450</xdr:rowOff>
        </xdr:to>
        <xdr:sp macro="" textlink="">
          <xdr:nvSpPr>
            <xdr:cNvPr id="5141" name="CheckBox3"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4</xdr:row>
          <xdr:rowOff>38100</xdr:rowOff>
        </xdr:from>
        <xdr:to>
          <xdr:col>14</xdr:col>
          <xdr:colOff>276225</xdr:colOff>
          <xdr:row>4</xdr:row>
          <xdr:rowOff>171450</xdr:rowOff>
        </xdr:to>
        <xdr:sp macro="" textlink="">
          <xdr:nvSpPr>
            <xdr:cNvPr id="5142" name="CheckBox4"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152400</xdr:colOff>
          <xdr:row>4</xdr:row>
          <xdr:rowOff>38100</xdr:rowOff>
        </xdr:from>
        <xdr:to>
          <xdr:col>15</xdr:col>
          <xdr:colOff>276225</xdr:colOff>
          <xdr:row>4</xdr:row>
          <xdr:rowOff>171450</xdr:rowOff>
        </xdr:to>
        <xdr:sp macro="" textlink="">
          <xdr:nvSpPr>
            <xdr:cNvPr id="5143" name="CheckBox5"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4</xdr:row>
          <xdr:rowOff>38100</xdr:rowOff>
        </xdr:from>
        <xdr:to>
          <xdr:col>16</xdr:col>
          <xdr:colOff>276225</xdr:colOff>
          <xdr:row>4</xdr:row>
          <xdr:rowOff>171450</xdr:rowOff>
        </xdr:to>
        <xdr:sp macro="" textlink="">
          <xdr:nvSpPr>
            <xdr:cNvPr id="5144" name="CheckBox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4</xdr:row>
          <xdr:rowOff>38100</xdr:rowOff>
        </xdr:from>
        <xdr:to>
          <xdr:col>17</xdr:col>
          <xdr:colOff>276225</xdr:colOff>
          <xdr:row>4</xdr:row>
          <xdr:rowOff>171450</xdr:rowOff>
        </xdr:to>
        <xdr:sp macro="" textlink="">
          <xdr:nvSpPr>
            <xdr:cNvPr id="5145" name="CheckBox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4</xdr:row>
          <xdr:rowOff>38100</xdr:rowOff>
        </xdr:from>
        <xdr:to>
          <xdr:col>18</xdr:col>
          <xdr:colOff>276225</xdr:colOff>
          <xdr:row>4</xdr:row>
          <xdr:rowOff>171450</xdr:rowOff>
        </xdr:to>
        <xdr:sp macro="" textlink="">
          <xdr:nvSpPr>
            <xdr:cNvPr id="5146" name="CheckBox8"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4</xdr:row>
          <xdr:rowOff>38100</xdr:rowOff>
        </xdr:from>
        <xdr:to>
          <xdr:col>19</xdr:col>
          <xdr:colOff>276225</xdr:colOff>
          <xdr:row>4</xdr:row>
          <xdr:rowOff>171450</xdr:rowOff>
        </xdr:to>
        <xdr:sp macro="" textlink="">
          <xdr:nvSpPr>
            <xdr:cNvPr id="5147" name="CheckBox9"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152400</xdr:colOff>
          <xdr:row>4</xdr:row>
          <xdr:rowOff>38100</xdr:rowOff>
        </xdr:from>
        <xdr:to>
          <xdr:col>20</xdr:col>
          <xdr:colOff>276225</xdr:colOff>
          <xdr:row>4</xdr:row>
          <xdr:rowOff>171450</xdr:rowOff>
        </xdr:to>
        <xdr:sp macro="" textlink="">
          <xdr:nvSpPr>
            <xdr:cNvPr id="5148" name="CheckBox10"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4</xdr:row>
          <xdr:rowOff>38100</xdr:rowOff>
        </xdr:from>
        <xdr:to>
          <xdr:col>21</xdr:col>
          <xdr:colOff>276225</xdr:colOff>
          <xdr:row>4</xdr:row>
          <xdr:rowOff>171450</xdr:rowOff>
        </xdr:to>
        <xdr:sp macro="" textlink="">
          <xdr:nvSpPr>
            <xdr:cNvPr id="5149" name="CheckBox11"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152400</xdr:colOff>
          <xdr:row>4</xdr:row>
          <xdr:rowOff>38100</xdr:rowOff>
        </xdr:from>
        <xdr:to>
          <xdr:col>22</xdr:col>
          <xdr:colOff>276225</xdr:colOff>
          <xdr:row>4</xdr:row>
          <xdr:rowOff>171450</xdr:rowOff>
        </xdr:to>
        <xdr:sp macro="" textlink="">
          <xdr:nvSpPr>
            <xdr:cNvPr id="5150" name="CheckBox12"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152400</xdr:colOff>
          <xdr:row>4</xdr:row>
          <xdr:rowOff>38100</xdr:rowOff>
        </xdr:from>
        <xdr:to>
          <xdr:col>23</xdr:col>
          <xdr:colOff>276225</xdr:colOff>
          <xdr:row>4</xdr:row>
          <xdr:rowOff>171450</xdr:rowOff>
        </xdr:to>
        <xdr:sp macro="" textlink="">
          <xdr:nvSpPr>
            <xdr:cNvPr id="5151" name="CheckBox13"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1647825</xdr:colOff>
          <xdr:row>0</xdr:row>
          <xdr:rowOff>28575</xdr:rowOff>
        </xdr:from>
        <xdr:to>
          <xdr:col>2</xdr:col>
          <xdr:colOff>314325</xdr:colOff>
          <xdr:row>1</xdr:row>
          <xdr:rowOff>257175</xdr:rowOff>
        </xdr:to>
        <xdr:sp macro="" textlink="">
          <xdr:nvSpPr>
            <xdr:cNvPr id="5152" name="EveningCurfewDeliveryButton"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0</xdr:row>
          <xdr:rowOff>28575</xdr:rowOff>
        </xdr:from>
        <xdr:to>
          <xdr:col>4</xdr:col>
          <xdr:colOff>180975</xdr:colOff>
          <xdr:row>1</xdr:row>
          <xdr:rowOff>257175</xdr:rowOff>
        </xdr:to>
        <xdr:sp macro="" textlink="">
          <xdr:nvSpPr>
            <xdr:cNvPr id="5153" name="WeekdaysEveningButton"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0</xdr:row>
          <xdr:rowOff>28575</xdr:rowOff>
        </xdr:from>
        <xdr:to>
          <xdr:col>6</xdr:col>
          <xdr:colOff>47625</xdr:colOff>
          <xdr:row>1</xdr:row>
          <xdr:rowOff>257175</xdr:rowOff>
        </xdr:to>
        <xdr:sp macro="" textlink="">
          <xdr:nvSpPr>
            <xdr:cNvPr id="5154" name="SaturdayEveningButton"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14</xdr:col>
      <xdr:colOff>133350</xdr:colOff>
      <xdr:row>6</xdr:row>
      <xdr:rowOff>152399</xdr:rowOff>
    </xdr:from>
    <xdr:to>
      <xdr:col>20</xdr:col>
      <xdr:colOff>190500</xdr:colOff>
      <xdr:row>17</xdr:row>
      <xdr:rowOff>200024</xdr:rowOff>
    </xdr:to>
    <xdr:sp macro="" textlink="">
      <xdr:nvSpPr>
        <xdr:cNvPr id="2" name="Rounded Rectangular Callout 1" hidden="1">
          <a:extLst>
            <a:ext uri="{FF2B5EF4-FFF2-40B4-BE49-F238E27FC236}">
              <a16:creationId xmlns:a16="http://schemas.microsoft.com/office/drawing/2014/main" id="{00000000-0008-0000-0400-000002000000}"/>
            </a:ext>
          </a:extLst>
        </xdr:cNvPr>
        <xdr:cNvSpPr/>
      </xdr:nvSpPr>
      <xdr:spPr>
        <a:xfrm>
          <a:off x="9267825" y="2590799"/>
          <a:ext cx="2943225" cy="2352675"/>
        </a:xfrm>
        <a:prstGeom prst="wedgeRoundRectCallout">
          <a:avLst>
            <a:gd name="adj1" fmla="val -36043"/>
            <a:gd name="adj2" fmla="val -75840"/>
            <a:gd name="adj3" fmla="val 16667"/>
          </a:avLst>
        </a:prstGeom>
        <a:solidFill>
          <a:srgbClr val="FFC000"/>
        </a:solidFill>
        <a:ln w="57150">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2800" b="1" i="1">
              <a:solidFill>
                <a:srgbClr val="FF0000"/>
              </a:solidFill>
              <a:latin typeface="Cambria" panose="02040503050406030204" pitchFamily="18" charset="0"/>
              <a:ea typeface="Cambria" panose="02040503050406030204" pitchFamily="18" charset="0"/>
            </a:rPr>
            <a:t>Please Use Unselect Option to Clear Showroom Data.</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152400</xdr:colOff>
          <xdr:row>5</xdr:row>
          <xdr:rowOff>47625</xdr:rowOff>
        </xdr:from>
        <xdr:to>
          <xdr:col>18</xdr:col>
          <xdr:colOff>266700</xdr:colOff>
          <xdr:row>7</xdr:row>
          <xdr:rowOff>0</xdr:rowOff>
        </xdr:to>
        <xdr:sp macro="" textlink="">
          <xdr:nvSpPr>
            <xdr:cNvPr id="5155" name="TextBoxGenarated"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28575</xdr:rowOff>
        </xdr:from>
        <xdr:to>
          <xdr:col>7</xdr:col>
          <xdr:colOff>504825</xdr:colOff>
          <xdr:row>1</xdr:row>
          <xdr:rowOff>257175</xdr:rowOff>
        </xdr:to>
        <xdr:sp macro="" textlink="">
          <xdr:nvSpPr>
            <xdr:cNvPr id="5156" name="SundayEveningButton"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104775</xdr:rowOff>
        </xdr:from>
        <xdr:to>
          <xdr:col>11</xdr:col>
          <xdr:colOff>238125</xdr:colOff>
          <xdr:row>19</xdr:row>
          <xdr:rowOff>0</xdr:rowOff>
        </xdr:to>
        <xdr:sp macro="" textlink="">
          <xdr:nvSpPr>
            <xdr:cNvPr id="5157" name="MorningCurfewButton"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15</xdr:row>
          <xdr:rowOff>104775</xdr:rowOff>
        </xdr:from>
        <xdr:to>
          <xdr:col>13</xdr:col>
          <xdr:colOff>428625</xdr:colOff>
          <xdr:row>19</xdr:row>
          <xdr:rowOff>0</xdr:rowOff>
        </xdr:to>
        <xdr:sp macro="" textlink="">
          <xdr:nvSpPr>
            <xdr:cNvPr id="5158" name="MorningWeekdaysButton"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15</xdr:row>
          <xdr:rowOff>104775</xdr:rowOff>
        </xdr:from>
        <xdr:to>
          <xdr:col>16</xdr:col>
          <xdr:colOff>171450</xdr:colOff>
          <xdr:row>19</xdr:row>
          <xdr:rowOff>0</xdr:rowOff>
        </xdr:to>
        <xdr:sp macro="" textlink="">
          <xdr:nvSpPr>
            <xdr:cNvPr id="5159" name="MorningSaturdayButton"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266700</xdr:colOff>
          <xdr:row>15</xdr:row>
          <xdr:rowOff>104775</xdr:rowOff>
        </xdr:from>
        <xdr:to>
          <xdr:col>18</xdr:col>
          <xdr:colOff>285750</xdr:colOff>
          <xdr:row>19</xdr:row>
          <xdr:rowOff>0</xdr:rowOff>
        </xdr:to>
        <xdr:sp macro="" textlink="">
          <xdr:nvSpPr>
            <xdr:cNvPr id="5160" name="MorningSundayButton"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390525</xdr:colOff>
          <xdr:row>15</xdr:row>
          <xdr:rowOff>104775</xdr:rowOff>
        </xdr:from>
        <xdr:to>
          <xdr:col>20</xdr:col>
          <xdr:colOff>342900</xdr:colOff>
          <xdr:row>19</xdr:row>
          <xdr:rowOff>0</xdr:rowOff>
        </xdr:to>
        <xdr:sp macro="" textlink="">
          <xdr:nvSpPr>
            <xdr:cNvPr id="5161" name="MorningPoyaButton"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8</xdr:row>
          <xdr:rowOff>19050</xdr:rowOff>
        </xdr:from>
        <xdr:to>
          <xdr:col>18</xdr:col>
          <xdr:colOff>266700</xdr:colOff>
          <xdr:row>9</xdr:row>
          <xdr:rowOff>180975</xdr:rowOff>
        </xdr:to>
        <xdr:sp macro="" textlink="">
          <xdr:nvSpPr>
            <xdr:cNvPr id="5162" name="TextBoxProductionActivated"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514350</xdr:colOff>
      <xdr:row>11</xdr:row>
      <xdr:rowOff>19049</xdr:rowOff>
    </xdr:from>
    <xdr:to>
      <xdr:col>7</xdr:col>
      <xdr:colOff>552450</xdr:colOff>
      <xdr:row>16</xdr:row>
      <xdr:rowOff>85724</xdr:rowOff>
    </xdr:to>
    <xdr:sp macro="" textlink="">
      <xdr:nvSpPr>
        <xdr:cNvPr id="4" name="Rectangular Callout 3" hidden="1">
          <a:extLst>
            <a:ext uri="{FF2B5EF4-FFF2-40B4-BE49-F238E27FC236}">
              <a16:creationId xmlns:a16="http://schemas.microsoft.com/office/drawing/2014/main" id="{00000000-0008-0000-0400-000004000000}"/>
            </a:ext>
          </a:extLst>
        </xdr:cNvPr>
        <xdr:cNvSpPr/>
      </xdr:nvSpPr>
      <xdr:spPr>
        <a:xfrm>
          <a:off x="3276600" y="3190874"/>
          <a:ext cx="2990850" cy="1114425"/>
        </a:xfrm>
        <a:prstGeom prst="wedgeRectCallout">
          <a:avLst>
            <a:gd name="adj1" fmla="val 1953"/>
            <a:gd name="adj2" fmla="val -262243"/>
          </a:avLst>
        </a:prstGeom>
        <a:solidFill>
          <a:srgbClr val="FFC000"/>
        </a:solidFill>
        <a:ln w="38100">
          <a:solidFill>
            <a:sysClr val="windowText" lastClr="000000"/>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3200" b="1" i="1">
              <a:solidFill>
                <a:srgbClr val="FF0000"/>
              </a:solidFill>
              <a:latin typeface="Cambria" panose="02040503050406030204" pitchFamily="18" charset="0"/>
              <a:ea typeface="Cambria" panose="02040503050406030204" pitchFamily="18" charset="0"/>
            </a:rPr>
            <a:t>Production Detail</a:t>
          </a:r>
          <a:endParaRPr lang="en-US" sz="1400" b="1" i="1">
            <a:solidFill>
              <a:srgbClr val="FF0000"/>
            </a:solidFill>
            <a:latin typeface="Cambria" panose="02040503050406030204" pitchFamily="18" charset="0"/>
            <a:ea typeface="Cambria" panose="02040503050406030204" pitchFamily="18" charset="0"/>
          </a:endParaRPr>
        </a:p>
      </xdr:txBody>
    </xdr:sp>
    <xdr:clientData fPrintsWithSheet="0"/>
  </xdr:twoCellAnchor>
  <xdr:twoCellAnchor>
    <xdr:from>
      <xdr:col>16</xdr:col>
      <xdr:colOff>390526</xdr:colOff>
      <xdr:row>0</xdr:row>
      <xdr:rowOff>0</xdr:rowOff>
    </xdr:from>
    <xdr:to>
      <xdr:col>24</xdr:col>
      <xdr:colOff>809626</xdr:colOff>
      <xdr:row>3</xdr:row>
      <xdr:rowOff>371475</xdr:rowOff>
    </xdr:to>
    <xdr:sp macro="" textlink="">
      <xdr:nvSpPr>
        <xdr:cNvPr id="5" name="32-Point Star 4" hidden="1">
          <a:extLst>
            <a:ext uri="{FF2B5EF4-FFF2-40B4-BE49-F238E27FC236}">
              <a16:creationId xmlns:a16="http://schemas.microsoft.com/office/drawing/2014/main" id="{00000000-0008-0000-0400-000005000000}"/>
            </a:ext>
          </a:extLst>
        </xdr:cNvPr>
        <xdr:cNvSpPr/>
      </xdr:nvSpPr>
      <xdr:spPr>
        <a:xfrm>
          <a:off x="9725026" y="0"/>
          <a:ext cx="4000500" cy="1571625"/>
        </a:xfrm>
        <a:prstGeom prst="star32">
          <a:avLst/>
        </a:prstGeom>
        <a:solidFill>
          <a:srgbClr val="FF0000"/>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18</xdr:col>
      <xdr:colOff>200025</xdr:colOff>
      <xdr:row>5</xdr:row>
      <xdr:rowOff>180974</xdr:rowOff>
    </xdr:from>
    <xdr:to>
      <xdr:col>23</xdr:col>
      <xdr:colOff>295275</xdr:colOff>
      <xdr:row>13</xdr:row>
      <xdr:rowOff>114299</xdr:rowOff>
    </xdr:to>
    <xdr:sp macro="" textlink="">
      <xdr:nvSpPr>
        <xdr:cNvPr id="6" name="Rounded Rectangular Callout 5" hidden="1">
          <a:extLst>
            <a:ext uri="{FF2B5EF4-FFF2-40B4-BE49-F238E27FC236}">
              <a16:creationId xmlns:a16="http://schemas.microsoft.com/office/drawing/2014/main" id="{00000000-0008-0000-0400-000006000000}"/>
            </a:ext>
          </a:extLst>
        </xdr:cNvPr>
        <xdr:cNvSpPr/>
      </xdr:nvSpPr>
      <xdr:spPr>
        <a:xfrm>
          <a:off x="10991850" y="2095499"/>
          <a:ext cx="2333625" cy="1609725"/>
        </a:xfrm>
        <a:prstGeom prst="wedgeRoundRectCallout">
          <a:avLst>
            <a:gd name="adj1" fmla="val -47471"/>
            <a:gd name="adj2" fmla="val 70905"/>
            <a:gd name="adj3" fmla="val 16667"/>
          </a:avLst>
        </a:prstGeom>
        <a:solidFill>
          <a:srgbClr val="00FF00"/>
        </a:solid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rgbClr val="FF0000"/>
              </a:solidFill>
              <a:latin typeface="Cambria" panose="02040503050406030204" pitchFamily="18" charset="0"/>
              <a:ea typeface="Cambria" panose="02040503050406030204" pitchFamily="18" charset="0"/>
            </a:rPr>
            <a:t>Tomarrow is </a:t>
          </a:r>
        </a:p>
        <a:p>
          <a:pPr algn="ctr"/>
          <a:r>
            <a:rPr lang="en-US" sz="2800" b="1">
              <a:solidFill>
                <a:srgbClr val="FF0000"/>
              </a:solidFill>
              <a:latin typeface="Cambria" panose="02040503050406030204" pitchFamily="18" charset="0"/>
              <a:ea typeface="Cambria" panose="02040503050406030204" pitchFamily="18" charset="0"/>
            </a:rPr>
            <a:t>Sunday</a:t>
          </a:r>
        </a:p>
      </xdr:txBody>
    </xdr:sp>
    <xdr:clientData/>
  </xdr:twoCellAnchor>
  <mc:AlternateContent xmlns:mc="http://schemas.openxmlformats.org/markup-compatibility/2006">
    <mc:Choice xmlns:a14="http://schemas.microsoft.com/office/drawing/2010/main" Requires="a14">
      <xdr:twoCellAnchor editAs="oneCell">
        <xdr:from>
          <xdr:col>22</xdr:col>
          <xdr:colOff>200025</xdr:colOff>
          <xdr:row>0</xdr:row>
          <xdr:rowOff>47625</xdr:rowOff>
        </xdr:from>
        <xdr:to>
          <xdr:col>25</xdr:col>
          <xdr:colOff>333375</xdr:colOff>
          <xdr:row>1</xdr:row>
          <xdr:rowOff>38100</xdr:rowOff>
        </xdr:to>
        <xdr:sp macro="" textlink="">
          <xdr:nvSpPr>
            <xdr:cNvPr id="5163" name="TextBoxSunday5AM"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171450</xdr:colOff>
      <xdr:row>2</xdr:row>
      <xdr:rowOff>457200</xdr:rowOff>
    </xdr:from>
    <xdr:to>
      <xdr:col>12</xdr:col>
      <xdr:colOff>257175</xdr:colOff>
      <xdr:row>9</xdr:row>
      <xdr:rowOff>85725</xdr:rowOff>
    </xdr:to>
    <xdr:sp macro="" textlink="">
      <xdr:nvSpPr>
        <xdr:cNvPr id="3" name="Rounded Rectangular Callout 2" hidden="1">
          <a:extLst>
            <a:ext uri="{FF2B5EF4-FFF2-40B4-BE49-F238E27FC236}">
              <a16:creationId xmlns:a16="http://schemas.microsoft.com/office/drawing/2014/main" id="{00000000-0008-0000-0400-000003000000}"/>
            </a:ext>
          </a:extLst>
        </xdr:cNvPr>
        <xdr:cNvSpPr/>
      </xdr:nvSpPr>
      <xdr:spPr>
        <a:xfrm>
          <a:off x="6477000" y="1466850"/>
          <a:ext cx="2019300" cy="1685925"/>
        </a:xfrm>
        <a:prstGeom prst="wedgeRoundRectCallout">
          <a:avLst>
            <a:gd name="adj1" fmla="val -50549"/>
            <a:gd name="adj2" fmla="val -92056"/>
            <a:gd name="adj3" fmla="val 16667"/>
          </a:avLst>
        </a:prstGeom>
        <a:solidFill>
          <a:srgbClr val="00FF00"/>
        </a:solid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rgbClr val="FF0000"/>
              </a:solidFill>
              <a:latin typeface="Cambria" panose="02040503050406030204" pitchFamily="18" charset="0"/>
              <a:ea typeface="Cambria" panose="02040503050406030204" pitchFamily="18" charset="0"/>
            </a:rPr>
            <a:t>Tomarrow Is </a:t>
          </a:r>
        </a:p>
        <a:p>
          <a:pPr algn="ctr"/>
          <a:r>
            <a:rPr lang="en-US" sz="2400" b="1">
              <a:solidFill>
                <a:srgbClr val="FF0000"/>
              </a:solidFill>
              <a:latin typeface="Cambria" panose="02040503050406030204" pitchFamily="18" charset="0"/>
              <a:ea typeface="Cambria" panose="02040503050406030204" pitchFamily="18" charset="0"/>
            </a:rPr>
            <a:t>Sunday</a:t>
          </a:r>
        </a:p>
      </xdr:txBody>
    </xdr:sp>
    <xdr:clientData/>
  </xdr:twoCellAnchor>
  <mc:AlternateContent xmlns:mc="http://schemas.openxmlformats.org/markup-compatibility/2006">
    <mc:Choice xmlns:a14="http://schemas.microsoft.com/office/drawing/2010/main" Requires="a14">
      <xdr:twoCellAnchor editAs="oneCell">
        <xdr:from>
          <xdr:col>22</xdr:col>
          <xdr:colOff>238125</xdr:colOff>
          <xdr:row>2</xdr:row>
          <xdr:rowOff>0</xdr:rowOff>
        </xdr:from>
        <xdr:to>
          <xdr:col>25</xdr:col>
          <xdr:colOff>333375</xdr:colOff>
          <xdr:row>2</xdr:row>
          <xdr:rowOff>466725</xdr:rowOff>
        </xdr:to>
        <xdr:sp macro="" textlink="">
          <xdr:nvSpPr>
            <xdr:cNvPr id="5164" name="TextBoxSunday6AM"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438150</xdr:colOff>
          <xdr:row>15</xdr:row>
          <xdr:rowOff>104775</xdr:rowOff>
        </xdr:from>
        <xdr:to>
          <xdr:col>23</xdr:col>
          <xdr:colOff>76200</xdr:colOff>
          <xdr:row>19</xdr:row>
          <xdr:rowOff>0</xdr:rowOff>
        </xdr:to>
        <xdr:sp macro="" textlink="">
          <xdr:nvSpPr>
            <xdr:cNvPr id="5165" name="MorningApNewYearButton"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0</xdr:row>
          <xdr:rowOff>28575</xdr:rowOff>
        </xdr:from>
        <xdr:to>
          <xdr:col>9</xdr:col>
          <xdr:colOff>361950</xdr:colOff>
          <xdr:row>1</xdr:row>
          <xdr:rowOff>257175</xdr:rowOff>
        </xdr:to>
        <xdr:sp macro="" textlink="">
          <xdr:nvSpPr>
            <xdr:cNvPr id="5166" name="ApNewYearEveningButton"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257175</xdr:colOff>
          <xdr:row>1</xdr:row>
          <xdr:rowOff>152400</xdr:rowOff>
        </xdr:from>
        <xdr:to>
          <xdr:col>25</xdr:col>
          <xdr:colOff>314325</xdr:colOff>
          <xdr:row>2</xdr:row>
          <xdr:rowOff>200025</xdr:rowOff>
        </xdr:to>
        <xdr:sp macro="" textlink="">
          <xdr:nvSpPr>
            <xdr:cNvPr id="5167" name="SummaryPrint5AMButton"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xdr:row>
          <xdr:rowOff>38100</xdr:rowOff>
        </xdr:from>
        <xdr:to>
          <xdr:col>0</xdr:col>
          <xdr:colOff>295275</xdr:colOff>
          <xdr:row>4</xdr:row>
          <xdr:rowOff>161925</xdr:rowOff>
        </xdr:to>
        <xdr:sp macro="" textlink="">
          <xdr:nvSpPr>
            <xdr:cNvPr id="5168" name="CheckBoxAllItem1"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xdr:row>
          <xdr:rowOff>38100</xdr:rowOff>
        </xdr:from>
        <xdr:to>
          <xdr:col>0</xdr:col>
          <xdr:colOff>295275</xdr:colOff>
          <xdr:row>5</xdr:row>
          <xdr:rowOff>161925</xdr:rowOff>
        </xdr:to>
        <xdr:sp macro="" textlink="">
          <xdr:nvSpPr>
            <xdr:cNvPr id="5169" name="CheckBoxAllItem2"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xdr:row>
          <xdr:rowOff>38100</xdr:rowOff>
        </xdr:from>
        <xdr:to>
          <xdr:col>0</xdr:col>
          <xdr:colOff>295275</xdr:colOff>
          <xdr:row>6</xdr:row>
          <xdr:rowOff>161925</xdr:rowOff>
        </xdr:to>
        <xdr:sp macro="" textlink="">
          <xdr:nvSpPr>
            <xdr:cNvPr id="5170" name="CheckBoxAllItem3"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xdr:row>
          <xdr:rowOff>38100</xdr:rowOff>
        </xdr:from>
        <xdr:to>
          <xdr:col>0</xdr:col>
          <xdr:colOff>295275</xdr:colOff>
          <xdr:row>7</xdr:row>
          <xdr:rowOff>161925</xdr:rowOff>
        </xdr:to>
        <xdr:sp macro="" textlink="">
          <xdr:nvSpPr>
            <xdr:cNvPr id="5171" name="CheckBoxAllItem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38100</xdr:rowOff>
        </xdr:from>
        <xdr:to>
          <xdr:col>0</xdr:col>
          <xdr:colOff>295275</xdr:colOff>
          <xdr:row>8</xdr:row>
          <xdr:rowOff>161925</xdr:rowOff>
        </xdr:to>
        <xdr:sp macro="" textlink="">
          <xdr:nvSpPr>
            <xdr:cNvPr id="5172" name="CheckBoxAllItem5"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9</xdr:row>
          <xdr:rowOff>38100</xdr:rowOff>
        </xdr:from>
        <xdr:to>
          <xdr:col>0</xdr:col>
          <xdr:colOff>295275</xdr:colOff>
          <xdr:row>9</xdr:row>
          <xdr:rowOff>161925</xdr:rowOff>
        </xdr:to>
        <xdr:sp macro="" textlink="">
          <xdr:nvSpPr>
            <xdr:cNvPr id="5173" name="CheckBoxAllItem6"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xdr:row>
          <xdr:rowOff>38100</xdr:rowOff>
        </xdr:from>
        <xdr:to>
          <xdr:col>0</xdr:col>
          <xdr:colOff>295275</xdr:colOff>
          <xdr:row>10</xdr:row>
          <xdr:rowOff>161925</xdr:rowOff>
        </xdr:to>
        <xdr:sp macro="" textlink="">
          <xdr:nvSpPr>
            <xdr:cNvPr id="5174" name="CheckBoxAllItem7"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11</xdr:row>
          <xdr:rowOff>38100</xdr:rowOff>
        </xdr:from>
        <xdr:to>
          <xdr:col>0</xdr:col>
          <xdr:colOff>295275</xdr:colOff>
          <xdr:row>11</xdr:row>
          <xdr:rowOff>161925</xdr:rowOff>
        </xdr:to>
        <xdr:sp macro="" textlink="">
          <xdr:nvSpPr>
            <xdr:cNvPr id="5175" name="CheckBoxAllItem8"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12</xdr:row>
          <xdr:rowOff>38100</xdr:rowOff>
        </xdr:from>
        <xdr:to>
          <xdr:col>0</xdr:col>
          <xdr:colOff>295275</xdr:colOff>
          <xdr:row>12</xdr:row>
          <xdr:rowOff>161925</xdr:rowOff>
        </xdr:to>
        <xdr:sp macro="" textlink="">
          <xdr:nvSpPr>
            <xdr:cNvPr id="5176" name="CheckBoxAllItem9"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13</xdr:row>
          <xdr:rowOff>38100</xdr:rowOff>
        </xdr:from>
        <xdr:to>
          <xdr:col>0</xdr:col>
          <xdr:colOff>295275</xdr:colOff>
          <xdr:row>13</xdr:row>
          <xdr:rowOff>161925</xdr:rowOff>
        </xdr:to>
        <xdr:sp macro="" textlink="">
          <xdr:nvSpPr>
            <xdr:cNvPr id="5177" name="CheckBoxAllItem10"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14</xdr:row>
          <xdr:rowOff>38100</xdr:rowOff>
        </xdr:from>
        <xdr:to>
          <xdr:col>0</xdr:col>
          <xdr:colOff>295275</xdr:colOff>
          <xdr:row>14</xdr:row>
          <xdr:rowOff>161925</xdr:rowOff>
        </xdr:to>
        <xdr:sp macro="" textlink="">
          <xdr:nvSpPr>
            <xdr:cNvPr id="5178" name="CheckBoxAllItem11"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15</xdr:row>
          <xdr:rowOff>38100</xdr:rowOff>
        </xdr:from>
        <xdr:to>
          <xdr:col>0</xdr:col>
          <xdr:colOff>295275</xdr:colOff>
          <xdr:row>15</xdr:row>
          <xdr:rowOff>161925</xdr:rowOff>
        </xdr:to>
        <xdr:sp macro="" textlink="">
          <xdr:nvSpPr>
            <xdr:cNvPr id="5179" name="CheckBoxAllItem12"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38100</xdr:rowOff>
        </xdr:from>
        <xdr:to>
          <xdr:col>0</xdr:col>
          <xdr:colOff>295275</xdr:colOff>
          <xdr:row>16</xdr:row>
          <xdr:rowOff>161925</xdr:rowOff>
        </xdr:to>
        <xdr:sp macro="" textlink="">
          <xdr:nvSpPr>
            <xdr:cNvPr id="5180" name="CheckBoxAllItem13"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17</xdr:row>
          <xdr:rowOff>38100</xdr:rowOff>
        </xdr:from>
        <xdr:to>
          <xdr:col>0</xdr:col>
          <xdr:colOff>295275</xdr:colOff>
          <xdr:row>17</xdr:row>
          <xdr:rowOff>161925</xdr:rowOff>
        </xdr:to>
        <xdr:sp macro="" textlink="">
          <xdr:nvSpPr>
            <xdr:cNvPr id="5181" name="CheckBoxAllItem14"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38100</xdr:rowOff>
        </xdr:from>
        <xdr:to>
          <xdr:col>0</xdr:col>
          <xdr:colOff>295275</xdr:colOff>
          <xdr:row>18</xdr:row>
          <xdr:rowOff>161925</xdr:rowOff>
        </xdr:to>
        <xdr:sp macro="" textlink="">
          <xdr:nvSpPr>
            <xdr:cNvPr id="5182" name="CheckBoxAllItem15"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19</xdr:row>
          <xdr:rowOff>38100</xdr:rowOff>
        </xdr:from>
        <xdr:to>
          <xdr:col>0</xdr:col>
          <xdr:colOff>295275</xdr:colOff>
          <xdr:row>19</xdr:row>
          <xdr:rowOff>161925</xdr:rowOff>
        </xdr:to>
        <xdr:sp macro="" textlink="">
          <xdr:nvSpPr>
            <xdr:cNvPr id="5183" name="CheckBoxAllItem16"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38100</xdr:rowOff>
        </xdr:from>
        <xdr:to>
          <xdr:col>0</xdr:col>
          <xdr:colOff>295275</xdr:colOff>
          <xdr:row>20</xdr:row>
          <xdr:rowOff>161925</xdr:rowOff>
        </xdr:to>
        <xdr:sp macro="" textlink="">
          <xdr:nvSpPr>
            <xdr:cNvPr id="5184" name="CheckBoxAllItem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21</xdr:row>
          <xdr:rowOff>38100</xdr:rowOff>
        </xdr:from>
        <xdr:to>
          <xdr:col>0</xdr:col>
          <xdr:colOff>295275</xdr:colOff>
          <xdr:row>21</xdr:row>
          <xdr:rowOff>161925</xdr:rowOff>
        </xdr:to>
        <xdr:sp macro="" textlink="">
          <xdr:nvSpPr>
            <xdr:cNvPr id="5185" name="CheckBoxAllItem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22</xdr:row>
          <xdr:rowOff>38100</xdr:rowOff>
        </xdr:from>
        <xdr:to>
          <xdr:col>0</xdr:col>
          <xdr:colOff>295275</xdr:colOff>
          <xdr:row>22</xdr:row>
          <xdr:rowOff>161925</xdr:rowOff>
        </xdr:to>
        <xdr:sp macro="" textlink="">
          <xdr:nvSpPr>
            <xdr:cNvPr id="5186" name="CheckBoxAllItem19"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23</xdr:row>
          <xdr:rowOff>38100</xdr:rowOff>
        </xdr:from>
        <xdr:to>
          <xdr:col>0</xdr:col>
          <xdr:colOff>295275</xdr:colOff>
          <xdr:row>23</xdr:row>
          <xdr:rowOff>161925</xdr:rowOff>
        </xdr:to>
        <xdr:sp macro="" textlink="">
          <xdr:nvSpPr>
            <xdr:cNvPr id="5187" name="CheckBoxAllItem20"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24</xdr:row>
          <xdr:rowOff>38100</xdr:rowOff>
        </xdr:from>
        <xdr:to>
          <xdr:col>0</xdr:col>
          <xdr:colOff>295275</xdr:colOff>
          <xdr:row>24</xdr:row>
          <xdr:rowOff>161925</xdr:rowOff>
        </xdr:to>
        <xdr:sp macro="" textlink="">
          <xdr:nvSpPr>
            <xdr:cNvPr id="5188" name="CheckBoxAllItem21"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25</xdr:row>
          <xdr:rowOff>38100</xdr:rowOff>
        </xdr:from>
        <xdr:to>
          <xdr:col>0</xdr:col>
          <xdr:colOff>295275</xdr:colOff>
          <xdr:row>25</xdr:row>
          <xdr:rowOff>161925</xdr:rowOff>
        </xdr:to>
        <xdr:sp macro="" textlink="">
          <xdr:nvSpPr>
            <xdr:cNvPr id="5189" name="CheckBoxAllItem22"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26</xdr:row>
          <xdr:rowOff>38100</xdr:rowOff>
        </xdr:from>
        <xdr:to>
          <xdr:col>0</xdr:col>
          <xdr:colOff>295275</xdr:colOff>
          <xdr:row>26</xdr:row>
          <xdr:rowOff>161925</xdr:rowOff>
        </xdr:to>
        <xdr:sp macro="" textlink="">
          <xdr:nvSpPr>
            <xdr:cNvPr id="5190" name="CheckBoxAllItem23"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27</xdr:row>
          <xdr:rowOff>38100</xdr:rowOff>
        </xdr:from>
        <xdr:to>
          <xdr:col>0</xdr:col>
          <xdr:colOff>295275</xdr:colOff>
          <xdr:row>27</xdr:row>
          <xdr:rowOff>161925</xdr:rowOff>
        </xdr:to>
        <xdr:sp macro="" textlink="">
          <xdr:nvSpPr>
            <xdr:cNvPr id="5191" name="CheckBoxAllItem24"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28</xdr:row>
          <xdr:rowOff>38100</xdr:rowOff>
        </xdr:from>
        <xdr:to>
          <xdr:col>0</xdr:col>
          <xdr:colOff>295275</xdr:colOff>
          <xdr:row>28</xdr:row>
          <xdr:rowOff>161925</xdr:rowOff>
        </xdr:to>
        <xdr:sp macro="" textlink="">
          <xdr:nvSpPr>
            <xdr:cNvPr id="5192" name="CheckBoxAllItem25"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29</xdr:row>
          <xdr:rowOff>38100</xdr:rowOff>
        </xdr:from>
        <xdr:to>
          <xdr:col>0</xdr:col>
          <xdr:colOff>295275</xdr:colOff>
          <xdr:row>29</xdr:row>
          <xdr:rowOff>161925</xdr:rowOff>
        </xdr:to>
        <xdr:sp macro="" textlink="">
          <xdr:nvSpPr>
            <xdr:cNvPr id="5193" name="CheckBoxAllItem26"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30</xdr:row>
          <xdr:rowOff>38100</xdr:rowOff>
        </xdr:from>
        <xdr:to>
          <xdr:col>0</xdr:col>
          <xdr:colOff>295275</xdr:colOff>
          <xdr:row>30</xdr:row>
          <xdr:rowOff>161925</xdr:rowOff>
        </xdr:to>
        <xdr:sp macro="" textlink="">
          <xdr:nvSpPr>
            <xdr:cNvPr id="5194" name="CheckBoxAllItem27"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31</xdr:row>
          <xdr:rowOff>38100</xdr:rowOff>
        </xdr:from>
        <xdr:to>
          <xdr:col>0</xdr:col>
          <xdr:colOff>295275</xdr:colOff>
          <xdr:row>31</xdr:row>
          <xdr:rowOff>161925</xdr:rowOff>
        </xdr:to>
        <xdr:sp macro="" textlink="">
          <xdr:nvSpPr>
            <xdr:cNvPr id="5195" name="CheckBoxAllItem28"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32</xdr:row>
          <xdr:rowOff>38100</xdr:rowOff>
        </xdr:from>
        <xdr:to>
          <xdr:col>0</xdr:col>
          <xdr:colOff>295275</xdr:colOff>
          <xdr:row>32</xdr:row>
          <xdr:rowOff>161925</xdr:rowOff>
        </xdr:to>
        <xdr:sp macro="" textlink="">
          <xdr:nvSpPr>
            <xdr:cNvPr id="5196" name="CheckBoxAllItem29"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33</xdr:row>
          <xdr:rowOff>38100</xdr:rowOff>
        </xdr:from>
        <xdr:to>
          <xdr:col>0</xdr:col>
          <xdr:colOff>295275</xdr:colOff>
          <xdr:row>33</xdr:row>
          <xdr:rowOff>161925</xdr:rowOff>
        </xdr:to>
        <xdr:sp macro="" textlink="">
          <xdr:nvSpPr>
            <xdr:cNvPr id="5197" name="CheckBoxAllItem30"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34</xdr:row>
          <xdr:rowOff>38100</xdr:rowOff>
        </xdr:from>
        <xdr:to>
          <xdr:col>0</xdr:col>
          <xdr:colOff>295275</xdr:colOff>
          <xdr:row>34</xdr:row>
          <xdr:rowOff>161925</xdr:rowOff>
        </xdr:to>
        <xdr:sp macro="" textlink="">
          <xdr:nvSpPr>
            <xdr:cNvPr id="5198" name="CheckBoxAllItem3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35</xdr:row>
          <xdr:rowOff>38100</xdr:rowOff>
        </xdr:from>
        <xdr:to>
          <xdr:col>0</xdr:col>
          <xdr:colOff>295275</xdr:colOff>
          <xdr:row>35</xdr:row>
          <xdr:rowOff>161925</xdr:rowOff>
        </xdr:to>
        <xdr:sp macro="" textlink="">
          <xdr:nvSpPr>
            <xdr:cNvPr id="5199" name="CheckBoxAllItem32"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36</xdr:row>
          <xdr:rowOff>38100</xdr:rowOff>
        </xdr:from>
        <xdr:to>
          <xdr:col>0</xdr:col>
          <xdr:colOff>295275</xdr:colOff>
          <xdr:row>36</xdr:row>
          <xdr:rowOff>161925</xdr:rowOff>
        </xdr:to>
        <xdr:sp macro="" textlink="">
          <xdr:nvSpPr>
            <xdr:cNvPr id="5200" name="CheckBoxAllItem33"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37</xdr:row>
          <xdr:rowOff>38100</xdr:rowOff>
        </xdr:from>
        <xdr:to>
          <xdr:col>0</xdr:col>
          <xdr:colOff>295275</xdr:colOff>
          <xdr:row>37</xdr:row>
          <xdr:rowOff>161925</xdr:rowOff>
        </xdr:to>
        <xdr:sp macro="" textlink="">
          <xdr:nvSpPr>
            <xdr:cNvPr id="5201" name="CheckBoxAllItem34"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38</xdr:row>
          <xdr:rowOff>38100</xdr:rowOff>
        </xdr:from>
        <xdr:to>
          <xdr:col>0</xdr:col>
          <xdr:colOff>295275</xdr:colOff>
          <xdr:row>38</xdr:row>
          <xdr:rowOff>161925</xdr:rowOff>
        </xdr:to>
        <xdr:sp macro="" textlink="">
          <xdr:nvSpPr>
            <xdr:cNvPr id="5202" name="CheckBoxAllItem35"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39</xdr:row>
          <xdr:rowOff>38100</xdr:rowOff>
        </xdr:from>
        <xdr:to>
          <xdr:col>0</xdr:col>
          <xdr:colOff>295275</xdr:colOff>
          <xdr:row>39</xdr:row>
          <xdr:rowOff>161925</xdr:rowOff>
        </xdr:to>
        <xdr:sp macro="" textlink="">
          <xdr:nvSpPr>
            <xdr:cNvPr id="5203" name="CheckBoxAllItem36"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40</xdr:row>
          <xdr:rowOff>38100</xdr:rowOff>
        </xdr:from>
        <xdr:to>
          <xdr:col>0</xdr:col>
          <xdr:colOff>295275</xdr:colOff>
          <xdr:row>40</xdr:row>
          <xdr:rowOff>161925</xdr:rowOff>
        </xdr:to>
        <xdr:sp macro="" textlink="">
          <xdr:nvSpPr>
            <xdr:cNvPr id="5204" name="CheckBoxAllItem37"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41</xdr:row>
          <xdr:rowOff>38100</xdr:rowOff>
        </xdr:from>
        <xdr:to>
          <xdr:col>0</xdr:col>
          <xdr:colOff>295275</xdr:colOff>
          <xdr:row>41</xdr:row>
          <xdr:rowOff>161925</xdr:rowOff>
        </xdr:to>
        <xdr:sp macro="" textlink="">
          <xdr:nvSpPr>
            <xdr:cNvPr id="5205" name="CheckBoxAllItem38"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42</xdr:row>
          <xdr:rowOff>38100</xdr:rowOff>
        </xdr:from>
        <xdr:to>
          <xdr:col>0</xdr:col>
          <xdr:colOff>295275</xdr:colOff>
          <xdr:row>42</xdr:row>
          <xdr:rowOff>161925</xdr:rowOff>
        </xdr:to>
        <xdr:sp macro="" textlink="">
          <xdr:nvSpPr>
            <xdr:cNvPr id="5206" name="CheckBoxAllItem39"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43</xdr:row>
          <xdr:rowOff>38100</xdr:rowOff>
        </xdr:from>
        <xdr:to>
          <xdr:col>0</xdr:col>
          <xdr:colOff>295275</xdr:colOff>
          <xdr:row>43</xdr:row>
          <xdr:rowOff>161925</xdr:rowOff>
        </xdr:to>
        <xdr:sp macro="" textlink="">
          <xdr:nvSpPr>
            <xdr:cNvPr id="5207" name="CheckBoxAllItem40"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44</xdr:row>
          <xdr:rowOff>38100</xdr:rowOff>
        </xdr:from>
        <xdr:to>
          <xdr:col>0</xdr:col>
          <xdr:colOff>295275</xdr:colOff>
          <xdr:row>44</xdr:row>
          <xdr:rowOff>161925</xdr:rowOff>
        </xdr:to>
        <xdr:sp macro="" textlink="">
          <xdr:nvSpPr>
            <xdr:cNvPr id="5208" name="CheckBoxAllItem41"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45</xdr:row>
          <xdr:rowOff>38100</xdr:rowOff>
        </xdr:from>
        <xdr:to>
          <xdr:col>0</xdr:col>
          <xdr:colOff>295275</xdr:colOff>
          <xdr:row>45</xdr:row>
          <xdr:rowOff>161925</xdr:rowOff>
        </xdr:to>
        <xdr:sp macro="" textlink="">
          <xdr:nvSpPr>
            <xdr:cNvPr id="5209" name="CheckBoxAllItem42"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46</xdr:row>
          <xdr:rowOff>38100</xdr:rowOff>
        </xdr:from>
        <xdr:to>
          <xdr:col>0</xdr:col>
          <xdr:colOff>295275</xdr:colOff>
          <xdr:row>46</xdr:row>
          <xdr:rowOff>161925</xdr:rowOff>
        </xdr:to>
        <xdr:sp macro="" textlink="">
          <xdr:nvSpPr>
            <xdr:cNvPr id="5210" name="CheckBoxAllItem43"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47</xdr:row>
          <xdr:rowOff>38100</xdr:rowOff>
        </xdr:from>
        <xdr:to>
          <xdr:col>0</xdr:col>
          <xdr:colOff>295275</xdr:colOff>
          <xdr:row>47</xdr:row>
          <xdr:rowOff>161925</xdr:rowOff>
        </xdr:to>
        <xdr:sp macro="" textlink="">
          <xdr:nvSpPr>
            <xdr:cNvPr id="5211" name="CheckBoxAllItem4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48</xdr:row>
          <xdr:rowOff>38100</xdr:rowOff>
        </xdr:from>
        <xdr:to>
          <xdr:col>0</xdr:col>
          <xdr:colOff>295275</xdr:colOff>
          <xdr:row>48</xdr:row>
          <xdr:rowOff>161925</xdr:rowOff>
        </xdr:to>
        <xdr:sp macro="" textlink="">
          <xdr:nvSpPr>
            <xdr:cNvPr id="5212" name="CheckBoxAllItem45"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49</xdr:row>
          <xdr:rowOff>38100</xdr:rowOff>
        </xdr:from>
        <xdr:to>
          <xdr:col>0</xdr:col>
          <xdr:colOff>295275</xdr:colOff>
          <xdr:row>49</xdr:row>
          <xdr:rowOff>161925</xdr:rowOff>
        </xdr:to>
        <xdr:sp macro="" textlink="">
          <xdr:nvSpPr>
            <xdr:cNvPr id="5213" name="CheckBoxAllItem46"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50</xdr:row>
          <xdr:rowOff>38100</xdr:rowOff>
        </xdr:from>
        <xdr:to>
          <xdr:col>0</xdr:col>
          <xdr:colOff>295275</xdr:colOff>
          <xdr:row>50</xdr:row>
          <xdr:rowOff>161925</xdr:rowOff>
        </xdr:to>
        <xdr:sp macro="" textlink="">
          <xdr:nvSpPr>
            <xdr:cNvPr id="5214" name="CheckBoxAllItem47"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51</xdr:row>
          <xdr:rowOff>38100</xdr:rowOff>
        </xdr:from>
        <xdr:to>
          <xdr:col>0</xdr:col>
          <xdr:colOff>295275</xdr:colOff>
          <xdr:row>51</xdr:row>
          <xdr:rowOff>161925</xdr:rowOff>
        </xdr:to>
        <xdr:sp macro="" textlink="">
          <xdr:nvSpPr>
            <xdr:cNvPr id="5215" name="CheckBoxAllItem48"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52</xdr:row>
          <xdr:rowOff>38100</xdr:rowOff>
        </xdr:from>
        <xdr:to>
          <xdr:col>0</xdr:col>
          <xdr:colOff>295275</xdr:colOff>
          <xdr:row>52</xdr:row>
          <xdr:rowOff>161925</xdr:rowOff>
        </xdr:to>
        <xdr:sp macro="" textlink="">
          <xdr:nvSpPr>
            <xdr:cNvPr id="5216" name="CheckBoxAllItem49"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53</xdr:row>
          <xdr:rowOff>38100</xdr:rowOff>
        </xdr:from>
        <xdr:to>
          <xdr:col>0</xdr:col>
          <xdr:colOff>295275</xdr:colOff>
          <xdr:row>53</xdr:row>
          <xdr:rowOff>161925</xdr:rowOff>
        </xdr:to>
        <xdr:sp macro="" textlink="">
          <xdr:nvSpPr>
            <xdr:cNvPr id="5217" name="CheckBoxAllItem50"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54</xdr:row>
          <xdr:rowOff>38100</xdr:rowOff>
        </xdr:from>
        <xdr:to>
          <xdr:col>0</xdr:col>
          <xdr:colOff>295275</xdr:colOff>
          <xdr:row>54</xdr:row>
          <xdr:rowOff>161925</xdr:rowOff>
        </xdr:to>
        <xdr:sp macro="" textlink="">
          <xdr:nvSpPr>
            <xdr:cNvPr id="5218" name="CheckBoxAllItem51"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55</xdr:row>
          <xdr:rowOff>38100</xdr:rowOff>
        </xdr:from>
        <xdr:to>
          <xdr:col>0</xdr:col>
          <xdr:colOff>295275</xdr:colOff>
          <xdr:row>55</xdr:row>
          <xdr:rowOff>161925</xdr:rowOff>
        </xdr:to>
        <xdr:sp macro="" textlink="">
          <xdr:nvSpPr>
            <xdr:cNvPr id="5219" name="CheckBoxAllItem52"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56</xdr:row>
          <xdr:rowOff>38100</xdr:rowOff>
        </xdr:from>
        <xdr:to>
          <xdr:col>0</xdr:col>
          <xdr:colOff>295275</xdr:colOff>
          <xdr:row>56</xdr:row>
          <xdr:rowOff>161925</xdr:rowOff>
        </xdr:to>
        <xdr:sp macro="" textlink="">
          <xdr:nvSpPr>
            <xdr:cNvPr id="5220" name="CheckBoxAllItem53"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57</xdr:row>
          <xdr:rowOff>38100</xdr:rowOff>
        </xdr:from>
        <xdr:to>
          <xdr:col>0</xdr:col>
          <xdr:colOff>295275</xdr:colOff>
          <xdr:row>57</xdr:row>
          <xdr:rowOff>161925</xdr:rowOff>
        </xdr:to>
        <xdr:sp macro="" textlink="">
          <xdr:nvSpPr>
            <xdr:cNvPr id="5221" name="CheckBoxAllItem54"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58</xdr:row>
          <xdr:rowOff>38100</xdr:rowOff>
        </xdr:from>
        <xdr:to>
          <xdr:col>0</xdr:col>
          <xdr:colOff>295275</xdr:colOff>
          <xdr:row>58</xdr:row>
          <xdr:rowOff>161925</xdr:rowOff>
        </xdr:to>
        <xdr:sp macro="" textlink="">
          <xdr:nvSpPr>
            <xdr:cNvPr id="5222" name="CheckBoxAllItem55"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59</xdr:row>
          <xdr:rowOff>38100</xdr:rowOff>
        </xdr:from>
        <xdr:to>
          <xdr:col>0</xdr:col>
          <xdr:colOff>295275</xdr:colOff>
          <xdr:row>59</xdr:row>
          <xdr:rowOff>161925</xdr:rowOff>
        </xdr:to>
        <xdr:sp macro="" textlink="">
          <xdr:nvSpPr>
            <xdr:cNvPr id="5223" name="CheckBoxAllItem56"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60</xdr:row>
          <xdr:rowOff>38100</xdr:rowOff>
        </xdr:from>
        <xdr:to>
          <xdr:col>0</xdr:col>
          <xdr:colOff>295275</xdr:colOff>
          <xdr:row>60</xdr:row>
          <xdr:rowOff>161925</xdr:rowOff>
        </xdr:to>
        <xdr:sp macro="" textlink="">
          <xdr:nvSpPr>
            <xdr:cNvPr id="5224" name="CheckBoxAllItem57"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61</xdr:row>
          <xdr:rowOff>38100</xdr:rowOff>
        </xdr:from>
        <xdr:to>
          <xdr:col>0</xdr:col>
          <xdr:colOff>295275</xdr:colOff>
          <xdr:row>61</xdr:row>
          <xdr:rowOff>161925</xdr:rowOff>
        </xdr:to>
        <xdr:sp macro="" textlink="">
          <xdr:nvSpPr>
            <xdr:cNvPr id="5225" name="CheckBoxAllItem58"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62</xdr:row>
          <xdr:rowOff>38100</xdr:rowOff>
        </xdr:from>
        <xdr:to>
          <xdr:col>0</xdr:col>
          <xdr:colOff>295275</xdr:colOff>
          <xdr:row>62</xdr:row>
          <xdr:rowOff>161925</xdr:rowOff>
        </xdr:to>
        <xdr:sp macro="" textlink="">
          <xdr:nvSpPr>
            <xdr:cNvPr id="5226" name="CheckBoxAllItem59"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63</xdr:row>
          <xdr:rowOff>38100</xdr:rowOff>
        </xdr:from>
        <xdr:to>
          <xdr:col>0</xdr:col>
          <xdr:colOff>295275</xdr:colOff>
          <xdr:row>63</xdr:row>
          <xdr:rowOff>161925</xdr:rowOff>
        </xdr:to>
        <xdr:sp macro="" textlink="">
          <xdr:nvSpPr>
            <xdr:cNvPr id="5227" name="CheckBoxAllItem6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64</xdr:row>
          <xdr:rowOff>38100</xdr:rowOff>
        </xdr:from>
        <xdr:to>
          <xdr:col>0</xdr:col>
          <xdr:colOff>295275</xdr:colOff>
          <xdr:row>64</xdr:row>
          <xdr:rowOff>161925</xdr:rowOff>
        </xdr:to>
        <xdr:sp macro="" textlink="">
          <xdr:nvSpPr>
            <xdr:cNvPr id="5228" name="CheckBoxAllItem61"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65</xdr:row>
          <xdr:rowOff>38100</xdr:rowOff>
        </xdr:from>
        <xdr:to>
          <xdr:col>0</xdr:col>
          <xdr:colOff>295275</xdr:colOff>
          <xdr:row>65</xdr:row>
          <xdr:rowOff>161925</xdr:rowOff>
        </xdr:to>
        <xdr:sp macro="" textlink="">
          <xdr:nvSpPr>
            <xdr:cNvPr id="5229" name="CheckBoxAllItem62"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66</xdr:row>
          <xdr:rowOff>38100</xdr:rowOff>
        </xdr:from>
        <xdr:to>
          <xdr:col>0</xdr:col>
          <xdr:colOff>295275</xdr:colOff>
          <xdr:row>66</xdr:row>
          <xdr:rowOff>161925</xdr:rowOff>
        </xdr:to>
        <xdr:sp macro="" textlink="">
          <xdr:nvSpPr>
            <xdr:cNvPr id="5230" name="CheckBoxAllItem63"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67</xdr:row>
          <xdr:rowOff>38100</xdr:rowOff>
        </xdr:from>
        <xdr:to>
          <xdr:col>0</xdr:col>
          <xdr:colOff>295275</xdr:colOff>
          <xdr:row>67</xdr:row>
          <xdr:rowOff>161925</xdr:rowOff>
        </xdr:to>
        <xdr:sp macro="" textlink="">
          <xdr:nvSpPr>
            <xdr:cNvPr id="5231" name="CheckBoxAllItem64"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68</xdr:row>
          <xdr:rowOff>38100</xdr:rowOff>
        </xdr:from>
        <xdr:to>
          <xdr:col>0</xdr:col>
          <xdr:colOff>295275</xdr:colOff>
          <xdr:row>68</xdr:row>
          <xdr:rowOff>161925</xdr:rowOff>
        </xdr:to>
        <xdr:sp macro="" textlink="">
          <xdr:nvSpPr>
            <xdr:cNvPr id="5232" name="CheckBoxAllItem65"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69</xdr:row>
          <xdr:rowOff>38100</xdr:rowOff>
        </xdr:from>
        <xdr:to>
          <xdr:col>0</xdr:col>
          <xdr:colOff>295275</xdr:colOff>
          <xdr:row>69</xdr:row>
          <xdr:rowOff>161925</xdr:rowOff>
        </xdr:to>
        <xdr:sp macro="" textlink="">
          <xdr:nvSpPr>
            <xdr:cNvPr id="5233" name="CheckBoxAllItem66"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70</xdr:row>
          <xdr:rowOff>38100</xdr:rowOff>
        </xdr:from>
        <xdr:to>
          <xdr:col>0</xdr:col>
          <xdr:colOff>295275</xdr:colOff>
          <xdr:row>70</xdr:row>
          <xdr:rowOff>161925</xdr:rowOff>
        </xdr:to>
        <xdr:sp macro="" textlink="">
          <xdr:nvSpPr>
            <xdr:cNvPr id="5234" name="CheckBoxAllItem67"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71</xdr:row>
          <xdr:rowOff>38100</xdr:rowOff>
        </xdr:from>
        <xdr:to>
          <xdr:col>0</xdr:col>
          <xdr:colOff>295275</xdr:colOff>
          <xdr:row>71</xdr:row>
          <xdr:rowOff>161925</xdr:rowOff>
        </xdr:to>
        <xdr:sp macro="" textlink="">
          <xdr:nvSpPr>
            <xdr:cNvPr id="5235" name="CheckBoxAllItem68"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72</xdr:row>
          <xdr:rowOff>38100</xdr:rowOff>
        </xdr:from>
        <xdr:to>
          <xdr:col>0</xdr:col>
          <xdr:colOff>295275</xdr:colOff>
          <xdr:row>72</xdr:row>
          <xdr:rowOff>161925</xdr:rowOff>
        </xdr:to>
        <xdr:sp macro="" textlink="">
          <xdr:nvSpPr>
            <xdr:cNvPr id="5236" name="CheckBoxAllItem69"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73</xdr:row>
          <xdr:rowOff>38100</xdr:rowOff>
        </xdr:from>
        <xdr:to>
          <xdr:col>0</xdr:col>
          <xdr:colOff>295275</xdr:colOff>
          <xdr:row>73</xdr:row>
          <xdr:rowOff>161925</xdr:rowOff>
        </xdr:to>
        <xdr:sp macro="" textlink="">
          <xdr:nvSpPr>
            <xdr:cNvPr id="5237" name="CheckBoxAllItem70"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xdr:row>
          <xdr:rowOff>47625</xdr:rowOff>
        </xdr:from>
        <xdr:to>
          <xdr:col>24</xdr:col>
          <xdr:colOff>361950</xdr:colOff>
          <xdr:row>4</xdr:row>
          <xdr:rowOff>171450</xdr:rowOff>
        </xdr:to>
        <xdr:sp macro="" textlink="">
          <xdr:nvSpPr>
            <xdr:cNvPr id="5238" name="CheckBox1030AM1"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xdr:row>
          <xdr:rowOff>47625</xdr:rowOff>
        </xdr:from>
        <xdr:to>
          <xdr:col>24</xdr:col>
          <xdr:colOff>361950</xdr:colOff>
          <xdr:row>5</xdr:row>
          <xdr:rowOff>171450</xdr:rowOff>
        </xdr:to>
        <xdr:sp macro="" textlink="">
          <xdr:nvSpPr>
            <xdr:cNvPr id="5239" name="CheckBox1030AM2"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xdr:row>
          <xdr:rowOff>47625</xdr:rowOff>
        </xdr:from>
        <xdr:to>
          <xdr:col>24</xdr:col>
          <xdr:colOff>361950</xdr:colOff>
          <xdr:row>6</xdr:row>
          <xdr:rowOff>171450</xdr:rowOff>
        </xdr:to>
        <xdr:sp macro="" textlink="">
          <xdr:nvSpPr>
            <xdr:cNvPr id="5240" name="CheckBox1030AM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7</xdr:row>
          <xdr:rowOff>47625</xdr:rowOff>
        </xdr:from>
        <xdr:to>
          <xdr:col>24</xdr:col>
          <xdr:colOff>361950</xdr:colOff>
          <xdr:row>7</xdr:row>
          <xdr:rowOff>171450</xdr:rowOff>
        </xdr:to>
        <xdr:sp macro="" textlink="">
          <xdr:nvSpPr>
            <xdr:cNvPr id="5241" name="CheckBox1030AM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8</xdr:row>
          <xdr:rowOff>47625</xdr:rowOff>
        </xdr:from>
        <xdr:to>
          <xdr:col>24</xdr:col>
          <xdr:colOff>361950</xdr:colOff>
          <xdr:row>8</xdr:row>
          <xdr:rowOff>171450</xdr:rowOff>
        </xdr:to>
        <xdr:sp macro="" textlink="">
          <xdr:nvSpPr>
            <xdr:cNvPr id="5242" name="CheckBox1030AM5"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9</xdr:row>
          <xdr:rowOff>47625</xdr:rowOff>
        </xdr:from>
        <xdr:to>
          <xdr:col>24</xdr:col>
          <xdr:colOff>361950</xdr:colOff>
          <xdr:row>9</xdr:row>
          <xdr:rowOff>171450</xdr:rowOff>
        </xdr:to>
        <xdr:sp macro="" textlink="">
          <xdr:nvSpPr>
            <xdr:cNvPr id="5243" name="CheckBox1030AM6"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10</xdr:row>
          <xdr:rowOff>47625</xdr:rowOff>
        </xdr:from>
        <xdr:to>
          <xdr:col>24</xdr:col>
          <xdr:colOff>361950</xdr:colOff>
          <xdr:row>10</xdr:row>
          <xdr:rowOff>171450</xdr:rowOff>
        </xdr:to>
        <xdr:sp macro="" textlink="">
          <xdr:nvSpPr>
            <xdr:cNvPr id="5244" name="CheckBox1030AM7"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11</xdr:row>
          <xdr:rowOff>47625</xdr:rowOff>
        </xdr:from>
        <xdr:to>
          <xdr:col>24</xdr:col>
          <xdr:colOff>361950</xdr:colOff>
          <xdr:row>11</xdr:row>
          <xdr:rowOff>171450</xdr:rowOff>
        </xdr:to>
        <xdr:sp macro="" textlink="">
          <xdr:nvSpPr>
            <xdr:cNvPr id="5245" name="CheckBox1030AM8"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12</xdr:row>
          <xdr:rowOff>47625</xdr:rowOff>
        </xdr:from>
        <xdr:to>
          <xdr:col>24</xdr:col>
          <xdr:colOff>361950</xdr:colOff>
          <xdr:row>12</xdr:row>
          <xdr:rowOff>171450</xdr:rowOff>
        </xdr:to>
        <xdr:sp macro="" textlink="">
          <xdr:nvSpPr>
            <xdr:cNvPr id="5246" name="CheckBox1030AM9"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13</xdr:row>
          <xdr:rowOff>47625</xdr:rowOff>
        </xdr:from>
        <xdr:to>
          <xdr:col>24</xdr:col>
          <xdr:colOff>361950</xdr:colOff>
          <xdr:row>13</xdr:row>
          <xdr:rowOff>171450</xdr:rowOff>
        </xdr:to>
        <xdr:sp macro="" textlink="">
          <xdr:nvSpPr>
            <xdr:cNvPr id="5247" name="CheckBox1030AM10"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14</xdr:row>
          <xdr:rowOff>47625</xdr:rowOff>
        </xdr:from>
        <xdr:to>
          <xdr:col>24</xdr:col>
          <xdr:colOff>361950</xdr:colOff>
          <xdr:row>14</xdr:row>
          <xdr:rowOff>171450</xdr:rowOff>
        </xdr:to>
        <xdr:sp macro="" textlink="">
          <xdr:nvSpPr>
            <xdr:cNvPr id="5248" name="CheckBox1030AM11"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15</xdr:row>
          <xdr:rowOff>47625</xdr:rowOff>
        </xdr:from>
        <xdr:to>
          <xdr:col>24</xdr:col>
          <xdr:colOff>361950</xdr:colOff>
          <xdr:row>15</xdr:row>
          <xdr:rowOff>171450</xdr:rowOff>
        </xdr:to>
        <xdr:sp macro="" textlink="">
          <xdr:nvSpPr>
            <xdr:cNvPr id="5249" name="CheckBox1030AM12"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16</xdr:row>
          <xdr:rowOff>47625</xdr:rowOff>
        </xdr:from>
        <xdr:to>
          <xdr:col>24</xdr:col>
          <xdr:colOff>361950</xdr:colOff>
          <xdr:row>16</xdr:row>
          <xdr:rowOff>171450</xdr:rowOff>
        </xdr:to>
        <xdr:sp macro="" textlink="">
          <xdr:nvSpPr>
            <xdr:cNvPr id="5250" name="CheckBox1030AM13"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17</xdr:row>
          <xdr:rowOff>47625</xdr:rowOff>
        </xdr:from>
        <xdr:to>
          <xdr:col>24</xdr:col>
          <xdr:colOff>361950</xdr:colOff>
          <xdr:row>17</xdr:row>
          <xdr:rowOff>171450</xdr:rowOff>
        </xdr:to>
        <xdr:sp macro="" textlink="">
          <xdr:nvSpPr>
            <xdr:cNvPr id="5251" name="CheckBox1030AM14"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18</xdr:row>
          <xdr:rowOff>47625</xdr:rowOff>
        </xdr:from>
        <xdr:to>
          <xdr:col>24</xdr:col>
          <xdr:colOff>361950</xdr:colOff>
          <xdr:row>18</xdr:row>
          <xdr:rowOff>171450</xdr:rowOff>
        </xdr:to>
        <xdr:sp macro="" textlink="">
          <xdr:nvSpPr>
            <xdr:cNvPr id="5252" name="CheckBox1030AM15"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19</xdr:row>
          <xdr:rowOff>47625</xdr:rowOff>
        </xdr:from>
        <xdr:to>
          <xdr:col>24</xdr:col>
          <xdr:colOff>361950</xdr:colOff>
          <xdr:row>19</xdr:row>
          <xdr:rowOff>171450</xdr:rowOff>
        </xdr:to>
        <xdr:sp macro="" textlink="">
          <xdr:nvSpPr>
            <xdr:cNvPr id="5253" name="CheckBox1030AM16"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20</xdr:row>
          <xdr:rowOff>47625</xdr:rowOff>
        </xdr:from>
        <xdr:to>
          <xdr:col>24</xdr:col>
          <xdr:colOff>361950</xdr:colOff>
          <xdr:row>20</xdr:row>
          <xdr:rowOff>171450</xdr:rowOff>
        </xdr:to>
        <xdr:sp macro="" textlink="">
          <xdr:nvSpPr>
            <xdr:cNvPr id="5254" name="CheckBox1030AM1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21</xdr:row>
          <xdr:rowOff>47625</xdr:rowOff>
        </xdr:from>
        <xdr:to>
          <xdr:col>24</xdr:col>
          <xdr:colOff>361950</xdr:colOff>
          <xdr:row>21</xdr:row>
          <xdr:rowOff>171450</xdr:rowOff>
        </xdr:to>
        <xdr:sp macro="" textlink="">
          <xdr:nvSpPr>
            <xdr:cNvPr id="5255" name="CheckBox1030AM18"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22</xdr:row>
          <xdr:rowOff>47625</xdr:rowOff>
        </xdr:from>
        <xdr:to>
          <xdr:col>24</xdr:col>
          <xdr:colOff>361950</xdr:colOff>
          <xdr:row>22</xdr:row>
          <xdr:rowOff>171450</xdr:rowOff>
        </xdr:to>
        <xdr:sp macro="" textlink="">
          <xdr:nvSpPr>
            <xdr:cNvPr id="5256" name="CheckBox1030AM19"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23</xdr:row>
          <xdr:rowOff>47625</xdr:rowOff>
        </xdr:from>
        <xdr:to>
          <xdr:col>24</xdr:col>
          <xdr:colOff>361950</xdr:colOff>
          <xdr:row>23</xdr:row>
          <xdr:rowOff>171450</xdr:rowOff>
        </xdr:to>
        <xdr:sp macro="" textlink="">
          <xdr:nvSpPr>
            <xdr:cNvPr id="5257" name="CheckBox1030AM20"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24</xdr:row>
          <xdr:rowOff>47625</xdr:rowOff>
        </xdr:from>
        <xdr:to>
          <xdr:col>24</xdr:col>
          <xdr:colOff>361950</xdr:colOff>
          <xdr:row>24</xdr:row>
          <xdr:rowOff>171450</xdr:rowOff>
        </xdr:to>
        <xdr:sp macro="" textlink="">
          <xdr:nvSpPr>
            <xdr:cNvPr id="5258" name="CheckBox1030AM21"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25</xdr:row>
          <xdr:rowOff>47625</xdr:rowOff>
        </xdr:from>
        <xdr:to>
          <xdr:col>24</xdr:col>
          <xdr:colOff>361950</xdr:colOff>
          <xdr:row>25</xdr:row>
          <xdr:rowOff>171450</xdr:rowOff>
        </xdr:to>
        <xdr:sp macro="" textlink="">
          <xdr:nvSpPr>
            <xdr:cNvPr id="5259" name="CheckBox1030AM22"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26</xdr:row>
          <xdr:rowOff>47625</xdr:rowOff>
        </xdr:from>
        <xdr:to>
          <xdr:col>24</xdr:col>
          <xdr:colOff>361950</xdr:colOff>
          <xdr:row>26</xdr:row>
          <xdr:rowOff>171450</xdr:rowOff>
        </xdr:to>
        <xdr:sp macro="" textlink="">
          <xdr:nvSpPr>
            <xdr:cNvPr id="5260" name="CheckBox1030AM23"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27</xdr:row>
          <xdr:rowOff>47625</xdr:rowOff>
        </xdr:from>
        <xdr:to>
          <xdr:col>24</xdr:col>
          <xdr:colOff>361950</xdr:colOff>
          <xdr:row>27</xdr:row>
          <xdr:rowOff>171450</xdr:rowOff>
        </xdr:to>
        <xdr:sp macro="" textlink="">
          <xdr:nvSpPr>
            <xdr:cNvPr id="5261" name="CheckBox1030AM24"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28</xdr:row>
          <xdr:rowOff>47625</xdr:rowOff>
        </xdr:from>
        <xdr:to>
          <xdr:col>24</xdr:col>
          <xdr:colOff>361950</xdr:colOff>
          <xdr:row>28</xdr:row>
          <xdr:rowOff>171450</xdr:rowOff>
        </xdr:to>
        <xdr:sp macro="" textlink="">
          <xdr:nvSpPr>
            <xdr:cNvPr id="5262" name="CheckBox1030AM25"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29</xdr:row>
          <xdr:rowOff>47625</xdr:rowOff>
        </xdr:from>
        <xdr:to>
          <xdr:col>24</xdr:col>
          <xdr:colOff>361950</xdr:colOff>
          <xdr:row>29</xdr:row>
          <xdr:rowOff>171450</xdr:rowOff>
        </xdr:to>
        <xdr:sp macro="" textlink="">
          <xdr:nvSpPr>
            <xdr:cNvPr id="5263" name="CheckBox1030AM26"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30</xdr:row>
          <xdr:rowOff>47625</xdr:rowOff>
        </xdr:from>
        <xdr:to>
          <xdr:col>24</xdr:col>
          <xdr:colOff>361950</xdr:colOff>
          <xdr:row>30</xdr:row>
          <xdr:rowOff>171450</xdr:rowOff>
        </xdr:to>
        <xdr:sp macro="" textlink="">
          <xdr:nvSpPr>
            <xdr:cNvPr id="5264" name="CheckBox1030AM27"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31</xdr:row>
          <xdr:rowOff>47625</xdr:rowOff>
        </xdr:from>
        <xdr:to>
          <xdr:col>24</xdr:col>
          <xdr:colOff>361950</xdr:colOff>
          <xdr:row>31</xdr:row>
          <xdr:rowOff>171450</xdr:rowOff>
        </xdr:to>
        <xdr:sp macro="" textlink="">
          <xdr:nvSpPr>
            <xdr:cNvPr id="5265" name="CheckBox1030AM28"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32</xdr:row>
          <xdr:rowOff>47625</xdr:rowOff>
        </xdr:from>
        <xdr:to>
          <xdr:col>24</xdr:col>
          <xdr:colOff>361950</xdr:colOff>
          <xdr:row>32</xdr:row>
          <xdr:rowOff>171450</xdr:rowOff>
        </xdr:to>
        <xdr:sp macro="" textlink="">
          <xdr:nvSpPr>
            <xdr:cNvPr id="5266" name="CheckBox1030AM29"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33</xdr:row>
          <xdr:rowOff>47625</xdr:rowOff>
        </xdr:from>
        <xdr:to>
          <xdr:col>24</xdr:col>
          <xdr:colOff>361950</xdr:colOff>
          <xdr:row>33</xdr:row>
          <xdr:rowOff>171450</xdr:rowOff>
        </xdr:to>
        <xdr:sp macro="" textlink="">
          <xdr:nvSpPr>
            <xdr:cNvPr id="5267" name="CheckBox1030AM3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34</xdr:row>
          <xdr:rowOff>47625</xdr:rowOff>
        </xdr:from>
        <xdr:to>
          <xdr:col>24</xdr:col>
          <xdr:colOff>361950</xdr:colOff>
          <xdr:row>34</xdr:row>
          <xdr:rowOff>171450</xdr:rowOff>
        </xdr:to>
        <xdr:sp macro="" textlink="">
          <xdr:nvSpPr>
            <xdr:cNvPr id="5268" name="CheckBox1030AM31"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35</xdr:row>
          <xdr:rowOff>47625</xdr:rowOff>
        </xdr:from>
        <xdr:to>
          <xdr:col>24</xdr:col>
          <xdr:colOff>361950</xdr:colOff>
          <xdr:row>35</xdr:row>
          <xdr:rowOff>171450</xdr:rowOff>
        </xdr:to>
        <xdr:sp macro="" textlink="">
          <xdr:nvSpPr>
            <xdr:cNvPr id="5269" name="CheckBox1030AM32"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36</xdr:row>
          <xdr:rowOff>47625</xdr:rowOff>
        </xdr:from>
        <xdr:to>
          <xdr:col>24</xdr:col>
          <xdr:colOff>361950</xdr:colOff>
          <xdr:row>36</xdr:row>
          <xdr:rowOff>171450</xdr:rowOff>
        </xdr:to>
        <xdr:sp macro="" textlink="">
          <xdr:nvSpPr>
            <xdr:cNvPr id="5270" name="CheckBox1030AM33"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37</xdr:row>
          <xdr:rowOff>47625</xdr:rowOff>
        </xdr:from>
        <xdr:to>
          <xdr:col>24</xdr:col>
          <xdr:colOff>361950</xdr:colOff>
          <xdr:row>37</xdr:row>
          <xdr:rowOff>171450</xdr:rowOff>
        </xdr:to>
        <xdr:sp macro="" textlink="">
          <xdr:nvSpPr>
            <xdr:cNvPr id="5271" name="CheckBox1030AM34"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38</xdr:row>
          <xdr:rowOff>47625</xdr:rowOff>
        </xdr:from>
        <xdr:to>
          <xdr:col>24</xdr:col>
          <xdr:colOff>361950</xdr:colOff>
          <xdr:row>38</xdr:row>
          <xdr:rowOff>171450</xdr:rowOff>
        </xdr:to>
        <xdr:sp macro="" textlink="">
          <xdr:nvSpPr>
            <xdr:cNvPr id="5272" name="CheckBox1030AM35"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39</xdr:row>
          <xdr:rowOff>47625</xdr:rowOff>
        </xdr:from>
        <xdr:to>
          <xdr:col>24</xdr:col>
          <xdr:colOff>361950</xdr:colOff>
          <xdr:row>39</xdr:row>
          <xdr:rowOff>171450</xdr:rowOff>
        </xdr:to>
        <xdr:sp macro="" textlink="">
          <xdr:nvSpPr>
            <xdr:cNvPr id="5273" name="CheckBox1030AM36"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40</xdr:row>
          <xdr:rowOff>47625</xdr:rowOff>
        </xdr:from>
        <xdr:to>
          <xdr:col>24</xdr:col>
          <xdr:colOff>361950</xdr:colOff>
          <xdr:row>40</xdr:row>
          <xdr:rowOff>171450</xdr:rowOff>
        </xdr:to>
        <xdr:sp macro="" textlink="">
          <xdr:nvSpPr>
            <xdr:cNvPr id="5274" name="CheckBox1030AM37"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41</xdr:row>
          <xdr:rowOff>47625</xdr:rowOff>
        </xdr:from>
        <xdr:to>
          <xdr:col>24</xdr:col>
          <xdr:colOff>361950</xdr:colOff>
          <xdr:row>41</xdr:row>
          <xdr:rowOff>171450</xdr:rowOff>
        </xdr:to>
        <xdr:sp macro="" textlink="">
          <xdr:nvSpPr>
            <xdr:cNvPr id="5275" name="CheckBox1030AM38"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42</xdr:row>
          <xdr:rowOff>47625</xdr:rowOff>
        </xdr:from>
        <xdr:to>
          <xdr:col>24</xdr:col>
          <xdr:colOff>361950</xdr:colOff>
          <xdr:row>42</xdr:row>
          <xdr:rowOff>171450</xdr:rowOff>
        </xdr:to>
        <xdr:sp macro="" textlink="">
          <xdr:nvSpPr>
            <xdr:cNvPr id="5276" name="CheckBox1030AM39"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43</xdr:row>
          <xdr:rowOff>47625</xdr:rowOff>
        </xdr:from>
        <xdr:to>
          <xdr:col>24</xdr:col>
          <xdr:colOff>361950</xdr:colOff>
          <xdr:row>43</xdr:row>
          <xdr:rowOff>171450</xdr:rowOff>
        </xdr:to>
        <xdr:sp macro="" textlink="">
          <xdr:nvSpPr>
            <xdr:cNvPr id="5277" name="CheckBox1030AM40"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44</xdr:row>
          <xdr:rowOff>47625</xdr:rowOff>
        </xdr:from>
        <xdr:to>
          <xdr:col>24</xdr:col>
          <xdr:colOff>361950</xdr:colOff>
          <xdr:row>44</xdr:row>
          <xdr:rowOff>171450</xdr:rowOff>
        </xdr:to>
        <xdr:sp macro="" textlink="">
          <xdr:nvSpPr>
            <xdr:cNvPr id="5278" name="CheckBox1030AM41"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45</xdr:row>
          <xdr:rowOff>47625</xdr:rowOff>
        </xdr:from>
        <xdr:to>
          <xdr:col>24</xdr:col>
          <xdr:colOff>361950</xdr:colOff>
          <xdr:row>45</xdr:row>
          <xdr:rowOff>171450</xdr:rowOff>
        </xdr:to>
        <xdr:sp macro="" textlink="">
          <xdr:nvSpPr>
            <xdr:cNvPr id="5279" name="CheckBox1030AM42"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46</xdr:row>
          <xdr:rowOff>47625</xdr:rowOff>
        </xdr:from>
        <xdr:to>
          <xdr:col>24</xdr:col>
          <xdr:colOff>361950</xdr:colOff>
          <xdr:row>46</xdr:row>
          <xdr:rowOff>171450</xdr:rowOff>
        </xdr:to>
        <xdr:sp macro="" textlink="">
          <xdr:nvSpPr>
            <xdr:cNvPr id="5280" name="CheckBox1030AM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47</xdr:row>
          <xdr:rowOff>47625</xdr:rowOff>
        </xdr:from>
        <xdr:to>
          <xdr:col>24</xdr:col>
          <xdr:colOff>361950</xdr:colOff>
          <xdr:row>47</xdr:row>
          <xdr:rowOff>171450</xdr:rowOff>
        </xdr:to>
        <xdr:sp macro="" textlink="">
          <xdr:nvSpPr>
            <xdr:cNvPr id="5281" name="CheckBox1030AM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48</xdr:row>
          <xdr:rowOff>47625</xdr:rowOff>
        </xdr:from>
        <xdr:to>
          <xdr:col>24</xdr:col>
          <xdr:colOff>361950</xdr:colOff>
          <xdr:row>48</xdr:row>
          <xdr:rowOff>171450</xdr:rowOff>
        </xdr:to>
        <xdr:sp macro="" textlink="">
          <xdr:nvSpPr>
            <xdr:cNvPr id="5282" name="CheckBox1030AM45"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49</xdr:row>
          <xdr:rowOff>47625</xdr:rowOff>
        </xdr:from>
        <xdr:to>
          <xdr:col>24</xdr:col>
          <xdr:colOff>361950</xdr:colOff>
          <xdr:row>49</xdr:row>
          <xdr:rowOff>171450</xdr:rowOff>
        </xdr:to>
        <xdr:sp macro="" textlink="">
          <xdr:nvSpPr>
            <xdr:cNvPr id="5283" name="CheckBox1030AM46"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50</xdr:row>
          <xdr:rowOff>47625</xdr:rowOff>
        </xdr:from>
        <xdr:to>
          <xdr:col>24</xdr:col>
          <xdr:colOff>361950</xdr:colOff>
          <xdr:row>50</xdr:row>
          <xdr:rowOff>171450</xdr:rowOff>
        </xdr:to>
        <xdr:sp macro="" textlink="">
          <xdr:nvSpPr>
            <xdr:cNvPr id="5284" name="CheckBox1030AM47"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51</xdr:row>
          <xdr:rowOff>47625</xdr:rowOff>
        </xdr:from>
        <xdr:to>
          <xdr:col>24</xdr:col>
          <xdr:colOff>361950</xdr:colOff>
          <xdr:row>51</xdr:row>
          <xdr:rowOff>171450</xdr:rowOff>
        </xdr:to>
        <xdr:sp macro="" textlink="">
          <xdr:nvSpPr>
            <xdr:cNvPr id="5285" name="CheckBox1030AM48"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52</xdr:row>
          <xdr:rowOff>47625</xdr:rowOff>
        </xdr:from>
        <xdr:to>
          <xdr:col>24</xdr:col>
          <xdr:colOff>361950</xdr:colOff>
          <xdr:row>52</xdr:row>
          <xdr:rowOff>171450</xdr:rowOff>
        </xdr:to>
        <xdr:sp macro="" textlink="">
          <xdr:nvSpPr>
            <xdr:cNvPr id="5286" name="CheckBox1030AM49"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53</xdr:row>
          <xdr:rowOff>47625</xdr:rowOff>
        </xdr:from>
        <xdr:to>
          <xdr:col>24</xdr:col>
          <xdr:colOff>361950</xdr:colOff>
          <xdr:row>53</xdr:row>
          <xdr:rowOff>171450</xdr:rowOff>
        </xdr:to>
        <xdr:sp macro="" textlink="">
          <xdr:nvSpPr>
            <xdr:cNvPr id="5287" name="CheckBox1030AM50"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54</xdr:row>
          <xdr:rowOff>47625</xdr:rowOff>
        </xdr:from>
        <xdr:to>
          <xdr:col>24</xdr:col>
          <xdr:colOff>361950</xdr:colOff>
          <xdr:row>54</xdr:row>
          <xdr:rowOff>171450</xdr:rowOff>
        </xdr:to>
        <xdr:sp macro="" textlink="">
          <xdr:nvSpPr>
            <xdr:cNvPr id="5288" name="CheckBox1030AM51"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55</xdr:row>
          <xdr:rowOff>47625</xdr:rowOff>
        </xdr:from>
        <xdr:to>
          <xdr:col>24</xdr:col>
          <xdr:colOff>361950</xdr:colOff>
          <xdr:row>55</xdr:row>
          <xdr:rowOff>171450</xdr:rowOff>
        </xdr:to>
        <xdr:sp macro="" textlink="">
          <xdr:nvSpPr>
            <xdr:cNvPr id="5289" name="CheckBox1030AM52"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56</xdr:row>
          <xdr:rowOff>47625</xdr:rowOff>
        </xdr:from>
        <xdr:to>
          <xdr:col>24</xdr:col>
          <xdr:colOff>361950</xdr:colOff>
          <xdr:row>56</xdr:row>
          <xdr:rowOff>171450</xdr:rowOff>
        </xdr:to>
        <xdr:sp macro="" textlink="">
          <xdr:nvSpPr>
            <xdr:cNvPr id="5290" name="CheckBox1030AM53"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57</xdr:row>
          <xdr:rowOff>47625</xdr:rowOff>
        </xdr:from>
        <xdr:to>
          <xdr:col>24</xdr:col>
          <xdr:colOff>361950</xdr:colOff>
          <xdr:row>57</xdr:row>
          <xdr:rowOff>171450</xdr:rowOff>
        </xdr:to>
        <xdr:sp macro="" textlink="">
          <xdr:nvSpPr>
            <xdr:cNvPr id="5291" name="CheckBox1030AM54"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58</xdr:row>
          <xdr:rowOff>47625</xdr:rowOff>
        </xdr:from>
        <xdr:to>
          <xdr:col>24</xdr:col>
          <xdr:colOff>361950</xdr:colOff>
          <xdr:row>58</xdr:row>
          <xdr:rowOff>171450</xdr:rowOff>
        </xdr:to>
        <xdr:sp macro="" textlink="">
          <xdr:nvSpPr>
            <xdr:cNvPr id="5292" name="CheckBox1030AM55"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59</xdr:row>
          <xdr:rowOff>47625</xdr:rowOff>
        </xdr:from>
        <xdr:to>
          <xdr:col>24</xdr:col>
          <xdr:colOff>361950</xdr:colOff>
          <xdr:row>59</xdr:row>
          <xdr:rowOff>171450</xdr:rowOff>
        </xdr:to>
        <xdr:sp macro="" textlink="">
          <xdr:nvSpPr>
            <xdr:cNvPr id="5293" name="CheckBox1030AM56"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60</xdr:row>
          <xdr:rowOff>47625</xdr:rowOff>
        </xdr:from>
        <xdr:to>
          <xdr:col>24</xdr:col>
          <xdr:colOff>361950</xdr:colOff>
          <xdr:row>60</xdr:row>
          <xdr:rowOff>171450</xdr:rowOff>
        </xdr:to>
        <xdr:sp macro="" textlink="">
          <xdr:nvSpPr>
            <xdr:cNvPr id="5294" name="CheckBox1030AM5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61</xdr:row>
          <xdr:rowOff>47625</xdr:rowOff>
        </xdr:from>
        <xdr:to>
          <xdr:col>24</xdr:col>
          <xdr:colOff>361950</xdr:colOff>
          <xdr:row>61</xdr:row>
          <xdr:rowOff>171450</xdr:rowOff>
        </xdr:to>
        <xdr:sp macro="" textlink="">
          <xdr:nvSpPr>
            <xdr:cNvPr id="5295" name="CheckBox1030AM58"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62</xdr:row>
          <xdr:rowOff>47625</xdr:rowOff>
        </xdr:from>
        <xdr:to>
          <xdr:col>24</xdr:col>
          <xdr:colOff>361950</xdr:colOff>
          <xdr:row>62</xdr:row>
          <xdr:rowOff>171450</xdr:rowOff>
        </xdr:to>
        <xdr:sp macro="" textlink="">
          <xdr:nvSpPr>
            <xdr:cNvPr id="5296" name="CheckBox1030AM59"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63</xdr:row>
          <xdr:rowOff>47625</xdr:rowOff>
        </xdr:from>
        <xdr:to>
          <xdr:col>24</xdr:col>
          <xdr:colOff>361950</xdr:colOff>
          <xdr:row>63</xdr:row>
          <xdr:rowOff>171450</xdr:rowOff>
        </xdr:to>
        <xdr:sp macro="" textlink="">
          <xdr:nvSpPr>
            <xdr:cNvPr id="5297" name="CheckBox1030AM60"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64</xdr:row>
          <xdr:rowOff>47625</xdr:rowOff>
        </xdr:from>
        <xdr:to>
          <xdr:col>24</xdr:col>
          <xdr:colOff>361950</xdr:colOff>
          <xdr:row>64</xdr:row>
          <xdr:rowOff>171450</xdr:rowOff>
        </xdr:to>
        <xdr:sp macro="" textlink="">
          <xdr:nvSpPr>
            <xdr:cNvPr id="5298" name="CheckBox1030AM61"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65</xdr:row>
          <xdr:rowOff>47625</xdr:rowOff>
        </xdr:from>
        <xdr:to>
          <xdr:col>24</xdr:col>
          <xdr:colOff>361950</xdr:colOff>
          <xdr:row>65</xdr:row>
          <xdr:rowOff>171450</xdr:rowOff>
        </xdr:to>
        <xdr:sp macro="" textlink="">
          <xdr:nvSpPr>
            <xdr:cNvPr id="5299" name="CheckBox1030AM62"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66</xdr:row>
          <xdr:rowOff>47625</xdr:rowOff>
        </xdr:from>
        <xdr:to>
          <xdr:col>24</xdr:col>
          <xdr:colOff>361950</xdr:colOff>
          <xdr:row>66</xdr:row>
          <xdr:rowOff>171450</xdr:rowOff>
        </xdr:to>
        <xdr:sp macro="" textlink="">
          <xdr:nvSpPr>
            <xdr:cNvPr id="5300" name="CheckBox1030AM63"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67</xdr:row>
          <xdr:rowOff>47625</xdr:rowOff>
        </xdr:from>
        <xdr:to>
          <xdr:col>24</xdr:col>
          <xdr:colOff>361950</xdr:colOff>
          <xdr:row>67</xdr:row>
          <xdr:rowOff>171450</xdr:rowOff>
        </xdr:to>
        <xdr:sp macro="" textlink="">
          <xdr:nvSpPr>
            <xdr:cNvPr id="5301" name="CheckBox1030AM64"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68</xdr:row>
          <xdr:rowOff>47625</xdr:rowOff>
        </xdr:from>
        <xdr:to>
          <xdr:col>24</xdr:col>
          <xdr:colOff>361950</xdr:colOff>
          <xdr:row>68</xdr:row>
          <xdr:rowOff>171450</xdr:rowOff>
        </xdr:to>
        <xdr:sp macro="" textlink="">
          <xdr:nvSpPr>
            <xdr:cNvPr id="5302" name="CheckBox1030AM65"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69</xdr:row>
          <xdr:rowOff>47625</xdr:rowOff>
        </xdr:from>
        <xdr:to>
          <xdr:col>24</xdr:col>
          <xdr:colOff>361950</xdr:colOff>
          <xdr:row>69</xdr:row>
          <xdr:rowOff>171450</xdr:rowOff>
        </xdr:to>
        <xdr:sp macro="" textlink="">
          <xdr:nvSpPr>
            <xdr:cNvPr id="5303" name="CheckBox1030AM66"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70</xdr:row>
          <xdr:rowOff>47625</xdr:rowOff>
        </xdr:from>
        <xdr:to>
          <xdr:col>24</xdr:col>
          <xdr:colOff>361950</xdr:colOff>
          <xdr:row>70</xdr:row>
          <xdr:rowOff>171450</xdr:rowOff>
        </xdr:to>
        <xdr:sp macro="" textlink="">
          <xdr:nvSpPr>
            <xdr:cNvPr id="5304" name="CheckBox1030AM67"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71</xdr:row>
          <xdr:rowOff>47625</xdr:rowOff>
        </xdr:from>
        <xdr:to>
          <xdr:col>24</xdr:col>
          <xdr:colOff>361950</xdr:colOff>
          <xdr:row>71</xdr:row>
          <xdr:rowOff>171450</xdr:rowOff>
        </xdr:to>
        <xdr:sp macro="" textlink="">
          <xdr:nvSpPr>
            <xdr:cNvPr id="5305" name="CheckBox1030AM68"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72</xdr:row>
          <xdr:rowOff>47625</xdr:rowOff>
        </xdr:from>
        <xdr:to>
          <xdr:col>24</xdr:col>
          <xdr:colOff>361950</xdr:colOff>
          <xdr:row>72</xdr:row>
          <xdr:rowOff>171450</xdr:rowOff>
        </xdr:to>
        <xdr:sp macro="" textlink="">
          <xdr:nvSpPr>
            <xdr:cNvPr id="5306" name="CheckBox1030AM69"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161925</xdr:colOff>
          <xdr:row>73</xdr:row>
          <xdr:rowOff>47625</xdr:rowOff>
        </xdr:from>
        <xdr:to>
          <xdr:col>24</xdr:col>
          <xdr:colOff>361950</xdr:colOff>
          <xdr:row>73</xdr:row>
          <xdr:rowOff>171450</xdr:rowOff>
        </xdr:to>
        <xdr:sp macro="" textlink="">
          <xdr:nvSpPr>
            <xdr:cNvPr id="5307" name="CheckBox1030AM7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xdr:row>
          <xdr:rowOff>47625</xdr:rowOff>
        </xdr:from>
        <xdr:to>
          <xdr:col>25</xdr:col>
          <xdr:colOff>361950</xdr:colOff>
          <xdr:row>4</xdr:row>
          <xdr:rowOff>171450</xdr:rowOff>
        </xdr:to>
        <xdr:sp macro="" textlink="">
          <xdr:nvSpPr>
            <xdr:cNvPr id="5308" name="CheckBox0130AM1"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xdr:row>
          <xdr:rowOff>47625</xdr:rowOff>
        </xdr:from>
        <xdr:to>
          <xdr:col>25</xdr:col>
          <xdr:colOff>361950</xdr:colOff>
          <xdr:row>5</xdr:row>
          <xdr:rowOff>171450</xdr:rowOff>
        </xdr:to>
        <xdr:sp macro="" textlink="">
          <xdr:nvSpPr>
            <xdr:cNvPr id="5309" name="CheckBox0130AM2" hidden="1">
              <a:extLst>
                <a:ext uri="{63B3BB69-23CF-44E3-9099-C40C66FF867C}">
                  <a14:compatExt spid="_x0000_s5309"/>
                </a:ext>
                <a:ext uri="{FF2B5EF4-FFF2-40B4-BE49-F238E27FC236}">
                  <a16:creationId xmlns:a16="http://schemas.microsoft.com/office/drawing/2014/main" id="{00000000-0008-0000-0400-0000B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xdr:row>
          <xdr:rowOff>47625</xdr:rowOff>
        </xdr:from>
        <xdr:to>
          <xdr:col>25</xdr:col>
          <xdr:colOff>361950</xdr:colOff>
          <xdr:row>6</xdr:row>
          <xdr:rowOff>171450</xdr:rowOff>
        </xdr:to>
        <xdr:sp macro="" textlink="">
          <xdr:nvSpPr>
            <xdr:cNvPr id="5310" name="CheckBox0130AM3" hidden="1">
              <a:extLst>
                <a:ext uri="{63B3BB69-23CF-44E3-9099-C40C66FF867C}">
                  <a14:compatExt spid="_x0000_s5310"/>
                </a:ext>
                <a:ext uri="{FF2B5EF4-FFF2-40B4-BE49-F238E27FC236}">
                  <a16:creationId xmlns:a16="http://schemas.microsoft.com/office/drawing/2014/main" id="{00000000-0008-0000-04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7</xdr:row>
          <xdr:rowOff>47625</xdr:rowOff>
        </xdr:from>
        <xdr:to>
          <xdr:col>25</xdr:col>
          <xdr:colOff>361950</xdr:colOff>
          <xdr:row>7</xdr:row>
          <xdr:rowOff>171450</xdr:rowOff>
        </xdr:to>
        <xdr:sp macro="" textlink="">
          <xdr:nvSpPr>
            <xdr:cNvPr id="5311" name="CheckBox0130AM4" hidden="1">
              <a:extLst>
                <a:ext uri="{63B3BB69-23CF-44E3-9099-C40C66FF867C}">
                  <a14:compatExt spid="_x0000_s5311"/>
                </a:ext>
                <a:ext uri="{FF2B5EF4-FFF2-40B4-BE49-F238E27FC236}">
                  <a16:creationId xmlns:a16="http://schemas.microsoft.com/office/drawing/2014/main" id="{00000000-0008-0000-04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8</xdr:row>
          <xdr:rowOff>47625</xdr:rowOff>
        </xdr:from>
        <xdr:to>
          <xdr:col>25</xdr:col>
          <xdr:colOff>361950</xdr:colOff>
          <xdr:row>8</xdr:row>
          <xdr:rowOff>171450</xdr:rowOff>
        </xdr:to>
        <xdr:sp macro="" textlink="">
          <xdr:nvSpPr>
            <xdr:cNvPr id="5312" name="CheckBox0130AM5" hidden="1">
              <a:extLst>
                <a:ext uri="{63B3BB69-23CF-44E3-9099-C40C66FF867C}">
                  <a14:compatExt spid="_x0000_s5312"/>
                </a:ext>
                <a:ext uri="{FF2B5EF4-FFF2-40B4-BE49-F238E27FC236}">
                  <a16:creationId xmlns:a16="http://schemas.microsoft.com/office/drawing/2014/main" id="{00000000-0008-0000-04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9</xdr:row>
          <xdr:rowOff>47625</xdr:rowOff>
        </xdr:from>
        <xdr:to>
          <xdr:col>25</xdr:col>
          <xdr:colOff>361950</xdr:colOff>
          <xdr:row>9</xdr:row>
          <xdr:rowOff>171450</xdr:rowOff>
        </xdr:to>
        <xdr:sp macro="" textlink="">
          <xdr:nvSpPr>
            <xdr:cNvPr id="5313" name="CheckBox0130AM6" hidden="1">
              <a:extLst>
                <a:ext uri="{63B3BB69-23CF-44E3-9099-C40C66FF867C}">
                  <a14:compatExt spid="_x0000_s5313"/>
                </a:ext>
                <a:ext uri="{FF2B5EF4-FFF2-40B4-BE49-F238E27FC236}">
                  <a16:creationId xmlns:a16="http://schemas.microsoft.com/office/drawing/2014/main" id="{00000000-0008-0000-0400-0000C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10</xdr:row>
          <xdr:rowOff>47625</xdr:rowOff>
        </xdr:from>
        <xdr:to>
          <xdr:col>25</xdr:col>
          <xdr:colOff>361950</xdr:colOff>
          <xdr:row>10</xdr:row>
          <xdr:rowOff>171450</xdr:rowOff>
        </xdr:to>
        <xdr:sp macro="" textlink="">
          <xdr:nvSpPr>
            <xdr:cNvPr id="5314" name="CheckBox0130AM7" hidden="1">
              <a:extLst>
                <a:ext uri="{63B3BB69-23CF-44E3-9099-C40C66FF867C}">
                  <a14:compatExt spid="_x0000_s5314"/>
                </a:ext>
                <a:ext uri="{FF2B5EF4-FFF2-40B4-BE49-F238E27FC236}">
                  <a16:creationId xmlns:a16="http://schemas.microsoft.com/office/drawing/2014/main" id="{00000000-0008-0000-04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11</xdr:row>
          <xdr:rowOff>47625</xdr:rowOff>
        </xdr:from>
        <xdr:to>
          <xdr:col>25</xdr:col>
          <xdr:colOff>361950</xdr:colOff>
          <xdr:row>11</xdr:row>
          <xdr:rowOff>171450</xdr:rowOff>
        </xdr:to>
        <xdr:sp macro="" textlink="">
          <xdr:nvSpPr>
            <xdr:cNvPr id="5315" name="CheckBox0130AM8" hidden="1">
              <a:extLst>
                <a:ext uri="{63B3BB69-23CF-44E3-9099-C40C66FF867C}">
                  <a14:compatExt spid="_x0000_s5315"/>
                </a:ext>
                <a:ext uri="{FF2B5EF4-FFF2-40B4-BE49-F238E27FC236}">
                  <a16:creationId xmlns:a16="http://schemas.microsoft.com/office/drawing/2014/main" id="{00000000-0008-0000-04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12</xdr:row>
          <xdr:rowOff>47625</xdr:rowOff>
        </xdr:from>
        <xdr:to>
          <xdr:col>25</xdr:col>
          <xdr:colOff>361950</xdr:colOff>
          <xdr:row>12</xdr:row>
          <xdr:rowOff>171450</xdr:rowOff>
        </xdr:to>
        <xdr:sp macro="" textlink="">
          <xdr:nvSpPr>
            <xdr:cNvPr id="5316" name="CheckBox0130AM9" hidden="1">
              <a:extLst>
                <a:ext uri="{63B3BB69-23CF-44E3-9099-C40C66FF867C}">
                  <a14:compatExt spid="_x0000_s5316"/>
                </a:ext>
                <a:ext uri="{FF2B5EF4-FFF2-40B4-BE49-F238E27FC236}">
                  <a16:creationId xmlns:a16="http://schemas.microsoft.com/office/drawing/2014/main" id="{00000000-0008-0000-04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13</xdr:row>
          <xdr:rowOff>47625</xdr:rowOff>
        </xdr:from>
        <xdr:to>
          <xdr:col>25</xdr:col>
          <xdr:colOff>361950</xdr:colOff>
          <xdr:row>13</xdr:row>
          <xdr:rowOff>171450</xdr:rowOff>
        </xdr:to>
        <xdr:sp macro="" textlink="">
          <xdr:nvSpPr>
            <xdr:cNvPr id="5317" name="CheckBox0130AM10" hidden="1">
              <a:extLst>
                <a:ext uri="{63B3BB69-23CF-44E3-9099-C40C66FF867C}">
                  <a14:compatExt spid="_x0000_s5317"/>
                </a:ext>
                <a:ext uri="{FF2B5EF4-FFF2-40B4-BE49-F238E27FC236}">
                  <a16:creationId xmlns:a16="http://schemas.microsoft.com/office/drawing/2014/main" id="{00000000-0008-0000-0400-0000C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14</xdr:row>
          <xdr:rowOff>47625</xdr:rowOff>
        </xdr:from>
        <xdr:to>
          <xdr:col>25</xdr:col>
          <xdr:colOff>361950</xdr:colOff>
          <xdr:row>14</xdr:row>
          <xdr:rowOff>171450</xdr:rowOff>
        </xdr:to>
        <xdr:sp macro="" textlink="">
          <xdr:nvSpPr>
            <xdr:cNvPr id="5318" name="CheckBox0130AM11" hidden="1">
              <a:extLst>
                <a:ext uri="{63B3BB69-23CF-44E3-9099-C40C66FF867C}">
                  <a14:compatExt spid="_x0000_s5318"/>
                </a:ext>
                <a:ext uri="{FF2B5EF4-FFF2-40B4-BE49-F238E27FC236}">
                  <a16:creationId xmlns:a16="http://schemas.microsoft.com/office/drawing/2014/main" id="{00000000-0008-0000-0400-0000C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15</xdr:row>
          <xdr:rowOff>47625</xdr:rowOff>
        </xdr:from>
        <xdr:to>
          <xdr:col>25</xdr:col>
          <xdr:colOff>361950</xdr:colOff>
          <xdr:row>15</xdr:row>
          <xdr:rowOff>171450</xdr:rowOff>
        </xdr:to>
        <xdr:sp macro="" textlink="">
          <xdr:nvSpPr>
            <xdr:cNvPr id="5319" name="CheckBox0130AM12" hidden="1">
              <a:extLst>
                <a:ext uri="{63B3BB69-23CF-44E3-9099-C40C66FF867C}">
                  <a14:compatExt spid="_x0000_s5319"/>
                </a:ext>
                <a:ext uri="{FF2B5EF4-FFF2-40B4-BE49-F238E27FC236}">
                  <a16:creationId xmlns:a16="http://schemas.microsoft.com/office/drawing/2014/main" id="{00000000-0008-0000-0400-0000C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16</xdr:row>
          <xdr:rowOff>47625</xdr:rowOff>
        </xdr:from>
        <xdr:to>
          <xdr:col>25</xdr:col>
          <xdr:colOff>361950</xdr:colOff>
          <xdr:row>16</xdr:row>
          <xdr:rowOff>171450</xdr:rowOff>
        </xdr:to>
        <xdr:sp macro="" textlink="">
          <xdr:nvSpPr>
            <xdr:cNvPr id="5320" name="CheckBox0130AM13" hidden="1">
              <a:extLst>
                <a:ext uri="{63B3BB69-23CF-44E3-9099-C40C66FF867C}">
                  <a14:compatExt spid="_x0000_s5320"/>
                </a:ext>
                <a:ext uri="{FF2B5EF4-FFF2-40B4-BE49-F238E27FC236}">
                  <a16:creationId xmlns:a16="http://schemas.microsoft.com/office/drawing/2014/main" id="{00000000-0008-0000-0400-0000C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17</xdr:row>
          <xdr:rowOff>47625</xdr:rowOff>
        </xdr:from>
        <xdr:to>
          <xdr:col>25</xdr:col>
          <xdr:colOff>361950</xdr:colOff>
          <xdr:row>17</xdr:row>
          <xdr:rowOff>171450</xdr:rowOff>
        </xdr:to>
        <xdr:sp macro="" textlink="">
          <xdr:nvSpPr>
            <xdr:cNvPr id="5321" name="CheckBox0130AM14" hidden="1">
              <a:extLst>
                <a:ext uri="{63B3BB69-23CF-44E3-9099-C40C66FF867C}">
                  <a14:compatExt spid="_x0000_s5321"/>
                </a:ext>
                <a:ext uri="{FF2B5EF4-FFF2-40B4-BE49-F238E27FC236}">
                  <a16:creationId xmlns:a16="http://schemas.microsoft.com/office/drawing/2014/main" id="{00000000-0008-0000-0400-0000C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18</xdr:row>
          <xdr:rowOff>47625</xdr:rowOff>
        </xdr:from>
        <xdr:to>
          <xdr:col>25</xdr:col>
          <xdr:colOff>361950</xdr:colOff>
          <xdr:row>18</xdr:row>
          <xdr:rowOff>171450</xdr:rowOff>
        </xdr:to>
        <xdr:sp macro="" textlink="">
          <xdr:nvSpPr>
            <xdr:cNvPr id="5322" name="CheckBox0130AM15" hidden="1">
              <a:extLst>
                <a:ext uri="{63B3BB69-23CF-44E3-9099-C40C66FF867C}">
                  <a14:compatExt spid="_x0000_s5322"/>
                </a:ext>
                <a:ext uri="{FF2B5EF4-FFF2-40B4-BE49-F238E27FC236}">
                  <a16:creationId xmlns:a16="http://schemas.microsoft.com/office/drawing/2014/main" id="{00000000-0008-0000-0400-0000C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19</xdr:row>
          <xdr:rowOff>47625</xdr:rowOff>
        </xdr:from>
        <xdr:to>
          <xdr:col>25</xdr:col>
          <xdr:colOff>361950</xdr:colOff>
          <xdr:row>19</xdr:row>
          <xdr:rowOff>171450</xdr:rowOff>
        </xdr:to>
        <xdr:sp macro="" textlink="">
          <xdr:nvSpPr>
            <xdr:cNvPr id="5323" name="CheckBox0130AM16" hidden="1">
              <a:extLst>
                <a:ext uri="{63B3BB69-23CF-44E3-9099-C40C66FF867C}">
                  <a14:compatExt spid="_x0000_s5323"/>
                </a:ext>
                <a:ext uri="{FF2B5EF4-FFF2-40B4-BE49-F238E27FC236}">
                  <a16:creationId xmlns:a16="http://schemas.microsoft.com/office/drawing/2014/main" id="{00000000-0008-0000-0400-0000C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20</xdr:row>
          <xdr:rowOff>47625</xdr:rowOff>
        </xdr:from>
        <xdr:to>
          <xdr:col>25</xdr:col>
          <xdr:colOff>361950</xdr:colOff>
          <xdr:row>20</xdr:row>
          <xdr:rowOff>171450</xdr:rowOff>
        </xdr:to>
        <xdr:sp macro="" textlink="">
          <xdr:nvSpPr>
            <xdr:cNvPr id="5324" name="CheckBox0130AM17" hidden="1">
              <a:extLst>
                <a:ext uri="{63B3BB69-23CF-44E3-9099-C40C66FF867C}">
                  <a14:compatExt spid="_x0000_s5324"/>
                </a:ext>
                <a:ext uri="{FF2B5EF4-FFF2-40B4-BE49-F238E27FC236}">
                  <a16:creationId xmlns:a16="http://schemas.microsoft.com/office/drawing/2014/main" id="{00000000-0008-0000-0400-0000C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21</xdr:row>
          <xdr:rowOff>47625</xdr:rowOff>
        </xdr:from>
        <xdr:to>
          <xdr:col>25</xdr:col>
          <xdr:colOff>361950</xdr:colOff>
          <xdr:row>21</xdr:row>
          <xdr:rowOff>171450</xdr:rowOff>
        </xdr:to>
        <xdr:sp macro="" textlink="">
          <xdr:nvSpPr>
            <xdr:cNvPr id="5325" name="CheckBox0130AM18" hidden="1">
              <a:extLst>
                <a:ext uri="{63B3BB69-23CF-44E3-9099-C40C66FF867C}">
                  <a14:compatExt spid="_x0000_s5325"/>
                </a:ext>
                <a:ext uri="{FF2B5EF4-FFF2-40B4-BE49-F238E27FC236}">
                  <a16:creationId xmlns:a16="http://schemas.microsoft.com/office/drawing/2014/main" id="{00000000-0008-0000-0400-0000C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22</xdr:row>
          <xdr:rowOff>47625</xdr:rowOff>
        </xdr:from>
        <xdr:to>
          <xdr:col>25</xdr:col>
          <xdr:colOff>361950</xdr:colOff>
          <xdr:row>22</xdr:row>
          <xdr:rowOff>171450</xdr:rowOff>
        </xdr:to>
        <xdr:sp macro="" textlink="">
          <xdr:nvSpPr>
            <xdr:cNvPr id="5326" name="CheckBox0130AM19" hidden="1">
              <a:extLst>
                <a:ext uri="{63B3BB69-23CF-44E3-9099-C40C66FF867C}">
                  <a14:compatExt spid="_x0000_s5326"/>
                </a:ext>
                <a:ext uri="{FF2B5EF4-FFF2-40B4-BE49-F238E27FC236}">
                  <a16:creationId xmlns:a16="http://schemas.microsoft.com/office/drawing/2014/main" id="{00000000-0008-0000-04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23</xdr:row>
          <xdr:rowOff>47625</xdr:rowOff>
        </xdr:from>
        <xdr:to>
          <xdr:col>25</xdr:col>
          <xdr:colOff>361950</xdr:colOff>
          <xdr:row>23</xdr:row>
          <xdr:rowOff>171450</xdr:rowOff>
        </xdr:to>
        <xdr:sp macro="" textlink="">
          <xdr:nvSpPr>
            <xdr:cNvPr id="5327" name="CheckBox0130AM20" hidden="1">
              <a:extLst>
                <a:ext uri="{63B3BB69-23CF-44E3-9099-C40C66FF867C}">
                  <a14:compatExt spid="_x0000_s5327"/>
                </a:ext>
                <a:ext uri="{FF2B5EF4-FFF2-40B4-BE49-F238E27FC236}">
                  <a16:creationId xmlns:a16="http://schemas.microsoft.com/office/drawing/2014/main" id="{00000000-0008-0000-04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24</xdr:row>
          <xdr:rowOff>47625</xdr:rowOff>
        </xdr:from>
        <xdr:to>
          <xdr:col>25</xdr:col>
          <xdr:colOff>361950</xdr:colOff>
          <xdr:row>24</xdr:row>
          <xdr:rowOff>171450</xdr:rowOff>
        </xdr:to>
        <xdr:sp macro="" textlink="">
          <xdr:nvSpPr>
            <xdr:cNvPr id="5328" name="CheckBox0130AM21" hidden="1">
              <a:extLst>
                <a:ext uri="{63B3BB69-23CF-44E3-9099-C40C66FF867C}">
                  <a14:compatExt spid="_x0000_s5328"/>
                </a:ext>
                <a:ext uri="{FF2B5EF4-FFF2-40B4-BE49-F238E27FC236}">
                  <a16:creationId xmlns:a16="http://schemas.microsoft.com/office/drawing/2014/main" id="{00000000-0008-0000-04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25</xdr:row>
          <xdr:rowOff>47625</xdr:rowOff>
        </xdr:from>
        <xdr:to>
          <xdr:col>25</xdr:col>
          <xdr:colOff>361950</xdr:colOff>
          <xdr:row>25</xdr:row>
          <xdr:rowOff>171450</xdr:rowOff>
        </xdr:to>
        <xdr:sp macro="" textlink="">
          <xdr:nvSpPr>
            <xdr:cNvPr id="5329" name="CheckBox0130AM22" hidden="1">
              <a:extLst>
                <a:ext uri="{63B3BB69-23CF-44E3-9099-C40C66FF867C}">
                  <a14:compatExt spid="_x0000_s5329"/>
                </a:ext>
                <a:ext uri="{FF2B5EF4-FFF2-40B4-BE49-F238E27FC236}">
                  <a16:creationId xmlns:a16="http://schemas.microsoft.com/office/drawing/2014/main" id="{00000000-0008-0000-0400-0000D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26</xdr:row>
          <xdr:rowOff>47625</xdr:rowOff>
        </xdr:from>
        <xdr:to>
          <xdr:col>25</xdr:col>
          <xdr:colOff>361950</xdr:colOff>
          <xdr:row>26</xdr:row>
          <xdr:rowOff>171450</xdr:rowOff>
        </xdr:to>
        <xdr:sp macro="" textlink="">
          <xdr:nvSpPr>
            <xdr:cNvPr id="5330" name="CheckBox0130AM23" hidden="1">
              <a:extLst>
                <a:ext uri="{63B3BB69-23CF-44E3-9099-C40C66FF867C}">
                  <a14:compatExt spid="_x0000_s5330"/>
                </a:ext>
                <a:ext uri="{FF2B5EF4-FFF2-40B4-BE49-F238E27FC236}">
                  <a16:creationId xmlns:a16="http://schemas.microsoft.com/office/drawing/2014/main" id="{00000000-0008-0000-04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27</xdr:row>
          <xdr:rowOff>47625</xdr:rowOff>
        </xdr:from>
        <xdr:to>
          <xdr:col>25</xdr:col>
          <xdr:colOff>361950</xdr:colOff>
          <xdr:row>27</xdr:row>
          <xdr:rowOff>171450</xdr:rowOff>
        </xdr:to>
        <xdr:sp macro="" textlink="">
          <xdr:nvSpPr>
            <xdr:cNvPr id="5331" name="CheckBox0130AM24" hidden="1">
              <a:extLst>
                <a:ext uri="{63B3BB69-23CF-44E3-9099-C40C66FF867C}">
                  <a14:compatExt spid="_x0000_s5331"/>
                </a:ext>
                <a:ext uri="{FF2B5EF4-FFF2-40B4-BE49-F238E27FC236}">
                  <a16:creationId xmlns:a16="http://schemas.microsoft.com/office/drawing/2014/main" id="{00000000-0008-0000-04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28</xdr:row>
          <xdr:rowOff>47625</xdr:rowOff>
        </xdr:from>
        <xdr:to>
          <xdr:col>25</xdr:col>
          <xdr:colOff>361950</xdr:colOff>
          <xdr:row>28</xdr:row>
          <xdr:rowOff>171450</xdr:rowOff>
        </xdr:to>
        <xdr:sp macro="" textlink="">
          <xdr:nvSpPr>
            <xdr:cNvPr id="5332" name="CheckBox0130AM25" hidden="1">
              <a:extLst>
                <a:ext uri="{63B3BB69-23CF-44E3-9099-C40C66FF867C}">
                  <a14:compatExt spid="_x0000_s5332"/>
                </a:ext>
                <a:ext uri="{FF2B5EF4-FFF2-40B4-BE49-F238E27FC236}">
                  <a16:creationId xmlns:a16="http://schemas.microsoft.com/office/drawing/2014/main" id="{00000000-0008-0000-04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29</xdr:row>
          <xdr:rowOff>47625</xdr:rowOff>
        </xdr:from>
        <xdr:to>
          <xdr:col>25</xdr:col>
          <xdr:colOff>361950</xdr:colOff>
          <xdr:row>29</xdr:row>
          <xdr:rowOff>171450</xdr:rowOff>
        </xdr:to>
        <xdr:sp macro="" textlink="">
          <xdr:nvSpPr>
            <xdr:cNvPr id="5333" name="CheckBox0130AM26" hidden="1">
              <a:extLst>
                <a:ext uri="{63B3BB69-23CF-44E3-9099-C40C66FF867C}">
                  <a14:compatExt spid="_x0000_s5333"/>
                </a:ext>
                <a:ext uri="{FF2B5EF4-FFF2-40B4-BE49-F238E27FC236}">
                  <a16:creationId xmlns:a16="http://schemas.microsoft.com/office/drawing/2014/main" id="{00000000-0008-0000-0400-0000D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30</xdr:row>
          <xdr:rowOff>47625</xdr:rowOff>
        </xdr:from>
        <xdr:to>
          <xdr:col>25</xdr:col>
          <xdr:colOff>361950</xdr:colOff>
          <xdr:row>30</xdr:row>
          <xdr:rowOff>171450</xdr:rowOff>
        </xdr:to>
        <xdr:sp macro="" textlink="">
          <xdr:nvSpPr>
            <xdr:cNvPr id="5334" name="CheckBox0130AM27" hidden="1">
              <a:extLst>
                <a:ext uri="{63B3BB69-23CF-44E3-9099-C40C66FF867C}">
                  <a14:compatExt spid="_x0000_s5334"/>
                </a:ext>
                <a:ext uri="{FF2B5EF4-FFF2-40B4-BE49-F238E27FC236}">
                  <a16:creationId xmlns:a16="http://schemas.microsoft.com/office/drawing/2014/main" id="{00000000-0008-0000-04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31</xdr:row>
          <xdr:rowOff>47625</xdr:rowOff>
        </xdr:from>
        <xdr:to>
          <xdr:col>25</xdr:col>
          <xdr:colOff>361950</xdr:colOff>
          <xdr:row>31</xdr:row>
          <xdr:rowOff>171450</xdr:rowOff>
        </xdr:to>
        <xdr:sp macro="" textlink="">
          <xdr:nvSpPr>
            <xdr:cNvPr id="5335" name="CheckBox0130AM28" hidden="1">
              <a:extLst>
                <a:ext uri="{63B3BB69-23CF-44E3-9099-C40C66FF867C}">
                  <a14:compatExt spid="_x0000_s5335"/>
                </a:ext>
                <a:ext uri="{FF2B5EF4-FFF2-40B4-BE49-F238E27FC236}">
                  <a16:creationId xmlns:a16="http://schemas.microsoft.com/office/drawing/2014/main" id="{00000000-0008-0000-04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32</xdr:row>
          <xdr:rowOff>47625</xdr:rowOff>
        </xdr:from>
        <xdr:to>
          <xdr:col>25</xdr:col>
          <xdr:colOff>361950</xdr:colOff>
          <xdr:row>32</xdr:row>
          <xdr:rowOff>171450</xdr:rowOff>
        </xdr:to>
        <xdr:sp macro="" textlink="">
          <xdr:nvSpPr>
            <xdr:cNvPr id="5336" name="CheckBox0130AM29" hidden="1">
              <a:extLst>
                <a:ext uri="{63B3BB69-23CF-44E3-9099-C40C66FF867C}">
                  <a14:compatExt spid="_x0000_s5336"/>
                </a:ext>
                <a:ext uri="{FF2B5EF4-FFF2-40B4-BE49-F238E27FC236}">
                  <a16:creationId xmlns:a16="http://schemas.microsoft.com/office/drawing/2014/main" id="{00000000-0008-0000-04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33</xdr:row>
          <xdr:rowOff>47625</xdr:rowOff>
        </xdr:from>
        <xdr:to>
          <xdr:col>25</xdr:col>
          <xdr:colOff>361950</xdr:colOff>
          <xdr:row>33</xdr:row>
          <xdr:rowOff>171450</xdr:rowOff>
        </xdr:to>
        <xdr:sp macro="" textlink="">
          <xdr:nvSpPr>
            <xdr:cNvPr id="5337" name="CheckBox0130AM30" hidden="1">
              <a:extLst>
                <a:ext uri="{63B3BB69-23CF-44E3-9099-C40C66FF867C}">
                  <a14:compatExt spid="_x0000_s5337"/>
                </a:ext>
                <a:ext uri="{FF2B5EF4-FFF2-40B4-BE49-F238E27FC236}">
                  <a16:creationId xmlns:a16="http://schemas.microsoft.com/office/drawing/2014/main" id="{00000000-0008-0000-0400-0000D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34</xdr:row>
          <xdr:rowOff>47625</xdr:rowOff>
        </xdr:from>
        <xdr:to>
          <xdr:col>25</xdr:col>
          <xdr:colOff>361950</xdr:colOff>
          <xdr:row>34</xdr:row>
          <xdr:rowOff>171450</xdr:rowOff>
        </xdr:to>
        <xdr:sp macro="" textlink="">
          <xdr:nvSpPr>
            <xdr:cNvPr id="5338" name="CheckBox0130AM31" hidden="1">
              <a:extLst>
                <a:ext uri="{63B3BB69-23CF-44E3-9099-C40C66FF867C}">
                  <a14:compatExt spid="_x0000_s5338"/>
                </a:ext>
                <a:ext uri="{FF2B5EF4-FFF2-40B4-BE49-F238E27FC236}">
                  <a16:creationId xmlns:a16="http://schemas.microsoft.com/office/drawing/2014/main" id="{00000000-0008-0000-0400-0000D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35</xdr:row>
          <xdr:rowOff>47625</xdr:rowOff>
        </xdr:from>
        <xdr:to>
          <xdr:col>25</xdr:col>
          <xdr:colOff>361950</xdr:colOff>
          <xdr:row>35</xdr:row>
          <xdr:rowOff>171450</xdr:rowOff>
        </xdr:to>
        <xdr:sp macro="" textlink="">
          <xdr:nvSpPr>
            <xdr:cNvPr id="5339" name="CheckBox0130AM32" hidden="1">
              <a:extLst>
                <a:ext uri="{63B3BB69-23CF-44E3-9099-C40C66FF867C}">
                  <a14:compatExt spid="_x0000_s5339"/>
                </a:ext>
                <a:ext uri="{FF2B5EF4-FFF2-40B4-BE49-F238E27FC236}">
                  <a16:creationId xmlns:a16="http://schemas.microsoft.com/office/drawing/2014/main" id="{00000000-0008-0000-0400-0000D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36</xdr:row>
          <xdr:rowOff>47625</xdr:rowOff>
        </xdr:from>
        <xdr:to>
          <xdr:col>25</xdr:col>
          <xdr:colOff>361950</xdr:colOff>
          <xdr:row>36</xdr:row>
          <xdr:rowOff>171450</xdr:rowOff>
        </xdr:to>
        <xdr:sp macro="" textlink="">
          <xdr:nvSpPr>
            <xdr:cNvPr id="5340" name="CheckBox0130AM33" hidden="1">
              <a:extLst>
                <a:ext uri="{63B3BB69-23CF-44E3-9099-C40C66FF867C}">
                  <a14:compatExt spid="_x0000_s5340"/>
                </a:ext>
                <a:ext uri="{FF2B5EF4-FFF2-40B4-BE49-F238E27FC236}">
                  <a16:creationId xmlns:a16="http://schemas.microsoft.com/office/drawing/2014/main" id="{00000000-0008-0000-0400-0000D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37</xdr:row>
          <xdr:rowOff>47625</xdr:rowOff>
        </xdr:from>
        <xdr:to>
          <xdr:col>25</xdr:col>
          <xdr:colOff>361950</xdr:colOff>
          <xdr:row>37</xdr:row>
          <xdr:rowOff>171450</xdr:rowOff>
        </xdr:to>
        <xdr:sp macro="" textlink="">
          <xdr:nvSpPr>
            <xdr:cNvPr id="5341" name="CheckBox0130AM34" hidden="1">
              <a:extLst>
                <a:ext uri="{63B3BB69-23CF-44E3-9099-C40C66FF867C}">
                  <a14:compatExt spid="_x0000_s5341"/>
                </a:ext>
                <a:ext uri="{FF2B5EF4-FFF2-40B4-BE49-F238E27FC236}">
                  <a16:creationId xmlns:a16="http://schemas.microsoft.com/office/drawing/2014/main" id="{00000000-0008-0000-0400-0000D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38</xdr:row>
          <xdr:rowOff>47625</xdr:rowOff>
        </xdr:from>
        <xdr:to>
          <xdr:col>25</xdr:col>
          <xdr:colOff>361950</xdr:colOff>
          <xdr:row>38</xdr:row>
          <xdr:rowOff>171450</xdr:rowOff>
        </xdr:to>
        <xdr:sp macro="" textlink="">
          <xdr:nvSpPr>
            <xdr:cNvPr id="5342" name="CheckBox0130AM35" hidden="1">
              <a:extLst>
                <a:ext uri="{63B3BB69-23CF-44E3-9099-C40C66FF867C}">
                  <a14:compatExt spid="_x0000_s5342"/>
                </a:ext>
                <a:ext uri="{FF2B5EF4-FFF2-40B4-BE49-F238E27FC236}">
                  <a16:creationId xmlns:a16="http://schemas.microsoft.com/office/drawing/2014/main" id="{00000000-0008-0000-0400-0000D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39</xdr:row>
          <xdr:rowOff>47625</xdr:rowOff>
        </xdr:from>
        <xdr:to>
          <xdr:col>25</xdr:col>
          <xdr:colOff>361950</xdr:colOff>
          <xdr:row>39</xdr:row>
          <xdr:rowOff>171450</xdr:rowOff>
        </xdr:to>
        <xdr:sp macro="" textlink="">
          <xdr:nvSpPr>
            <xdr:cNvPr id="5343" name="CheckBox0130AM36" hidden="1">
              <a:extLst>
                <a:ext uri="{63B3BB69-23CF-44E3-9099-C40C66FF867C}">
                  <a14:compatExt spid="_x0000_s5343"/>
                </a:ext>
                <a:ext uri="{FF2B5EF4-FFF2-40B4-BE49-F238E27FC236}">
                  <a16:creationId xmlns:a16="http://schemas.microsoft.com/office/drawing/2014/main" id="{00000000-0008-0000-0400-0000D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40</xdr:row>
          <xdr:rowOff>47625</xdr:rowOff>
        </xdr:from>
        <xdr:to>
          <xdr:col>25</xdr:col>
          <xdr:colOff>361950</xdr:colOff>
          <xdr:row>40</xdr:row>
          <xdr:rowOff>171450</xdr:rowOff>
        </xdr:to>
        <xdr:sp macro="" textlink="">
          <xdr:nvSpPr>
            <xdr:cNvPr id="5344" name="CheckBox0130AM37" hidden="1">
              <a:extLst>
                <a:ext uri="{63B3BB69-23CF-44E3-9099-C40C66FF867C}">
                  <a14:compatExt spid="_x0000_s5344"/>
                </a:ext>
                <a:ext uri="{FF2B5EF4-FFF2-40B4-BE49-F238E27FC236}">
                  <a16:creationId xmlns:a16="http://schemas.microsoft.com/office/drawing/2014/main" id="{00000000-0008-0000-0400-0000E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41</xdr:row>
          <xdr:rowOff>47625</xdr:rowOff>
        </xdr:from>
        <xdr:to>
          <xdr:col>25</xdr:col>
          <xdr:colOff>361950</xdr:colOff>
          <xdr:row>41</xdr:row>
          <xdr:rowOff>171450</xdr:rowOff>
        </xdr:to>
        <xdr:sp macro="" textlink="">
          <xdr:nvSpPr>
            <xdr:cNvPr id="5345" name="CheckBox0130AM38" hidden="1">
              <a:extLst>
                <a:ext uri="{63B3BB69-23CF-44E3-9099-C40C66FF867C}">
                  <a14:compatExt spid="_x0000_s5345"/>
                </a:ext>
                <a:ext uri="{FF2B5EF4-FFF2-40B4-BE49-F238E27FC236}">
                  <a16:creationId xmlns:a16="http://schemas.microsoft.com/office/drawing/2014/main" id="{00000000-0008-0000-0400-0000E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42</xdr:row>
          <xdr:rowOff>47625</xdr:rowOff>
        </xdr:from>
        <xdr:to>
          <xdr:col>25</xdr:col>
          <xdr:colOff>361950</xdr:colOff>
          <xdr:row>42</xdr:row>
          <xdr:rowOff>171450</xdr:rowOff>
        </xdr:to>
        <xdr:sp macro="" textlink="">
          <xdr:nvSpPr>
            <xdr:cNvPr id="5346" name="CheckBox0130AM39" hidden="1">
              <a:extLst>
                <a:ext uri="{63B3BB69-23CF-44E3-9099-C40C66FF867C}">
                  <a14:compatExt spid="_x0000_s5346"/>
                </a:ext>
                <a:ext uri="{FF2B5EF4-FFF2-40B4-BE49-F238E27FC236}">
                  <a16:creationId xmlns:a16="http://schemas.microsoft.com/office/drawing/2014/main" id="{00000000-0008-0000-04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43</xdr:row>
          <xdr:rowOff>47625</xdr:rowOff>
        </xdr:from>
        <xdr:to>
          <xdr:col>25</xdr:col>
          <xdr:colOff>361950</xdr:colOff>
          <xdr:row>43</xdr:row>
          <xdr:rowOff>171450</xdr:rowOff>
        </xdr:to>
        <xdr:sp macro="" textlink="">
          <xdr:nvSpPr>
            <xdr:cNvPr id="5347" name="CheckBox0130AM40" hidden="1">
              <a:extLst>
                <a:ext uri="{63B3BB69-23CF-44E3-9099-C40C66FF867C}">
                  <a14:compatExt spid="_x0000_s5347"/>
                </a:ext>
                <a:ext uri="{FF2B5EF4-FFF2-40B4-BE49-F238E27FC236}">
                  <a16:creationId xmlns:a16="http://schemas.microsoft.com/office/drawing/2014/main" id="{00000000-0008-0000-04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44</xdr:row>
          <xdr:rowOff>47625</xdr:rowOff>
        </xdr:from>
        <xdr:to>
          <xdr:col>25</xdr:col>
          <xdr:colOff>361950</xdr:colOff>
          <xdr:row>44</xdr:row>
          <xdr:rowOff>171450</xdr:rowOff>
        </xdr:to>
        <xdr:sp macro="" textlink="">
          <xdr:nvSpPr>
            <xdr:cNvPr id="5348" name="CheckBox0130AM41" hidden="1">
              <a:extLst>
                <a:ext uri="{63B3BB69-23CF-44E3-9099-C40C66FF867C}">
                  <a14:compatExt spid="_x0000_s5348"/>
                </a:ext>
                <a:ext uri="{FF2B5EF4-FFF2-40B4-BE49-F238E27FC236}">
                  <a16:creationId xmlns:a16="http://schemas.microsoft.com/office/drawing/2014/main" id="{00000000-0008-0000-04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45</xdr:row>
          <xdr:rowOff>47625</xdr:rowOff>
        </xdr:from>
        <xdr:to>
          <xdr:col>25</xdr:col>
          <xdr:colOff>361950</xdr:colOff>
          <xdr:row>45</xdr:row>
          <xdr:rowOff>171450</xdr:rowOff>
        </xdr:to>
        <xdr:sp macro="" textlink="">
          <xdr:nvSpPr>
            <xdr:cNvPr id="5349" name="CheckBox0130AM42" hidden="1">
              <a:extLst>
                <a:ext uri="{63B3BB69-23CF-44E3-9099-C40C66FF867C}">
                  <a14:compatExt spid="_x0000_s5349"/>
                </a:ext>
                <a:ext uri="{FF2B5EF4-FFF2-40B4-BE49-F238E27FC236}">
                  <a16:creationId xmlns:a16="http://schemas.microsoft.com/office/drawing/2014/main" id="{00000000-0008-0000-0400-0000E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46</xdr:row>
          <xdr:rowOff>47625</xdr:rowOff>
        </xdr:from>
        <xdr:to>
          <xdr:col>25</xdr:col>
          <xdr:colOff>361950</xdr:colOff>
          <xdr:row>46</xdr:row>
          <xdr:rowOff>171450</xdr:rowOff>
        </xdr:to>
        <xdr:sp macro="" textlink="">
          <xdr:nvSpPr>
            <xdr:cNvPr id="5350" name="CheckBox0130AM43" hidden="1">
              <a:extLst>
                <a:ext uri="{63B3BB69-23CF-44E3-9099-C40C66FF867C}">
                  <a14:compatExt spid="_x0000_s5350"/>
                </a:ext>
                <a:ext uri="{FF2B5EF4-FFF2-40B4-BE49-F238E27FC236}">
                  <a16:creationId xmlns:a16="http://schemas.microsoft.com/office/drawing/2014/main" id="{00000000-0008-0000-04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47</xdr:row>
          <xdr:rowOff>47625</xdr:rowOff>
        </xdr:from>
        <xdr:to>
          <xdr:col>25</xdr:col>
          <xdr:colOff>361950</xdr:colOff>
          <xdr:row>47</xdr:row>
          <xdr:rowOff>171450</xdr:rowOff>
        </xdr:to>
        <xdr:sp macro="" textlink="">
          <xdr:nvSpPr>
            <xdr:cNvPr id="5351" name="CheckBox0130AM44" hidden="1">
              <a:extLst>
                <a:ext uri="{63B3BB69-23CF-44E3-9099-C40C66FF867C}">
                  <a14:compatExt spid="_x0000_s5351"/>
                </a:ext>
                <a:ext uri="{FF2B5EF4-FFF2-40B4-BE49-F238E27FC236}">
                  <a16:creationId xmlns:a16="http://schemas.microsoft.com/office/drawing/2014/main" id="{00000000-0008-0000-04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48</xdr:row>
          <xdr:rowOff>47625</xdr:rowOff>
        </xdr:from>
        <xdr:to>
          <xdr:col>25</xdr:col>
          <xdr:colOff>361950</xdr:colOff>
          <xdr:row>48</xdr:row>
          <xdr:rowOff>171450</xdr:rowOff>
        </xdr:to>
        <xdr:sp macro="" textlink="">
          <xdr:nvSpPr>
            <xdr:cNvPr id="5352" name="CheckBox0130AM45" hidden="1">
              <a:extLst>
                <a:ext uri="{63B3BB69-23CF-44E3-9099-C40C66FF867C}">
                  <a14:compatExt spid="_x0000_s5352"/>
                </a:ext>
                <a:ext uri="{FF2B5EF4-FFF2-40B4-BE49-F238E27FC236}">
                  <a16:creationId xmlns:a16="http://schemas.microsoft.com/office/drawing/2014/main" id="{00000000-0008-0000-04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49</xdr:row>
          <xdr:rowOff>47625</xdr:rowOff>
        </xdr:from>
        <xdr:to>
          <xdr:col>25</xdr:col>
          <xdr:colOff>361950</xdr:colOff>
          <xdr:row>49</xdr:row>
          <xdr:rowOff>171450</xdr:rowOff>
        </xdr:to>
        <xdr:sp macro="" textlink="">
          <xdr:nvSpPr>
            <xdr:cNvPr id="5353" name="CheckBox0130AM46" hidden="1">
              <a:extLst>
                <a:ext uri="{63B3BB69-23CF-44E3-9099-C40C66FF867C}">
                  <a14:compatExt spid="_x0000_s5353"/>
                </a:ext>
                <a:ext uri="{FF2B5EF4-FFF2-40B4-BE49-F238E27FC236}">
                  <a16:creationId xmlns:a16="http://schemas.microsoft.com/office/drawing/2014/main" id="{00000000-0008-0000-0400-0000E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50</xdr:row>
          <xdr:rowOff>47625</xdr:rowOff>
        </xdr:from>
        <xdr:to>
          <xdr:col>25</xdr:col>
          <xdr:colOff>361950</xdr:colOff>
          <xdr:row>50</xdr:row>
          <xdr:rowOff>171450</xdr:rowOff>
        </xdr:to>
        <xdr:sp macro="" textlink="">
          <xdr:nvSpPr>
            <xdr:cNvPr id="5354" name="CheckBox0130AM47" hidden="1">
              <a:extLst>
                <a:ext uri="{63B3BB69-23CF-44E3-9099-C40C66FF867C}">
                  <a14:compatExt spid="_x0000_s5354"/>
                </a:ext>
                <a:ext uri="{FF2B5EF4-FFF2-40B4-BE49-F238E27FC236}">
                  <a16:creationId xmlns:a16="http://schemas.microsoft.com/office/drawing/2014/main" id="{00000000-0008-0000-04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51</xdr:row>
          <xdr:rowOff>47625</xdr:rowOff>
        </xdr:from>
        <xdr:to>
          <xdr:col>25</xdr:col>
          <xdr:colOff>361950</xdr:colOff>
          <xdr:row>51</xdr:row>
          <xdr:rowOff>171450</xdr:rowOff>
        </xdr:to>
        <xdr:sp macro="" textlink="">
          <xdr:nvSpPr>
            <xdr:cNvPr id="5355" name="CheckBox0130AM48" hidden="1">
              <a:extLst>
                <a:ext uri="{63B3BB69-23CF-44E3-9099-C40C66FF867C}">
                  <a14:compatExt spid="_x0000_s5355"/>
                </a:ext>
                <a:ext uri="{FF2B5EF4-FFF2-40B4-BE49-F238E27FC236}">
                  <a16:creationId xmlns:a16="http://schemas.microsoft.com/office/drawing/2014/main" id="{00000000-0008-0000-04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52</xdr:row>
          <xdr:rowOff>47625</xdr:rowOff>
        </xdr:from>
        <xdr:to>
          <xdr:col>25</xdr:col>
          <xdr:colOff>361950</xdr:colOff>
          <xdr:row>52</xdr:row>
          <xdr:rowOff>171450</xdr:rowOff>
        </xdr:to>
        <xdr:sp macro="" textlink="">
          <xdr:nvSpPr>
            <xdr:cNvPr id="5356" name="CheckBox0130AM49" hidden="1">
              <a:extLst>
                <a:ext uri="{63B3BB69-23CF-44E3-9099-C40C66FF867C}">
                  <a14:compatExt spid="_x0000_s5356"/>
                </a:ext>
                <a:ext uri="{FF2B5EF4-FFF2-40B4-BE49-F238E27FC236}">
                  <a16:creationId xmlns:a16="http://schemas.microsoft.com/office/drawing/2014/main" id="{00000000-0008-0000-04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53</xdr:row>
          <xdr:rowOff>47625</xdr:rowOff>
        </xdr:from>
        <xdr:to>
          <xdr:col>25</xdr:col>
          <xdr:colOff>361950</xdr:colOff>
          <xdr:row>53</xdr:row>
          <xdr:rowOff>171450</xdr:rowOff>
        </xdr:to>
        <xdr:sp macro="" textlink="">
          <xdr:nvSpPr>
            <xdr:cNvPr id="5357" name="CheckBox0130AM50" hidden="1">
              <a:extLst>
                <a:ext uri="{63B3BB69-23CF-44E3-9099-C40C66FF867C}">
                  <a14:compatExt spid="_x0000_s5357"/>
                </a:ext>
                <a:ext uri="{FF2B5EF4-FFF2-40B4-BE49-F238E27FC236}">
                  <a16:creationId xmlns:a16="http://schemas.microsoft.com/office/drawing/2014/main" id="{00000000-0008-0000-0400-0000E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54</xdr:row>
          <xdr:rowOff>47625</xdr:rowOff>
        </xdr:from>
        <xdr:to>
          <xdr:col>25</xdr:col>
          <xdr:colOff>361950</xdr:colOff>
          <xdr:row>54</xdr:row>
          <xdr:rowOff>171450</xdr:rowOff>
        </xdr:to>
        <xdr:sp macro="" textlink="">
          <xdr:nvSpPr>
            <xdr:cNvPr id="5358" name="CheckBox0130AM51" hidden="1">
              <a:extLst>
                <a:ext uri="{63B3BB69-23CF-44E3-9099-C40C66FF867C}">
                  <a14:compatExt spid="_x0000_s5358"/>
                </a:ext>
                <a:ext uri="{FF2B5EF4-FFF2-40B4-BE49-F238E27FC236}">
                  <a16:creationId xmlns:a16="http://schemas.microsoft.com/office/drawing/2014/main" id="{00000000-0008-0000-0400-0000E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55</xdr:row>
          <xdr:rowOff>47625</xdr:rowOff>
        </xdr:from>
        <xdr:to>
          <xdr:col>25</xdr:col>
          <xdr:colOff>361950</xdr:colOff>
          <xdr:row>55</xdr:row>
          <xdr:rowOff>171450</xdr:rowOff>
        </xdr:to>
        <xdr:sp macro="" textlink="">
          <xdr:nvSpPr>
            <xdr:cNvPr id="5359" name="CheckBox0130AM52" hidden="1">
              <a:extLst>
                <a:ext uri="{63B3BB69-23CF-44E3-9099-C40C66FF867C}">
                  <a14:compatExt spid="_x0000_s5359"/>
                </a:ext>
                <a:ext uri="{FF2B5EF4-FFF2-40B4-BE49-F238E27FC236}">
                  <a16:creationId xmlns:a16="http://schemas.microsoft.com/office/drawing/2014/main" id="{00000000-0008-0000-0400-0000E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56</xdr:row>
          <xdr:rowOff>47625</xdr:rowOff>
        </xdr:from>
        <xdr:to>
          <xdr:col>25</xdr:col>
          <xdr:colOff>361950</xdr:colOff>
          <xdr:row>56</xdr:row>
          <xdr:rowOff>171450</xdr:rowOff>
        </xdr:to>
        <xdr:sp macro="" textlink="">
          <xdr:nvSpPr>
            <xdr:cNvPr id="5360" name="CheckBox0130AM53" hidden="1">
              <a:extLst>
                <a:ext uri="{63B3BB69-23CF-44E3-9099-C40C66FF867C}">
                  <a14:compatExt spid="_x0000_s5360"/>
                </a:ext>
                <a:ext uri="{FF2B5EF4-FFF2-40B4-BE49-F238E27FC236}">
                  <a16:creationId xmlns:a16="http://schemas.microsoft.com/office/drawing/2014/main" id="{00000000-0008-0000-0400-0000F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57</xdr:row>
          <xdr:rowOff>47625</xdr:rowOff>
        </xdr:from>
        <xdr:to>
          <xdr:col>25</xdr:col>
          <xdr:colOff>361950</xdr:colOff>
          <xdr:row>57</xdr:row>
          <xdr:rowOff>171450</xdr:rowOff>
        </xdr:to>
        <xdr:sp macro="" textlink="">
          <xdr:nvSpPr>
            <xdr:cNvPr id="5361" name="CheckBox0130AM54" hidden="1">
              <a:extLst>
                <a:ext uri="{63B3BB69-23CF-44E3-9099-C40C66FF867C}">
                  <a14:compatExt spid="_x0000_s5361"/>
                </a:ext>
                <a:ext uri="{FF2B5EF4-FFF2-40B4-BE49-F238E27FC236}">
                  <a16:creationId xmlns:a16="http://schemas.microsoft.com/office/drawing/2014/main" id="{00000000-0008-0000-0400-0000F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58</xdr:row>
          <xdr:rowOff>47625</xdr:rowOff>
        </xdr:from>
        <xdr:to>
          <xdr:col>25</xdr:col>
          <xdr:colOff>361950</xdr:colOff>
          <xdr:row>58</xdr:row>
          <xdr:rowOff>171450</xdr:rowOff>
        </xdr:to>
        <xdr:sp macro="" textlink="">
          <xdr:nvSpPr>
            <xdr:cNvPr id="5362" name="CheckBox0130AM55" hidden="1">
              <a:extLst>
                <a:ext uri="{63B3BB69-23CF-44E3-9099-C40C66FF867C}">
                  <a14:compatExt spid="_x0000_s5362"/>
                </a:ext>
                <a:ext uri="{FF2B5EF4-FFF2-40B4-BE49-F238E27FC236}">
                  <a16:creationId xmlns:a16="http://schemas.microsoft.com/office/drawing/2014/main" id="{00000000-0008-0000-0400-0000F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59</xdr:row>
          <xdr:rowOff>47625</xdr:rowOff>
        </xdr:from>
        <xdr:to>
          <xdr:col>25</xdr:col>
          <xdr:colOff>361950</xdr:colOff>
          <xdr:row>59</xdr:row>
          <xdr:rowOff>171450</xdr:rowOff>
        </xdr:to>
        <xdr:sp macro="" textlink="">
          <xdr:nvSpPr>
            <xdr:cNvPr id="5363" name="CheckBox0130AM56" hidden="1">
              <a:extLst>
                <a:ext uri="{63B3BB69-23CF-44E3-9099-C40C66FF867C}">
                  <a14:compatExt spid="_x0000_s5363"/>
                </a:ext>
                <a:ext uri="{FF2B5EF4-FFF2-40B4-BE49-F238E27FC236}">
                  <a16:creationId xmlns:a16="http://schemas.microsoft.com/office/drawing/2014/main" id="{00000000-0008-0000-0400-0000F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60</xdr:row>
          <xdr:rowOff>47625</xdr:rowOff>
        </xdr:from>
        <xdr:to>
          <xdr:col>25</xdr:col>
          <xdr:colOff>361950</xdr:colOff>
          <xdr:row>60</xdr:row>
          <xdr:rowOff>171450</xdr:rowOff>
        </xdr:to>
        <xdr:sp macro="" textlink="">
          <xdr:nvSpPr>
            <xdr:cNvPr id="5364" name="CheckBox0130AM57" hidden="1">
              <a:extLst>
                <a:ext uri="{63B3BB69-23CF-44E3-9099-C40C66FF867C}">
                  <a14:compatExt spid="_x0000_s5364"/>
                </a:ext>
                <a:ext uri="{FF2B5EF4-FFF2-40B4-BE49-F238E27FC236}">
                  <a16:creationId xmlns:a16="http://schemas.microsoft.com/office/drawing/2014/main" id="{00000000-0008-0000-0400-0000F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61</xdr:row>
          <xdr:rowOff>47625</xdr:rowOff>
        </xdr:from>
        <xdr:to>
          <xdr:col>25</xdr:col>
          <xdr:colOff>361950</xdr:colOff>
          <xdr:row>61</xdr:row>
          <xdr:rowOff>171450</xdr:rowOff>
        </xdr:to>
        <xdr:sp macro="" textlink="">
          <xdr:nvSpPr>
            <xdr:cNvPr id="5365" name="CheckBox0130AM58" hidden="1">
              <a:extLst>
                <a:ext uri="{63B3BB69-23CF-44E3-9099-C40C66FF867C}">
                  <a14:compatExt spid="_x0000_s5365"/>
                </a:ext>
                <a:ext uri="{FF2B5EF4-FFF2-40B4-BE49-F238E27FC236}">
                  <a16:creationId xmlns:a16="http://schemas.microsoft.com/office/drawing/2014/main" id="{00000000-0008-0000-0400-0000F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62</xdr:row>
          <xdr:rowOff>47625</xdr:rowOff>
        </xdr:from>
        <xdr:to>
          <xdr:col>25</xdr:col>
          <xdr:colOff>361950</xdr:colOff>
          <xdr:row>62</xdr:row>
          <xdr:rowOff>171450</xdr:rowOff>
        </xdr:to>
        <xdr:sp macro="" textlink="">
          <xdr:nvSpPr>
            <xdr:cNvPr id="5366" name="CheckBox0130AM59" hidden="1">
              <a:extLst>
                <a:ext uri="{63B3BB69-23CF-44E3-9099-C40C66FF867C}">
                  <a14:compatExt spid="_x0000_s5366"/>
                </a:ext>
                <a:ext uri="{FF2B5EF4-FFF2-40B4-BE49-F238E27FC236}">
                  <a16:creationId xmlns:a16="http://schemas.microsoft.com/office/drawing/2014/main" id="{00000000-0008-0000-04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63</xdr:row>
          <xdr:rowOff>47625</xdr:rowOff>
        </xdr:from>
        <xdr:to>
          <xdr:col>25</xdr:col>
          <xdr:colOff>361950</xdr:colOff>
          <xdr:row>63</xdr:row>
          <xdr:rowOff>171450</xdr:rowOff>
        </xdr:to>
        <xdr:sp macro="" textlink="">
          <xdr:nvSpPr>
            <xdr:cNvPr id="5367" name="CheckBox0130AM60" hidden="1">
              <a:extLst>
                <a:ext uri="{63B3BB69-23CF-44E3-9099-C40C66FF867C}">
                  <a14:compatExt spid="_x0000_s5367"/>
                </a:ext>
                <a:ext uri="{FF2B5EF4-FFF2-40B4-BE49-F238E27FC236}">
                  <a16:creationId xmlns:a16="http://schemas.microsoft.com/office/drawing/2014/main" id="{00000000-0008-0000-04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64</xdr:row>
          <xdr:rowOff>47625</xdr:rowOff>
        </xdr:from>
        <xdr:to>
          <xdr:col>25</xdr:col>
          <xdr:colOff>361950</xdr:colOff>
          <xdr:row>64</xdr:row>
          <xdr:rowOff>171450</xdr:rowOff>
        </xdr:to>
        <xdr:sp macro="" textlink="">
          <xdr:nvSpPr>
            <xdr:cNvPr id="5368" name="CheckBox0130AM61" hidden="1">
              <a:extLst>
                <a:ext uri="{63B3BB69-23CF-44E3-9099-C40C66FF867C}">
                  <a14:compatExt spid="_x0000_s5368"/>
                </a:ext>
                <a:ext uri="{FF2B5EF4-FFF2-40B4-BE49-F238E27FC236}">
                  <a16:creationId xmlns:a16="http://schemas.microsoft.com/office/drawing/2014/main" id="{00000000-0008-0000-04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65</xdr:row>
          <xdr:rowOff>47625</xdr:rowOff>
        </xdr:from>
        <xdr:to>
          <xdr:col>25</xdr:col>
          <xdr:colOff>361950</xdr:colOff>
          <xdr:row>65</xdr:row>
          <xdr:rowOff>171450</xdr:rowOff>
        </xdr:to>
        <xdr:sp macro="" textlink="">
          <xdr:nvSpPr>
            <xdr:cNvPr id="5369" name="CheckBox0130AM62" hidden="1">
              <a:extLst>
                <a:ext uri="{63B3BB69-23CF-44E3-9099-C40C66FF867C}">
                  <a14:compatExt spid="_x0000_s5369"/>
                </a:ext>
                <a:ext uri="{FF2B5EF4-FFF2-40B4-BE49-F238E27FC236}">
                  <a16:creationId xmlns:a16="http://schemas.microsoft.com/office/drawing/2014/main" id="{00000000-0008-0000-0400-0000F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66</xdr:row>
          <xdr:rowOff>47625</xdr:rowOff>
        </xdr:from>
        <xdr:to>
          <xdr:col>25</xdr:col>
          <xdr:colOff>361950</xdr:colOff>
          <xdr:row>66</xdr:row>
          <xdr:rowOff>171450</xdr:rowOff>
        </xdr:to>
        <xdr:sp macro="" textlink="">
          <xdr:nvSpPr>
            <xdr:cNvPr id="5370" name="CheckBox0130AM63" hidden="1">
              <a:extLst>
                <a:ext uri="{63B3BB69-23CF-44E3-9099-C40C66FF867C}">
                  <a14:compatExt spid="_x0000_s5370"/>
                </a:ext>
                <a:ext uri="{FF2B5EF4-FFF2-40B4-BE49-F238E27FC236}">
                  <a16:creationId xmlns:a16="http://schemas.microsoft.com/office/drawing/2014/main" id="{00000000-0008-0000-04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67</xdr:row>
          <xdr:rowOff>47625</xdr:rowOff>
        </xdr:from>
        <xdr:to>
          <xdr:col>25</xdr:col>
          <xdr:colOff>361950</xdr:colOff>
          <xdr:row>67</xdr:row>
          <xdr:rowOff>171450</xdr:rowOff>
        </xdr:to>
        <xdr:sp macro="" textlink="">
          <xdr:nvSpPr>
            <xdr:cNvPr id="5371" name="CheckBox0130AM64" hidden="1">
              <a:extLst>
                <a:ext uri="{63B3BB69-23CF-44E3-9099-C40C66FF867C}">
                  <a14:compatExt spid="_x0000_s5371"/>
                </a:ext>
                <a:ext uri="{FF2B5EF4-FFF2-40B4-BE49-F238E27FC236}">
                  <a16:creationId xmlns:a16="http://schemas.microsoft.com/office/drawing/2014/main" id="{00000000-0008-0000-04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68</xdr:row>
          <xdr:rowOff>47625</xdr:rowOff>
        </xdr:from>
        <xdr:to>
          <xdr:col>25</xdr:col>
          <xdr:colOff>361950</xdr:colOff>
          <xdr:row>68</xdr:row>
          <xdr:rowOff>171450</xdr:rowOff>
        </xdr:to>
        <xdr:sp macro="" textlink="">
          <xdr:nvSpPr>
            <xdr:cNvPr id="5372" name="CheckBox0130AM65" hidden="1">
              <a:extLst>
                <a:ext uri="{63B3BB69-23CF-44E3-9099-C40C66FF867C}">
                  <a14:compatExt spid="_x0000_s5372"/>
                </a:ext>
                <a:ext uri="{FF2B5EF4-FFF2-40B4-BE49-F238E27FC236}">
                  <a16:creationId xmlns:a16="http://schemas.microsoft.com/office/drawing/2014/main" id="{00000000-0008-0000-04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69</xdr:row>
          <xdr:rowOff>47625</xdr:rowOff>
        </xdr:from>
        <xdr:to>
          <xdr:col>25</xdr:col>
          <xdr:colOff>361950</xdr:colOff>
          <xdr:row>69</xdr:row>
          <xdr:rowOff>171450</xdr:rowOff>
        </xdr:to>
        <xdr:sp macro="" textlink="">
          <xdr:nvSpPr>
            <xdr:cNvPr id="5373" name="CheckBox0130AM66" hidden="1">
              <a:extLst>
                <a:ext uri="{63B3BB69-23CF-44E3-9099-C40C66FF867C}">
                  <a14:compatExt spid="_x0000_s5373"/>
                </a:ext>
                <a:ext uri="{FF2B5EF4-FFF2-40B4-BE49-F238E27FC236}">
                  <a16:creationId xmlns:a16="http://schemas.microsoft.com/office/drawing/2014/main" id="{00000000-0008-0000-0400-0000F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70</xdr:row>
          <xdr:rowOff>47625</xdr:rowOff>
        </xdr:from>
        <xdr:to>
          <xdr:col>25</xdr:col>
          <xdr:colOff>361950</xdr:colOff>
          <xdr:row>70</xdr:row>
          <xdr:rowOff>171450</xdr:rowOff>
        </xdr:to>
        <xdr:sp macro="" textlink="">
          <xdr:nvSpPr>
            <xdr:cNvPr id="5374" name="CheckBox0130AM67" hidden="1">
              <a:extLst>
                <a:ext uri="{63B3BB69-23CF-44E3-9099-C40C66FF867C}">
                  <a14:compatExt spid="_x0000_s5374"/>
                </a:ext>
                <a:ext uri="{FF2B5EF4-FFF2-40B4-BE49-F238E27FC236}">
                  <a16:creationId xmlns:a16="http://schemas.microsoft.com/office/drawing/2014/main" id="{00000000-0008-0000-04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71</xdr:row>
          <xdr:rowOff>47625</xdr:rowOff>
        </xdr:from>
        <xdr:to>
          <xdr:col>25</xdr:col>
          <xdr:colOff>361950</xdr:colOff>
          <xdr:row>71</xdr:row>
          <xdr:rowOff>171450</xdr:rowOff>
        </xdr:to>
        <xdr:sp macro="" textlink="">
          <xdr:nvSpPr>
            <xdr:cNvPr id="5375" name="CheckBox0130AM68" hidden="1">
              <a:extLst>
                <a:ext uri="{63B3BB69-23CF-44E3-9099-C40C66FF867C}">
                  <a14:compatExt spid="_x0000_s5375"/>
                </a:ext>
                <a:ext uri="{FF2B5EF4-FFF2-40B4-BE49-F238E27FC236}">
                  <a16:creationId xmlns:a16="http://schemas.microsoft.com/office/drawing/2014/main" id="{00000000-0008-0000-04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72</xdr:row>
          <xdr:rowOff>47625</xdr:rowOff>
        </xdr:from>
        <xdr:to>
          <xdr:col>25</xdr:col>
          <xdr:colOff>361950</xdr:colOff>
          <xdr:row>72</xdr:row>
          <xdr:rowOff>171450</xdr:rowOff>
        </xdr:to>
        <xdr:sp macro="" textlink="">
          <xdr:nvSpPr>
            <xdr:cNvPr id="5376" name="CheckBox0130AM69" hidden="1">
              <a:extLst>
                <a:ext uri="{63B3BB69-23CF-44E3-9099-C40C66FF867C}">
                  <a14:compatExt spid="_x0000_s5376"/>
                </a:ext>
                <a:ext uri="{FF2B5EF4-FFF2-40B4-BE49-F238E27FC236}">
                  <a16:creationId xmlns:a16="http://schemas.microsoft.com/office/drawing/2014/main" id="{00000000-0008-0000-04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161925</xdr:colOff>
          <xdr:row>73</xdr:row>
          <xdr:rowOff>47625</xdr:rowOff>
        </xdr:from>
        <xdr:to>
          <xdr:col>25</xdr:col>
          <xdr:colOff>361950</xdr:colOff>
          <xdr:row>73</xdr:row>
          <xdr:rowOff>171450</xdr:rowOff>
        </xdr:to>
        <xdr:sp macro="" textlink="">
          <xdr:nvSpPr>
            <xdr:cNvPr id="5377" name="CheckBox0130AM70" hidden="1">
              <a:extLst>
                <a:ext uri="{63B3BB69-23CF-44E3-9099-C40C66FF867C}">
                  <a14:compatExt spid="_x0000_s5377"/>
                </a:ext>
                <a:ext uri="{FF2B5EF4-FFF2-40B4-BE49-F238E27FC236}">
                  <a16:creationId xmlns:a16="http://schemas.microsoft.com/office/drawing/2014/main" id="{00000000-0008-0000-0400-00000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161925</xdr:colOff>
      <xdr:row>5</xdr:row>
      <xdr:rowOff>38101</xdr:rowOff>
    </xdr:from>
    <xdr:to>
      <xdr:col>23</xdr:col>
      <xdr:colOff>209550</xdr:colOff>
      <xdr:row>10</xdr:row>
      <xdr:rowOff>70019</xdr:rowOff>
    </xdr:to>
    <xdr:pic>
      <xdr:nvPicPr>
        <xdr:cNvPr id="8" name="Picture 7" hidden="1">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9425" y="1952626"/>
          <a:ext cx="2933700" cy="107966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142875</xdr:colOff>
          <xdr:row>5</xdr:row>
          <xdr:rowOff>57150</xdr:rowOff>
        </xdr:from>
        <xdr:to>
          <xdr:col>13</xdr:col>
          <xdr:colOff>409575</xdr:colOff>
          <xdr:row>9</xdr:row>
          <xdr:rowOff>47625</xdr:rowOff>
        </xdr:to>
        <xdr:sp macro="" textlink="">
          <xdr:nvSpPr>
            <xdr:cNvPr id="5378" name="ExtraProductionCheckBox" hidden="1">
              <a:extLst>
                <a:ext uri="{63B3BB69-23CF-44E3-9099-C40C66FF867C}">
                  <a14:compatExt spid="_x0000_s5378"/>
                </a:ext>
                <a:ext uri="{FF2B5EF4-FFF2-40B4-BE49-F238E27FC236}">
                  <a16:creationId xmlns:a16="http://schemas.microsoft.com/office/drawing/2014/main" id="{00000000-0008-0000-0400-00000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295275</xdr:colOff>
      <xdr:row>10</xdr:row>
      <xdr:rowOff>57150</xdr:rowOff>
    </xdr:from>
    <xdr:to>
      <xdr:col>8</xdr:col>
      <xdr:colOff>285750</xdr:colOff>
      <xdr:row>16</xdr:row>
      <xdr:rowOff>95250</xdr:rowOff>
    </xdr:to>
    <xdr:sp macro="" textlink="">
      <xdr:nvSpPr>
        <xdr:cNvPr id="10" name="Speech Bubble: Rectangle with Corners Rounded 9" hidden="1">
          <a:extLst>
            <a:ext uri="{FF2B5EF4-FFF2-40B4-BE49-F238E27FC236}">
              <a16:creationId xmlns:a16="http://schemas.microsoft.com/office/drawing/2014/main" id="{00000000-0008-0000-0400-00000A000000}"/>
            </a:ext>
          </a:extLst>
        </xdr:cNvPr>
        <xdr:cNvSpPr/>
      </xdr:nvSpPr>
      <xdr:spPr>
        <a:xfrm>
          <a:off x="3648075" y="3019425"/>
          <a:ext cx="2943225" cy="1295400"/>
        </a:xfrm>
        <a:prstGeom prst="wedgeRoundRectCallout">
          <a:avLst>
            <a:gd name="adj1" fmla="val 64604"/>
            <a:gd name="adj2" fmla="val 49265"/>
            <a:gd name="adj3" fmla="val 16667"/>
          </a:avLst>
        </a:prstGeom>
        <a:solidFill>
          <a:srgbClr val="FFC00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rgbClr val="FF0000"/>
              </a:solidFill>
              <a:latin typeface="Cambria" panose="02040503050406030204" pitchFamily="18" charset="0"/>
              <a:ea typeface="Cambria" panose="02040503050406030204" pitchFamily="18" charset="0"/>
            </a:rPr>
            <a:t>Production Detail</a:t>
          </a:r>
        </a:p>
      </xdr:txBody>
    </xdr:sp>
    <xdr:clientData/>
  </xdr:twoCellAnchor>
  <xdr:twoCellAnchor>
    <xdr:from>
      <xdr:col>9</xdr:col>
      <xdr:colOff>361951</xdr:colOff>
      <xdr:row>9</xdr:row>
      <xdr:rowOff>133350</xdr:rowOff>
    </xdr:from>
    <xdr:to>
      <xdr:col>17</xdr:col>
      <xdr:colOff>76201</xdr:colOff>
      <xdr:row>15</xdr:row>
      <xdr:rowOff>38100</xdr:rowOff>
    </xdr:to>
    <xdr:sp macro="" textlink="">
      <xdr:nvSpPr>
        <xdr:cNvPr id="11" name="Rectangle 10" hidden="1">
          <a:extLst>
            <a:ext uri="{FF2B5EF4-FFF2-40B4-BE49-F238E27FC236}">
              <a16:creationId xmlns:a16="http://schemas.microsoft.com/office/drawing/2014/main" id="{00000000-0008-0000-0400-00000B000000}"/>
            </a:ext>
          </a:extLst>
        </xdr:cNvPr>
        <xdr:cNvSpPr/>
      </xdr:nvSpPr>
      <xdr:spPr>
        <a:xfrm>
          <a:off x="7258051" y="2886075"/>
          <a:ext cx="3295650" cy="1162050"/>
        </a:xfrm>
        <a:prstGeom prst="rect">
          <a:avLst/>
        </a:prstGeom>
        <a:solidFill>
          <a:srgbClr val="E8E8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581025</xdr:colOff>
          <xdr:row>1</xdr:row>
          <xdr:rowOff>247650</xdr:rowOff>
        </xdr:from>
        <xdr:to>
          <xdr:col>8</xdr:col>
          <xdr:colOff>552450</xdr:colOff>
          <xdr:row>2</xdr:row>
          <xdr:rowOff>495300</xdr:rowOff>
        </xdr:to>
        <xdr:sp macro="" textlink="">
          <xdr:nvSpPr>
            <xdr:cNvPr id="5381" name="PlainRollGenerateButton" hidden="1">
              <a:extLst>
                <a:ext uri="{63B3BB69-23CF-44E3-9099-C40C66FF867C}">
                  <a14:compatExt spid="_x0000_s5381"/>
                </a:ext>
                <a:ext uri="{FF2B5EF4-FFF2-40B4-BE49-F238E27FC236}">
                  <a16:creationId xmlns:a16="http://schemas.microsoft.com/office/drawing/2014/main" id="{00000000-0008-0000-0400-00000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304800</xdr:colOff>
      <xdr:row>1</xdr:row>
      <xdr:rowOff>9525</xdr:rowOff>
    </xdr:from>
    <xdr:to>
      <xdr:col>17</xdr:col>
      <xdr:colOff>47625</xdr:colOff>
      <xdr:row>2</xdr:row>
      <xdr:rowOff>476250</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8543925" y="514350"/>
          <a:ext cx="1981200" cy="971550"/>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9525</xdr:colOff>
      <xdr:row>5</xdr:row>
      <xdr:rowOff>66675</xdr:rowOff>
    </xdr:from>
    <xdr:to>
      <xdr:col>19</xdr:col>
      <xdr:colOff>466725</xdr:colOff>
      <xdr:row>12</xdr:row>
      <xdr:rowOff>57150</xdr:rowOff>
    </xdr:to>
    <xdr:sp macro="" textlink="">
      <xdr:nvSpPr>
        <xdr:cNvPr id="9" name="Speech Bubble: Rectangle with Corners Rounded 8" hidden="1">
          <a:extLst>
            <a:ext uri="{FF2B5EF4-FFF2-40B4-BE49-F238E27FC236}">
              <a16:creationId xmlns:a16="http://schemas.microsoft.com/office/drawing/2014/main" id="{00000000-0008-0000-0400-000009000000}"/>
            </a:ext>
          </a:extLst>
        </xdr:cNvPr>
        <xdr:cNvSpPr/>
      </xdr:nvSpPr>
      <xdr:spPr>
        <a:xfrm>
          <a:off x="9591675" y="2295525"/>
          <a:ext cx="2381250" cy="1457325"/>
        </a:xfrm>
        <a:prstGeom prst="wedgeRoundRectCallout">
          <a:avLst>
            <a:gd name="adj1" fmla="val 31167"/>
            <a:gd name="adj2" fmla="val -119853"/>
            <a:gd name="adj3" fmla="val 16667"/>
          </a:avLst>
        </a:prstGeom>
        <a:solidFill>
          <a:srgbClr val="FFC00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0000"/>
              </a:solidFill>
              <a:latin typeface="Cambria" panose="02040503050406030204" pitchFamily="18" charset="0"/>
              <a:ea typeface="Cambria" panose="02040503050406030204" pitchFamily="18" charset="0"/>
            </a:rPr>
            <a:t>Please</a:t>
          </a:r>
          <a:r>
            <a:rPr lang="en-US" sz="2400" b="1" baseline="0">
              <a:solidFill>
                <a:srgbClr val="FF0000"/>
              </a:solidFill>
              <a:latin typeface="Cambria" panose="02040503050406030204" pitchFamily="18" charset="0"/>
              <a:ea typeface="Cambria" panose="02040503050406030204" pitchFamily="18" charset="0"/>
            </a:rPr>
            <a:t> Select The Delivery Plan</a:t>
          </a:r>
          <a:endParaRPr lang="en-US" sz="2400" b="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16</xdr:col>
      <xdr:colOff>361950</xdr:colOff>
      <xdr:row>7</xdr:row>
      <xdr:rowOff>28574</xdr:rowOff>
    </xdr:from>
    <xdr:to>
      <xdr:col>23</xdr:col>
      <xdr:colOff>438150</xdr:colOff>
      <xdr:row>32</xdr:row>
      <xdr:rowOff>38099</xdr:rowOff>
    </xdr:to>
    <xdr:sp macro="" textlink="">
      <xdr:nvSpPr>
        <xdr:cNvPr id="12" name="Rectangle 11" hidden="1">
          <a:extLst>
            <a:ext uri="{FF2B5EF4-FFF2-40B4-BE49-F238E27FC236}">
              <a16:creationId xmlns:a16="http://schemas.microsoft.com/office/drawing/2014/main" id="{00000000-0008-0000-0400-00000C000000}"/>
            </a:ext>
          </a:extLst>
        </xdr:cNvPr>
        <xdr:cNvSpPr/>
      </xdr:nvSpPr>
      <xdr:spPr>
        <a:xfrm>
          <a:off x="10391775" y="2676524"/>
          <a:ext cx="3409950" cy="5248275"/>
        </a:xfrm>
        <a:prstGeom prst="rect">
          <a:avLst/>
        </a:prstGeom>
        <a:solidFill>
          <a:srgbClr val="E8E8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352425</xdr:colOff>
          <xdr:row>2</xdr:row>
          <xdr:rowOff>38100</xdr:rowOff>
        </xdr:from>
        <xdr:to>
          <xdr:col>14</xdr:col>
          <xdr:colOff>190500</xdr:colOff>
          <xdr:row>2</xdr:row>
          <xdr:rowOff>438150</xdr:rowOff>
        </xdr:to>
        <xdr:sp macro="" textlink="">
          <xdr:nvSpPr>
            <xdr:cNvPr id="7169" name="Button 1" descr="Data Entry"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Cambria"/>
                  <a:ea typeface="Cambria"/>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3</xdr:row>
          <xdr:rowOff>133350</xdr:rowOff>
        </xdr:from>
        <xdr:to>
          <xdr:col>14</xdr:col>
          <xdr:colOff>190500</xdr:colOff>
          <xdr:row>3</xdr:row>
          <xdr:rowOff>533400</xdr:rowOff>
        </xdr:to>
        <xdr:sp macro="" textlink="">
          <xdr:nvSpPr>
            <xdr:cNvPr id="7170" name="Button 2" descr="Data Entry"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3300"/>
                  </a:solidFill>
                  <a:latin typeface="Cambria"/>
                  <a:ea typeface="Cambria"/>
                </a:rPr>
                <a:t>Curry Sheet</a:t>
              </a:r>
            </a:p>
          </xdr:txBody>
        </xdr:sp>
        <xdr:clientData fPrintsWithSheet="0"/>
      </xdr:twoCellAnchor>
    </mc:Choice>
    <mc:Fallback/>
  </mc:AlternateContent>
  <xdr:twoCellAnchor>
    <xdr:from>
      <xdr:col>11</xdr:col>
      <xdr:colOff>247650</xdr:colOff>
      <xdr:row>0</xdr:row>
      <xdr:rowOff>180974</xdr:rowOff>
    </xdr:from>
    <xdr:to>
      <xdr:col>18</xdr:col>
      <xdr:colOff>438150</xdr:colOff>
      <xdr:row>6</xdr:row>
      <xdr:rowOff>95250</xdr:rowOff>
    </xdr:to>
    <xdr:sp macro="" textlink="">
      <xdr:nvSpPr>
        <xdr:cNvPr id="4" name="Oval Callout 3" descr="Weekend" hidden="1">
          <a:extLst>
            <a:ext uri="{FF2B5EF4-FFF2-40B4-BE49-F238E27FC236}">
              <a16:creationId xmlns:a16="http://schemas.microsoft.com/office/drawing/2014/main" id="{00000000-0008-0000-0500-000004000000}"/>
            </a:ext>
          </a:extLst>
        </xdr:cNvPr>
        <xdr:cNvSpPr/>
      </xdr:nvSpPr>
      <xdr:spPr>
        <a:xfrm>
          <a:off x="6705600" y="180974"/>
          <a:ext cx="3324225" cy="1952626"/>
        </a:xfrm>
        <a:prstGeom prst="wedgeEllipseCallout">
          <a:avLst>
            <a:gd name="adj1" fmla="val -69942"/>
            <a:gd name="adj2" fmla="val 8076"/>
          </a:avLst>
        </a:prstGeom>
        <a:solidFill>
          <a:srgbClr val="00FFFF"/>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tx1"/>
              </a:solidFill>
              <a:latin typeface="Cambria" panose="02040503050406030204" pitchFamily="18" charset="0"/>
            </a:rPr>
            <a:t>You Selected to April New Year?</a:t>
          </a:r>
        </a:p>
      </xdr:txBody>
    </xdr:sp>
    <xdr:clientData/>
  </xdr:twoCellAnchor>
  <mc:AlternateContent xmlns:mc="http://schemas.openxmlformats.org/markup-compatibility/2006">
    <mc:Choice xmlns:a14="http://schemas.microsoft.com/office/drawing/2010/main" Requires="a14">
      <xdr:twoCellAnchor editAs="oneCell">
        <xdr:from>
          <xdr:col>25</xdr:col>
          <xdr:colOff>180975</xdr:colOff>
          <xdr:row>0</xdr:row>
          <xdr:rowOff>133350</xdr:rowOff>
        </xdr:from>
        <xdr:to>
          <xdr:col>26</xdr:col>
          <xdr:colOff>85725</xdr:colOff>
          <xdr:row>1</xdr:row>
          <xdr:rowOff>200025</xdr:rowOff>
        </xdr:to>
        <xdr:sp macro="" textlink="">
          <xdr:nvSpPr>
            <xdr:cNvPr id="7171" name="CheckBoxPlainRoll"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180975</xdr:colOff>
          <xdr:row>2</xdr:row>
          <xdr:rowOff>0</xdr:rowOff>
        </xdr:from>
        <xdr:to>
          <xdr:col>26</xdr:col>
          <xdr:colOff>85725</xdr:colOff>
          <xdr:row>2</xdr:row>
          <xdr:rowOff>257175</xdr:rowOff>
        </xdr:to>
        <xdr:sp macro="" textlink="">
          <xdr:nvSpPr>
            <xdr:cNvPr id="7172" name="CheckBoxPizza"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xdr:row>
          <xdr:rowOff>66675</xdr:rowOff>
        </xdr:from>
        <xdr:to>
          <xdr:col>19</xdr:col>
          <xdr:colOff>542925</xdr:colOff>
          <xdr:row>2</xdr:row>
          <xdr:rowOff>123825</xdr:rowOff>
        </xdr:to>
        <xdr:sp macro="" textlink="">
          <xdr:nvSpPr>
            <xdr:cNvPr id="69633" name="CurfewPrintButton" hidden="1">
              <a:extLst>
                <a:ext uri="{63B3BB69-23CF-44E3-9099-C40C66FF867C}">
                  <a14:compatExt spid="_x0000_s69633"/>
                </a:ext>
                <a:ext uri="{FF2B5EF4-FFF2-40B4-BE49-F238E27FC236}">
                  <a16:creationId xmlns:a16="http://schemas.microsoft.com/office/drawing/2014/main" id="{00000000-0008-0000-06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0</xdr:row>
          <xdr:rowOff>57150</xdr:rowOff>
        </xdr:from>
        <xdr:to>
          <xdr:col>0</xdr:col>
          <xdr:colOff>1019175</xdr:colOff>
          <xdr:row>0</xdr:row>
          <xdr:rowOff>542925</xdr:rowOff>
        </xdr:to>
        <xdr:sp macro="" textlink="">
          <xdr:nvSpPr>
            <xdr:cNvPr id="69634" name="PoyaButton" hidden="1">
              <a:extLst>
                <a:ext uri="{63B3BB69-23CF-44E3-9099-C40C66FF867C}">
                  <a14:compatExt spid="_x0000_s69634"/>
                </a:ext>
                <a:ext uri="{FF2B5EF4-FFF2-40B4-BE49-F238E27FC236}">
                  <a16:creationId xmlns:a16="http://schemas.microsoft.com/office/drawing/2014/main" id="{00000000-0008-0000-06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12</xdr:col>
      <xdr:colOff>1</xdr:colOff>
      <xdr:row>0</xdr:row>
      <xdr:rowOff>85725</xdr:rowOff>
    </xdr:from>
    <xdr:to>
      <xdr:col>21</xdr:col>
      <xdr:colOff>0</xdr:colOff>
      <xdr:row>4</xdr:row>
      <xdr:rowOff>28575</xdr:rowOff>
    </xdr:to>
    <xdr:sp macro="" textlink="">
      <xdr:nvSpPr>
        <xdr:cNvPr id="5" name="Rounded Rectangular Callout 4" hidden="1">
          <a:extLst>
            <a:ext uri="{FF2B5EF4-FFF2-40B4-BE49-F238E27FC236}">
              <a16:creationId xmlns:a16="http://schemas.microsoft.com/office/drawing/2014/main" id="{00000000-0008-0000-0600-000005000000}"/>
            </a:ext>
          </a:extLst>
        </xdr:cNvPr>
        <xdr:cNvSpPr/>
      </xdr:nvSpPr>
      <xdr:spPr>
        <a:xfrm>
          <a:off x="9772651" y="85725"/>
          <a:ext cx="391477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34</xdr:col>
      <xdr:colOff>1</xdr:colOff>
      <xdr:row>0</xdr:row>
      <xdr:rowOff>85725</xdr:rowOff>
    </xdr:from>
    <xdr:to>
      <xdr:col>43</xdr:col>
      <xdr:colOff>0</xdr:colOff>
      <xdr:row>4</xdr:row>
      <xdr:rowOff>28575</xdr:rowOff>
    </xdr:to>
    <xdr:sp macro="" textlink="">
      <xdr:nvSpPr>
        <xdr:cNvPr id="7" name="Rounded Rectangular Callout 6" hidden="1">
          <a:extLst>
            <a:ext uri="{FF2B5EF4-FFF2-40B4-BE49-F238E27FC236}">
              <a16:creationId xmlns:a16="http://schemas.microsoft.com/office/drawing/2014/main" id="{00000000-0008-0000-0600-000007000000}"/>
            </a:ext>
          </a:extLst>
        </xdr:cNvPr>
        <xdr:cNvSpPr/>
      </xdr:nvSpPr>
      <xdr:spPr>
        <a:xfrm>
          <a:off x="21640801" y="85725"/>
          <a:ext cx="404812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55</xdr:col>
      <xdr:colOff>1</xdr:colOff>
      <xdr:row>0</xdr:row>
      <xdr:rowOff>85725</xdr:rowOff>
    </xdr:from>
    <xdr:to>
      <xdr:col>64</xdr:col>
      <xdr:colOff>0</xdr:colOff>
      <xdr:row>4</xdr:row>
      <xdr:rowOff>28575</xdr:rowOff>
    </xdr:to>
    <xdr:sp macro="" textlink="">
      <xdr:nvSpPr>
        <xdr:cNvPr id="8" name="Rounded Rectangular Callout 7" hidden="1">
          <a:extLst>
            <a:ext uri="{FF2B5EF4-FFF2-40B4-BE49-F238E27FC236}">
              <a16:creationId xmlns:a16="http://schemas.microsoft.com/office/drawing/2014/main" id="{00000000-0008-0000-0600-000008000000}"/>
            </a:ext>
          </a:extLst>
        </xdr:cNvPr>
        <xdr:cNvSpPr/>
      </xdr:nvSpPr>
      <xdr:spPr>
        <a:xfrm>
          <a:off x="32594551" y="85725"/>
          <a:ext cx="404812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76</xdr:col>
      <xdr:colOff>1</xdr:colOff>
      <xdr:row>0</xdr:row>
      <xdr:rowOff>85725</xdr:rowOff>
    </xdr:from>
    <xdr:to>
      <xdr:col>85</xdr:col>
      <xdr:colOff>0</xdr:colOff>
      <xdr:row>4</xdr:row>
      <xdr:rowOff>28575</xdr:rowOff>
    </xdr:to>
    <xdr:sp macro="" textlink="">
      <xdr:nvSpPr>
        <xdr:cNvPr id="9" name="Rounded Rectangular Callout 8" hidden="1">
          <a:extLst>
            <a:ext uri="{FF2B5EF4-FFF2-40B4-BE49-F238E27FC236}">
              <a16:creationId xmlns:a16="http://schemas.microsoft.com/office/drawing/2014/main" id="{00000000-0008-0000-0600-000009000000}"/>
            </a:ext>
          </a:extLst>
        </xdr:cNvPr>
        <xdr:cNvSpPr/>
      </xdr:nvSpPr>
      <xdr:spPr>
        <a:xfrm>
          <a:off x="43548301" y="85725"/>
          <a:ext cx="391477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40</xdr:col>
          <xdr:colOff>57150</xdr:colOff>
          <xdr:row>1</xdr:row>
          <xdr:rowOff>28575</xdr:rowOff>
        </xdr:from>
        <xdr:to>
          <xdr:col>41</xdr:col>
          <xdr:colOff>590550</xdr:colOff>
          <xdr:row>2</xdr:row>
          <xdr:rowOff>85725</xdr:rowOff>
        </xdr:to>
        <xdr:sp macro="" textlink="">
          <xdr:nvSpPr>
            <xdr:cNvPr id="69637" name="WeekdaysPrintButton" hidden="1">
              <a:extLst>
                <a:ext uri="{63B3BB69-23CF-44E3-9099-C40C66FF867C}">
                  <a14:compatExt spid="_x0000_s69637"/>
                </a:ext>
                <a:ext uri="{FF2B5EF4-FFF2-40B4-BE49-F238E27FC236}">
                  <a16:creationId xmlns:a16="http://schemas.microsoft.com/office/drawing/2014/main" id="{00000000-0008-0000-0600-000005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47625</xdr:colOff>
          <xdr:row>1</xdr:row>
          <xdr:rowOff>28575</xdr:rowOff>
        </xdr:from>
        <xdr:to>
          <xdr:col>62</xdr:col>
          <xdr:colOff>581025</xdr:colOff>
          <xdr:row>2</xdr:row>
          <xdr:rowOff>85725</xdr:rowOff>
        </xdr:to>
        <xdr:sp macro="" textlink="">
          <xdr:nvSpPr>
            <xdr:cNvPr id="69638" name="SaturdayPrintButton" hidden="1">
              <a:extLst>
                <a:ext uri="{63B3BB69-23CF-44E3-9099-C40C66FF867C}">
                  <a14:compatExt spid="_x0000_s69638"/>
                </a:ext>
                <a:ext uri="{FF2B5EF4-FFF2-40B4-BE49-F238E27FC236}">
                  <a16:creationId xmlns:a16="http://schemas.microsoft.com/office/drawing/2014/main" id="{00000000-0008-0000-0600-000006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82</xdr:col>
          <xdr:colOff>47625</xdr:colOff>
          <xdr:row>1</xdr:row>
          <xdr:rowOff>28575</xdr:rowOff>
        </xdr:from>
        <xdr:to>
          <xdr:col>83</xdr:col>
          <xdr:colOff>581025</xdr:colOff>
          <xdr:row>2</xdr:row>
          <xdr:rowOff>85725</xdr:rowOff>
        </xdr:to>
        <xdr:sp macro="" textlink="">
          <xdr:nvSpPr>
            <xdr:cNvPr id="69639" name="SundayPrintButton" hidden="1">
              <a:extLst>
                <a:ext uri="{63B3BB69-23CF-44E3-9099-C40C66FF867C}">
                  <a14:compatExt spid="_x0000_s69639"/>
                </a:ext>
                <a:ext uri="{FF2B5EF4-FFF2-40B4-BE49-F238E27FC236}">
                  <a16:creationId xmlns:a16="http://schemas.microsoft.com/office/drawing/2014/main" id="{00000000-0008-0000-0600-000007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1066800</xdr:colOff>
          <xdr:row>0</xdr:row>
          <xdr:rowOff>57150</xdr:rowOff>
        </xdr:from>
        <xdr:to>
          <xdr:col>0</xdr:col>
          <xdr:colOff>2057400</xdr:colOff>
          <xdr:row>0</xdr:row>
          <xdr:rowOff>542925</xdr:rowOff>
        </xdr:to>
        <xdr:sp macro="" textlink="">
          <xdr:nvSpPr>
            <xdr:cNvPr id="69640" name="CurfewButton" hidden="1">
              <a:extLst>
                <a:ext uri="{63B3BB69-23CF-44E3-9099-C40C66FF867C}">
                  <a14:compatExt spid="_x0000_s69640"/>
                </a:ext>
                <a:ext uri="{FF2B5EF4-FFF2-40B4-BE49-F238E27FC236}">
                  <a16:creationId xmlns:a16="http://schemas.microsoft.com/office/drawing/2014/main" id="{00000000-0008-0000-0600-000008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647700</xdr:rowOff>
        </xdr:from>
        <xdr:to>
          <xdr:col>0</xdr:col>
          <xdr:colOff>990600</xdr:colOff>
          <xdr:row>0</xdr:row>
          <xdr:rowOff>1133475</xdr:rowOff>
        </xdr:to>
        <xdr:sp macro="" textlink="">
          <xdr:nvSpPr>
            <xdr:cNvPr id="69641" name="WeekdaysButton" hidden="1">
              <a:extLst>
                <a:ext uri="{63B3BB69-23CF-44E3-9099-C40C66FF867C}">
                  <a14:compatExt spid="_x0000_s69641"/>
                </a:ext>
                <a:ext uri="{FF2B5EF4-FFF2-40B4-BE49-F238E27FC236}">
                  <a16:creationId xmlns:a16="http://schemas.microsoft.com/office/drawing/2014/main" id="{00000000-0008-0000-0600-000009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1057275</xdr:colOff>
          <xdr:row>0</xdr:row>
          <xdr:rowOff>657225</xdr:rowOff>
        </xdr:from>
        <xdr:to>
          <xdr:col>0</xdr:col>
          <xdr:colOff>2047875</xdr:colOff>
          <xdr:row>0</xdr:row>
          <xdr:rowOff>1143000</xdr:rowOff>
        </xdr:to>
        <xdr:sp macro="" textlink="">
          <xdr:nvSpPr>
            <xdr:cNvPr id="69642" name="SaturdayButton" hidden="1">
              <a:extLst>
                <a:ext uri="{63B3BB69-23CF-44E3-9099-C40C66FF867C}">
                  <a14:compatExt spid="_x0000_s69642"/>
                </a:ext>
                <a:ext uri="{FF2B5EF4-FFF2-40B4-BE49-F238E27FC236}">
                  <a16:creationId xmlns:a16="http://schemas.microsoft.com/office/drawing/2014/main" id="{00000000-0008-0000-0600-00000A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2114550</xdr:colOff>
          <xdr:row>0</xdr:row>
          <xdr:rowOff>66675</xdr:rowOff>
        </xdr:from>
        <xdr:to>
          <xdr:col>0</xdr:col>
          <xdr:colOff>3105150</xdr:colOff>
          <xdr:row>0</xdr:row>
          <xdr:rowOff>552450</xdr:rowOff>
        </xdr:to>
        <xdr:sp macro="" textlink="">
          <xdr:nvSpPr>
            <xdr:cNvPr id="69643" name="SundayButton" hidden="1">
              <a:extLst>
                <a:ext uri="{63B3BB69-23CF-44E3-9099-C40C66FF867C}">
                  <a14:compatExt spid="_x0000_s69643"/>
                </a:ext>
                <a:ext uri="{FF2B5EF4-FFF2-40B4-BE49-F238E27FC236}">
                  <a16:creationId xmlns:a16="http://schemas.microsoft.com/office/drawing/2014/main" id="{00000000-0008-0000-0600-00000B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97</xdr:col>
      <xdr:colOff>1</xdr:colOff>
      <xdr:row>0</xdr:row>
      <xdr:rowOff>85725</xdr:rowOff>
    </xdr:from>
    <xdr:to>
      <xdr:col>106</xdr:col>
      <xdr:colOff>0</xdr:colOff>
      <xdr:row>4</xdr:row>
      <xdr:rowOff>28575</xdr:rowOff>
    </xdr:to>
    <xdr:sp macro="" textlink="">
      <xdr:nvSpPr>
        <xdr:cNvPr id="29" name="Rounded Rectangular Callout 28" hidden="1">
          <a:extLst>
            <a:ext uri="{FF2B5EF4-FFF2-40B4-BE49-F238E27FC236}">
              <a16:creationId xmlns:a16="http://schemas.microsoft.com/office/drawing/2014/main" id="{00000000-0008-0000-0600-00001D000000}"/>
            </a:ext>
          </a:extLst>
        </xdr:cNvPr>
        <xdr:cNvSpPr/>
      </xdr:nvSpPr>
      <xdr:spPr>
        <a:xfrm>
          <a:off x="43613295" y="85725"/>
          <a:ext cx="4056529" cy="28003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103</xdr:col>
          <xdr:colOff>47625</xdr:colOff>
          <xdr:row>1</xdr:row>
          <xdr:rowOff>28575</xdr:rowOff>
        </xdr:from>
        <xdr:to>
          <xdr:col>104</xdr:col>
          <xdr:colOff>581025</xdr:colOff>
          <xdr:row>2</xdr:row>
          <xdr:rowOff>85725</xdr:rowOff>
        </xdr:to>
        <xdr:sp macro="" textlink="">
          <xdr:nvSpPr>
            <xdr:cNvPr id="69650" name="PoyaPrintButton" hidden="1">
              <a:extLst>
                <a:ext uri="{63B3BB69-23CF-44E3-9099-C40C66FF867C}">
                  <a14:compatExt spid="_x0000_s69650"/>
                </a:ext>
                <a:ext uri="{FF2B5EF4-FFF2-40B4-BE49-F238E27FC236}">
                  <a16:creationId xmlns:a16="http://schemas.microsoft.com/office/drawing/2014/main" id="{00000000-0008-0000-0600-00001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34</xdr:col>
      <xdr:colOff>1</xdr:colOff>
      <xdr:row>0</xdr:row>
      <xdr:rowOff>85725</xdr:rowOff>
    </xdr:from>
    <xdr:to>
      <xdr:col>43</xdr:col>
      <xdr:colOff>0</xdr:colOff>
      <xdr:row>4</xdr:row>
      <xdr:rowOff>28575</xdr:rowOff>
    </xdr:to>
    <xdr:sp macro="" textlink="">
      <xdr:nvSpPr>
        <xdr:cNvPr id="32" name="Rounded Rectangular Callout 31" hidden="1">
          <a:extLst>
            <a:ext uri="{FF2B5EF4-FFF2-40B4-BE49-F238E27FC236}">
              <a16:creationId xmlns:a16="http://schemas.microsoft.com/office/drawing/2014/main" id="{00000000-0008-0000-0600-000020000000}"/>
            </a:ext>
          </a:extLst>
        </xdr:cNvPr>
        <xdr:cNvSpPr/>
      </xdr:nvSpPr>
      <xdr:spPr>
        <a:xfrm>
          <a:off x="9782736" y="85725"/>
          <a:ext cx="3922058" cy="28003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55</xdr:col>
      <xdr:colOff>1</xdr:colOff>
      <xdr:row>0</xdr:row>
      <xdr:rowOff>85725</xdr:rowOff>
    </xdr:from>
    <xdr:to>
      <xdr:col>64</xdr:col>
      <xdr:colOff>0</xdr:colOff>
      <xdr:row>4</xdr:row>
      <xdr:rowOff>28575</xdr:rowOff>
    </xdr:to>
    <xdr:sp macro="" textlink="">
      <xdr:nvSpPr>
        <xdr:cNvPr id="33" name="Rounded Rectangular Callout 32" hidden="1">
          <a:extLst>
            <a:ext uri="{FF2B5EF4-FFF2-40B4-BE49-F238E27FC236}">
              <a16:creationId xmlns:a16="http://schemas.microsoft.com/office/drawing/2014/main" id="{00000000-0008-0000-0600-000021000000}"/>
            </a:ext>
          </a:extLst>
        </xdr:cNvPr>
        <xdr:cNvSpPr/>
      </xdr:nvSpPr>
      <xdr:spPr>
        <a:xfrm>
          <a:off x="9782736" y="85725"/>
          <a:ext cx="3922058" cy="28003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76</xdr:col>
      <xdr:colOff>1</xdr:colOff>
      <xdr:row>0</xdr:row>
      <xdr:rowOff>85725</xdr:rowOff>
    </xdr:from>
    <xdr:to>
      <xdr:col>85</xdr:col>
      <xdr:colOff>0</xdr:colOff>
      <xdr:row>4</xdr:row>
      <xdr:rowOff>28575</xdr:rowOff>
    </xdr:to>
    <xdr:sp macro="" textlink="">
      <xdr:nvSpPr>
        <xdr:cNvPr id="34" name="Rounded Rectangular Callout 33" hidden="1">
          <a:extLst>
            <a:ext uri="{FF2B5EF4-FFF2-40B4-BE49-F238E27FC236}">
              <a16:creationId xmlns:a16="http://schemas.microsoft.com/office/drawing/2014/main" id="{00000000-0008-0000-0600-000022000000}"/>
            </a:ext>
          </a:extLst>
        </xdr:cNvPr>
        <xdr:cNvSpPr/>
      </xdr:nvSpPr>
      <xdr:spPr>
        <a:xfrm>
          <a:off x="9782736" y="85725"/>
          <a:ext cx="3922058" cy="28003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97</xdr:col>
      <xdr:colOff>1</xdr:colOff>
      <xdr:row>0</xdr:row>
      <xdr:rowOff>85725</xdr:rowOff>
    </xdr:from>
    <xdr:to>
      <xdr:col>106</xdr:col>
      <xdr:colOff>0</xdr:colOff>
      <xdr:row>4</xdr:row>
      <xdr:rowOff>28575</xdr:rowOff>
    </xdr:to>
    <xdr:sp macro="" textlink="">
      <xdr:nvSpPr>
        <xdr:cNvPr id="35" name="Rounded Rectangular Callout 34" hidden="1">
          <a:extLst>
            <a:ext uri="{FF2B5EF4-FFF2-40B4-BE49-F238E27FC236}">
              <a16:creationId xmlns:a16="http://schemas.microsoft.com/office/drawing/2014/main" id="{00000000-0008-0000-0600-000023000000}"/>
            </a:ext>
          </a:extLst>
        </xdr:cNvPr>
        <xdr:cNvSpPr/>
      </xdr:nvSpPr>
      <xdr:spPr>
        <a:xfrm>
          <a:off x="9782736" y="85725"/>
          <a:ext cx="3922058" cy="28003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695325</xdr:colOff>
          <xdr:row>0</xdr:row>
          <xdr:rowOff>1466850</xdr:rowOff>
        </xdr:from>
        <xdr:to>
          <xdr:col>0</xdr:col>
          <xdr:colOff>2085975</xdr:colOff>
          <xdr:row>3</xdr:row>
          <xdr:rowOff>438150</xdr:rowOff>
        </xdr:to>
        <xdr:sp macro="" textlink="">
          <xdr:nvSpPr>
            <xdr:cNvPr id="69651" name="HomeButton" hidden="1">
              <a:extLst>
                <a:ext uri="{63B3BB69-23CF-44E3-9099-C40C66FF867C}">
                  <a14:compatExt spid="_x0000_s69651"/>
                </a:ext>
                <a:ext uri="{FF2B5EF4-FFF2-40B4-BE49-F238E27FC236}">
                  <a16:creationId xmlns:a16="http://schemas.microsoft.com/office/drawing/2014/main" id="{00000000-0008-0000-0600-000013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118</xdr:col>
      <xdr:colOff>1</xdr:colOff>
      <xdr:row>0</xdr:row>
      <xdr:rowOff>85725</xdr:rowOff>
    </xdr:from>
    <xdr:to>
      <xdr:col>127</xdr:col>
      <xdr:colOff>0</xdr:colOff>
      <xdr:row>4</xdr:row>
      <xdr:rowOff>28575</xdr:rowOff>
    </xdr:to>
    <xdr:sp macro="" textlink="">
      <xdr:nvSpPr>
        <xdr:cNvPr id="22" name="Rounded Rectangular Callout 28" hidden="1">
          <a:extLst>
            <a:ext uri="{FF2B5EF4-FFF2-40B4-BE49-F238E27FC236}">
              <a16:creationId xmlns:a16="http://schemas.microsoft.com/office/drawing/2014/main" id="{00000000-0008-0000-0600-000016000000}"/>
            </a:ext>
          </a:extLst>
        </xdr:cNvPr>
        <xdr:cNvSpPr/>
      </xdr:nvSpPr>
      <xdr:spPr>
        <a:xfrm>
          <a:off x="54502051" y="85725"/>
          <a:ext cx="404812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118</xdr:col>
      <xdr:colOff>1</xdr:colOff>
      <xdr:row>0</xdr:row>
      <xdr:rowOff>85725</xdr:rowOff>
    </xdr:from>
    <xdr:to>
      <xdr:col>127</xdr:col>
      <xdr:colOff>0</xdr:colOff>
      <xdr:row>4</xdr:row>
      <xdr:rowOff>28575</xdr:rowOff>
    </xdr:to>
    <xdr:sp macro="" textlink="">
      <xdr:nvSpPr>
        <xdr:cNvPr id="23" name="Rounded Rectangular Callout 34" hidden="1">
          <a:extLst>
            <a:ext uri="{FF2B5EF4-FFF2-40B4-BE49-F238E27FC236}">
              <a16:creationId xmlns:a16="http://schemas.microsoft.com/office/drawing/2014/main" id="{00000000-0008-0000-0600-000017000000}"/>
            </a:ext>
          </a:extLst>
        </xdr:cNvPr>
        <xdr:cNvSpPr/>
      </xdr:nvSpPr>
      <xdr:spPr>
        <a:xfrm>
          <a:off x="54502051" y="85725"/>
          <a:ext cx="4048124"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2105025</xdr:colOff>
          <xdr:row>0</xdr:row>
          <xdr:rowOff>666750</xdr:rowOff>
        </xdr:from>
        <xdr:to>
          <xdr:col>0</xdr:col>
          <xdr:colOff>3095625</xdr:colOff>
          <xdr:row>0</xdr:row>
          <xdr:rowOff>1152525</xdr:rowOff>
        </xdr:to>
        <xdr:sp macro="" textlink="">
          <xdr:nvSpPr>
            <xdr:cNvPr id="69653" name="AprilNewYearButton" hidden="1">
              <a:extLst>
                <a:ext uri="{63B3BB69-23CF-44E3-9099-C40C66FF867C}">
                  <a14:compatExt spid="_x0000_s69653"/>
                </a:ext>
                <a:ext uri="{FF2B5EF4-FFF2-40B4-BE49-F238E27FC236}">
                  <a16:creationId xmlns:a16="http://schemas.microsoft.com/office/drawing/2014/main" id="{00000000-0008-0000-0600-000015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124</xdr:col>
          <xdr:colOff>38100</xdr:colOff>
          <xdr:row>1</xdr:row>
          <xdr:rowOff>28575</xdr:rowOff>
        </xdr:from>
        <xdr:to>
          <xdr:col>125</xdr:col>
          <xdr:colOff>571500</xdr:colOff>
          <xdr:row>2</xdr:row>
          <xdr:rowOff>85725</xdr:rowOff>
        </xdr:to>
        <xdr:sp macro="" textlink="">
          <xdr:nvSpPr>
            <xdr:cNvPr id="69654" name="AprilNewYearPrintButton" hidden="1">
              <a:extLst>
                <a:ext uri="{63B3BB69-23CF-44E3-9099-C40C66FF867C}">
                  <a14:compatExt spid="_x0000_s69654"/>
                </a:ext>
                <a:ext uri="{FF2B5EF4-FFF2-40B4-BE49-F238E27FC236}">
                  <a16:creationId xmlns:a16="http://schemas.microsoft.com/office/drawing/2014/main" id="{00000000-0008-0000-0600-000016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xdr:row>
          <xdr:rowOff>28575</xdr:rowOff>
        </xdr:from>
        <xdr:to>
          <xdr:col>19</xdr:col>
          <xdr:colOff>542925</xdr:colOff>
          <xdr:row>2</xdr:row>
          <xdr:rowOff>85725</xdr:rowOff>
        </xdr:to>
        <xdr:sp macro="" textlink="">
          <xdr:nvSpPr>
            <xdr:cNvPr id="49154" name="EveningCurfewPrintButton" hidden="1">
              <a:extLst>
                <a:ext uri="{63B3BB69-23CF-44E3-9099-C40C66FF867C}">
                  <a14:compatExt spid="_x0000_s49154"/>
                </a:ext>
                <a:ext uri="{FF2B5EF4-FFF2-40B4-BE49-F238E27FC236}">
                  <a16:creationId xmlns:a16="http://schemas.microsoft.com/office/drawing/2014/main" id="{00000000-0008-0000-07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12</xdr:col>
      <xdr:colOff>1</xdr:colOff>
      <xdr:row>0</xdr:row>
      <xdr:rowOff>85725</xdr:rowOff>
    </xdr:from>
    <xdr:to>
      <xdr:col>21</xdr:col>
      <xdr:colOff>0</xdr:colOff>
      <xdr:row>4</xdr:row>
      <xdr:rowOff>28575</xdr:rowOff>
    </xdr:to>
    <xdr:sp macro="" textlink="">
      <xdr:nvSpPr>
        <xdr:cNvPr id="2" name="Rounded Rectangular Callout 1" hidden="1">
          <a:extLst>
            <a:ext uri="{FF2B5EF4-FFF2-40B4-BE49-F238E27FC236}">
              <a16:creationId xmlns:a16="http://schemas.microsoft.com/office/drawing/2014/main" id="{00000000-0008-0000-0700-000002000000}"/>
            </a:ext>
          </a:extLst>
        </xdr:cNvPr>
        <xdr:cNvSpPr/>
      </xdr:nvSpPr>
      <xdr:spPr>
        <a:xfrm>
          <a:off x="6905626" y="85725"/>
          <a:ext cx="3914774" cy="18192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34</xdr:col>
      <xdr:colOff>1</xdr:colOff>
      <xdr:row>0</xdr:row>
      <xdr:rowOff>85725</xdr:rowOff>
    </xdr:from>
    <xdr:to>
      <xdr:col>43</xdr:col>
      <xdr:colOff>0</xdr:colOff>
      <xdr:row>4</xdr:row>
      <xdr:rowOff>28575</xdr:rowOff>
    </xdr:to>
    <xdr:sp macro="" textlink="">
      <xdr:nvSpPr>
        <xdr:cNvPr id="7" name="Rounded Rectangular Callout 6" hidden="1">
          <a:extLst>
            <a:ext uri="{FF2B5EF4-FFF2-40B4-BE49-F238E27FC236}">
              <a16:creationId xmlns:a16="http://schemas.microsoft.com/office/drawing/2014/main" id="{00000000-0008-0000-0700-000007000000}"/>
            </a:ext>
          </a:extLst>
        </xdr:cNvPr>
        <xdr:cNvSpPr/>
      </xdr:nvSpPr>
      <xdr:spPr>
        <a:xfrm>
          <a:off x="6905626" y="85725"/>
          <a:ext cx="3914774" cy="18192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55</xdr:col>
      <xdr:colOff>1</xdr:colOff>
      <xdr:row>0</xdr:row>
      <xdr:rowOff>85725</xdr:rowOff>
    </xdr:from>
    <xdr:to>
      <xdr:col>64</xdr:col>
      <xdr:colOff>0</xdr:colOff>
      <xdr:row>4</xdr:row>
      <xdr:rowOff>28575</xdr:rowOff>
    </xdr:to>
    <xdr:sp macro="" textlink="">
      <xdr:nvSpPr>
        <xdr:cNvPr id="8" name="Rounded Rectangular Callout 7" hidden="1">
          <a:extLst>
            <a:ext uri="{FF2B5EF4-FFF2-40B4-BE49-F238E27FC236}">
              <a16:creationId xmlns:a16="http://schemas.microsoft.com/office/drawing/2014/main" id="{00000000-0008-0000-0700-000008000000}"/>
            </a:ext>
          </a:extLst>
        </xdr:cNvPr>
        <xdr:cNvSpPr/>
      </xdr:nvSpPr>
      <xdr:spPr>
        <a:xfrm>
          <a:off x="6905626" y="85725"/>
          <a:ext cx="3914774" cy="18192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76</xdr:col>
      <xdr:colOff>1</xdr:colOff>
      <xdr:row>0</xdr:row>
      <xdr:rowOff>85725</xdr:rowOff>
    </xdr:from>
    <xdr:to>
      <xdr:col>85</xdr:col>
      <xdr:colOff>0</xdr:colOff>
      <xdr:row>4</xdr:row>
      <xdr:rowOff>28575</xdr:rowOff>
    </xdr:to>
    <xdr:sp macro="" textlink="">
      <xdr:nvSpPr>
        <xdr:cNvPr id="9" name="Rounded Rectangular Callout 8" hidden="1">
          <a:extLst>
            <a:ext uri="{FF2B5EF4-FFF2-40B4-BE49-F238E27FC236}">
              <a16:creationId xmlns:a16="http://schemas.microsoft.com/office/drawing/2014/main" id="{00000000-0008-0000-0700-000009000000}"/>
            </a:ext>
          </a:extLst>
        </xdr:cNvPr>
        <xdr:cNvSpPr/>
      </xdr:nvSpPr>
      <xdr:spPr>
        <a:xfrm>
          <a:off x="6905626" y="85725"/>
          <a:ext cx="3914774" cy="18192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40</xdr:col>
          <xdr:colOff>57150</xdr:colOff>
          <xdr:row>1</xdr:row>
          <xdr:rowOff>28575</xdr:rowOff>
        </xdr:from>
        <xdr:to>
          <xdr:col>41</xdr:col>
          <xdr:colOff>590550</xdr:colOff>
          <xdr:row>2</xdr:row>
          <xdr:rowOff>85725</xdr:rowOff>
        </xdr:to>
        <xdr:sp macro="" textlink="">
          <xdr:nvSpPr>
            <xdr:cNvPr id="49158" name="EveningWeekdaysPrintButton" hidden="1">
              <a:extLst>
                <a:ext uri="{63B3BB69-23CF-44E3-9099-C40C66FF867C}">
                  <a14:compatExt spid="_x0000_s49158"/>
                </a:ext>
                <a:ext uri="{FF2B5EF4-FFF2-40B4-BE49-F238E27FC236}">
                  <a16:creationId xmlns:a16="http://schemas.microsoft.com/office/drawing/2014/main" id="{00000000-0008-0000-0700-000006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47625</xdr:colOff>
          <xdr:row>1</xdr:row>
          <xdr:rowOff>28575</xdr:rowOff>
        </xdr:from>
        <xdr:to>
          <xdr:col>62</xdr:col>
          <xdr:colOff>581025</xdr:colOff>
          <xdr:row>2</xdr:row>
          <xdr:rowOff>85725</xdr:rowOff>
        </xdr:to>
        <xdr:sp macro="" textlink="">
          <xdr:nvSpPr>
            <xdr:cNvPr id="49159" name="EveningSaturdayPrintButton" hidden="1">
              <a:extLst>
                <a:ext uri="{63B3BB69-23CF-44E3-9099-C40C66FF867C}">
                  <a14:compatExt spid="_x0000_s49159"/>
                </a:ext>
                <a:ext uri="{FF2B5EF4-FFF2-40B4-BE49-F238E27FC236}">
                  <a16:creationId xmlns:a16="http://schemas.microsoft.com/office/drawing/2014/main" id="{00000000-0008-0000-0700-00000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82</xdr:col>
          <xdr:colOff>47625</xdr:colOff>
          <xdr:row>1</xdr:row>
          <xdr:rowOff>28575</xdr:rowOff>
        </xdr:from>
        <xdr:to>
          <xdr:col>83</xdr:col>
          <xdr:colOff>581025</xdr:colOff>
          <xdr:row>2</xdr:row>
          <xdr:rowOff>85725</xdr:rowOff>
        </xdr:to>
        <xdr:sp macro="" textlink="">
          <xdr:nvSpPr>
            <xdr:cNvPr id="49160" name="EveningSundayPrintButton" hidden="1">
              <a:extLst>
                <a:ext uri="{63B3BB69-23CF-44E3-9099-C40C66FF867C}">
                  <a14:compatExt spid="_x0000_s49160"/>
                </a:ext>
                <a:ext uri="{FF2B5EF4-FFF2-40B4-BE49-F238E27FC236}">
                  <a16:creationId xmlns:a16="http://schemas.microsoft.com/office/drawing/2014/main" id="{00000000-0008-0000-0700-00000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57150</xdr:rowOff>
        </xdr:from>
        <xdr:to>
          <xdr:col>0</xdr:col>
          <xdr:colOff>990600</xdr:colOff>
          <xdr:row>0</xdr:row>
          <xdr:rowOff>542925</xdr:rowOff>
        </xdr:to>
        <xdr:sp macro="" textlink="">
          <xdr:nvSpPr>
            <xdr:cNvPr id="49161" name="CurfewButton" hidden="1">
              <a:extLst>
                <a:ext uri="{63B3BB69-23CF-44E3-9099-C40C66FF867C}">
                  <a14:compatExt spid="_x0000_s49161"/>
                </a:ext>
                <a:ext uri="{FF2B5EF4-FFF2-40B4-BE49-F238E27FC236}">
                  <a16:creationId xmlns:a16="http://schemas.microsoft.com/office/drawing/2014/main" id="{00000000-0008-0000-0700-000009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647700</xdr:rowOff>
        </xdr:from>
        <xdr:to>
          <xdr:col>0</xdr:col>
          <xdr:colOff>990600</xdr:colOff>
          <xdr:row>0</xdr:row>
          <xdr:rowOff>1133475</xdr:rowOff>
        </xdr:to>
        <xdr:sp macro="" textlink="">
          <xdr:nvSpPr>
            <xdr:cNvPr id="49162" name="WeekdaysButton" hidden="1">
              <a:extLst>
                <a:ext uri="{63B3BB69-23CF-44E3-9099-C40C66FF867C}">
                  <a14:compatExt spid="_x0000_s49162"/>
                </a:ext>
                <a:ext uri="{FF2B5EF4-FFF2-40B4-BE49-F238E27FC236}">
                  <a16:creationId xmlns:a16="http://schemas.microsoft.com/office/drawing/2014/main" id="{00000000-0008-0000-0700-00000A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1057275</xdr:colOff>
          <xdr:row>0</xdr:row>
          <xdr:rowOff>657225</xdr:rowOff>
        </xdr:from>
        <xdr:to>
          <xdr:col>0</xdr:col>
          <xdr:colOff>2047875</xdr:colOff>
          <xdr:row>0</xdr:row>
          <xdr:rowOff>1143000</xdr:rowOff>
        </xdr:to>
        <xdr:sp macro="" textlink="">
          <xdr:nvSpPr>
            <xdr:cNvPr id="49163" name="SaturdayButton" hidden="1">
              <a:extLst>
                <a:ext uri="{63B3BB69-23CF-44E3-9099-C40C66FF867C}">
                  <a14:compatExt spid="_x0000_s49163"/>
                </a:ext>
                <a:ext uri="{FF2B5EF4-FFF2-40B4-BE49-F238E27FC236}">
                  <a16:creationId xmlns:a16="http://schemas.microsoft.com/office/drawing/2014/main" id="{00000000-0008-0000-0700-00000B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1076325</xdr:colOff>
          <xdr:row>0</xdr:row>
          <xdr:rowOff>57150</xdr:rowOff>
        </xdr:from>
        <xdr:to>
          <xdr:col>0</xdr:col>
          <xdr:colOff>2066925</xdr:colOff>
          <xdr:row>0</xdr:row>
          <xdr:rowOff>542925</xdr:rowOff>
        </xdr:to>
        <xdr:sp macro="" textlink="">
          <xdr:nvSpPr>
            <xdr:cNvPr id="49164" name="SundayButton" hidden="1">
              <a:extLst>
                <a:ext uri="{63B3BB69-23CF-44E3-9099-C40C66FF867C}">
                  <a14:compatExt spid="_x0000_s49164"/>
                </a:ext>
                <a:ext uri="{FF2B5EF4-FFF2-40B4-BE49-F238E27FC236}">
                  <a16:creationId xmlns:a16="http://schemas.microsoft.com/office/drawing/2014/main" id="{00000000-0008-0000-0700-00000C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12</xdr:col>
      <xdr:colOff>1</xdr:colOff>
      <xdr:row>78</xdr:row>
      <xdr:rowOff>85725</xdr:rowOff>
    </xdr:from>
    <xdr:to>
      <xdr:col>21</xdr:col>
      <xdr:colOff>0</xdr:colOff>
      <xdr:row>82</xdr:row>
      <xdr:rowOff>28575</xdr:rowOff>
    </xdr:to>
    <xdr:sp macro="" textlink="">
      <xdr:nvSpPr>
        <xdr:cNvPr id="21" name="Rounded Rectangular Callout 20" hidden="1">
          <a:extLst>
            <a:ext uri="{FF2B5EF4-FFF2-40B4-BE49-F238E27FC236}">
              <a16:creationId xmlns:a16="http://schemas.microsoft.com/office/drawing/2014/main" id="{00000000-0008-0000-0700-000015000000}"/>
            </a:ext>
          </a:extLst>
        </xdr:cNvPr>
        <xdr:cNvSpPr/>
      </xdr:nvSpPr>
      <xdr:spPr>
        <a:xfrm>
          <a:off x="7620001" y="85725"/>
          <a:ext cx="3914774"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34</xdr:col>
      <xdr:colOff>1</xdr:colOff>
      <xdr:row>78</xdr:row>
      <xdr:rowOff>85725</xdr:rowOff>
    </xdr:from>
    <xdr:to>
      <xdr:col>43</xdr:col>
      <xdr:colOff>0</xdr:colOff>
      <xdr:row>82</xdr:row>
      <xdr:rowOff>28575</xdr:rowOff>
    </xdr:to>
    <xdr:sp macro="" textlink="">
      <xdr:nvSpPr>
        <xdr:cNvPr id="22" name="Rounded Rectangular Callout 21" hidden="1">
          <a:extLst>
            <a:ext uri="{FF2B5EF4-FFF2-40B4-BE49-F238E27FC236}">
              <a16:creationId xmlns:a16="http://schemas.microsoft.com/office/drawing/2014/main" id="{00000000-0008-0000-0700-000016000000}"/>
            </a:ext>
          </a:extLst>
        </xdr:cNvPr>
        <xdr:cNvSpPr/>
      </xdr:nvSpPr>
      <xdr:spPr>
        <a:xfrm>
          <a:off x="19488151" y="85725"/>
          <a:ext cx="4048124"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55</xdr:col>
      <xdr:colOff>1</xdr:colOff>
      <xdr:row>78</xdr:row>
      <xdr:rowOff>85725</xdr:rowOff>
    </xdr:from>
    <xdr:to>
      <xdr:col>64</xdr:col>
      <xdr:colOff>0</xdr:colOff>
      <xdr:row>82</xdr:row>
      <xdr:rowOff>28575</xdr:rowOff>
    </xdr:to>
    <xdr:sp macro="" textlink="">
      <xdr:nvSpPr>
        <xdr:cNvPr id="23" name="Rounded Rectangular Callout 22" hidden="1">
          <a:extLst>
            <a:ext uri="{FF2B5EF4-FFF2-40B4-BE49-F238E27FC236}">
              <a16:creationId xmlns:a16="http://schemas.microsoft.com/office/drawing/2014/main" id="{00000000-0008-0000-0700-000017000000}"/>
            </a:ext>
          </a:extLst>
        </xdr:cNvPr>
        <xdr:cNvSpPr/>
      </xdr:nvSpPr>
      <xdr:spPr>
        <a:xfrm>
          <a:off x="30441901" y="85725"/>
          <a:ext cx="4048124"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76</xdr:col>
      <xdr:colOff>1</xdr:colOff>
      <xdr:row>78</xdr:row>
      <xdr:rowOff>85725</xdr:rowOff>
    </xdr:from>
    <xdr:to>
      <xdr:col>85</xdr:col>
      <xdr:colOff>0</xdr:colOff>
      <xdr:row>82</xdr:row>
      <xdr:rowOff>28575</xdr:rowOff>
    </xdr:to>
    <xdr:sp macro="" textlink="">
      <xdr:nvSpPr>
        <xdr:cNvPr id="24" name="Rounded Rectangular Callout 23" hidden="1">
          <a:extLst>
            <a:ext uri="{FF2B5EF4-FFF2-40B4-BE49-F238E27FC236}">
              <a16:creationId xmlns:a16="http://schemas.microsoft.com/office/drawing/2014/main" id="{00000000-0008-0000-0700-000018000000}"/>
            </a:ext>
          </a:extLst>
        </xdr:cNvPr>
        <xdr:cNvSpPr/>
      </xdr:nvSpPr>
      <xdr:spPr>
        <a:xfrm>
          <a:off x="41395651" y="85725"/>
          <a:ext cx="3914774"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16</xdr:col>
          <xdr:colOff>352425</xdr:colOff>
          <xdr:row>78</xdr:row>
          <xdr:rowOff>85725</xdr:rowOff>
        </xdr:from>
        <xdr:to>
          <xdr:col>18</xdr:col>
          <xdr:colOff>438150</xdr:colOff>
          <xdr:row>78</xdr:row>
          <xdr:rowOff>457200</xdr:rowOff>
        </xdr:to>
        <xdr:sp macro="" textlink="">
          <xdr:nvSpPr>
            <xdr:cNvPr id="49165" name="MorningCurfewPrintButton" hidden="1">
              <a:extLst>
                <a:ext uri="{63B3BB69-23CF-44E3-9099-C40C66FF867C}">
                  <a14:compatExt spid="_x0000_s49165"/>
                </a:ext>
                <a:ext uri="{FF2B5EF4-FFF2-40B4-BE49-F238E27FC236}">
                  <a16:creationId xmlns:a16="http://schemas.microsoft.com/office/drawing/2014/main" id="{00000000-0008-0000-0700-00000D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400050</xdr:colOff>
          <xdr:row>78</xdr:row>
          <xdr:rowOff>85725</xdr:rowOff>
        </xdr:from>
        <xdr:to>
          <xdr:col>41</xdr:col>
          <xdr:colOff>38100</xdr:colOff>
          <xdr:row>78</xdr:row>
          <xdr:rowOff>457200</xdr:rowOff>
        </xdr:to>
        <xdr:sp macro="" textlink="">
          <xdr:nvSpPr>
            <xdr:cNvPr id="49166" name="MorningWeekdaysPrintButton" hidden="1">
              <a:extLst>
                <a:ext uri="{63B3BB69-23CF-44E3-9099-C40C66FF867C}">
                  <a14:compatExt spid="_x0000_s49166"/>
                </a:ext>
                <a:ext uri="{FF2B5EF4-FFF2-40B4-BE49-F238E27FC236}">
                  <a16:creationId xmlns:a16="http://schemas.microsoft.com/office/drawing/2014/main" id="{00000000-0008-0000-0700-00000E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390525</xdr:colOff>
          <xdr:row>78</xdr:row>
          <xdr:rowOff>85725</xdr:rowOff>
        </xdr:from>
        <xdr:to>
          <xdr:col>62</xdr:col>
          <xdr:colOff>28575</xdr:colOff>
          <xdr:row>78</xdr:row>
          <xdr:rowOff>457200</xdr:rowOff>
        </xdr:to>
        <xdr:sp macro="" textlink="">
          <xdr:nvSpPr>
            <xdr:cNvPr id="49168" name="MorningSaturdayPrintButton" hidden="1">
              <a:extLst>
                <a:ext uri="{63B3BB69-23CF-44E3-9099-C40C66FF867C}">
                  <a14:compatExt spid="_x0000_s49168"/>
                </a:ext>
                <a:ext uri="{FF2B5EF4-FFF2-40B4-BE49-F238E27FC236}">
                  <a16:creationId xmlns:a16="http://schemas.microsoft.com/office/drawing/2014/main" id="{00000000-0008-0000-0700-000010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80</xdr:col>
          <xdr:colOff>390525</xdr:colOff>
          <xdr:row>78</xdr:row>
          <xdr:rowOff>85725</xdr:rowOff>
        </xdr:from>
        <xdr:to>
          <xdr:col>83</xdr:col>
          <xdr:colOff>28575</xdr:colOff>
          <xdr:row>78</xdr:row>
          <xdr:rowOff>457200</xdr:rowOff>
        </xdr:to>
        <xdr:sp macro="" textlink="">
          <xdr:nvSpPr>
            <xdr:cNvPr id="49169" name="MorningSundayPrintButton" hidden="1">
              <a:extLst>
                <a:ext uri="{63B3BB69-23CF-44E3-9099-C40C66FF867C}">
                  <a14:compatExt spid="_x0000_s49169"/>
                </a:ext>
                <a:ext uri="{FF2B5EF4-FFF2-40B4-BE49-F238E27FC236}">
                  <a16:creationId xmlns:a16="http://schemas.microsoft.com/office/drawing/2014/main" id="{00000000-0008-0000-0700-00001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12</xdr:col>
      <xdr:colOff>1</xdr:colOff>
      <xdr:row>157</xdr:row>
      <xdr:rowOff>85725</xdr:rowOff>
    </xdr:from>
    <xdr:to>
      <xdr:col>21</xdr:col>
      <xdr:colOff>0</xdr:colOff>
      <xdr:row>161</xdr:row>
      <xdr:rowOff>28575</xdr:rowOff>
    </xdr:to>
    <xdr:sp macro="" textlink="">
      <xdr:nvSpPr>
        <xdr:cNvPr id="25" name="Rounded Rectangular Callout 24" hidden="1">
          <a:extLst>
            <a:ext uri="{FF2B5EF4-FFF2-40B4-BE49-F238E27FC236}">
              <a16:creationId xmlns:a16="http://schemas.microsoft.com/office/drawing/2014/main" id="{00000000-0008-0000-0700-000019000000}"/>
            </a:ext>
          </a:extLst>
        </xdr:cNvPr>
        <xdr:cNvSpPr/>
      </xdr:nvSpPr>
      <xdr:spPr>
        <a:xfrm>
          <a:off x="9782736" y="21141578"/>
          <a:ext cx="3922058" cy="216161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34</xdr:col>
      <xdr:colOff>1</xdr:colOff>
      <xdr:row>157</xdr:row>
      <xdr:rowOff>85725</xdr:rowOff>
    </xdr:from>
    <xdr:to>
      <xdr:col>43</xdr:col>
      <xdr:colOff>0</xdr:colOff>
      <xdr:row>161</xdr:row>
      <xdr:rowOff>28575</xdr:rowOff>
    </xdr:to>
    <xdr:sp macro="" textlink="">
      <xdr:nvSpPr>
        <xdr:cNvPr id="26" name="Rounded Rectangular Callout 25" hidden="1">
          <a:extLst>
            <a:ext uri="{FF2B5EF4-FFF2-40B4-BE49-F238E27FC236}">
              <a16:creationId xmlns:a16="http://schemas.microsoft.com/office/drawing/2014/main" id="{00000000-0008-0000-0700-00001A000000}"/>
            </a:ext>
          </a:extLst>
        </xdr:cNvPr>
        <xdr:cNvSpPr/>
      </xdr:nvSpPr>
      <xdr:spPr>
        <a:xfrm>
          <a:off x="21672177" y="21141578"/>
          <a:ext cx="4056529" cy="216161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55</xdr:col>
      <xdr:colOff>1</xdr:colOff>
      <xdr:row>157</xdr:row>
      <xdr:rowOff>85725</xdr:rowOff>
    </xdr:from>
    <xdr:to>
      <xdr:col>64</xdr:col>
      <xdr:colOff>0</xdr:colOff>
      <xdr:row>161</xdr:row>
      <xdr:rowOff>28575</xdr:rowOff>
    </xdr:to>
    <xdr:sp macro="" textlink="">
      <xdr:nvSpPr>
        <xdr:cNvPr id="27" name="Rounded Rectangular Callout 26" hidden="1">
          <a:extLst>
            <a:ext uri="{FF2B5EF4-FFF2-40B4-BE49-F238E27FC236}">
              <a16:creationId xmlns:a16="http://schemas.microsoft.com/office/drawing/2014/main" id="{00000000-0008-0000-0700-00001B000000}"/>
            </a:ext>
          </a:extLst>
        </xdr:cNvPr>
        <xdr:cNvSpPr/>
      </xdr:nvSpPr>
      <xdr:spPr>
        <a:xfrm>
          <a:off x="32642736" y="21141578"/>
          <a:ext cx="4056529" cy="216161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76</xdr:col>
      <xdr:colOff>1</xdr:colOff>
      <xdr:row>157</xdr:row>
      <xdr:rowOff>85725</xdr:rowOff>
    </xdr:from>
    <xdr:to>
      <xdr:col>85</xdr:col>
      <xdr:colOff>0</xdr:colOff>
      <xdr:row>161</xdr:row>
      <xdr:rowOff>28575</xdr:rowOff>
    </xdr:to>
    <xdr:sp macro="" textlink="">
      <xdr:nvSpPr>
        <xdr:cNvPr id="28" name="Rounded Rectangular Callout 27" hidden="1">
          <a:extLst>
            <a:ext uri="{FF2B5EF4-FFF2-40B4-BE49-F238E27FC236}">
              <a16:creationId xmlns:a16="http://schemas.microsoft.com/office/drawing/2014/main" id="{00000000-0008-0000-0700-00001C000000}"/>
            </a:ext>
          </a:extLst>
        </xdr:cNvPr>
        <xdr:cNvSpPr/>
      </xdr:nvSpPr>
      <xdr:spPr>
        <a:xfrm>
          <a:off x="43613295" y="21141578"/>
          <a:ext cx="3922058" cy="216161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2219325</xdr:colOff>
          <xdr:row>0</xdr:row>
          <xdr:rowOff>66675</xdr:rowOff>
        </xdr:from>
        <xdr:to>
          <xdr:col>0</xdr:col>
          <xdr:colOff>3086100</xdr:colOff>
          <xdr:row>0</xdr:row>
          <xdr:rowOff>962025</xdr:rowOff>
        </xdr:to>
        <xdr:sp macro="" textlink="">
          <xdr:nvSpPr>
            <xdr:cNvPr id="49170" name="HomeButton" hidden="1">
              <a:extLst>
                <a:ext uri="{63B3BB69-23CF-44E3-9099-C40C66FF867C}">
                  <a14:compatExt spid="_x0000_s49170"/>
                </a:ext>
                <a:ext uri="{FF2B5EF4-FFF2-40B4-BE49-F238E27FC236}">
                  <a16:creationId xmlns:a16="http://schemas.microsoft.com/office/drawing/2014/main" id="{00000000-0008-0000-0700-00001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97</xdr:col>
      <xdr:colOff>1</xdr:colOff>
      <xdr:row>0</xdr:row>
      <xdr:rowOff>85725</xdr:rowOff>
    </xdr:from>
    <xdr:to>
      <xdr:col>106</xdr:col>
      <xdr:colOff>0</xdr:colOff>
      <xdr:row>4</xdr:row>
      <xdr:rowOff>28575</xdr:rowOff>
    </xdr:to>
    <xdr:sp macro="" textlink="">
      <xdr:nvSpPr>
        <xdr:cNvPr id="29" name="Rounded Rectangular Callout 8" hidden="1">
          <a:extLst>
            <a:ext uri="{FF2B5EF4-FFF2-40B4-BE49-F238E27FC236}">
              <a16:creationId xmlns:a16="http://schemas.microsoft.com/office/drawing/2014/main" id="{00000000-0008-0000-0700-00001D000000}"/>
            </a:ext>
          </a:extLst>
        </xdr:cNvPr>
        <xdr:cNvSpPr/>
      </xdr:nvSpPr>
      <xdr:spPr>
        <a:xfrm>
          <a:off x="45881926" y="85725"/>
          <a:ext cx="4781549" cy="28098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97</xdr:col>
      <xdr:colOff>1</xdr:colOff>
      <xdr:row>78</xdr:row>
      <xdr:rowOff>85725</xdr:rowOff>
    </xdr:from>
    <xdr:to>
      <xdr:col>106</xdr:col>
      <xdr:colOff>0</xdr:colOff>
      <xdr:row>82</xdr:row>
      <xdr:rowOff>28575</xdr:rowOff>
    </xdr:to>
    <xdr:sp macro="" textlink="">
      <xdr:nvSpPr>
        <xdr:cNvPr id="30" name="Rounded Rectangular Callout 23" hidden="1">
          <a:extLst>
            <a:ext uri="{FF2B5EF4-FFF2-40B4-BE49-F238E27FC236}">
              <a16:creationId xmlns:a16="http://schemas.microsoft.com/office/drawing/2014/main" id="{00000000-0008-0000-0700-00001E000000}"/>
            </a:ext>
          </a:extLst>
        </xdr:cNvPr>
        <xdr:cNvSpPr/>
      </xdr:nvSpPr>
      <xdr:spPr>
        <a:xfrm>
          <a:off x="45881926" y="21221700"/>
          <a:ext cx="4781549"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97</xdr:col>
      <xdr:colOff>1</xdr:colOff>
      <xdr:row>157</xdr:row>
      <xdr:rowOff>85725</xdr:rowOff>
    </xdr:from>
    <xdr:to>
      <xdr:col>106</xdr:col>
      <xdr:colOff>0</xdr:colOff>
      <xdr:row>161</xdr:row>
      <xdr:rowOff>28575</xdr:rowOff>
    </xdr:to>
    <xdr:sp macro="" textlink="">
      <xdr:nvSpPr>
        <xdr:cNvPr id="31" name="Rounded Rectangular Callout 27" hidden="1">
          <a:extLst>
            <a:ext uri="{FF2B5EF4-FFF2-40B4-BE49-F238E27FC236}">
              <a16:creationId xmlns:a16="http://schemas.microsoft.com/office/drawing/2014/main" id="{00000000-0008-0000-0700-00001F000000}"/>
            </a:ext>
          </a:extLst>
        </xdr:cNvPr>
        <xdr:cNvSpPr/>
      </xdr:nvSpPr>
      <xdr:spPr>
        <a:xfrm>
          <a:off x="45881926" y="42462450"/>
          <a:ext cx="4781549" cy="15049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2133600</xdr:colOff>
          <xdr:row>0</xdr:row>
          <xdr:rowOff>1028700</xdr:rowOff>
        </xdr:from>
        <xdr:to>
          <xdr:col>0</xdr:col>
          <xdr:colOff>3124200</xdr:colOff>
          <xdr:row>0</xdr:row>
          <xdr:rowOff>1514475</xdr:rowOff>
        </xdr:to>
        <xdr:sp macro="" textlink="">
          <xdr:nvSpPr>
            <xdr:cNvPr id="49173" name="AprilNewYearButton" hidden="1">
              <a:extLst>
                <a:ext uri="{63B3BB69-23CF-44E3-9099-C40C66FF867C}">
                  <a14:compatExt spid="_x0000_s49173"/>
                </a:ext>
                <a:ext uri="{FF2B5EF4-FFF2-40B4-BE49-F238E27FC236}">
                  <a16:creationId xmlns:a16="http://schemas.microsoft.com/office/drawing/2014/main" id="{00000000-0008-0000-0700-000015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103</xdr:col>
          <xdr:colOff>38100</xdr:colOff>
          <xdr:row>1</xdr:row>
          <xdr:rowOff>28575</xdr:rowOff>
        </xdr:from>
        <xdr:to>
          <xdr:col>104</xdr:col>
          <xdr:colOff>571500</xdr:colOff>
          <xdr:row>2</xdr:row>
          <xdr:rowOff>85725</xdr:rowOff>
        </xdr:to>
        <xdr:sp macro="" textlink="">
          <xdr:nvSpPr>
            <xdr:cNvPr id="49174" name="EveningApNewYearPrintButton" hidden="1">
              <a:extLst>
                <a:ext uri="{63B3BB69-23CF-44E3-9099-C40C66FF867C}">
                  <a14:compatExt spid="_x0000_s49174"/>
                </a:ext>
                <a:ext uri="{FF2B5EF4-FFF2-40B4-BE49-F238E27FC236}">
                  <a16:creationId xmlns:a16="http://schemas.microsoft.com/office/drawing/2014/main" id="{00000000-0008-0000-0700-000016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371475</xdr:colOff>
          <xdr:row>78</xdr:row>
          <xdr:rowOff>85725</xdr:rowOff>
        </xdr:from>
        <xdr:to>
          <xdr:col>104</xdr:col>
          <xdr:colOff>457200</xdr:colOff>
          <xdr:row>78</xdr:row>
          <xdr:rowOff>457200</xdr:rowOff>
        </xdr:to>
        <xdr:sp macro="" textlink="">
          <xdr:nvSpPr>
            <xdr:cNvPr id="49175" name="MorningApNewYearPrintButton" hidden="1">
              <a:extLst>
                <a:ext uri="{63B3BB69-23CF-44E3-9099-C40C66FF867C}">
                  <a14:compatExt spid="_x0000_s49175"/>
                </a:ext>
                <a:ext uri="{FF2B5EF4-FFF2-40B4-BE49-F238E27FC236}">
                  <a16:creationId xmlns:a16="http://schemas.microsoft.com/office/drawing/2014/main" id="{00000000-0008-0000-0700-00001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118</xdr:col>
      <xdr:colOff>1</xdr:colOff>
      <xdr:row>0</xdr:row>
      <xdr:rowOff>85725</xdr:rowOff>
    </xdr:from>
    <xdr:to>
      <xdr:col>127</xdr:col>
      <xdr:colOff>0</xdr:colOff>
      <xdr:row>4</xdr:row>
      <xdr:rowOff>28575</xdr:rowOff>
    </xdr:to>
    <xdr:sp macro="" textlink="">
      <xdr:nvSpPr>
        <xdr:cNvPr id="3" name="Rounded Rectangular Callout 8" hidden="1">
          <a:extLst>
            <a:ext uri="{FF2B5EF4-FFF2-40B4-BE49-F238E27FC236}">
              <a16:creationId xmlns:a16="http://schemas.microsoft.com/office/drawing/2014/main" id="{00000000-0008-0000-0700-000003000000}"/>
            </a:ext>
          </a:extLst>
        </xdr:cNvPr>
        <xdr:cNvSpPr/>
      </xdr:nvSpPr>
      <xdr:spPr>
        <a:xfrm>
          <a:off x="57569101" y="85725"/>
          <a:ext cx="4781549" cy="289560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106</xdr:col>
      <xdr:colOff>0</xdr:colOff>
      <xdr:row>78</xdr:row>
      <xdr:rowOff>85725</xdr:rowOff>
    </xdr:from>
    <xdr:to>
      <xdr:col>107</xdr:col>
      <xdr:colOff>0</xdr:colOff>
      <xdr:row>82</xdr:row>
      <xdr:rowOff>28575</xdr:rowOff>
    </xdr:to>
    <xdr:sp macro="" textlink="">
      <xdr:nvSpPr>
        <xdr:cNvPr id="4" name="Rounded Rectangular Callout 23" hidden="1">
          <a:extLst>
            <a:ext uri="{FF2B5EF4-FFF2-40B4-BE49-F238E27FC236}">
              <a16:creationId xmlns:a16="http://schemas.microsoft.com/office/drawing/2014/main" id="{00000000-0008-0000-0700-000004000000}"/>
            </a:ext>
          </a:extLst>
        </xdr:cNvPr>
        <xdr:cNvSpPr/>
      </xdr:nvSpPr>
      <xdr:spPr>
        <a:xfrm>
          <a:off x="57569101" y="21355050"/>
          <a:ext cx="4781549"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106</xdr:col>
      <xdr:colOff>0</xdr:colOff>
      <xdr:row>157</xdr:row>
      <xdr:rowOff>85725</xdr:rowOff>
    </xdr:from>
    <xdr:to>
      <xdr:col>107</xdr:col>
      <xdr:colOff>0</xdr:colOff>
      <xdr:row>161</xdr:row>
      <xdr:rowOff>28575</xdr:rowOff>
    </xdr:to>
    <xdr:sp macro="" textlink="">
      <xdr:nvSpPr>
        <xdr:cNvPr id="5" name="Rounded Rectangular Callout 27" hidden="1">
          <a:extLst>
            <a:ext uri="{FF2B5EF4-FFF2-40B4-BE49-F238E27FC236}">
              <a16:creationId xmlns:a16="http://schemas.microsoft.com/office/drawing/2014/main" id="{00000000-0008-0000-0700-000005000000}"/>
            </a:ext>
          </a:extLst>
        </xdr:cNvPr>
        <xdr:cNvSpPr/>
      </xdr:nvSpPr>
      <xdr:spPr>
        <a:xfrm>
          <a:off x="57569101" y="42595800"/>
          <a:ext cx="4781549" cy="15049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138</xdr:col>
      <xdr:colOff>1</xdr:colOff>
      <xdr:row>0</xdr:row>
      <xdr:rowOff>85725</xdr:rowOff>
    </xdr:from>
    <xdr:to>
      <xdr:col>147</xdr:col>
      <xdr:colOff>0</xdr:colOff>
      <xdr:row>4</xdr:row>
      <xdr:rowOff>28575</xdr:rowOff>
    </xdr:to>
    <xdr:sp macro="" textlink="">
      <xdr:nvSpPr>
        <xdr:cNvPr id="6" name="Rounded Rectangular Callout 8" hidden="1">
          <a:extLst>
            <a:ext uri="{FF2B5EF4-FFF2-40B4-BE49-F238E27FC236}">
              <a16:creationId xmlns:a16="http://schemas.microsoft.com/office/drawing/2014/main" id="{00000000-0008-0000-0700-000006000000}"/>
            </a:ext>
          </a:extLst>
        </xdr:cNvPr>
        <xdr:cNvSpPr/>
      </xdr:nvSpPr>
      <xdr:spPr>
        <a:xfrm>
          <a:off x="69256276" y="85725"/>
          <a:ext cx="4781549" cy="289560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126</xdr:col>
      <xdr:colOff>0</xdr:colOff>
      <xdr:row>78</xdr:row>
      <xdr:rowOff>85725</xdr:rowOff>
    </xdr:from>
    <xdr:to>
      <xdr:col>127</xdr:col>
      <xdr:colOff>0</xdr:colOff>
      <xdr:row>82</xdr:row>
      <xdr:rowOff>28575</xdr:rowOff>
    </xdr:to>
    <xdr:sp macro="" textlink="">
      <xdr:nvSpPr>
        <xdr:cNvPr id="10" name="Rounded Rectangular Callout 23" hidden="1">
          <a:extLst>
            <a:ext uri="{FF2B5EF4-FFF2-40B4-BE49-F238E27FC236}">
              <a16:creationId xmlns:a16="http://schemas.microsoft.com/office/drawing/2014/main" id="{00000000-0008-0000-0700-00000A000000}"/>
            </a:ext>
          </a:extLst>
        </xdr:cNvPr>
        <xdr:cNvSpPr/>
      </xdr:nvSpPr>
      <xdr:spPr>
        <a:xfrm>
          <a:off x="62350650" y="21355050"/>
          <a:ext cx="314325"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126</xdr:col>
      <xdr:colOff>0</xdr:colOff>
      <xdr:row>157</xdr:row>
      <xdr:rowOff>85725</xdr:rowOff>
    </xdr:from>
    <xdr:to>
      <xdr:col>127</xdr:col>
      <xdr:colOff>0</xdr:colOff>
      <xdr:row>161</xdr:row>
      <xdr:rowOff>28575</xdr:rowOff>
    </xdr:to>
    <xdr:sp macro="" textlink="">
      <xdr:nvSpPr>
        <xdr:cNvPr id="11" name="Rounded Rectangular Callout 27" hidden="1">
          <a:extLst>
            <a:ext uri="{FF2B5EF4-FFF2-40B4-BE49-F238E27FC236}">
              <a16:creationId xmlns:a16="http://schemas.microsoft.com/office/drawing/2014/main" id="{00000000-0008-0000-0700-00000B000000}"/>
            </a:ext>
          </a:extLst>
        </xdr:cNvPr>
        <xdr:cNvSpPr/>
      </xdr:nvSpPr>
      <xdr:spPr>
        <a:xfrm>
          <a:off x="62350650" y="42595800"/>
          <a:ext cx="314325" cy="15049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158</xdr:col>
      <xdr:colOff>1</xdr:colOff>
      <xdr:row>0</xdr:row>
      <xdr:rowOff>85725</xdr:rowOff>
    </xdr:from>
    <xdr:to>
      <xdr:col>167</xdr:col>
      <xdr:colOff>0</xdr:colOff>
      <xdr:row>4</xdr:row>
      <xdr:rowOff>28575</xdr:rowOff>
    </xdr:to>
    <xdr:sp macro="" textlink="">
      <xdr:nvSpPr>
        <xdr:cNvPr id="12" name="Rounded Rectangular Callout 8" hidden="1">
          <a:extLst>
            <a:ext uri="{FF2B5EF4-FFF2-40B4-BE49-F238E27FC236}">
              <a16:creationId xmlns:a16="http://schemas.microsoft.com/office/drawing/2014/main" id="{00000000-0008-0000-0700-00000C000000}"/>
            </a:ext>
          </a:extLst>
        </xdr:cNvPr>
        <xdr:cNvSpPr/>
      </xdr:nvSpPr>
      <xdr:spPr>
        <a:xfrm>
          <a:off x="79895701" y="85725"/>
          <a:ext cx="4781549" cy="289560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146</xdr:col>
      <xdr:colOff>0</xdr:colOff>
      <xdr:row>78</xdr:row>
      <xdr:rowOff>85725</xdr:rowOff>
    </xdr:from>
    <xdr:to>
      <xdr:col>147</xdr:col>
      <xdr:colOff>0</xdr:colOff>
      <xdr:row>82</xdr:row>
      <xdr:rowOff>28575</xdr:rowOff>
    </xdr:to>
    <xdr:sp macro="" textlink="">
      <xdr:nvSpPr>
        <xdr:cNvPr id="13" name="Rounded Rectangular Callout 23" hidden="1">
          <a:extLst>
            <a:ext uri="{FF2B5EF4-FFF2-40B4-BE49-F238E27FC236}">
              <a16:creationId xmlns:a16="http://schemas.microsoft.com/office/drawing/2014/main" id="{00000000-0008-0000-0700-00000D000000}"/>
            </a:ext>
          </a:extLst>
        </xdr:cNvPr>
        <xdr:cNvSpPr/>
      </xdr:nvSpPr>
      <xdr:spPr>
        <a:xfrm>
          <a:off x="72990075" y="21355050"/>
          <a:ext cx="314325" cy="2162175"/>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twoCellAnchor>
    <xdr:from>
      <xdr:col>146</xdr:col>
      <xdr:colOff>0</xdr:colOff>
      <xdr:row>157</xdr:row>
      <xdr:rowOff>85725</xdr:rowOff>
    </xdr:from>
    <xdr:to>
      <xdr:col>147</xdr:col>
      <xdr:colOff>0</xdr:colOff>
      <xdr:row>161</xdr:row>
      <xdr:rowOff>28575</xdr:rowOff>
    </xdr:to>
    <xdr:sp macro="" textlink="">
      <xdr:nvSpPr>
        <xdr:cNvPr id="14" name="Rounded Rectangular Callout 27" hidden="1">
          <a:extLst>
            <a:ext uri="{FF2B5EF4-FFF2-40B4-BE49-F238E27FC236}">
              <a16:creationId xmlns:a16="http://schemas.microsoft.com/office/drawing/2014/main" id="{00000000-0008-0000-0700-00000E000000}"/>
            </a:ext>
          </a:extLst>
        </xdr:cNvPr>
        <xdr:cNvSpPr/>
      </xdr:nvSpPr>
      <xdr:spPr>
        <a:xfrm>
          <a:off x="72990075" y="42595800"/>
          <a:ext cx="314325" cy="1504950"/>
        </a:xfrm>
        <a:prstGeom prst="wedgeRoundRectCallout">
          <a:avLst>
            <a:gd name="adj1" fmla="val -67174"/>
            <a:gd name="adj2" fmla="val -37500"/>
            <a:gd name="adj3" fmla="val 16667"/>
          </a:avLst>
        </a:prstGeom>
        <a:solidFill>
          <a:srgbClr val="0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rgbClr val="FF0000"/>
              </a:solidFill>
              <a:latin typeface="Cambria" panose="02040503050406030204" pitchFamily="18" charset="0"/>
              <a:ea typeface="Cambria" panose="02040503050406030204" pitchFamily="18" charset="0"/>
            </a:rPr>
            <a:t>Please Click</a:t>
          </a:r>
          <a:r>
            <a:rPr lang="en-US" sz="2000" b="1" i="1" baseline="0">
              <a:solidFill>
                <a:srgbClr val="FF0000"/>
              </a:solidFill>
              <a:latin typeface="Cambria" panose="02040503050406030204" pitchFamily="18" charset="0"/>
              <a:ea typeface="Cambria" panose="02040503050406030204" pitchFamily="18" charset="0"/>
            </a:rPr>
            <a:t> </a:t>
          </a:r>
        </a:p>
        <a:p>
          <a:pPr algn="ctr"/>
          <a:r>
            <a:rPr lang="en-US" sz="2000" b="1" i="1" baseline="0">
              <a:solidFill>
                <a:schemeClr val="bg1"/>
              </a:solidFill>
              <a:latin typeface="Cambria" panose="02040503050406030204" pitchFamily="18" charset="0"/>
              <a:ea typeface="Cambria" panose="02040503050406030204" pitchFamily="18" charset="0"/>
            </a:rPr>
            <a:t>'Generate Curry Sheet Programme' </a:t>
          </a:r>
        </a:p>
        <a:p>
          <a:pPr algn="ctr"/>
          <a:r>
            <a:rPr lang="en-US" sz="2000" b="1" i="1" baseline="0">
              <a:solidFill>
                <a:srgbClr val="FF0000"/>
              </a:solidFill>
              <a:latin typeface="Cambria" panose="02040503050406030204" pitchFamily="18" charset="0"/>
              <a:ea typeface="Cambria" panose="02040503050406030204" pitchFamily="18" charset="0"/>
            </a:rPr>
            <a:t>Button on After Updates..</a:t>
          </a:r>
          <a:endParaRPr lang="en-US" sz="2000" b="1" i="1">
            <a:solidFill>
              <a:srgbClr val="FF0000"/>
            </a:solidFill>
            <a:latin typeface="Cambria" panose="02040503050406030204" pitchFamily="18" charset="0"/>
            <a:ea typeface="Cambria" panose="020405030504060302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476246</xdr:colOff>
      <xdr:row>35</xdr:row>
      <xdr:rowOff>9525</xdr:rowOff>
    </xdr:from>
    <xdr:to>
      <xdr:col>11</xdr:col>
      <xdr:colOff>180974</xdr:colOff>
      <xdr:row>40</xdr:row>
      <xdr:rowOff>123825</xdr:rowOff>
    </xdr:to>
    <xdr:sp macro="" textlink="">
      <xdr:nvSpPr>
        <xdr:cNvPr id="5" name="Curved Down Arrow 4">
          <a:extLst>
            <a:ext uri="{FF2B5EF4-FFF2-40B4-BE49-F238E27FC236}">
              <a16:creationId xmlns:a16="http://schemas.microsoft.com/office/drawing/2014/main" id="{00000000-0008-0000-0800-000005000000}"/>
            </a:ext>
          </a:extLst>
        </xdr:cNvPr>
        <xdr:cNvSpPr/>
      </xdr:nvSpPr>
      <xdr:spPr>
        <a:xfrm rot="10800000">
          <a:off x="4714871" y="6810375"/>
          <a:ext cx="3143253" cy="1028700"/>
        </a:xfrm>
        <a:prstGeom prst="curvedDownArrow">
          <a:avLst>
            <a:gd name="adj1" fmla="val 14746"/>
            <a:gd name="adj2" fmla="val 29000"/>
            <a:gd name="adj3" fmla="val 25000"/>
          </a:avLst>
        </a:prstGeom>
        <a:ln w="19050">
          <a:solidFill>
            <a:sysClr val="windowText" lastClr="000000"/>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152400</xdr:colOff>
      <xdr:row>89</xdr:row>
      <xdr:rowOff>16093</xdr:rowOff>
    </xdr:from>
    <xdr:to>
      <xdr:col>4</xdr:col>
      <xdr:colOff>602164</xdr:colOff>
      <xdr:row>92</xdr:row>
      <xdr:rowOff>175431</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90700" y="18370768"/>
          <a:ext cx="1878514" cy="940388"/>
        </a:xfrm>
        <a:prstGeom prst="rect">
          <a:avLst/>
        </a:prstGeom>
      </xdr:spPr>
    </xdr:pic>
    <xdr:clientData/>
  </xdr:twoCellAnchor>
  <xdr:twoCellAnchor>
    <xdr:from>
      <xdr:col>3</xdr:col>
      <xdr:colOff>747718</xdr:colOff>
      <xdr:row>91</xdr:row>
      <xdr:rowOff>125139</xdr:rowOff>
    </xdr:from>
    <xdr:to>
      <xdr:col>4</xdr:col>
      <xdr:colOff>257178</xdr:colOff>
      <xdr:row>92</xdr:row>
      <xdr:rowOff>129902</xdr:rowOff>
    </xdr:to>
    <xdr:sp macro="" textlink="">
      <xdr:nvSpPr>
        <xdr:cNvPr id="3" name="Left Arrow 2">
          <a:extLst>
            <a:ext uri="{FF2B5EF4-FFF2-40B4-BE49-F238E27FC236}">
              <a16:creationId xmlns:a16="http://schemas.microsoft.com/office/drawing/2014/main" id="{00000000-0008-0000-0F00-000003000000}"/>
            </a:ext>
          </a:extLst>
        </xdr:cNvPr>
        <xdr:cNvSpPr/>
      </xdr:nvSpPr>
      <xdr:spPr>
        <a:xfrm rot="16200000">
          <a:off x="3086104" y="20294328"/>
          <a:ext cx="185738" cy="290510"/>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57150</xdr:colOff>
      <xdr:row>88</xdr:row>
      <xdr:rowOff>247651</xdr:rowOff>
    </xdr:from>
    <xdr:to>
      <xdr:col>8</xdr:col>
      <xdr:colOff>581024</xdr:colOff>
      <xdr:row>93</xdr:row>
      <xdr:rowOff>161925</xdr:rowOff>
    </xdr:to>
    <xdr:pic>
      <xdr:nvPicPr>
        <xdr:cNvPr id="10" name="Picture 9" hidden="1">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3733800" y="18926176"/>
          <a:ext cx="3028949" cy="1295399"/>
        </a:xfrm>
        <a:prstGeom prst="rect">
          <a:avLst/>
        </a:prstGeom>
      </xdr:spPr>
    </xdr:pic>
    <xdr:clientData/>
  </xdr:twoCellAnchor>
  <xdr:twoCellAnchor>
    <xdr:from>
      <xdr:col>5</xdr:col>
      <xdr:colOff>123825</xdr:colOff>
      <xdr:row>398</xdr:row>
      <xdr:rowOff>19050</xdr:rowOff>
    </xdr:from>
    <xdr:to>
      <xdr:col>6</xdr:col>
      <xdr:colOff>790575</xdr:colOff>
      <xdr:row>401</xdr:row>
      <xdr:rowOff>66675</xdr:rowOff>
    </xdr:to>
    <xdr:sp macro="" textlink="">
      <xdr:nvSpPr>
        <xdr:cNvPr id="5" name="Arrow: Left 4">
          <a:extLst>
            <a:ext uri="{FF2B5EF4-FFF2-40B4-BE49-F238E27FC236}">
              <a16:creationId xmlns:a16="http://schemas.microsoft.com/office/drawing/2014/main" id="{00000000-0008-0000-0F00-000005000000}"/>
            </a:ext>
          </a:extLst>
        </xdr:cNvPr>
        <xdr:cNvSpPr/>
      </xdr:nvSpPr>
      <xdr:spPr>
        <a:xfrm>
          <a:off x="3800475" y="82705575"/>
          <a:ext cx="1276350" cy="590550"/>
        </a:xfrm>
        <a:prstGeom prst="leftArrow">
          <a:avLst/>
        </a:prstGeom>
        <a:ln>
          <a:solidFill>
            <a:schemeClr val="tx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32501</xdr:colOff>
      <xdr:row>560</xdr:row>
      <xdr:rowOff>53137</xdr:rowOff>
    </xdr:from>
    <xdr:to>
      <xdr:col>4</xdr:col>
      <xdr:colOff>209549</xdr:colOff>
      <xdr:row>566</xdr:row>
      <xdr:rowOff>133622</xdr:rowOff>
    </xdr:to>
    <xdr:pic>
      <xdr:nvPicPr>
        <xdr:cNvPr id="6" name="Picture 5" hidden="1">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3709151" y="14959762"/>
          <a:ext cx="3063123" cy="1509235"/>
        </a:xfrm>
        <a:prstGeom prst="rect">
          <a:avLst/>
        </a:prstGeom>
      </xdr:spPr>
    </xdr:pic>
    <xdr:clientData/>
  </xdr:twoCellAnchor>
  <xdr:twoCellAnchor editAs="oneCell">
    <xdr:from>
      <xdr:col>0</xdr:col>
      <xdr:colOff>161924</xdr:colOff>
      <xdr:row>348</xdr:row>
      <xdr:rowOff>76200</xdr:rowOff>
    </xdr:from>
    <xdr:to>
      <xdr:col>5</xdr:col>
      <xdr:colOff>2380</xdr:colOff>
      <xdr:row>356</xdr:row>
      <xdr:rowOff>28576</xdr:rowOff>
    </xdr:to>
    <xdr:pic>
      <xdr:nvPicPr>
        <xdr:cNvPr id="8" name="Picture 7" hidden="1">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61924" y="73713975"/>
          <a:ext cx="3514725" cy="1876426"/>
        </a:xfrm>
        <a:prstGeom prst="rect">
          <a:avLst/>
        </a:prstGeom>
      </xdr:spPr>
    </xdr:pic>
    <xdr:clientData/>
  </xdr:twoCellAnchor>
  <xdr:twoCellAnchor editAs="oneCell">
    <xdr:from>
      <xdr:col>1</xdr:col>
      <xdr:colOff>28574</xdr:colOff>
      <xdr:row>560</xdr:row>
      <xdr:rowOff>58586</xdr:rowOff>
    </xdr:from>
    <xdr:to>
      <xdr:col>4</xdr:col>
      <xdr:colOff>200024</xdr:colOff>
      <xdr:row>566</xdr:row>
      <xdr:rowOff>136313</xdr:rowOff>
    </xdr:to>
    <xdr:pic>
      <xdr:nvPicPr>
        <xdr:cNvPr id="9" name="Picture 8" hidden="1">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3705224" y="14965211"/>
          <a:ext cx="3057525" cy="1506477"/>
        </a:xfrm>
        <a:prstGeom prst="rect">
          <a:avLst/>
        </a:prstGeom>
      </xdr:spPr>
    </xdr:pic>
    <xdr:clientData/>
  </xdr:twoCellAnchor>
  <xdr:twoCellAnchor editAs="oneCell">
    <xdr:from>
      <xdr:col>1</xdr:col>
      <xdr:colOff>19050</xdr:colOff>
      <xdr:row>560</xdr:row>
      <xdr:rowOff>47625</xdr:rowOff>
    </xdr:from>
    <xdr:to>
      <xdr:col>4</xdr:col>
      <xdr:colOff>200025</xdr:colOff>
      <xdr:row>566</xdr:row>
      <xdr:rowOff>139226</xdr:rowOff>
    </xdr:to>
    <xdr:pic>
      <xdr:nvPicPr>
        <xdr:cNvPr id="12" name="Picture 11" hidden="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695700" y="14954250"/>
          <a:ext cx="3067050" cy="1520351"/>
        </a:xfrm>
        <a:prstGeom prst="rect">
          <a:avLst/>
        </a:prstGeom>
      </xdr:spPr>
    </xdr:pic>
    <xdr:clientData/>
  </xdr:twoCellAnchor>
  <xdr:twoCellAnchor editAs="oneCell">
    <xdr:from>
      <xdr:col>5</xdr:col>
      <xdr:colOff>28575</xdr:colOff>
      <xdr:row>88</xdr:row>
      <xdr:rowOff>247651</xdr:rowOff>
    </xdr:from>
    <xdr:to>
      <xdr:col>8</xdr:col>
      <xdr:colOff>571499</xdr:colOff>
      <xdr:row>93</xdr:row>
      <xdr:rowOff>161925</xdr:rowOff>
    </xdr:to>
    <xdr:pic>
      <xdr:nvPicPr>
        <xdr:cNvPr id="15" name="Picture 14" hidden="1">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705225" y="18926176"/>
          <a:ext cx="3047999" cy="1295399"/>
        </a:xfrm>
        <a:prstGeom prst="rect">
          <a:avLst/>
        </a:prstGeom>
      </xdr:spPr>
    </xdr:pic>
    <xdr:clientData/>
  </xdr:twoCellAnchor>
  <xdr:twoCellAnchor editAs="oneCell">
    <xdr:from>
      <xdr:col>5</xdr:col>
      <xdr:colOff>28575</xdr:colOff>
      <xdr:row>88</xdr:row>
      <xdr:rowOff>257176</xdr:rowOff>
    </xdr:from>
    <xdr:to>
      <xdr:col>8</xdr:col>
      <xdr:colOff>581025</xdr:colOff>
      <xdr:row>93</xdr:row>
      <xdr:rowOff>171450</xdr:rowOff>
    </xdr:to>
    <xdr:pic>
      <xdr:nvPicPr>
        <xdr:cNvPr id="16" name="Picture 15" hidden="1">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705225" y="18935701"/>
          <a:ext cx="3057525" cy="1295399"/>
        </a:xfrm>
        <a:prstGeom prst="rect">
          <a:avLst/>
        </a:prstGeom>
      </xdr:spPr>
    </xdr:pic>
    <xdr:clientData/>
  </xdr:twoCellAnchor>
  <xdr:twoCellAnchor editAs="oneCell">
    <xdr:from>
      <xdr:col>5</xdr:col>
      <xdr:colOff>3251</xdr:colOff>
      <xdr:row>348</xdr:row>
      <xdr:rowOff>409575</xdr:rowOff>
    </xdr:from>
    <xdr:to>
      <xdr:col>9</xdr:col>
      <xdr:colOff>2381</xdr:colOff>
      <xdr:row>355</xdr:row>
      <xdr:rowOff>409574</xdr:rowOff>
    </xdr:to>
    <xdr:pic>
      <xdr:nvPicPr>
        <xdr:cNvPr id="7" name="Picture 6" hidden="1">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3679901" y="74047350"/>
          <a:ext cx="3111423" cy="1504950"/>
        </a:xfrm>
        <a:prstGeom prst="rect">
          <a:avLst/>
        </a:prstGeom>
      </xdr:spPr>
    </xdr:pic>
    <xdr:clientData/>
  </xdr:twoCellAnchor>
  <xdr:oneCellAnchor>
    <xdr:from>
      <xdr:col>0</xdr:col>
      <xdr:colOff>180974</xdr:colOff>
      <xdr:row>370</xdr:row>
      <xdr:rowOff>1818</xdr:rowOff>
    </xdr:from>
    <xdr:ext cx="3514725" cy="1626957"/>
    <xdr:pic>
      <xdr:nvPicPr>
        <xdr:cNvPr id="11" name="Picture 10" hidden="1">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80974" y="77487693"/>
          <a:ext cx="3514725" cy="1626957"/>
        </a:xfrm>
        <a:prstGeom prst="rect">
          <a:avLst/>
        </a:prstGeom>
      </xdr:spPr>
    </xdr:pic>
    <xdr:clientData/>
  </xdr:oneCellAnchor>
  <xdr:twoCellAnchor editAs="oneCell">
    <xdr:from>
      <xdr:col>1</xdr:col>
      <xdr:colOff>36745</xdr:colOff>
      <xdr:row>560</xdr:row>
      <xdr:rowOff>63107</xdr:rowOff>
    </xdr:from>
    <xdr:to>
      <xdr:col>4</xdr:col>
      <xdr:colOff>182329</xdr:colOff>
      <xdr:row>566</xdr:row>
      <xdr:rowOff>128089</xdr:rowOff>
    </xdr:to>
    <xdr:pic>
      <xdr:nvPicPr>
        <xdr:cNvPr id="13" name="Picture 12" hidden="1">
          <a:extLst>
            <a:ext uri="{FF2B5EF4-FFF2-40B4-BE49-F238E27FC236}">
              <a16:creationId xmlns:a16="http://schemas.microsoft.com/office/drawing/2014/main" id="{01682822-3398-4304-B3CA-4F2A4576855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3713395" y="14969732"/>
          <a:ext cx="3031659" cy="1493732"/>
        </a:xfrm>
        <a:prstGeom prst="rect">
          <a:avLst/>
        </a:prstGeom>
      </xdr:spPr>
    </xdr:pic>
    <xdr:clientData/>
  </xdr:twoCellAnchor>
  <xdr:twoCellAnchor editAs="oneCell">
    <xdr:from>
      <xdr:col>5</xdr:col>
      <xdr:colOff>38100</xdr:colOff>
      <xdr:row>88</xdr:row>
      <xdr:rowOff>247651</xdr:rowOff>
    </xdr:from>
    <xdr:to>
      <xdr:col>8</xdr:col>
      <xdr:colOff>581025</xdr:colOff>
      <xdr:row>93</xdr:row>
      <xdr:rowOff>154306</xdr:rowOff>
    </xdr:to>
    <xdr:pic>
      <xdr:nvPicPr>
        <xdr:cNvPr id="17" name="Picture 16" hidden="1">
          <a:extLst>
            <a:ext uri="{FF2B5EF4-FFF2-40B4-BE49-F238E27FC236}">
              <a16:creationId xmlns:a16="http://schemas.microsoft.com/office/drawing/2014/main" id="{17D66B70-6AC3-14B7-4ECB-76A811A5F69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714750" y="18926176"/>
          <a:ext cx="3048000" cy="1287780"/>
        </a:xfrm>
        <a:prstGeom prst="rect">
          <a:avLst/>
        </a:prstGeom>
      </xdr:spPr>
    </xdr:pic>
    <xdr:clientData/>
  </xdr:twoCellAnchor>
  <xdr:twoCellAnchor editAs="oneCell">
    <xdr:from>
      <xdr:col>4</xdr:col>
      <xdr:colOff>600075</xdr:colOff>
      <xdr:row>348</xdr:row>
      <xdr:rowOff>73297</xdr:rowOff>
    </xdr:from>
    <xdr:to>
      <xdr:col>9</xdr:col>
      <xdr:colOff>9525</xdr:colOff>
      <xdr:row>356</xdr:row>
      <xdr:rowOff>21953</xdr:rowOff>
    </xdr:to>
    <xdr:pic>
      <xdr:nvPicPr>
        <xdr:cNvPr id="18" name="Picture 17" hidden="1">
          <a:extLst>
            <a:ext uri="{FF2B5EF4-FFF2-40B4-BE49-F238E27FC236}">
              <a16:creationId xmlns:a16="http://schemas.microsoft.com/office/drawing/2014/main" id="{31B2828B-C2DB-4B95-0CB3-4E16034F623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3667125" y="73711072"/>
          <a:ext cx="3133725" cy="187270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0</xdr:row>
          <xdr:rowOff>104775</xdr:rowOff>
        </xdr:from>
        <xdr:to>
          <xdr:col>1</xdr:col>
          <xdr:colOff>1228725</xdr:colOff>
          <xdr:row>1</xdr:row>
          <xdr:rowOff>247650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0</xdr:row>
          <xdr:rowOff>0</xdr:rowOff>
        </xdr:from>
        <xdr:to>
          <xdr:col>1</xdr:col>
          <xdr:colOff>1400175</xdr:colOff>
          <xdr:row>1</xdr:row>
          <xdr:rowOff>257175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F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800080"/>
                  </a:solidFill>
                  <a:latin typeface="Cambria"/>
                  <a:ea typeface="Cambria"/>
                </a:rPr>
                <a:t>Delivery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0</xdr:row>
          <xdr:rowOff>19050</xdr:rowOff>
        </xdr:from>
        <xdr:to>
          <xdr:col>16</xdr:col>
          <xdr:colOff>342900</xdr:colOff>
          <xdr:row>0</xdr:row>
          <xdr:rowOff>285750</xdr:rowOff>
        </xdr:to>
        <xdr:sp macro="" textlink="">
          <xdr:nvSpPr>
            <xdr:cNvPr id="10242" name="CheckBoxShorteats" hidden="1">
              <a:extLst>
                <a:ext uri="{63B3BB69-23CF-44E3-9099-C40C66FF867C}">
                  <a14:compatExt spid="_x0000_s10242"/>
                </a:ext>
                <a:ext uri="{FF2B5EF4-FFF2-40B4-BE49-F238E27FC236}">
                  <a16:creationId xmlns:a16="http://schemas.microsoft.com/office/drawing/2014/main" id="{00000000-0008-0000-0F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657225</xdr:colOff>
          <xdr:row>0</xdr:row>
          <xdr:rowOff>28575</xdr:rowOff>
        </xdr:from>
        <xdr:to>
          <xdr:col>15</xdr:col>
          <xdr:colOff>19050</xdr:colOff>
          <xdr:row>0</xdr:row>
          <xdr:rowOff>295275</xdr:rowOff>
        </xdr:to>
        <xdr:sp macro="" textlink="">
          <xdr:nvSpPr>
            <xdr:cNvPr id="10243" name="CheckBoxRotty" hidden="1">
              <a:extLst>
                <a:ext uri="{63B3BB69-23CF-44E3-9099-C40C66FF867C}">
                  <a14:compatExt spid="_x0000_s10243"/>
                </a:ext>
                <a:ext uri="{FF2B5EF4-FFF2-40B4-BE49-F238E27FC236}">
                  <a16:creationId xmlns:a16="http://schemas.microsoft.com/office/drawing/2014/main" id="{00000000-0008-0000-0F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38100</xdr:rowOff>
        </xdr:from>
        <xdr:to>
          <xdr:col>13</xdr:col>
          <xdr:colOff>323850</xdr:colOff>
          <xdr:row>0</xdr:row>
          <xdr:rowOff>295275</xdr:rowOff>
        </xdr:to>
        <xdr:sp macro="" textlink="">
          <xdr:nvSpPr>
            <xdr:cNvPr id="10244" name="CheckBoxBakery" hidden="1">
              <a:extLst>
                <a:ext uri="{63B3BB69-23CF-44E3-9099-C40C66FF867C}">
                  <a14:compatExt spid="_x0000_s10244"/>
                </a:ext>
                <a:ext uri="{FF2B5EF4-FFF2-40B4-BE49-F238E27FC236}">
                  <a16:creationId xmlns:a16="http://schemas.microsoft.com/office/drawing/2014/main" id="{00000000-0008-0000-0F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130968</xdr:colOff>
      <xdr:row>6</xdr:row>
      <xdr:rowOff>76727</xdr:rowOff>
    </xdr:from>
    <xdr:to>
      <xdr:col>1</xdr:col>
      <xdr:colOff>1333500</xdr:colOff>
      <xdr:row>6</xdr:row>
      <xdr:rowOff>374384</xdr:rowOff>
    </xdr:to>
    <xdr:sp macro="" textlink="">
      <xdr:nvSpPr>
        <xdr:cNvPr id="2" name="Arrow: Right 1">
          <a:extLst>
            <a:ext uri="{FF2B5EF4-FFF2-40B4-BE49-F238E27FC236}">
              <a16:creationId xmlns:a16="http://schemas.microsoft.com/office/drawing/2014/main" id="{00000000-0008-0000-0E00-000002000000}"/>
            </a:ext>
          </a:extLst>
        </xdr:cNvPr>
        <xdr:cNvSpPr/>
      </xdr:nvSpPr>
      <xdr:spPr>
        <a:xfrm>
          <a:off x="713051" y="1844144"/>
          <a:ext cx="1202532" cy="297657"/>
        </a:xfrm>
        <a:prstGeom prst="rightArrow">
          <a:avLst>
            <a:gd name="adj1" fmla="val 50000"/>
            <a:gd name="adj2" fmla="val 98000"/>
          </a:avLst>
        </a:prstGeom>
        <a:solidFill>
          <a:srgbClr val="FFFFDD"/>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122465</xdr:colOff>
      <xdr:row>111</xdr:row>
      <xdr:rowOff>136071</xdr:rowOff>
    </xdr:from>
    <xdr:to>
      <xdr:col>1</xdr:col>
      <xdr:colOff>1324997</xdr:colOff>
      <xdr:row>111</xdr:row>
      <xdr:rowOff>338478</xdr:rowOff>
    </xdr:to>
    <xdr:sp macro="" textlink="">
      <xdr:nvSpPr>
        <xdr:cNvPr id="12" name="Arrow: Right 11">
          <a:extLst>
            <a:ext uri="{FF2B5EF4-FFF2-40B4-BE49-F238E27FC236}">
              <a16:creationId xmlns:a16="http://schemas.microsoft.com/office/drawing/2014/main" id="{00000000-0008-0000-0E00-00000C000000}"/>
            </a:ext>
          </a:extLst>
        </xdr:cNvPr>
        <xdr:cNvSpPr/>
      </xdr:nvSpPr>
      <xdr:spPr>
        <a:xfrm>
          <a:off x="707572" y="15552964"/>
          <a:ext cx="1202532" cy="202407"/>
        </a:xfrm>
        <a:prstGeom prst="rightArrow">
          <a:avLst>
            <a:gd name="adj1" fmla="val 50000"/>
            <a:gd name="adj2" fmla="val 98000"/>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409015</xdr:colOff>
      <xdr:row>105</xdr:row>
      <xdr:rowOff>217715</xdr:rowOff>
    </xdr:from>
    <xdr:to>
      <xdr:col>5</xdr:col>
      <xdr:colOff>177194</xdr:colOff>
      <xdr:row>106</xdr:row>
      <xdr:rowOff>190401</xdr:rowOff>
    </xdr:to>
    <xdr:sp macro="" textlink="">
      <xdr:nvSpPr>
        <xdr:cNvPr id="13" name="Arrow: Right 12">
          <a:extLst>
            <a:ext uri="{FF2B5EF4-FFF2-40B4-BE49-F238E27FC236}">
              <a16:creationId xmlns:a16="http://schemas.microsoft.com/office/drawing/2014/main" id="{00000000-0008-0000-0E00-00000D000000}"/>
            </a:ext>
          </a:extLst>
        </xdr:cNvPr>
        <xdr:cNvSpPr/>
      </xdr:nvSpPr>
      <xdr:spPr>
        <a:xfrm>
          <a:off x="5987944" y="12885965"/>
          <a:ext cx="1210536" cy="204007"/>
        </a:xfrm>
        <a:prstGeom prst="rightArrow">
          <a:avLst>
            <a:gd name="adj1" fmla="val 50000"/>
            <a:gd name="adj2" fmla="val 98000"/>
          </a:avLst>
        </a:prstGeom>
        <a:solidFill>
          <a:srgbClr val="FFFFDD"/>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95248</xdr:colOff>
      <xdr:row>16</xdr:row>
      <xdr:rowOff>54428</xdr:rowOff>
    </xdr:from>
    <xdr:to>
      <xdr:col>14</xdr:col>
      <xdr:colOff>733695</xdr:colOff>
      <xdr:row>16</xdr:row>
      <xdr:rowOff>200105</xdr:rowOff>
    </xdr:to>
    <xdr:sp macro="" textlink="">
      <xdr:nvSpPr>
        <xdr:cNvPr id="15" name="Arrow: Right 14">
          <a:extLst>
            <a:ext uri="{FF2B5EF4-FFF2-40B4-BE49-F238E27FC236}">
              <a16:creationId xmlns:a16="http://schemas.microsoft.com/office/drawing/2014/main" id="{00000000-0008-0000-0E00-00000F000000}"/>
            </a:ext>
          </a:extLst>
        </xdr:cNvPr>
        <xdr:cNvSpPr/>
      </xdr:nvSpPr>
      <xdr:spPr>
        <a:xfrm>
          <a:off x="2068284" y="4408714"/>
          <a:ext cx="10149840" cy="145677"/>
        </a:xfrm>
        <a:prstGeom prst="rightArrow">
          <a:avLst>
            <a:gd name="adj1" fmla="val 50000"/>
            <a:gd name="adj2" fmla="val 104545"/>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106456</xdr:colOff>
      <xdr:row>17</xdr:row>
      <xdr:rowOff>54429</xdr:rowOff>
    </xdr:from>
    <xdr:to>
      <xdr:col>15</xdr:col>
      <xdr:colOff>700816</xdr:colOff>
      <xdr:row>17</xdr:row>
      <xdr:rowOff>200105</xdr:rowOff>
    </xdr:to>
    <xdr:sp macro="" textlink="">
      <xdr:nvSpPr>
        <xdr:cNvPr id="16" name="Arrow: Right 15">
          <a:extLst>
            <a:ext uri="{FF2B5EF4-FFF2-40B4-BE49-F238E27FC236}">
              <a16:creationId xmlns:a16="http://schemas.microsoft.com/office/drawing/2014/main" id="{00000000-0008-0000-0E00-000010000000}"/>
            </a:ext>
          </a:extLst>
        </xdr:cNvPr>
        <xdr:cNvSpPr/>
      </xdr:nvSpPr>
      <xdr:spPr>
        <a:xfrm>
          <a:off x="2079492" y="4653643"/>
          <a:ext cx="10881360" cy="145676"/>
        </a:xfrm>
        <a:prstGeom prst="rightArrow">
          <a:avLst>
            <a:gd name="adj1" fmla="val 50000"/>
            <a:gd name="adj2" fmla="val 104545"/>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723900</xdr:colOff>
          <xdr:row>0</xdr:row>
          <xdr:rowOff>38100</xdr:rowOff>
        </xdr:from>
        <xdr:to>
          <xdr:col>9</xdr:col>
          <xdr:colOff>95250</xdr:colOff>
          <xdr:row>0</xdr:row>
          <xdr:rowOff>295275</xdr:rowOff>
        </xdr:to>
        <xdr:sp macro="" textlink="">
          <xdr:nvSpPr>
            <xdr:cNvPr id="10245" name="CheckBoxBakery4" hidden="1">
              <a:extLst>
                <a:ext uri="{63B3BB69-23CF-44E3-9099-C40C66FF867C}">
                  <a14:compatExt spid="_x0000_s10245"/>
                </a:ext>
                <a:ext uri="{FF2B5EF4-FFF2-40B4-BE49-F238E27FC236}">
                  <a16:creationId xmlns:a16="http://schemas.microsoft.com/office/drawing/2014/main" id="{00000000-0008-0000-0F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517070</xdr:colOff>
      <xdr:row>105</xdr:row>
      <xdr:rowOff>13608</xdr:rowOff>
    </xdr:from>
    <xdr:to>
      <xdr:col>15</xdr:col>
      <xdr:colOff>285250</xdr:colOff>
      <xdr:row>105</xdr:row>
      <xdr:rowOff>217616</xdr:rowOff>
    </xdr:to>
    <xdr:sp macro="" textlink="">
      <xdr:nvSpPr>
        <xdr:cNvPr id="14" name="Arrow: Right 13">
          <a:extLst>
            <a:ext uri="{FF2B5EF4-FFF2-40B4-BE49-F238E27FC236}">
              <a16:creationId xmlns:a16="http://schemas.microsoft.com/office/drawing/2014/main" id="{00000000-0008-0000-0E00-00000E000000}"/>
            </a:ext>
          </a:extLst>
        </xdr:cNvPr>
        <xdr:cNvSpPr/>
      </xdr:nvSpPr>
      <xdr:spPr>
        <a:xfrm>
          <a:off x="31922356" y="12885965"/>
          <a:ext cx="1210537" cy="204008"/>
        </a:xfrm>
        <a:prstGeom prst="rightArrow">
          <a:avLst>
            <a:gd name="adj1" fmla="val 50000"/>
            <a:gd name="adj2" fmla="val 98000"/>
          </a:avLst>
        </a:prstGeom>
        <a:solidFill>
          <a:srgbClr val="FFFFDD"/>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130968</xdr:colOff>
      <xdr:row>60</xdr:row>
      <xdr:rowOff>76727</xdr:rowOff>
    </xdr:from>
    <xdr:to>
      <xdr:col>1</xdr:col>
      <xdr:colOff>1333500</xdr:colOff>
      <xdr:row>60</xdr:row>
      <xdr:rowOff>374384</xdr:rowOff>
    </xdr:to>
    <xdr:sp macro="" textlink="">
      <xdr:nvSpPr>
        <xdr:cNvPr id="17" name="Arrow: Right 16">
          <a:extLst>
            <a:ext uri="{FF2B5EF4-FFF2-40B4-BE49-F238E27FC236}">
              <a16:creationId xmlns:a16="http://schemas.microsoft.com/office/drawing/2014/main" id="{00000000-0008-0000-0E00-000011000000}"/>
            </a:ext>
          </a:extLst>
        </xdr:cNvPr>
        <xdr:cNvSpPr/>
      </xdr:nvSpPr>
      <xdr:spPr>
        <a:xfrm>
          <a:off x="713051" y="15486060"/>
          <a:ext cx="1202532" cy="297657"/>
        </a:xfrm>
        <a:prstGeom prst="rightArrow">
          <a:avLst>
            <a:gd name="adj1" fmla="val 50000"/>
            <a:gd name="adj2" fmla="val 98000"/>
          </a:avLst>
        </a:prstGeom>
        <a:solidFill>
          <a:srgbClr val="FFFFDD"/>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122465</xdr:colOff>
      <xdr:row>158</xdr:row>
      <xdr:rowOff>136071</xdr:rowOff>
    </xdr:from>
    <xdr:to>
      <xdr:col>1</xdr:col>
      <xdr:colOff>1324997</xdr:colOff>
      <xdr:row>158</xdr:row>
      <xdr:rowOff>338478</xdr:rowOff>
    </xdr:to>
    <xdr:sp macro="" textlink="">
      <xdr:nvSpPr>
        <xdr:cNvPr id="6" name="Arrow: Right 5">
          <a:extLst>
            <a:ext uri="{FF2B5EF4-FFF2-40B4-BE49-F238E27FC236}">
              <a16:creationId xmlns:a16="http://schemas.microsoft.com/office/drawing/2014/main" id="{00000000-0008-0000-0E00-000006000000}"/>
            </a:ext>
          </a:extLst>
        </xdr:cNvPr>
        <xdr:cNvSpPr/>
      </xdr:nvSpPr>
      <xdr:spPr>
        <a:xfrm>
          <a:off x="704548" y="28531154"/>
          <a:ext cx="1202532" cy="202407"/>
        </a:xfrm>
        <a:prstGeom prst="rightArrow">
          <a:avLst>
            <a:gd name="adj1" fmla="val 50000"/>
            <a:gd name="adj2" fmla="val 98000"/>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609600</xdr:colOff>
          <xdr:row>0</xdr:row>
          <xdr:rowOff>38100</xdr:rowOff>
        </xdr:from>
        <xdr:to>
          <xdr:col>11</xdr:col>
          <xdr:colOff>828675</xdr:colOff>
          <xdr:row>0</xdr:row>
          <xdr:rowOff>295275</xdr:rowOff>
        </xdr:to>
        <xdr:sp macro="" textlink="">
          <xdr:nvSpPr>
            <xdr:cNvPr id="10246" name="CheckBoxBakery2" hidden="1">
              <a:extLst>
                <a:ext uri="{63B3BB69-23CF-44E3-9099-C40C66FF867C}">
                  <a14:compatExt spid="_x0000_s10246"/>
                </a:ext>
                <a:ext uri="{FF2B5EF4-FFF2-40B4-BE49-F238E27FC236}">
                  <a16:creationId xmlns:a16="http://schemas.microsoft.com/office/drawing/2014/main" id="{00000000-0008-0000-0F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0</xdr:row>
          <xdr:rowOff>38100</xdr:rowOff>
        </xdr:from>
        <xdr:to>
          <xdr:col>10</xdr:col>
          <xdr:colOff>485775</xdr:colOff>
          <xdr:row>0</xdr:row>
          <xdr:rowOff>285750</xdr:rowOff>
        </xdr:to>
        <xdr:sp macro="" textlink="">
          <xdr:nvSpPr>
            <xdr:cNvPr id="10247" name="CheckBoxBakery3" hidden="1">
              <a:extLst>
                <a:ext uri="{63B3BB69-23CF-44E3-9099-C40C66FF867C}">
                  <a14:compatExt spid="_x0000_s10247"/>
                </a:ext>
                <a:ext uri="{FF2B5EF4-FFF2-40B4-BE49-F238E27FC236}">
                  <a16:creationId xmlns:a16="http://schemas.microsoft.com/office/drawing/2014/main" id="{00000000-0008-0000-0F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109802</xdr:colOff>
      <xdr:row>195</xdr:row>
      <xdr:rowOff>203727</xdr:rowOff>
    </xdr:from>
    <xdr:to>
      <xdr:col>1</xdr:col>
      <xdr:colOff>1312334</xdr:colOff>
      <xdr:row>195</xdr:row>
      <xdr:rowOff>501384</xdr:rowOff>
    </xdr:to>
    <xdr:sp macro="" textlink="">
      <xdr:nvSpPr>
        <xdr:cNvPr id="5" name="Arrow: Right 4">
          <a:extLst>
            <a:ext uri="{FF2B5EF4-FFF2-40B4-BE49-F238E27FC236}">
              <a16:creationId xmlns:a16="http://schemas.microsoft.com/office/drawing/2014/main" id="{00000000-0008-0000-0E00-000005000000}"/>
            </a:ext>
          </a:extLst>
        </xdr:cNvPr>
        <xdr:cNvSpPr/>
      </xdr:nvSpPr>
      <xdr:spPr>
        <a:xfrm>
          <a:off x="691885" y="52718227"/>
          <a:ext cx="1202532" cy="297657"/>
        </a:xfrm>
        <a:prstGeom prst="rightArrow">
          <a:avLst>
            <a:gd name="adj1" fmla="val 50000"/>
            <a:gd name="adj2" fmla="val 98000"/>
          </a:avLst>
        </a:prstGeom>
        <a:solidFill>
          <a:srgbClr val="FFFFDD"/>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16</xdr:col>
          <xdr:colOff>590550</xdr:colOff>
          <xdr:row>0</xdr:row>
          <xdr:rowOff>19050</xdr:rowOff>
        </xdr:from>
        <xdr:to>
          <xdr:col>17</xdr:col>
          <xdr:colOff>800100</xdr:colOff>
          <xdr:row>0</xdr:row>
          <xdr:rowOff>285750</xdr:rowOff>
        </xdr:to>
        <xdr:sp macro="" textlink="">
          <xdr:nvSpPr>
            <xdr:cNvPr id="10248" name="CheckBoxShorteats2" hidden="1">
              <a:extLst>
                <a:ext uri="{63B3BB69-23CF-44E3-9099-C40C66FF867C}">
                  <a14:compatExt spid="_x0000_s10248"/>
                </a:ext>
                <a:ext uri="{FF2B5EF4-FFF2-40B4-BE49-F238E27FC236}">
                  <a16:creationId xmlns:a16="http://schemas.microsoft.com/office/drawing/2014/main" id="{00000000-0008-0000-0F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3</xdr:col>
      <xdr:colOff>52916</xdr:colOff>
      <xdr:row>205</xdr:row>
      <xdr:rowOff>31750</xdr:rowOff>
    </xdr:from>
    <xdr:to>
      <xdr:col>5</xdr:col>
      <xdr:colOff>201082</xdr:colOff>
      <xdr:row>205</xdr:row>
      <xdr:rowOff>211666</xdr:rowOff>
    </xdr:to>
    <xdr:sp macro="" textlink="">
      <xdr:nvSpPr>
        <xdr:cNvPr id="7" name="Arrow: Right 6">
          <a:extLst>
            <a:ext uri="{FF2B5EF4-FFF2-40B4-BE49-F238E27FC236}">
              <a16:creationId xmlns:a16="http://schemas.microsoft.com/office/drawing/2014/main" id="{00000000-0008-0000-0E00-000007000000}"/>
            </a:ext>
          </a:extLst>
        </xdr:cNvPr>
        <xdr:cNvSpPr/>
      </xdr:nvSpPr>
      <xdr:spPr>
        <a:xfrm rot="10800000">
          <a:off x="2868083" y="55551917"/>
          <a:ext cx="1841499" cy="179916"/>
        </a:xfrm>
        <a:prstGeom prst="rightArrow">
          <a:avLst>
            <a:gd name="adj1" fmla="val 50000"/>
            <a:gd name="adj2" fmla="val 104545"/>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122465</xdr:colOff>
      <xdr:row>129</xdr:row>
      <xdr:rowOff>136071</xdr:rowOff>
    </xdr:from>
    <xdr:to>
      <xdr:col>1</xdr:col>
      <xdr:colOff>1324997</xdr:colOff>
      <xdr:row>129</xdr:row>
      <xdr:rowOff>338478</xdr:rowOff>
    </xdr:to>
    <xdr:sp macro="" textlink="">
      <xdr:nvSpPr>
        <xdr:cNvPr id="3" name="Arrow: Right 2">
          <a:extLst>
            <a:ext uri="{FF2B5EF4-FFF2-40B4-BE49-F238E27FC236}">
              <a16:creationId xmlns:a16="http://schemas.microsoft.com/office/drawing/2014/main" id="{00000000-0008-0000-0E00-000003000000}"/>
            </a:ext>
          </a:extLst>
        </xdr:cNvPr>
        <xdr:cNvSpPr/>
      </xdr:nvSpPr>
      <xdr:spPr>
        <a:xfrm>
          <a:off x="704548" y="28531154"/>
          <a:ext cx="1202532" cy="202407"/>
        </a:xfrm>
        <a:prstGeom prst="rightArrow">
          <a:avLst>
            <a:gd name="adj1" fmla="val 50000"/>
            <a:gd name="adj2" fmla="val 98000"/>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31750</xdr:colOff>
      <xdr:row>72</xdr:row>
      <xdr:rowOff>52917</xdr:rowOff>
    </xdr:from>
    <xdr:to>
      <xdr:col>4</xdr:col>
      <xdr:colOff>804334</xdr:colOff>
      <xdr:row>72</xdr:row>
      <xdr:rowOff>190500</xdr:rowOff>
    </xdr:to>
    <xdr:sp macro="" textlink="">
      <xdr:nvSpPr>
        <xdr:cNvPr id="4" name="Arrow: Right 3">
          <a:extLst>
            <a:ext uri="{FF2B5EF4-FFF2-40B4-BE49-F238E27FC236}">
              <a16:creationId xmlns:a16="http://schemas.microsoft.com/office/drawing/2014/main" id="{00000000-0008-0000-0E00-000004000000}"/>
            </a:ext>
          </a:extLst>
        </xdr:cNvPr>
        <xdr:cNvSpPr/>
      </xdr:nvSpPr>
      <xdr:spPr>
        <a:xfrm>
          <a:off x="2000250" y="18330334"/>
          <a:ext cx="2465917" cy="137583"/>
        </a:xfrm>
        <a:prstGeom prst="rightArrow">
          <a:avLst>
            <a:gd name="adj1" fmla="val 50000"/>
            <a:gd name="adj2" fmla="val 104545"/>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333375</xdr:colOff>
          <xdr:row>0</xdr:row>
          <xdr:rowOff>47625</xdr:rowOff>
        </xdr:from>
        <xdr:to>
          <xdr:col>7</xdr:col>
          <xdr:colOff>552450</xdr:colOff>
          <xdr:row>0</xdr:row>
          <xdr:rowOff>295275</xdr:rowOff>
        </xdr:to>
        <xdr:sp macro="" textlink="">
          <xdr:nvSpPr>
            <xdr:cNvPr id="10249" name="CheckBoxBakery6" hidden="1">
              <a:extLst>
                <a:ext uri="{63B3BB69-23CF-44E3-9099-C40C66FF867C}">
                  <a14:compatExt spid="_x0000_s10249"/>
                </a:ext>
                <a:ext uri="{FF2B5EF4-FFF2-40B4-BE49-F238E27FC236}">
                  <a16:creationId xmlns:a16="http://schemas.microsoft.com/office/drawing/2014/main" id="{00000000-0008-0000-0F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122465</xdr:colOff>
      <xdr:row>179</xdr:row>
      <xdr:rowOff>136071</xdr:rowOff>
    </xdr:from>
    <xdr:to>
      <xdr:col>1</xdr:col>
      <xdr:colOff>1324997</xdr:colOff>
      <xdr:row>179</xdr:row>
      <xdr:rowOff>338478</xdr:rowOff>
    </xdr:to>
    <xdr:sp macro="" textlink="">
      <xdr:nvSpPr>
        <xdr:cNvPr id="8" name="Arrow: Right 7">
          <a:extLst>
            <a:ext uri="{FF2B5EF4-FFF2-40B4-BE49-F238E27FC236}">
              <a16:creationId xmlns:a16="http://schemas.microsoft.com/office/drawing/2014/main" id="{8D4B6338-4C96-4D1A-BABB-22E7DD4AA156}"/>
            </a:ext>
          </a:extLst>
        </xdr:cNvPr>
        <xdr:cNvSpPr/>
      </xdr:nvSpPr>
      <xdr:spPr>
        <a:xfrm>
          <a:off x="703490" y="44455896"/>
          <a:ext cx="1202532" cy="202407"/>
        </a:xfrm>
        <a:prstGeom prst="rightArrow">
          <a:avLst>
            <a:gd name="adj1" fmla="val 50000"/>
            <a:gd name="adj2" fmla="val 98000"/>
          </a:avLst>
        </a:prstGeom>
        <a:solidFill>
          <a:srgbClr val="FFFFCC"/>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1</xdr:row>
          <xdr:rowOff>9525</xdr:rowOff>
        </xdr:from>
        <xdr:to>
          <xdr:col>13</xdr:col>
          <xdr:colOff>295275</xdr:colOff>
          <xdr:row>2</xdr:row>
          <xdr:rowOff>85725</xdr:rowOff>
        </xdr:to>
        <xdr:sp macro="" textlink="">
          <xdr:nvSpPr>
            <xdr:cNvPr id="21505" name="CheckBox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57150</xdr:colOff>
          <xdr:row>1</xdr:row>
          <xdr:rowOff>9525</xdr:rowOff>
        </xdr:from>
        <xdr:to>
          <xdr:col>37</xdr:col>
          <xdr:colOff>838200</xdr:colOff>
          <xdr:row>2</xdr:row>
          <xdr:rowOff>85725</xdr:rowOff>
        </xdr:to>
        <xdr:sp macro="" textlink="">
          <xdr:nvSpPr>
            <xdr:cNvPr id="21507" name="CheckBox2" hidden="1">
              <a:extLst>
                <a:ext uri="{63B3BB69-23CF-44E3-9099-C40C66FF867C}">
                  <a14:compatExt spid="_x0000_s21507"/>
                </a:ext>
                <a:ext uri="{FF2B5EF4-FFF2-40B4-BE49-F238E27FC236}">
                  <a16:creationId xmlns:a16="http://schemas.microsoft.com/office/drawing/2014/main" id="{00000000-0008-0000-10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xdr:row>
          <xdr:rowOff>9525</xdr:rowOff>
        </xdr:from>
        <xdr:to>
          <xdr:col>61</xdr:col>
          <xdr:colOff>838200</xdr:colOff>
          <xdr:row>2</xdr:row>
          <xdr:rowOff>85725</xdr:rowOff>
        </xdr:to>
        <xdr:sp macro="" textlink="">
          <xdr:nvSpPr>
            <xdr:cNvPr id="21508" name="CheckBox3" hidden="1">
              <a:extLst>
                <a:ext uri="{63B3BB69-23CF-44E3-9099-C40C66FF867C}">
                  <a14:compatExt spid="_x0000_s21508"/>
                </a:ext>
                <a:ext uri="{FF2B5EF4-FFF2-40B4-BE49-F238E27FC236}">
                  <a16:creationId xmlns:a16="http://schemas.microsoft.com/office/drawing/2014/main" id="{00000000-0008-0000-10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82</xdr:col>
          <xdr:colOff>57150</xdr:colOff>
          <xdr:row>1</xdr:row>
          <xdr:rowOff>9525</xdr:rowOff>
        </xdr:from>
        <xdr:to>
          <xdr:col>83</xdr:col>
          <xdr:colOff>257175</xdr:colOff>
          <xdr:row>2</xdr:row>
          <xdr:rowOff>85725</xdr:rowOff>
        </xdr:to>
        <xdr:sp macro="" textlink="">
          <xdr:nvSpPr>
            <xdr:cNvPr id="21509" name="CheckBox4" hidden="1">
              <a:extLst>
                <a:ext uri="{63B3BB69-23CF-44E3-9099-C40C66FF867C}">
                  <a14:compatExt spid="_x0000_s21509"/>
                </a:ext>
                <a:ext uri="{FF2B5EF4-FFF2-40B4-BE49-F238E27FC236}">
                  <a16:creationId xmlns:a16="http://schemas.microsoft.com/office/drawing/2014/main" id="{00000000-0008-0000-10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0</xdr:row>
          <xdr:rowOff>0</xdr:rowOff>
        </xdr:from>
        <xdr:to>
          <xdr:col>1</xdr:col>
          <xdr:colOff>1400175</xdr:colOff>
          <xdr:row>2</xdr:row>
          <xdr:rowOff>57150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800080"/>
                  </a:solidFill>
                  <a:latin typeface="Cambria"/>
                  <a:ea typeface="Cambria"/>
                </a:rPr>
                <a:t>Delivery Summary</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0</xdr:colOff>
      <xdr:row>73</xdr:row>
      <xdr:rowOff>19050</xdr:rowOff>
    </xdr:from>
    <xdr:to>
      <xdr:col>16</xdr:col>
      <xdr:colOff>219075</xdr:colOff>
      <xdr:row>76</xdr:row>
      <xdr:rowOff>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57475" y="11696700"/>
          <a:ext cx="7772400" cy="838200"/>
        </a:xfrm>
        <a:prstGeom prst="rect">
          <a:avLst/>
        </a:prstGeom>
      </xdr:spPr>
    </xdr:pic>
    <xdr:clientData/>
  </xdr:twoCellAnchor>
  <xdr:oneCellAnchor>
    <xdr:from>
      <xdr:col>3</xdr:col>
      <xdr:colOff>0</xdr:colOff>
      <xdr:row>115</xdr:row>
      <xdr:rowOff>19050</xdr:rowOff>
    </xdr:from>
    <xdr:ext cx="7772400" cy="838200"/>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3225" y="13954125"/>
          <a:ext cx="7772400" cy="838200"/>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914400</xdr:colOff>
          <xdr:row>2</xdr:row>
          <xdr:rowOff>0</xdr:rowOff>
        </xdr:from>
        <xdr:to>
          <xdr:col>1</xdr:col>
          <xdr:colOff>1809750</xdr:colOff>
          <xdr:row>3</xdr:row>
          <xdr:rowOff>9525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15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18</xdr:col>
      <xdr:colOff>0</xdr:colOff>
      <xdr:row>24</xdr:row>
      <xdr:rowOff>32927</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90500"/>
          <a:ext cx="10058400" cy="42048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ml310\data2\Production\Production%20Weight\Production%20Weigh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orteats"/>
      <sheetName val="Pastry"/>
      <sheetName val="Bun"/>
      <sheetName val="Rotty"/>
      <sheetName val="Cakes"/>
      <sheetName val="Bread"/>
      <sheetName val="Sandwiches"/>
      <sheetName val="Rice &amp; Curry"/>
    </sheetNames>
    <sheetDataSet>
      <sheetData sheetId="0"/>
      <sheetData sheetId="1"/>
      <sheetData sheetId="2"/>
      <sheetData sheetId="3">
        <row r="6">
          <cell r="D6">
            <v>40</v>
          </cell>
        </row>
        <row r="8">
          <cell r="D8">
            <v>40</v>
          </cell>
        </row>
        <row r="10">
          <cell r="D10">
            <v>85</v>
          </cell>
        </row>
      </sheetData>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Viraj Lakshan" refreshedDate="44441.465910879633" createdVersion="6" refreshedVersion="6" minRefreshableVersion="3" recordCount="70" xr:uid="{00000000-000A-0000-FFFF-FFFF00000000}">
  <cacheSource type="worksheet">
    <worksheetSource ref="B6:B76" sheet="Delivery Summary"/>
  </cacheSource>
  <cacheFields count="1">
    <cacheField name="Item" numFmtId="0">
      <sharedItems containsBlank="1" count="65">
        <s v="Bread "/>
        <s v="Kurakkan Sandwich Slice Pack"/>
        <m/>
        <s v="Roast Bread - S"/>
        <s v="Roast Bread - M"/>
        <s v="Roast Bread - L"/>
        <s v="Plain Roll / Plain Bun"/>
        <s v="Seeni Sambol Bun"/>
        <s v="Tea Bun"/>
        <s v="Sugar Bun"/>
        <s v="Sugar Candy Bun"/>
        <s v="Viyana Roll"/>
        <s v="Fish Bun"/>
        <s v="Chicken Sausage Roll"/>
        <s v="Egg Roll"/>
        <s v="Omlet Roll"/>
        <s v="Croissant Roll"/>
        <s v="Fish Curry Roll"/>
        <s v="Chicken Hot Dog"/>
        <s v="Chicken Ham Cheese &amp; Egg Roll"/>
        <s v="Cheese Chicken Curry Roll"/>
        <s v="Chicken Bun"/>
        <s v="Prawn Bun"/>
        <s v="Soya Bun"/>
        <s v="Chicken Burger Mini"/>
        <s v="Vegetable Burger Mini"/>
        <s v="Egg Sandwich"/>
        <s v="Fish Sandwich"/>
        <s v="Vegetable Sandwich"/>
        <s v="Cheese Sandwich"/>
        <s v="Tomato &amp; Cheese Sandwich"/>
        <s v="Ham &amp; Cheese Sandwich"/>
        <s v="Bread Toast"/>
        <s v="Chicken Sandwich"/>
        <s v="Boiled Gram Packet"/>
        <s v="Boiled Green Gram Packet"/>
        <s v="Vegetable Cutlet"/>
        <s v="Fish Cutlet"/>
        <s v="Egg Cutlet"/>
        <s v="Vegetable Pattie"/>
        <s v="Fish Pattie"/>
        <s v="Stuffed Chillie"/>
        <s v="Vegetable Chinese Roll"/>
        <s v="Fish Chinese Roll"/>
        <s v="Chicken Chinese Roll"/>
        <s v="Egg Chinese Roll"/>
        <s v="Chicken Spring Roll"/>
        <s v="Prawn Savoury Roll"/>
        <s v="Chicken Pattie"/>
        <s v="Vegetable Spring Roll"/>
        <s v="Vegetable Pizza"/>
        <s v="Sausage Pizza"/>
        <s v="Chicken Pizza"/>
        <s v="Vegetable Pastry"/>
        <s v="Fish Pastry"/>
        <s v="Egg Pastry"/>
        <s v="Bacon Pastry"/>
        <s v="Chicken Sausage Pastry"/>
        <s v="Seafood Pie"/>
        <s v="Chicken Pie"/>
        <s v="Egg Plain Rotty"/>
        <s v="Vegetable Rotty"/>
        <s v="Fish Rotty"/>
        <s v="Chicken Rotty"/>
        <s v="Roast Bread with Seeni Sambol"/>
      </sharedItems>
    </cacheField>
  </cacheFields>
  <extLst>
    <ext xmlns:x14="http://schemas.microsoft.com/office/spreadsheetml/2009/9/main" uri="{725AE2AE-9491-48be-B2B4-4EB974FC3084}">
      <x14:pivotCacheDefinition pivotCacheId="33487147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Viraj Lakshan" refreshedDate="44492.702586226849" createdVersion="6" refreshedVersion="6" minRefreshableVersion="3" recordCount="70" xr:uid="{00000000-000A-0000-FFFF-FFFF01000000}">
  <cacheSource type="worksheet">
    <worksheetSource ref="B6:R76" sheet="5.00AM 3X Delivery"/>
  </cacheSource>
  <cacheFields count="17">
    <cacheField name="Item" numFmtId="43">
      <sharedItems containsMixedTypes="1" containsNumber="1" containsInteger="1" minValue="0" maxValue="0" count="65">
        <s v="Bread "/>
        <s v="Kurakkan Sandwich Slice Pack"/>
        <n v="0"/>
        <s v="Roast Bread - S"/>
        <s v="Roast Bread - M"/>
        <s v="Roast Bread - L"/>
        <s v="Plain Roll / Plain Bun"/>
        <s v="Seeni Sambol Bun"/>
        <s v="Tea Bun"/>
        <s v="Sugar Bun"/>
        <s v="Sugar Candy Bun"/>
        <s v="Viyana Roll"/>
        <s v="Fish Bun"/>
        <s v="Chicken Sausage Roll"/>
        <s v="Egg Roll"/>
        <s v="Omlet Roll"/>
        <s v="Croissant Roll"/>
        <s v="Fish Curry Roll"/>
        <s v="Chicken Hot Dog"/>
        <s v="Chicken Ham Cheese &amp; Egg Roll"/>
        <s v="Cheese Chicken Curry Roll"/>
        <s v="Chicken Bun"/>
        <s v="Prawn Bun"/>
        <s v="Soya Bun"/>
        <s v="Chicken Burger Mini"/>
        <s v="Vegetable Burger Mini"/>
        <s v="Egg Sandwich"/>
        <s v="Fish Sandwich"/>
        <s v="Vegetable Sandwich"/>
        <s v="Cheese Sandwich"/>
        <s v="Tomato &amp; Cheese Sandwich"/>
        <s v="Ham &amp; Cheese Sandwich"/>
        <s v="Bread Toast"/>
        <s v="Chicken Sandwich"/>
        <s v="Boiled Gram Packet"/>
        <s v="Boiled Green Gram Packet"/>
        <s v="Vegetable Cutlet"/>
        <s v="Fish Cutlet"/>
        <s v="Egg Cutlet"/>
        <s v="Vegetable Pattie"/>
        <s v="Fish Pattie"/>
        <s v="Stuffed Chillie"/>
        <s v="Vegetable Chinese Roll"/>
        <s v="Fish Chinese Roll"/>
        <s v="Chicken Chinese Roll"/>
        <s v="Egg Chinese Roll"/>
        <s v="Chicken Spring Roll"/>
        <s v="Prawn Savoury Roll"/>
        <s v="Chicken Pattie"/>
        <s v="Vegetable Spring Roll"/>
        <s v="Vegetable Pizza"/>
        <s v="Sausage Pizza"/>
        <s v="Chicken Pizza"/>
        <s v="Vegetable Pastry"/>
        <s v="Fish Pastry"/>
        <s v="Egg Pastry"/>
        <s v="Bacon Pastry"/>
        <s v="Chicken Sausage Pastry"/>
        <s v="Seafood Pie"/>
        <s v="Chicken Pie"/>
        <s v="Egg Plain Rotty"/>
        <s v="Vegetable Rotty"/>
        <s v="Fish Rotty"/>
        <s v="Chicken Rotty"/>
        <s v="Roast Bread with Seeni Sambol"/>
      </sharedItems>
    </cacheField>
    <cacheField name="Code" numFmtId="43">
      <sharedItems containsMixedTypes="1" containsNumber="1" containsInteger="1" minValue="0" maxValue="0"/>
    </cacheField>
    <cacheField name="DAL BBQ" numFmtId="164">
      <sharedItems containsNonDate="0" containsString="0" containsBlank="1"/>
    </cacheField>
    <cacheField name="DM1" numFmtId="0">
      <sharedItems containsString="0" containsBlank="1" containsNumber="1" containsInteger="1" minValue="0" maxValue="40"/>
    </cacheField>
    <cacheField name="DM2" numFmtId="0">
      <sharedItems containsString="0" containsBlank="1" containsNumber="1" containsInteger="1" minValue="0" maxValue="30"/>
    </cacheField>
    <cacheField name="DM3" numFmtId="0">
      <sharedItems containsString="0" containsBlank="1" containsNumber="1" containsInteger="1" minValue="0" maxValue="40"/>
    </cacheField>
    <cacheField name="DM5" numFmtId="0">
      <sharedItems containsString="0" containsBlank="1" containsNumber="1" containsInteger="1" minValue="0" maxValue="30"/>
    </cacheField>
    <cacheField name="MAL" numFmtId="0">
      <sharedItems containsNonDate="0" containsString="0" containsBlank="1"/>
    </cacheField>
    <cacheField name="KD2" numFmtId="0">
      <sharedItems containsString="0" containsBlank="1" containsNumber="1" containsInteger="1" minValue="0" maxValue="30"/>
    </cacheField>
    <cacheField name="RAG" numFmtId="0">
      <sharedItems containsString="0" containsBlank="1" containsNumber="1" containsInteger="1" minValue="0" maxValue="25"/>
    </cacheField>
    <cacheField name="BWA" numFmtId="0">
      <sharedItems containsString="0" containsBlank="1" containsNumber="1" containsInteger="1" minValue="0" maxValue="25"/>
    </cacheField>
    <cacheField name="BC" numFmtId="0">
      <sharedItems containsString="0" containsBlank="1" containsNumber="1" containsInteger="1" minValue="0" maxValue="25"/>
    </cacheField>
    <cacheField name=" -   " numFmtId="0">
      <sharedItems containsNonDate="0" containsString="0" containsBlank="1"/>
    </cacheField>
    <cacheField name="RAN" numFmtId="0">
      <sharedItems containsString="0" containsBlank="1" containsNumber="1" containsInteger="1" minValue="0" maxValue="50"/>
    </cacheField>
    <cacheField name="WED" numFmtId="0">
      <sharedItems containsString="0" containsBlank="1" containsNumber="1" containsInteger="1" minValue="0" maxValue="30"/>
    </cacheField>
    <cacheField name="KEL" numFmtId="0">
      <sharedItems containsString="0" containsBlank="1" containsNumber="1" containsInteger="1" minValue="0" maxValue="30"/>
    </cacheField>
    <cacheField name="DAL" numFmtId="0">
      <sharedItems containsString="0" containsBlank="1" containsNumber="1" containsInteger="1" minValue="4" maxValue="4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r>
  <r>
    <x v="1"/>
  </r>
  <r>
    <x v="2"/>
  </r>
  <r>
    <x v="3"/>
  </r>
  <r>
    <x v="4"/>
  </r>
  <r>
    <x v="5"/>
  </r>
  <r>
    <x v="6"/>
  </r>
  <r>
    <x v="7"/>
  </r>
  <r>
    <x v="8"/>
  </r>
  <r>
    <x v="9"/>
  </r>
  <r>
    <x v="10"/>
  </r>
  <r>
    <x v="11"/>
  </r>
  <r>
    <x v="12"/>
  </r>
  <r>
    <x v="2"/>
  </r>
  <r>
    <x v="13"/>
  </r>
  <r>
    <x v="14"/>
  </r>
  <r>
    <x v="15"/>
  </r>
  <r>
    <x v="16"/>
  </r>
  <r>
    <x v="17"/>
  </r>
  <r>
    <x v="18"/>
  </r>
  <r>
    <x v="2"/>
  </r>
  <r>
    <x v="19"/>
  </r>
  <r>
    <x v="20"/>
  </r>
  <r>
    <x v="21"/>
  </r>
  <r>
    <x v="22"/>
  </r>
  <r>
    <x v="23"/>
  </r>
  <r>
    <x v="24"/>
  </r>
  <r>
    <x v="25"/>
  </r>
  <r>
    <x v="26"/>
  </r>
  <r>
    <x v="27"/>
  </r>
  <r>
    <x v="2"/>
  </r>
  <r>
    <x v="28"/>
  </r>
  <r>
    <x v="29"/>
  </r>
  <r>
    <x v="30"/>
  </r>
  <r>
    <x v="31"/>
  </r>
  <r>
    <x v="32"/>
  </r>
  <r>
    <x v="33"/>
  </r>
  <r>
    <x v="34"/>
  </r>
  <r>
    <x v="35"/>
  </r>
  <r>
    <x v="36"/>
  </r>
  <r>
    <x v="37"/>
  </r>
  <r>
    <x v="38"/>
  </r>
  <r>
    <x v="39"/>
  </r>
  <r>
    <x v="40"/>
  </r>
  <r>
    <x v="41"/>
  </r>
  <r>
    <x v="42"/>
  </r>
  <r>
    <x v="43"/>
  </r>
  <r>
    <x v="44"/>
  </r>
  <r>
    <x v="45"/>
  </r>
  <r>
    <x v="46"/>
  </r>
  <r>
    <x v="47"/>
  </r>
  <r>
    <x v="2"/>
  </r>
  <r>
    <x v="2"/>
  </r>
  <r>
    <x v="48"/>
  </r>
  <r>
    <x v="49"/>
  </r>
  <r>
    <x v="50"/>
  </r>
  <r>
    <x v="51"/>
  </r>
  <r>
    <x v="52"/>
  </r>
  <r>
    <x v="53"/>
  </r>
  <r>
    <x v="54"/>
  </r>
  <r>
    <x v="55"/>
  </r>
  <r>
    <x v="56"/>
  </r>
  <r>
    <x v="57"/>
  </r>
  <r>
    <x v="58"/>
  </r>
  <r>
    <x v="59"/>
  </r>
  <r>
    <x v="60"/>
  </r>
  <r>
    <x v="61"/>
  </r>
  <r>
    <x v="62"/>
  </r>
  <r>
    <x v="63"/>
  </r>
  <r>
    <x v="6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s v="BR1"/>
    <m/>
    <n v="30"/>
    <n v="25"/>
    <n v="30"/>
    <n v="25"/>
    <m/>
    <n v="10"/>
    <n v="10"/>
    <n v="10"/>
    <n v="10"/>
    <m/>
    <n v="30"/>
    <n v="10"/>
    <n v="10"/>
    <n v="30"/>
  </r>
  <r>
    <x v="1"/>
    <s v="BR9"/>
    <m/>
    <m/>
    <m/>
    <m/>
    <m/>
    <m/>
    <m/>
    <m/>
    <m/>
    <m/>
    <m/>
    <m/>
    <m/>
    <m/>
    <m/>
  </r>
  <r>
    <x v="2"/>
    <n v="0"/>
    <m/>
    <m/>
    <m/>
    <m/>
    <m/>
    <m/>
    <m/>
    <m/>
    <m/>
    <m/>
    <m/>
    <m/>
    <m/>
    <m/>
    <m/>
  </r>
  <r>
    <x v="3"/>
    <s v="BR6"/>
    <m/>
    <m/>
    <m/>
    <m/>
    <m/>
    <m/>
    <m/>
    <m/>
    <m/>
    <m/>
    <m/>
    <m/>
    <m/>
    <m/>
    <m/>
  </r>
  <r>
    <x v="4"/>
    <s v="BR7"/>
    <m/>
    <n v="25"/>
    <n v="20"/>
    <n v="15"/>
    <n v="10"/>
    <m/>
    <n v="25"/>
    <n v="10"/>
    <n v="15"/>
    <n v="15"/>
    <m/>
    <n v="25"/>
    <n v="15"/>
    <n v="20"/>
    <n v="25"/>
  </r>
  <r>
    <x v="5"/>
    <s v="BR12"/>
    <m/>
    <m/>
    <m/>
    <m/>
    <m/>
    <m/>
    <m/>
    <m/>
    <m/>
    <m/>
    <m/>
    <m/>
    <m/>
    <m/>
    <m/>
  </r>
  <r>
    <x v="6"/>
    <s v="PR2"/>
    <m/>
    <m/>
    <m/>
    <m/>
    <m/>
    <m/>
    <m/>
    <m/>
    <m/>
    <m/>
    <m/>
    <m/>
    <m/>
    <m/>
    <m/>
  </r>
  <r>
    <x v="7"/>
    <s v="BU2"/>
    <m/>
    <n v="15"/>
    <n v="10"/>
    <n v="15"/>
    <n v="10"/>
    <m/>
    <n v="10"/>
    <n v="5"/>
    <n v="5"/>
    <n v="5"/>
    <m/>
    <n v="20"/>
    <n v="15"/>
    <n v="10"/>
    <n v="20"/>
  </r>
  <r>
    <x v="8"/>
    <s v="BU4"/>
    <m/>
    <n v="40"/>
    <n v="30"/>
    <n v="40"/>
    <n v="30"/>
    <m/>
    <n v="30"/>
    <n v="20"/>
    <n v="20"/>
    <n v="20"/>
    <m/>
    <n v="40"/>
    <n v="30"/>
    <n v="30"/>
    <n v="40"/>
  </r>
  <r>
    <x v="9"/>
    <s v="BU5"/>
    <m/>
    <m/>
    <m/>
    <m/>
    <m/>
    <m/>
    <m/>
    <m/>
    <m/>
    <m/>
    <m/>
    <m/>
    <m/>
    <m/>
    <m/>
  </r>
  <r>
    <x v="10"/>
    <s v="BU6"/>
    <m/>
    <m/>
    <m/>
    <m/>
    <m/>
    <m/>
    <m/>
    <m/>
    <m/>
    <m/>
    <m/>
    <m/>
    <m/>
    <m/>
    <m/>
  </r>
  <r>
    <x v="11"/>
    <s v="BU7"/>
    <m/>
    <n v="10"/>
    <n v="10"/>
    <n v="10"/>
    <n v="10"/>
    <m/>
    <n v="5"/>
    <n v="5"/>
    <n v="5"/>
    <n v="5"/>
    <m/>
    <n v="10"/>
    <n v="5"/>
    <n v="5"/>
    <n v="10"/>
  </r>
  <r>
    <x v="12"/>
    <s v="BU1"/>
    <m/>
    <n v="30"/>
    <n v="15"/>
    <n v="30"/>
    <n v="20"/>
    <m/>
    <n v="30"/>
    <n v="10"/>
    <n v="10"/>
    <n v="10"/>
    <m/>
    <n v="50"/>
    <n v="20"/>
    <n v="25"/>
    <n v="40"/>
  </r>
  <r>
    <x v="2"/>
    <n v="0"/>
    <m/>
    <m/>
    <m/>
    <m/>
    <m/>
    <m/>
    <m/>
    <m/>
    <m/>
    <m/>
    <m/>
    <m/>
    <m/>
    <m/>
    <m/>
  </r>
  <r>
    <x v="13"/>
    <s v="BU13"/>
    <m/>
    <n v="10"/>
    <n v="10"/>
    <n v="10"/>
    <n v="10"/>
    <m/>
    <n v="5"/>
    <n v="5"/>
    <n v="5"/>
    <n v="5"/>
    <m/>
    <n v="15"/>
    <n v="15"/>
    <n v="5"/>
    <n v="15"/>
  </r>
  <r>
    <x v="14"/>
    <s v="BU14"/>
    <m/>
    <n v="20"/>
    <n v="10"/>
    <n v="20"/>
    <n v="10"/>
    <m/>
    <n v="10"/>
    <n v="5"/>
    <n v="5"/>
    <n v="5"/>
    <m/>
    <n v="35"/>
    <n v="15"/>
    <n v="25"/>
    <n v="25"/>
  </r>
  <r>
    <x v="15"/>
    <s v="BU15"/>
    <m/>
    <m/>
    <m/>
    <m/>
    <m/>
    <m/>
    <m/>
    <m/>
    <m/>
    <m/>
    <m/>
    <m/>
    <m/>
    <m/>
    <m/>
  </r>
  <r>
    <x v="16"/>
    <s v="BU16"/>
    <m/>
    <m/>
    <m/>
    <m/>
    <m/>
    <m/>
    <m/>
    <m/>
    <m/>
    <m/>
    <m/>
    <m/>
    <m/>
    <m/>
    <m/>
  </r>
  <r>
    <x v="17"/>
    <s v="BU18"/>
    <m/>
    <m/>
    <m/>
    <m/>
    <m/>
    <m/>
    <m/>
    <m/>
    <m/>
    <m/>
    <m/>
    <m/>
    <m/>
    <m/>
    <m/>
  </r>
  <r>
    <x v="18"/>
    <s v="BU17"/>
    <m/>
    <n v="10"/>
    <n v="10"/>
    <n v="10"/>
    <n v="5"/>
    <m/>
    <n v="5"/>
    <n v="5"/>
    <n v="5"/>
    <n v="5"/>
    <m/>
    <n v="10"/>
    <n v="5"/>
    <n v="5"/>
    <n v="10"/>
  </r>
  <r>
    <x v="2"/>
    <n v="0"/>
    <m/>
    <m/>
    <m/>
    <m/>
    <m/>
    <m/>
    <m/>
    <m/>
    <m/>
    <m/>
    <m/>
    <m/>
    <m/>
    <m/>
    <m/>
  </r>
  <r>
    <x v="19"/>
    <s v="BU11"/>
    <m/>
    <m/>
    <m/>
    <m/>
    <m/>
    <m/>
    <m/>
    <m/>
    <m/>
    <m/>
    <m/>
    <m/>
    <m/>
    <m/>
    <m/>
  </r>
  <r>
    <x v="20"/>
    <s v="BU12"/>
    <m/>
    <m/>
    <m/>
    <m/>
    <m/>
    <m/>
    <m/>
    <m/>
    <m/>
    <m/>
    <m/>
    <m/>
    <m/>
    <m/>
    <m/>
  </r>
  <r>
    <x v="21"/>
    <s v="BU3"/>
    <m/>
    <n v="15"/>
    <n v="10"/>
    <n v="15"/>
    <n v="10"/>
    <m/>
    <n v="15"/>
    <n v="5"/>
    <n v="5"/>
    <n v="5"/>
    <m/>
    <n v="20"/>
    <n v="10"/>
    <n v="10"/>
    <n v="20"/>
  </r>
  <r>
    <x v="22"/>
    <s v="BU10"/>
    <m/>
    <n v="0"/>
    <n v="0"/>
    <n v="0"/>
    <n v="0"/>
    <m/>
    <n v="0"/>
    <n v="0"/>
    <n v="0"/>
    <n v="0"/>
    <m/>
    <n v="0"/>
    <n v="0"/>
    <n v="0"/>
    <n v="15"/>
  </r>
  <r>
    <x v="23"/>
    <s v="BU9"/>
    <m/>
    <m/>
    <m/>
    <m/>
    <m/>
    <m/>
    <m/>
    <m/>
    <m/>
    <m/>
    <m/>
    <m/>
    <m/>
    <m/>
    <m/>
  </r>
  <r>
    <x v="24"/>
    <s v="PTY13"/>
    <m/>
    <m/>
    <m/>
    <m/>
    <m/>
    <m/>
    <m/>
    <m/>
    <m/>
    <m/>
    <m/>
    <m/>
    <m/>
    <m/>
    <m/>
  </r>
  <r>
    <x v="25"/>
    <s v="PTY14"/>
    <m/>
    <m/>
    <m/>
    <m/>
    <m/>
    <m/>
    <m/>
    <m/>
    <m/>
    <m/>
    <m/>
    <m/>
    <m/>
    <m/>
    <m/>
  </r>
  <r>
    <x v="26"/>
    <s v="SAN1"/>
    <m/>
    <m/>
    <m/>
    <m/>
    <m/>
    <m/>
    <m/>
    <m/>
    <m/>
    <m/>
    <m/>
    <m/>
    <m/>
    <m/>
    <m/>
  </r>
  <r>
    <x v="27"/>
    <s v="SAN2"/>
    <m/>
    <m/>
    <m/>
    <m/>
    <m/>
    <m/>
    <m/>
    <m/>
    <m/>
    <m/>
    <m/>
    <m/>
    <m/>
    <m/>
    <m/>
  </r>
  <r>
    <x v="2"/>
    <n v="0"/>
    <m/>
    <m/>
    <m/>
    <m/>
    <m/>
    <m/>
    <m/>
    <m/>
    <m/>
    <m/>
    <m/>
    <m/>
    <m/>
    <m/>
    <m/>
  </r>
  <r>
    <x v="28"/>
    <s v="SAN4"/>
    <m/>
    <m/>
    <m/>
    <m/>
    <m/>
    <m/>
    <m/>
    <m/>
    <m/>
    <m/>
    <m/>
    <m/>
    <m/>
    <m/>
    <m/>
  </r>
  <r>
    <x v="29"/>
    <s v="SAN5"/>
    <m/>
    <m/>
    <m/>
    <m/>
    <m/>
    <m/>
    <m/>
    <m/>
    <m/>
    <m/>
    <m/>
    <m/>
    <m/>
    <m/>
    <m/>
  </r>
  <r>
    <x v="30"/>
    <s v="SAN6"/>
    <m/>
    <m/>
    <m/>
    <m/>
    <m/>
    <m/>
    <m/>
    <m/>
    <m/>
    <m/>
    <m/>
    <m/>
    <m/>
    <m/>
    <m/>
  </r>
  <r>
    <x v="31"/>
    <s v="SAN3"/>
    <m/>
    <n v="0"/>
    <n v="0"/>
    <n v="0"/>
    <n v="0"/>
    <m/>
    <n v="0"/>
    <n v="0"/>
    <n v="0"/>
    <n v="0"/>
    <m/>
    <n v="0"/>
    <n v="0"/>
    <n v="5"/>
    <n v="11"/>
  </r>
  <r>
    <x v="32"/>
    <s v="SAN10"/>
    <m/>
    <n v="0"/>
    <n v="0"/>
    <n v="0"/>
    <n v="0"/>
    <m/>
    <n v="10"/>
    <n v="5"/>
    <n v="5"/>
    <n v="5"/>
    <m/>
    <n v="20"/>
    <n v="10"/>
    <n v="20"/>
    <n v="30"/>
  </r>
  <r>
    <x v="33"/>
    <s v="SAN8"/>
    <m/>
    <m/>
    <m/>
    <m/>
    <m/>
    <m/>
    <m/>
    <m/>
    <m/>
    <m/>
    <m/>
    <m/>
    <m/>
    <m/>
    <m/>
  </r>
  <r>
    <x v="34"/>
    <s v="RC8"/>
    <m/>
    <m/>
    <m/>
    <m/>
    <m/>
    <m/>
    <m/>
    <m/>
    <m/>
    <m/>
    <m/>
    <m/>
    <m/>
    <m/>
    <m/>
  </r>
  <r>
    <x v="35"/>
    <s v="RC9"/>
    <m/>
    <m/>
    <m/>
    <m/>
    <m/>
    <m/>
    <m/>
    <m/>
    <m/>
    <m/>
    <m/>
    <m/>
    <m/>
    <m/>
    <m/>
  </r>
  <r>
    <x v="36"/>
    <s v="SE1"/>
    <m/>
    <m/>
    <m/>
    <m/>
    <m/>
    <m/>
    <m/>
    <m/>
    <m/>
    <m/>
    <m/>
    <m/>
    <m/>
    <m/>
    <m/>
  </r>
  <r>
    <x v="37"/>
    <s v="SE2"/>
    <m/>
    <m/>
    <m/>
    <m/>
    <m/>
    <m/>
    <m/>
    <m/>
    <m/>
    <m/>
    <m/>
    <m/>
    <m/>
    <m/>
    <m/>
  </r>
  <r>
    <x v="38"/>
    <s v="SE3"/>
    <m/>
    <m/>
    <m/>
    <m/>
    <m/>
    <m/>
    <m/>
    <m/>
    <m/>
    <m/>
    <m/>
    <m/>
    <m/>
    <m/>
    <m/>
  </r>
  <r>
    <x v="39"/>
    <s v="SE4"/>
    <m/>
    <m/>
    <m/>
    <m/>
    <m/>
    <m/>
    <m/>
    <m/>
    <m/>
    <m/>
    <m/>
    <m/>
    <m/>
    <m/>
    <m/>
  </r>
  <r>
    <x v="40"/>
    <s v="SE5"/>
    <m/>
    <n v="15"/>
    <n v="15"/>
    <n v="15"/>
    <n v="10"/>
    <m/>
    <n v="25"/>
    <n v="10"/>
    <n v="10"/>
    <n v="10"/>
    <m/>
    <n v="30"/>
    <n v="15"/>
    <n v="15"/>
    <n v="15"/>
  </r>
  <r>
    <x v="41"/>
    <s v="SE6"/>
    <m/>
    <m/>
    <m/>
    <m/>
    <m/>
    <m/>
    <m/>
    <m/>
    <m/>
    <m/>
    <m/>
    <m/>
    <m/>
    <m/>
    <m/>
  </r>
  <r>
    <x v="42"/>
    <s v="SE7"/>
    <m/>
    <m/>
    <m/>
    <m/>
    <m/>
    <m/>
    <m/>
    <m/>
    <m/>
    <m/>
    <m/>
    <m/>
    <m/>
    <m/>
    <m/>
  </r>
  <r>
    <x v="43"/>
    <s v="SE8"/>
    <m/>
    <n v="30"/>
    <n v="25"/>
    <n v="30"/>
    <n v="25"/>
    <m/>
    <n v="30"/>
    <n v="25"/>
    <n v="25"/>
    <n v="25"/>
    <m/>
    <n v="50"/>
    <n v="20"/>
    <n v="25"/>
    <n v="30"/>
  </r>
  <r>
    <x v="44"/>
    <s v="SE9"/>
    <m/>
    <n v="15"/>
    <n v="10"/>
    <n v="15"/>
    <n v="10"/>
    <m/>
    <n v="15"/>
    <n v="10"/>
    <n v="10"/>
    <n v="10"/>
    <m/>
    <n v="20"/>
    <n v="10"/>
    <n v="15"/>
    <n v="15"/>
  </r>
  <r>
    <x v="45"/>
    <s v="SE12"/>
    <m/>
    <n v="15"/>
    <n v="10"/>
    <n v="15"/>
    <n v="10"/>
    <m/>
    <n v="15"/>
    <n v="10"/>
    <n v="10"/>
    <n v="10"/>
    <m/>
    <n v="30"/>
    <n v="10"/>
    <n v="15"/>
    <n v="15"/>
  </r>
  <r>
    <x v="46"/>
    <s v="SE14"/>
    <m/>
    <m/>
    <m/>
    <m/>
    <m/>
    <m/>
    <m/>
    <m/>
    <m/>
    <m/>
    <m/>
    <m/>
    <m/>
    <m/>
    <m/>
  </r>
  <r>
    <x v="47"/>
    <s v="SE13"/>
    <m/>
    <m/>
    <m/>
    <m/>
    <m/>
    <m/>
    <m/>
    <m/>
    <m/>
    <m/>
    <m/>
    <m/>
    <m/>
    <m/>
    <m/>
  </r>
  <r>
    <x v="2"/>
    <n v="0"/>
    <m/>
    <m/>
    <m/>
    <m/>
    <m/>
    <m/>
    <m/>
    <m/>
    <m/>
    <m/>
    <m/>
    <m/>
    <m/>
    <m/>
    <m/>
  </r>
  <r>
    <x v="2"/>
    <n v="0"/>
    <m/>
    <m/>
    <m/>
    <m/>
    <m/>
    <m/>
    <m/>
    <m/>
    <m/>
    <m/>
    <m/>
    <m/>
    <m/>
    <m/>
    <m/>
  </r>
  <r>
    <x v="48"/>
    <s v="SE10"/>
    <m/>
    <n v="10"/>
    <n v="10"/>
    <n v="10"/>
    <n v="10"/>
    <m/>
    <n v="10"/>
    <n v="5"/>
    <n v="5"/>
    <n v="5"/>
    <m/>
    <n v="15"/>
    <n v="5"/>
    <n v="10"/>
    <n v="10"/>
  </r>
  <r>
    <x v="49"/>
    <s v="SE11"/>
    <m/>
    <m/>
    <m/>
    <m/>
    <m/>
    <m/>
    <m/>
    <m/>
    <m/>
    <m/>
    <m/>
    <m/>
    <m/>
    <m/>
    <m/>
  </r>
  <r>
    <x v="50"/>
    <s v="PZ1"/>
    <m/>
    <m/>
    <m/>
    <m/>
    <m/>
    <m/>
    <m/>
    <m/>
    <m/>
    <m/>
    <m/>
    <m/>
    <m/>
    <m/>
    <m/>
  </r>
  <r>
    <x v="51"/>
    <s v="PZ2"/>
    <m/>
    <m/>
    <m/>
    <m/>
    <m/>
    <m/>
    <m/>
    <m/>
    <m/>
    <m/>
    <m/>
    <m/>
    <m/>
    <m/>
    <m/>
  </r>
  <r>
    <x v="52"/>
    <s v="PZ3"/>
    <m/>
    <n v="0"/>
    <n v="0"/>
    <n v="0"/>
    <n v="0"/>
    <m/>
    <n v="3"/>
    <n v="2"/>
    <n v="2"/>
    <n v="2"/>
    <m/>
    <n v="5"/>
    <n v="3"/>
    <n v="3"/>
    <n v="4"/>
  </r>
  <r>
    <x v="53"/>
    <s v="PS1"/>
    <m/>
    <m/>
    <m/>
    <m/>
    <m/>
    <m/>
    <m/>
    <m/>
    <m/>
    <m/>
    <m/>
    <m/>
    <m/>
    <m/>
    <m/>
  </r>
  <r>
    <x v="54"/>
    <s v="PS2"/>
    <m/>
    <m/>
    <m/>
    <m/>
    <m/>
    <m/>
    <m/>
    <m/>
    <m/>
    <m/>
    <m/>
    <m/>
    <m/>
    <m/>
    <m/>
  </r>
  <r>
    <x v="55"/>
    <s v="PS3"/>
    <m/>
    <m/>
    <m/>
    <m/>
    <m/>
    <m/>
    <m/>
    <m/>
    <m/>
    <m/>
    <m/>
    <m/>
    <m/>
    <m/>
    <m/>
  </r>
  <r>
    <x v="56"/>
    <s v="PS6"/>
    <m/>
    <m/>
    <m/>
    <m/>
    <m/>
    <m/>
    <m/>
    <m/>
    <m/>
    <m/>
    <m/>
    <m/>
    <m/>
    <m/>
    <m/>
  </r>
  <r>
    <x v="57"/>
    <s v="PS7"/>
    <m/>
    <m/>
    <m/>
    <m/>
    <m/>
    <m/>
    <m/>
    <m/>
    <m/>
    <m/>
    <m/>
    <m/>
    <m/>
    <m/>
    <m/>
  </r>
  <r>
    <x v="58"/>
    <s v="PS4"/>
    <m/>
    <m/>
    <m/>
    <m/>
    <m/>
    <m/>
    <m/>
    <m/>
    <m/>
    <m/>
    <m/>
    <m/>
    <m/>
    <m/>
    <m/>
  </r>
  <r>
    <x v="59"/>
    <s v="PS5"/>
    <m/>
    <m/>
    <m/>
    <m/>
    <m/>
    <m/>
    <m/>
    <m/>
    <m/>
    <m/>
    <m/>
    <m/>
    <m/>
    <m/>
    <m/>
  </r>
  <r>
    <x v="60"/>
    <s v="RO1"/>
    <m/>
    <m/>
    <m/>
    <m/>
    <m/>
    <m/>
    <m/>
    <m/>
    <m/>
    <m/>
    <m/>
    <m/>
    <m/>
    <m/>
    <m/>
  </r>
  <r>
    <x v="61"/>
    <s v="RO2"/>
    <m/>
    <m/>
    <m/>
    <m/>
    <m/>
    <m/>
    <m/>
    <m/>
    <m/>
    <m/>
    <m/>
    <m/>
    <m/>
    <m/>
    <m/>
  </r>
  <r>
    <x v="62"/>
    <s v="RO3"/>
    <m/>
    <m/>
    <m/>
    <m/>
    <m/>
    <m/>
    <m/>
    <m/>
    <m/>
    <m/>
    <m/>
    <m/>
    <m/>
    <m/>
    <m/>
  </r>
  <r>
    <x v="63"/>
    <s v="RO4"/>
    <m/>
    <m/>
    <m/>
    <m/>
    <m/>
    <m/>
    <m/>
    <m/>
    <m/>
    <m/>
    <m/>
    <m/>
    <m/>
    <m/>
    <m/>
  </r>
  <r>
    <x v="64"/>
    <s v="SAN9"/>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A39:B105" firstHeaderRow="1" firstDataRow="1" firstDataCol="1"/>
  <pivotFields count="1">
    <pivotField axis="axisRow" dataField="1" showAll="0">
      <items count="66">
        <item x="56"/>
        <item x="34"/>
        <item x="35"/>
        <item x="0"/>
        <item x="32"/>
        <item n="Cheese Chicken Curry Bun" x="20"/>
        <item x="29"/>
        <item x="21"/>
        <item x="24"/>
        <item x="44"/>
        <item x="19"/>
        <item x="18"/>
        <item x="48"/>
        <item x="59"/>
        <item x="52"/>
        <item x="63"/>
        <item x="33"/>
        <item x="57"/>
        <item n="Chicken Sausage Bun" x="13"/>
        <item x="46"/>
        <item x="16"/>
        <item x="45"/>
        <item x="38"/>
        <item x="55"/>
        <item x="60"/>
        <item x="14"/>
        <item x="26"/>
        <item x="12"/>
        <item x="43"/>
        <item x="17"/>
        <item x="37"/>
        <item x="54"/>
        <item x="40"/>
        <item x="62"/>
        <item x="27"/>
        <item x="31"/>
        <item x="1"/>
        <item n="Omelette Bun" x="15"/>
        <item x="6"/>
        <item x="22"/>
        <item x="47"/>
        <item x="5"/>
        <item x="4"/>
        <item x="3"/>
        <item x="64"/>
        <item x="51"/>
        <item x="58"/>
        <item x="7"/>
        <item x="23"/>
        <item x="41"/>
        <item x="9"/>
        <item x="10"/>
        <item x="8"/>
        <item x="30"/>
        <item x="25"/>
        <item x="42"/>
        <item x="36"/>
        <item x="53"/>
        <item x="39"/>
        <item x="50"/>
        <item x="61"/>
        <item x="28"/>
        <item x="49"/>
        <item x="11"/>
        <item x="2"/>
        <item t="default"/>
      </items>
    </pivotField>
  </pivotFields>
  <rowFields count="1">
    <field x="0"/>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Items count="1">
    <i/>
  </colItems>
  <dataFields count="1">
    <dataField name="Count of Item" fld="0" subtotal="count" baseField="0" baseItem="0"/>
  </dataFields>
  <formats count="17">
    <format dxfId="231">
      <pivotArea field="0" type="button" dataOnly="0" labelOnly="1" outline="0" axis="axisRow" fieldPosition="0"/>
    </format>
    <format dxfId="230">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29">
      <pivotArea dataOnly="0" labelOnly="1" fieldPosition="0">
        <references count="1">
          <reference field="0" count="15">
            <x v="50"/>
            <x v="51"/>
            <x v="52"/>
            <x v="53"/>
            <x v="54"/>
            <x v="55"/>
            <x v="56"/>
            <x v="57"/>
            <x v="58"/>
            <x v="59"/>
            <x v="60"/>
            <x v="61"/>
            <x v="62"/>
            <x v="63"/>
            <x v="64"/>
          </reference>
        </references>
      </pivotArea>
    </format>
    <format dxfId="228">
      <pivotArea type="all" dataOnly="0" outline="0" fieldPosition="0"/>
    </format>
    <format dxfId="227">
      <pivotArea outline="0" collapsedLevelsAreSubtotals="1" fieldPosition="0"/>
    </format>
    <format dxfId="226">
      <pivotArea field="0" type="button" dataOnly="0" labelOnly="1" outline="0" axis="axisRow" fieldPosition="0"/>
    </format>
    <format dxfId="22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24">
      <pivotArea dataOnly="0" labelOnly="1" fieldPosition="0">
        <references count="1">
          <reference field="0" count="15">
            <x v="50"/>
            <x v="51"/>
            <x v="52"/>
            <x v="53"/>
            <x v="54"/>
            <x v="55"/>
            <x v="56"/>
            <x v="57"/>
            <x v="58"/>
            <x v="59"/>
            <x v="60"/>
            <x v="61"/>
            <x v="62"/>
            <x v="63"/>
            <x v="64"/>
          </reference>
        </references>
      </pivotArea>
    </format>
    <format dxfId="223">
      <pivotArea dataOnly="0" labelOnly="1" grandRow="1" outline="0" fieldPosition="0"/>
    </format>
    <format dxfId="222">
      <pivotArea dataOnly="0" labelOnly="1" outline="0" axis="axisValues" fieldPosition="0"/>
    </format>
    <format dxfId="221">
      <pivotArea type="all" dataOnly="0" outline="0" fieldPosition="0"/>
    </format>
    <format dxfId="220">
      <pivotArea outline="0" collapsedLevelsAreSubtotals="1" fieldPosition="0"/>
    </format>
    <format dxfId="219">
      <pivotArea field="0" type="button" dataOnly="0" labelOnly="1" outline="0" axis="axisRow" fieldPosition="0"/>
    </format>
    <format dxfId="218">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7">
      <pivotArea dataOnly="0" labelOnly="1" fieldPosition="0">
        <references count="1">
          <reference field="0" count="15">
            <x v="50"/>
            <x v="51"/>
            <x v="52"/>
            <x v="53"/>
            <x v="54"/>
            <x v="55"/>
            <x v="56"/>
            <x v="57"/>
            <x v="58"/>
            <x v="59"/>
            <x v="60"/>
            <x v="61"/>
            <x v="62"/>
            <x v="63"/>
            <x v="64"/>
          </reference>
        </references>
      </pivotArea>
    </format>
    <format dxfId="216">
      <pivotArea dataOnly="0" labelOnly="1" grandRow="1" outline="0" fieldPosition="0"/>
    </format>
    <format dxfId="2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1:P67" firstHeaderRow="0" firstDataRow="1" firstDataCol="1"/>
  <pivotFields count="17">
    <pivotField axis="axisRow" showAll="0">
      <items count="66">
        <item x="2"/>
        <item x="56"/>
        <item x="34"/>
        <item x="35"/>
        <item x="0"/>
        <item x="32"/>
        <item x="20"/>
        <item x="29"/>
        <item x="21"/>
        <item x="24"/>
        <item x="44"/>
        <item x="19"/>
        <item x="18"/>
        <item x="48"/>
        <item x="59"/>
        <item x="52"/>
        <item x="63"/>
        <item x="33"/>
        <item x="57"/>
        <item x="13"/>
        <item x="46"/>
        <item x="16"/>
        <item x="45"/>
        <item x="38"/>
        <item x="55"/>
        <item x="60"/>
        <item x="14"/>
        <item x="26"/>
        <item x="12"/>
        <item x="43"/>
        <item x="17"/>
        <item x="37"/>
        <item x="54"/>
        <item x="40"/>
        <item x="62"/>
        <item x="27"/>
        <item x="31"/>
        <item x="1"/>
        <item x="15"/>
        <item x="6"/>
        <item x="22"/>
        <item x="47"/>
        <item x="5"/>
        <item x="4"/>
        <item x="3"/>
        <item x="64"/>
        <item x="51"/>
        <item x="58"/>
        <item x="7"/>
        <item x="23"/>
        <item x="41"/>
        <item x="9"/>
        <item x="10"/>
        <item x="8"/>
        <item x="30"/>
        <item x="25"/>
        <item x="42"/>
        <item x="36"/>
        <item x="53"/>
        <item x="39"/>
        <item x="50"/>
        <item x="61"/>
        <item x="28"/>
        <item x="49"/>
        <item x="11"/>
        <item t="default"/>
      </items>
    </pivotField>
    <pivotField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Count of DAL BBQ" fld="2" subtotal="count" baseField="0" baseItem="0"/>
    <dataField name="Sum of DM1" fld="3" baseField="0" baseItem="0"/>
    <dataField name="Sum of DM2" fld="4" baseField="0" baseItem="0"/>
    <dataField name="Sum of DM3" fld="5" baseField="0" baseItem="0"/>
    <dataField name="Count of MAL" fld="7" subtotal="count" baseField="0" baseItem="0"/>
    <dataField name="Sum of DM5" fld="6" baseField="0" baseItem="0"/>
    <dataField name="Count of RAG" fld="9" subtotal="count" baseField="0" baseItem="0"/>
    <dataField name="Count of BWA" fld="10" subtotal="count" baseField="0" baseItem="0"/>
    <dataField name="Count of BC" fld="11" subtotal="count" baseField="0" baseItem="0"/>
    <dataField name="Count of  -   " fld="12" subtotal="count" baseField="0" baseItem="0"/>
    <dataField name="Count of RAN" fld="13" subtotal="count" baseField="0" baseItem="0"/>
    <dataField name="Count of WED" fld="14" subtotal="count" baseField="0" baseItem="0"/>
    <dataField name="Sum of KEL" fld="15" baseField="0" baseItem="0"/>
    <dataField name="Sum of DAL" fld="16" baseField="0" baseItem="0"/>
  </dataFields>
  <formats count="12">
    <format dxfId="156">
      <pivotArea type="all" dataOnly="0" outline="0" fieldPosition="0"/>
    </format>
    <format dxfId="155">
      <pivotArea outline="0" collapsedLevelsAreSubtotals="1" fieldPosition="0"/>
    </format>
    <format dxfId="154">
      <pivotArea field="0" type="button" dataOnly="0" labelOnly="1" outline="0" axis="axisRow" fieldPosition="0"/>
    </format>
    <format dxfId="153">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2">
      <pivotArea dataOnly="0" labelOnly="1" fieldPosition="0">
        <references count="1">
          <reference field="0" count="15">
            <x v="50"/>
            <x v="51"/>
            <x v="52"/>
            <x v="53"/>
            <x v="54"/>
            <x v="55"/>
            <x v="56"/>
            <x v="57"/>
            <x v="58"/>
            <x v="59"/>
            <x v="60"/>
            <x v="61"/>
            <x v="62"/>
            <x v="63"/>
            <x v="64"/>
          </reference>
        </references>
      </pivotArea>
    </format>
    <format dxfId="151">
      <pivotArea dataOnly="0" labelOnly="1" grandRow="1" outline="0" fieldPosition="0"/>
    </format>
    <format dxfId="150">
      <pivotArea dataOnly="0" labelOnly="1" outline="0" fieldPosition="0">
        <references count="1">
          <reference field="4294967294" count="12">
            <x v="0"/>
            <x v="1"/>
            <x v="2"/>
            <x v="3"/>
            <x v="4"/>
            <x v="6"/>
            <x v="7"/>
            <x v="8"/>
            <x v="9"/>
            <x v="10"/>
            <x v="11"/>
            <x v="13"/>
          </reference>
        </references>
      </pivotArea>
    </format>
    <format dxfId="149">
      <pivotArea field="0" type="button" dataOnly="0" labelOnly="1" outline="0" axis="axisRow" fieldPosition="0"/>
    </format>
    <format dxfId="148">
      <pivotArea dataOnly="0" labelOnly="1" outline="0" fieldPosition="0">
        <references count="1">
          <reference field="4294967294" count="12">
            <x v="0"/>
            <x v="1"/>
            <x v="2"/>
            <x v="3"/>
            <x v="4"/>
            <x v="6"/>
            <x v="7"/>
            <x v="8"/>
            <x v="9"/>
            <x v="10"/>
            <x v="11"/>
            <x v="13"/>
          </reference>
        </references>
      </pivotArea>
    </format>
    <format dxfId="147">
      <pivotArea field="0" type="button" dataOnly="0" labelOnly="1" outline="0" axis="axisRow" fieldPosition="0"/>
    </format>
    <format dxfId="146">
      <pivotArea outline="0" collapsedLevelsAreSubtotals="1" fieldPosition="0"/>
    </format>
    <format dxfId="145">
      <pivotArea dataOnly="0" labelOnly="1" outline="0" fieldPosition="0">
        <references count="1">
          <reference field="4294967294" count="12">
            <x v="0"/>
            <x v="1"/>
            <x v="2"/>
            <x v="3"/>
            <x v="4"/>
            <x v="6"/>
            <x v="7"/>
            <x v="8"/>
            <x v="9"/>
            <x v="10"/>
            <x v="11"/>
            <x v="13"/>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00000000-0013-0000-FFFF-FFFF01000000}" sourceName="Item">
  <pivotTables>
    <pivotTable tabId="32" name="PivotTable2"/>
  </pivotTables>
  <data>
    <tabular pivotCacheId="334871470" sortOrder="descending">
      <items count="65">
        <i x="11" s="1"/>
        <i x="49" s="1"/>
        <i x="28" s="1"/>
        <i x="61" s="1"/>
        <i x="50" s="1"/>
        <i x="39" s="1"/>
        <i x="53" s="1"/>
        <i x="36" s="1"/>
        <i x="42" s="1"/>
        <i x="25" s="1"/>
        <i x="30" s="1"/>
        <i x="8" s="1"/>
        <i x="10" s="1"/>
        <i x="9" s="1"/>
        <i x="41" s="1"/>
        <i x="23" s="1"/>
        <i x="7" s="1"/>
        <i x="58" s="1"/>
        <i x="51" s="1"/>
        <i x="64" s="1"/>
        <i x="3" s="1"/>
        <i x="4" s="1"/>
        <i x="5" s="1"/>
        <i x="47" s="1"/>
        <i x="22" s="1"/>
        <i x="6" s="1"/>
        <i x="15" s="1"/>
        <i x="1" s="1"/>
        <i x="31" s="1"/>
        <i x="27" s="1"/>
        <i x="62" s="1"/>
        <i x="40" s="1"/>
        <i x="54" s="1"/>
        <i x="37" s="1"/>
        <i x="17" s="1"/>
        <i x="43" s="1"/>
        <i x="12" s="1"/>
        <i x="26" s="1"/>
        <i x="14" s="1"/>
        <i x="60" s="1"/>
        <i x="55" s="1"/>
        <i x="38" s="1"/>
        <i x="45" s="1"/>
        <i x="16" s="1"/>
        <i x="46" s="1"/>
        <i x="13" s="1"/>
        <i x="57" s="1"/>
        <i x="33" s="1"/>
        <i x="63" s="1"/>
        <i x="52" s="1"/>
        <i x="59" s="1"/>
        <i x="48" s="1"/>
        <i x="18" s="1"/>
        <i x="19" s="1"/>
        <i x="44" s="1"/>
        <i x="24" s="1"/>
        <i x="21" s="1"/>
        <i x="29" s="1"/>
        <i x="20" s="1"/>
        <i x="32" s="1"/>
        <i x="0" s="1"/>
        <i x="35" s="1"/>
        <i x="34" s="1"/>
        <i x="56"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n" xr10:uid="{00000000-0013-0000-FFFF-FFFF02000000}" sourceName="Plan">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xr10:uid="{00000000-0014-0000-FFFF-FFFF01000000}" cache="Slicer_Item" caption="Item" style="My Slicer"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xr10:uid="{00000000-0014-0000-FFFF-FFFF02000000}" cache="Slicer_Plan" caption="Plan" style="My Slicer 2" rowHeight="6400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32:W36" totalsRowCount="1" headerRowDxfId="214" dataDxfId="212" headerRowBorderDxfId="213" tableBorderDxfId="211" totalsRowBorderDxfId="210">
  <autoFilter ref="A32:W35" xr:uid="{00000000-0009-0000-0100-000003000000}"/>
  <tableColumns count="23">
    <tableColumn id="1" xr3:uid="{00000000-0010-0000-0000-000001000000}" name="Plan" dataDxfId="209" totalsRowDxfId="208"/>
    <tableColumn id="2" xr3:uid="{00000000-0010-0000-0000-000002000000}" name="Item" dataDxfId="207" totalsRowDxfId="206">
      <calculatedColumnFormula>B32</calculatedColumnFormula>
    </tableColumn>
    <tableColumn id="3" xr3:uid="{00000000-0010-0000-0000-000003000000}" name="Code" dataDxfId="205" totalsRowDxfId="204">
      <calculatedColumnFormula>C32</calculatedColumnFormula>
    </tableColumn>
    <tableColumn id="4" xr3:uid="{00000000-0010-0000-0000-000004000000}" name="5.00 AM" dataDxfId="203" totalsRowDxfId="202"/>
    <tableColumn id="5" xr3:uid="{00000000-0010-0000-0000-000005000000}" name="10.30 AM" dataDxfId="201" totalsRowDxfId="200"/>
    <tableColumn id="6" xr3:uid="{00000000-0010-0000-0000-000006000000}" name="3.30 PM" dataDxfId="199" totalsRowDxfId="198"/>
    <tableColumn id="7" xr3:uid="{00000000-0010-0000-0000-000007000000}" name="Total" totalsRowFunction="average" dataDxfId="197" totalsRowDxfId="196">
      <calculatedColumnFormula>SUM(D33:F33)</calculatedColumnFormula>
    </tableColumn>
    <tableColumn id="8" xr3:uid="{00000000-0010-0000-0000-000008000000}" name="Average" dataDxfId="195" totalsRowDxfId="194">
      <calculatedColumnFormula>AVERAGE(Table3[[#This Row],[5.00 AM]:[3.30 PM]])</calculatedColumnFormula>
    </tableColumn>
    <tableColumn id="9" xr3:uid="{00000000-0010-0000-0000-000009000000}" name="DAL BBQ 5.00AM" dataDxfId="193" totalsRowDxfId="192">
      <calculatedColumnFormula>VLOOKUP(Table3[[#This Row],[Item]],'5.00AM 3X Delivery'!X6:Z76,3,FALSE)</calculatedColumnFormula>
    </tableColumn>
    <tableColumn id="10" xr3:uid="{00000000-0010-0000-0000-00000A000000}" name="DM1 5.00AM" dataDxfId="191" totalsRowDxfId="190">
      <calculatedColumnFormula>VLOOKUP(Table3[[#This Row],[Item]],'5.00AM 3X Delivery'!X6:AA76,4,FALSE)</calculatedColumnFormula>
    </tableColumn>
    <tableColumn id="11" xr3:uid="{00000000-0010-0000-0000-00000B000000}" name="DM2 5.00AM" dataDxfId="189" totalsRowDxfId="188">
      <calculatedColumnFormula>VLOOKUP(Table3[[#This Row],[Item]],'5.00AM 3X Delivery'!X6:AB76,5,FALSE)</calculatedColumnFormula>
    </tableColumn>
    <tableColumn id="12" xr3:uid="{00000000-0010-0000-0000-00000C000000}" name="DM3 5.00AM" dataDxfId="187" totalsRowDxfId="186">
      <calculatedColumnFormula>VLOOKUP(Table3[[#This Row],[Item]],'5.00AM 3X Delivery'!X6:AC76,6,FALSE)</calculatedColumnFormula>
    </tableColumn>
    <tableColumn id="13" xr3:uid="{00000000-0010-0000-0000-00000D000000}" name="DM4 5.00AM" dataDxfId="185" totalsRowDxfId="184">
      <calculatedColumnFormula>VLOOKUP(Table3[[#This Row],[Item]],'5.00AM 3X Delivery'!X6:AD76,7,FALSE)</calculatedColumnFormula>
    </tableColumn>
    <tableColumn id="14" xr3:uid="{00000000-0010-0000-0000-00000E000000}" name="MAL 5.00AM" dataDxfId="183" totalsRowDxfId="182">
      <calculatedColumnFormula>VLOOKUP(Table3[[#This Row],[Item]],'5.00AM 3X Delivery'!X6:AE76,8,FALSE)</calculatedColumnFormula>
    </tableColumn>
    <tableColumn id="15" xr3:uid="{00000000-0010-0000-0000-00000F000000}" name="KD2 5.00AM" dataDxfId="181" totalsRowDxfId="180">
      <calculatedColumnFormula>VLOOKUP(Table3[[#This Row],[Item]],'5.00AM 3X Delivery'!X6:AF76,9,FALSE)</calculatedColumnFormula>
    </tableColumn>
    <tableColumn id="16" xr3:uid="{00000000-0010-0000-0000-000010000000}" name="RAG 5.00AM" dataDxfId="179" totalsRowDxfId="178">
      <calculatedColumnFormula>VLOOKUP(Table3[[#This Row],[Item]],'5.00AM 3X Delivery'!X6:AG76,10,FALSE)</calculatedColumnFormula>
    </tableColumn>
    <tableColumn id="17" xr3:uid="{00000000-0010-0000-0000-000011000000}" name="BWA 5.00AM" dataDxfId="177" totalsRowDxfId="176">
      <calculatedColumnFormula>VLOOKUP(Table3[[#This Row],[Item]],'5.00AM 3X Delivery'!X6:AH76,11,FALSE)</calculatedColumnFormula>
    </tableColumn>
    <tableColumn id="18" xr3:uid="{00000000-0010-0000-0000-000012000000}" name="BC 5.00AM" dataDxfId="175" totalsRowDxfId="174">
      <calculatedColumnFormula>VLOOKUP(Table3[[#This Row],[Item]],'5.00AM 3X Delivery'!X6:AI76,12,FALSE)</calculatedColumnFormula>
    </tableColumn>
    <tableColumn id="19" xr3:uid="{00000000-0010-0000-0000-000013000000}" name="-" dataDxfId="173" totalsRowDxfId="172">
      <calculatedColumnFormula>VLOOKUP(Table3[[#This Row],[Item]],'5.00AM 3X Delivery'!X6:AJ76,13,FALSE)</calculatedColumnFormula>
    </tableColumn>
    <tableColumn id="20" xr3:uid="{00000000-0010-0000-0000-000014000000}" name="RAN 5.00AM" dataDxfId="171" totalsRowDxfId="170">
      <calculatedColumnFormula>VLOOKUP(Table3[[#This Row],[Item]],'5.00AM 3X Delivery'!X6:AK76,14,FALSE)</calculatedColumnFormula>
    </tableColumn>
    <tableColumn id="21" xr3:uid="{00000000-0010-0000-0000-000015000000}" name="WED 5.00AM" dataDxfId="169" totalsRowDxfId="168">
      <calculatedColumnFormula>VLOOKUP(Table3[[#This Row],[Item]],'5.00AM 3X Delivery'!X6:AL76,15,FALSE)</calculatedColumnFormula>
    </tableColumn>
    <tableColumn id="22" xr3:uid="{00000000-0010-0000-0000-000016000000}" name="KEL 5.00AM" dataDxfId="167" totalsRowDxfId="166">
      <calculatedColumnFormula>VLOOKUP(Table3[[#This Row],[Item]],'5.00AM 3X Delivery'!X6:AM76,16,FALSE)</calculatedColumnFormula>
    </tableColumn>
    <tableColumn id="23" xr3:uid="{00000000-0010-0000-0000-000017000000}" name="DAL 5.00AM" dataDxfId="165" totalsRowDxfId="164">
      <calculatedColumnFormula>VLOOKUP(Table3[[#This Row],[Item]],'5.00AM 3X Delivery'!X6:AN76,17,FALSE)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1:F5" totalsRowShown="0" headerRowDxfId="163" dataDxfId="162">
  <autoFilter ref="B1:F5" xr:uid="{00000000-0009-0000-0100-000001000000}"/>
  <tableColumns count="5">
    <tableColumn id="1" xr3:uid="{00000000-0010-0000-0100-000001000000}" name="Username" dataDxfId="161"/>
    <tableColumn id="2" xr3:uid="{00000000-0010-0000-0100-000002000000}" name="First Name" dataDxfId="160"/>
    <tableColumn id="3" xr3:uid="{00000000-0010-0000-0100-000003000000}" name="Last Name" dataDxfId="159"/>
    <tableColumn id="4" xr3:uid="{00000000-0010-0000-0100-000004000000}" name="Password" dataDxfId="158"/>
    <tableColumn id="5" xr3:uid="{00000000-0010-0000-0100-000005000000}" name="Permission" dataDxfId="157"/>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 Type="http://schemas.openxmlformats.org/officeDocument/2006/relationships/hyperlink" Target="https://5dfde0f252b8c.site123.m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image" Target="../media/image7.pn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17.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17" Type="http://schemas.openxmlformats.org/officeDocument/2006/relationships/control" Target="../activeX/activeX96.xml"/><Relationship Id="rId21" Type="http://schemas.openxmlformats.org/officeDocument/2006/relationships/control" Target="../activeX/activeX18.xml"/><Relationship Id="rId42" Type="http://schemas.openxmlformats.org/officeDocument/2006/relationships/control" Target="../activeX/activeX33.xml"/><Relationship Id="rId63" Type="http://schemas.openxmlformats.org/officeDocument/2006/relationships/image" Target="../media/image40.emf"/><Relationship Id="rId84" Type="http://schemas.openxmlformats.org/officeDocument/2006/relationships/control" Target="../activeX/activeX63.xml"/><Relationship Id="rId138" Type="http://schemas.openxmlformats.org/officeDocument/2006/relationships/control" Target="../activeX/activeX116.xml"/><Relationship Id="rId159" Type="http://schemas.openxmlformats.org/officeDocument/2006/relationships/control" Target="../activeX/activeX137.xml"/><Relationship Id="rId170" Type="http://schemas.openxmlformats.org/officeDocument/2006/relationships/control" Target="../activeX/activeX148.xml"/><Relationship Id="rId191" Type="http://schemas.openxmlformats.org/officeDocument/2006/relationships/control" Target="../activeX/activeX169.xml"/><Relationship Id="rId205" Type="http://schemas.openxmlformats.org/officeDocument/2006/relationships/control" Target="../activeX/activeX183.xml"/><Relationship Id="rId226" Type="http://schemas.openxmlformats.org/officeDocument/2006/relationships/control" Target="../activeX/activeX204.xml"/><Relationship Id="rId247" Type="http://schemas.openxmlformats.org/officeDocument/2006/relationships/control" Target="../activeX/activeX225.xml"/><Relationship Id="rId107" Type="http://schemas.openxmlformats.org/officeDocument/2006/relationships/control" Target="../activeX/activeX86.xml"/><Relationship Id="rId268" Type="http://schemas.openxmlformats.org/officeDocument/2006/relationships/control" Target="../activeX/activeX246.xml"/><Relationship Id="rId11" Type="http://schemas.openxmlformats.org/officeDocument/2006/relationships/image" Target="../media/image21.emf"/><Relationship Id="rId32" Type="http://schemas.openxmlformats.org/officeDocument/2006/relationships/control" Target="../activeX/activeX28.xml"/><Relationship Id="rId53" Type="http://schemas.openxmlformats.org/officeDocument/2006/relationships/image" Target="../media/image35.emf"/><Relationship Id="rId74" Type="http://schemas.openxmlformats.org/officeDocument/2006/relationships/control" Target="../activeX/activeX53.xml"/><Relationship Id="rId128" Type="http://schemas.openxmlformats.org/officeDocument/2006/relationships/control" Target="../activeX/activeX107.xml"/><Relationship Id="rId149" Type="http://schemas.openxmlformats.org/officeDocument/2006/relationships/control" Target="../activeX/activeX127.xml"/><Relationship Id="rId5" Type="http://schemas.openxmlformats.org/officeDocument/2006/relationships/image" Target="../media/image18.emf"/><Relationship Id="rId95" Type="http://schemas.openxmlformats.org/officeDocument/2006/relationships/control" Target="../activeX/activeX74.xml"/><Relationship Id="rId160" Type="http://schemas.openxmlformats.org/officeDocument/2006/relationships/control" Target="../activeX/activeX138.xml"/><Relationship Id="rId181" Type="http://schemas.openxmlformats.org/officeDocument/2006/relationships/control" Target="../activeX/activeX159.xml"/><Relationship Id="rId216" Type="http://schemas.openxmlformats.org/officeDocument/2006/relationships/control" Target="../activeX/activeX194.xml"/><Relationship Id="rId237" Type="http://schemas.openxmlformats.org/officeDocument/2006/relationships/control" Target="../activeX/activeX215.xml"/><Relationship Id="rId258" Type="http://schemas.openxmlformats.org/officeDocument/2006/relationships/control" Target="../activeX/activeX236.xml"/><Relationship Id="rId22" Type="http://schemas.openxmlformats.org/officeDocument/2006/relationships/control" Target="../activeX/activeX19.xml"/><Relationship Id="rId43" Type="http://schemas.openxmlformats.org/officeDocument/2006/relationships/image" Target="../media/image30.emf"/><Relationship Id="rId64" Type="http://schemas.openxmlformats.org/officeDocument/2006/relationships/control" Target="../activeX/activeX44.xml"/><Relationship Id="rId118" Type="http://schemas.openxmlformats.org/officeDocument/2006/relationships/control" Target="../activeX/activeX97.xml"/><Relationship Id="rId139" Type="http://schemas.openxmlformats.org/officeDocument/2006/relationships/control" Target="../activeX/activeX117.xml"/><Relationship Id="rId85" Type="http://schemas.openxmlformats.org/officeDocument/2006/relationships/control" Target="../activeX/activeX64.xml"/><Relationship Id="rId150" Type="http://schemas.openxmlformats.org/officeDocument/2006/relationships/control" Target="../activeX/activeX128.xml"/><Relationship Id="rId171" Type="http://schemas.openxmlformats.org/officeDocument/2006/relationships/control" Target="../activeX/activeX149.xml"/><Relationship Id="rId192" Type="http://schemas.openxmlformats.org/officeDocument/2006/relationships/control" Target="../activeX/activeX170.xml"/><Relationship Id="rId206" Type="http://schemas.openxmlformats.org/officeDocument/2006/relationships/control" Target="../activeX/activeX184.xml"/><Relationship Id="rId227" Type="http://schemas.openxmlformats.org/officeDocument/2006/relationships/control" Target="../activeX/activeX205.xml"/><Relationship Id="rId248" Type="http://schemas.openxmlformats.org/officeDocument/2006/relationships/control" Target="../activeX/activeX226.xml"/><Relationship Id="rId269" Type="http://schemas.openxmlformats.org/officeDocument/2006/relationships/control" Target="../activeX/activeX247.xml"/><Relationship Id="rId12" Type="http://schemas.openxmlformats.org/officeDocument/2006/relationships/control" Target="../activeX/activeX11.xml"/><Relationship Id="rId33" Type="http://schemas.openxmlformats.org/officeDocument/2006/relationships/image" Target="../media/image25.emf"/><Relationship Id="rId108" Type="http://schemas.openxmlformats.org/officeDocument/2006/relationships/control" Target="../activeX/activeX87.xml"/><Relationship Id="rId129" Type="http://schemas.openxmlformats.org/officeDocument/2006/relationships/control" Target="../activeX/activeX108.xml"/><Relationship Id="rId54" Type="http://schemas.openxmlformats.org/officeDocument/2006/relationships/control" Target="../activeX/activeX39.xml"/><Relationship Id="rId75" Type="http://schemas.openxmlformats.org/officeDocument/2006/relationships/control" Target="../activeX/activeX54.xml"/><Relationship Id="rId96" Type="http://schemas.openxmlformats.org/officeDocument/2006/relationships/control" Target="../activeX/activeX75.xml"/><Relationship Id="rId140" Type="http://schemas.openxmlformats.org/officeDocument/2006/relationships/control" Target="../activeX/activeX118.xml"/><Relationship Id="rId161" Type="http://schemas.openxmlformats.org/officeDocument/2006/relationships/control" Target="../activeX/activeX139.xml"/><Relationship Id="rId182" Type="http://schemas.openxmlformats.org/officeDocument/2006/relationships/control" Target="../activeX/activeX160.xml"/><Relationship Id="rId217" Type="http://schemas.openxmlformats.org/officeDocument/2006/relationships/control" Target="../activeX/activeX195.xml"/><Relationship Id="rId6" Type="http://schemas.openxmlformats.org/officeDocument/2006/relationships/control" Target="../activeX/activeX8.xml"/><Relationship Id="rId238" Type="http://schemas.openxmlformats.org/officeDocument/2006/relationships/control" Target="../activeX/activeX216.xml"/><Relationship Id="rId259" Type="http://schemas.openxmlformats.org/officeDocument/2006/relationships/control" Target="../activeX/activeX237.xml"/><Relationship Id="rId23" Type="http://schemas.openxmlformats.org/officeDocument/2006/relationships/control" Target="../activeX/activeX20.xml"/><Relationship Id="rId119" Type="http://schemas.openxmlformats.org/officeDocument/2006/relationships/control" Target="../activeX/activeX98.xml"/><Relationship Id="rId270" Type="http://schemas.openxmlformats.org/officeDocument/2006/relationships/control" Target="../activeX/activeX248.xml"/><Relationship Id="rId44" Type="http://schemas.openxmlformats.org/officeDocument/2006/relationships/control" Target="../activeX/activeX34.xml"/><Relationship Id="rId65" Type="http://schemas.openxmlformats.org/officeDocument/2006/relationships/image" Target="../media/image41.emf"/><Relationship Id="rId86" Type="http://schemas.openxmlformats.org/officeDocument/2006/relationships/control" Target="../activeX/activeX65.xml"/><Relationship Id="rId130" Type="http://schemas.openxmlformats.org/officeDocument/2006/relationships/control" Target="../activeX/activeX109.xml"/><Relationship Id="rId151" Type="http://schemas.openxmlformats.org/officeDocument/2006/relationships/control" Target="../activeX/activeX129.xml"/><Relationship Id="rId172" Type="http://schemas.openxmlformats.org/officeDocument/2006/relationships/control" Target="../activeX/activeX150.xml"/><Relationship Id="rId193" Type="http://schemas.openxmlformats.org/officeDocument/2006/relationships/control" Target="../activeX/activeX171.xml"/><Relationship Id="rId202" Type="http://schemas.openxmlformats.org/officeDocument/2006/relationships/control" Target="../activeX/activeX180.xml"/><Relationship Id="rId207" Type="http://schemas.openxmlformats.org/officeDocument/2006/relationships/control" Target="../activeX/activeX185.xml"/><Relationship Id="rId223" Type="http://schemas.openxmlformats.org/officeDocument/2006/relationships/control" Target="../activeX/activeX201.xml"/><Relationship Id="rId228" Type="http://schemas.openxmlformats.org/officeDocument/2006/relationships/control" Target="../activeX/activeX206.xml"/><Relationship Id="rId244" Type="http://schemas.openxmlformats.org/officeDocument/2006/relationships/control" Target="../activeX/activeX222.xml"/><Relationship Id="rId249" Type="http://schemas.openxmlformats.org/officeDocument/2006/relationships/control" Target="../activeX/activeX227.xml"/><Relationship Id="rId13" Type="http://schemas.openxmlformats.org/officeDocument/2006/relationships/image" Target="../media/image22.emf"/><Relationship Id="rId18" Type="http://schemas.openxmlformats.org/officeDocument/2006/relationships/control" Target="../activeX/activeX15.xml"/><Relationship Id="rId39" Type="http://schemas.openxmlformats.org/officeDocument/2006/relationships/image" Target="../media/image28.emf"/><Relationship Id="rId109" Type="http://schemas.openxmlformats.org/officeDocument/2006/relationships/control" Target="../activeX/activeX88.xml"/><Relationship Id="rId260" Type="http://schemas.openxmlformats.org/officeDocument/2006/relationships/control" Target="../activeX/activeX238.xml"/><Relationship Id="rId265" Type="http://schemas.openxmlformats.org/officeDocument/2006/relationships/control" Target="../activeX/activeX243.xml"/><Relationship Id="rId34" Type="http://schemas.openxmlformats.org/officeDocument/2006/relationships/control" Target="../activeX/activeX29.xml"/><Relationship Id="rId50" Type="http://schemas.openxmlformats.org/officeDocument/2006/relationships/control" Target="../activeX/activeX37.xml"/><Relationship Id="rId55" Type="http://schemas.openxmlformats.org/officeDocument/2006/relationships/image" Target="../media/image36.emf"/><Relationship Id="rId76" Type="http://schemas.openxmlformats.org/officeDocument/2006/relationships/control" Target="../activeX/activeX55.xml"/><Relationship Id="rId97" Type="http://schemas.openxmlformats.org/officeDocument/2006/relationships/control" Target="../activeX/activeX76.xml"/><Relationship Id="rId104" Type="http://schemas.openxmlformats.org/officeDocument/2006/relationships/control" Target="../activeX/activeX83.xml"/><Relationship Id="rId120" Type="http://schemas.openxmlformats.org/officeDocument/2006/relationships/control" Target="../activeX/activeX99.xml"/><Relationship Id="rId125" Type="http://schemas.openxmlformats.org/officeDocument/2006/relationships/control" Target="../activeX/activeX104.xml"/><Relationship Id="rId141" Type="http://schemas.openxmlformats.org/officeDocument/2006/relationships/control" Target="../activeX/activeX119.xml"/><Relationship Id="rId146" Type="http://schemas.openxmlformats.org/officeDocument/2006/relationships/control" Target="../activeX/activeX124.xml"/><Relationship Id="rId167" Type="http://schemas.openxmlformats.org/officeDocument/2006/relationships/control" Target="../activeX/activeX145.xml"/><Relationship Id="rId188" Type="http://schemas.openxmlformats.org/officeDocument/2006/relationships/control" Target="../activeX/activeX166.xml"/><Relationship Id="rId7" Type="http://schemas.openxmlformats.org/officeDocument/2006/relationships/image" Target="../media/image19.emf"/><Relationship Id="rId71" Type="http://schemas.openxmlformats.org/officeDocument/2006/relationships/control" Target="../activeX/activeX50.xml"/><Relationship Id="rId92" Type="http://schemas.openxmlformats.org/officeDocument/2006/relationships/control" Target="../activeX/activeX71.xml"/><Relationship Id="rId162" Type="http://schemas.openxmlformats.org/officeDocument/2006/relationships/control" Target="../activeX/activeX140.xml"/><Relationship Id="rId183" Type="http://schemas.openxmlformats.org/officeDocument/2006/relationships/control" Target="../activeX/activeX161.xml"/><Relationship Id="rId213" Type="http://schemas.openxmlformats.org/officeDocument/2006/relationships/control" Target="../activeX/activeX191.xml"/><Relationship Id="rId218" Type="http://schemas.openxmlformats.org/officeDocument/2006/relationships/control" Target="../activeX/activeX196.xml"/><Relationship Id="rId234" Type="http://schemas.openxmlformats.org/officeDocument/2006/relationships/control" Target="../activeX/activeX212.xml"/><Relationship Id="rId239" Type="http://schemas.openxmlformats.org/officeDocument/2006/relationships/control" Target="../activeX/activeX217.xml"/><Relationship Id="rId2" Type="http://schemas.openxmlformats.org/officeDocument/2006/relationships/drawing" Target="../drawings/drawing4.xml"/><Relationship Id="rId29" Type="http://schemas.openxmlformats.org/officeDocument/2006/relationships/control" Target="../activeX/activeX26.xml"/><Relationship Id="rId250" Type="http://schemas.openxmlformats.org/officeDocument/2006/relationships/control" Target="../activeX/activeX228.xml"/><Relationship Id="rId255" Type="http://schemas.openxmlformats.org/officeDocument/2006/relationships/control" Target="../activeX/activeX233.xml"/><Relationship Id="rId271" Type="http://schemas.openxmlformats.org/officeDocument/2006/relationships/control" Target="../activeX/activeX249.xml"/><Relationship Id="rId276" Type="http://schemas.openxmlformats.org/officeDocument/2006/relationships/control" Target="../activeX/activeX254.xml"/><Relationship Id="rId24" Type="http://schemas.openxmlformats.org/officeDocument/2006/relationships/control" Target="../activeX/activeX21.xml"/><Relationship Id="rId40" Type="http://schemas.openxmlformats.org/officeDocument/2006/relationships/control" Target="../activeX/activeX32.xml"/><Relationship Id="rId45" Type="http://schemas.openxmlformats.org/officeDocument/2006/relationships/image" Target="../media/image31.emf"/><Relationship Id="rId66" Type="http://schemas.openxmlformats.org/officeDocument/2006/relationships/control" Target="../activeX/activeX45.xml"/><Relationship Id="rId87" Type="http://schemas.openxmlformats.org/officeDocument/2006/relationships/control" Target="../activeX/activeX66.xml"/><Relationship Id="rId110" Type="http://schemas.openxmlformats.org/officeDocument/2006/relationships/control" Target="../activeX/activeX89.xml"/><Relationship Id="rId115" Type="http://schemas.openxmlformats.org/officeDocument/2006/relationships/control" Target="../activeX/activeX94.xml"/><Relationship Id="rId131" Type="http://schemas.openxmlformats.org/officeDocument/2006/relationships/control" Target="../activeX/activeX110.xml"/><Relationship Id="rId136" Type="http://schemas.openxmlformats.org/officeDocument/2006/relationships/image" Target="../media/image42.emf"/><Relationship Id="rId157" Type="http://schemas.openxmlformats.org/officeDocument/2006/relationships/control" Target="../activeX/activeX135.xml"/><Relationship Id="rId178" Type="http://schemas.openxmlformats.org/officeDocument/2006/relationships/control" Target="../activeX/activeX156.xml"/><Relationship Id="rId61" Type="http://schemas.openxmlformats.org/officeDocument/2006/relationships/image" Target="../media/image39.emf"/><Relationship Id="rId82" Type="http://schemas.openxmlformats.org/officeDocument/2006/relationships/control" Target="../activeX/activeX61.xml"/><Relationship Id="rId152" Type="http://schemas.openxmlformats.org/officeDocument/2006/relationships/control" Target="../activeX/activeX130.xml"/><Relationship Id="rId173" Type="http://schemas.openxmlformats.org/officeDocument/2006/relationships/control" Target="../activeX/activeX151.xml"/><Relationship Id="rId194" Type="http://schemas.openxmlformats.org/officeDocument/2006/relationships/control" Target="../activeX/activeX172.xml"/><Relationship Id="rId199" Type="http://schemas.openxmlformats.org/officeDocument/2006/relationships/control" Target="../activeX/activeX177.xml"/><Relationship Id="rId203" Type="http://schemas.openxmlformats.org/officeDocument/2006/relationships/control" Target="../activeX/activeX181.xml"/><Relationship Id="rId208" Type="http://schemas.openxmlformats.org/officeDocument/2006/relationships/control" Target="../activeX/activeX186.xml"/><Relationship Id="rId229" Type="http://schemas.openxmlformats.org/officeDocument/2006/relationships/control" Target="../activeX/activeX207.xml"/><Relationship Id="rId19" Type="http://schemas.openxmlformats.org/officeDocument/2006/relationships/control" Target="../activeX/activeX16.xml"/><Relationship Id="rId224" Type="http://schemas.openxmlformats.org/officeDocument/2006/relationships/control" Target="../activeX/activeX202.xml"/><Relationship Id="rId240" Type="http://schemas.openxmlformats.org/officeDocument/2006/relationships/control" Target="../activeX/activeX218.xml"/><Relationship Id="rId245" Type="http://schemas.openxmlformats.org/officeDocument/2006/relationships/control" Target="../activeX/activeX223.xml"/><Relationship Id="rId261" Type="http://schemas.openxmlformats.org/officeDocument/2006/relationships/control" Target="../activeX/activeX239.xml"/><Relationship Id="rId266" Type="http://schemas.openxmlformats.org/officeDocument/2006/relationships/control" Target="../activeX/activeX244.xml"/><Relationship Id="rId14" Type="http://schemas.openxmlformats.org/officeDocument/2006/relationships/control" Target="../activeX/activeX12.xml"/><Relationship Id="rId30" Type="http://schemas.openxmlformats.org/officeDocument/2006/relationships/control" Target="../activeX/activeX27.xml"/><Relationship Id="rId35" Type="http://schemas.openxmlformats.org/officeDocument/2006/relationships/image" Target="../media/image26.emf"/><Relationship Id="rId56" Type="http://schemas.openxmlformats.org/officeDocument/2006/relationships/control" Target="../activeX/activeX40.xml"/><Relationship Id="rId77" Type="http://schemas.openxmlformats.org/officeDocument/2006/relationships/control" Target="../activeX/activeX56.xml"/><Relationship Id="rId100" Type="http://schemas.openxmlformats.org/officeDocument/2006/relationships/control" Target="../activeX/activeX79.xml"/><Relationship Id="rId105" Type="http://schemas.openxmlformats.org/officeDocument/2006/relationships/control" Target="../activeX/activeX84.xml"/><Relationship Id="rId126" Type="http://schemas.openxmlformats.org/officeDocument/2006/relationships/control" Target="../activeX/activeX105.xml"/><Relationship Id="rId147" Type="http://schemas.openxmlformats.org/officeDocument/2006/relationships/control" Target="../activeX/activeX125.xml"/><Relationship Id="rId168" Type="http://schemas.openxmlformats.org/officeDocument/2006/relationships/control" Target="../activeX/activeX146.xml"/><Relationship Id="rId8" Type="http://schemas.openxmlformats.org/officeDocument/2006/relationships/control" Target="../activeX/activeX9.xml"/><Relationship Id="rId51" Type="http://schemas.openxmlformats.org/officeDocument/2006/relationships/image" Target="../media/image34.emf"/><Relationship Id="rId72" Type="http://schemas.openxmlformats.org/officeDocument/2006/relationships/control" Target="../activeX/activeX51.xml"/><Relationship Id="rId93" Type="http://schemas.openxmlformats.org/officeDocument/2006/relationships/control" Target="../activeX/activeX72.xml"/><Relationship Id="rId98" Type="http://schemas.openxmlformats.org/officeDocument/2006/relationships/control" Target="../activeX/activeX77.xml"/><Relationship Id="rId121" Type="http://schemas.openxmlformats.org/officeDocument/2006/relationships/control" Target="../activeX/activeX100.xml"/><Relationship Id="rId142" Type="http://schemas.openxmlformats.org/officeDocument/2006/relationships/control" Target="../activeX/activeX120.xml"/><Relationship Id="rId163" Type="http://schemas.openxmlformats.org/officeDocument/2006/relationships/control" Target="../activeX/activeX141.xml"/><Relationship Id="rId184" Type="http://schemas.openxmlformats.org/officeDocument/2006/relationships/control" Target="../activeX/activeX162.xml"/><Relationship Id="rId189" Type="http://schemas.openxmlformats.org/officeDocument/2006/relationships/control" Target="../activeX/activeX167.xml"/><Relationship Id="rId219" Type="http://schemas.openxmlformats.org/officeDocument/2006/relationships/control" Target="../activeX/activeX197.xml"/><Relationship Id="rId3" Type="http://schemas.openxmlformats.org/officeDocument/2006/relationships/vmlDrawing" Target="../drawings/vmlDrawing3.vml"/><Relationship Id="rId214" Type="http://schemas.openxmlformats.org/officeDocument/2006/relationships/control" Target="../activeX/activeX192.xml"/><Relationship Id="rId230" Type="http://schemas.openxmlformats.org/officeDocument/2006/relationships/control" Target="../activeX/activeX208.xml"/><Relationship Id="rId235" Type="http://schemas.openxmlformats.org/officeDocument/2006/relationships/control" Target="../activeX/activeX213.xml"/><Relationship Id="rId251" Type="http://schemas.openxmlformats.org/officeDocument/2006/relationships/control" Target="../activeX/activeX229.xml"/><Relationship Id="rId256" Type="http://schemas.openxmlformats.org/officeDocument/2006/relationships/control" Target="../activeX/activeX234.xml"/><Relationship Id="rId277" Type="http://schemas.openxmlformats.org/officeDocument/2006/relationships/image" Target="../media/image43.emf"/><Relationship Id="rId25" Type="http://schemas.openxmlformats.org/officeDocument/2006/relationships/control" Target="../activeX/activeX22.xml"/><Relationship Id="rId46" Type="http://schemas.openxmlformats.org/officeDocument/2006/relationships/control" Target="../activeX/activeX35.xml"/><Relationship Id="rId67" Type="http://schemas.openxmlformats.org/officeDocument/2006/relationships/control" Target="../activeX/activeX46.xml"/><Relationship Id="rId116" Type="http://schemas.openxmlformats.org/officeDocument/2006/relationships/control" Target="../activeX/activeX95.xml"/><Relationship Id="rId137" Type="http://schemas.openxmlformats.org/officeDocument/2006/relationships/control" Target="../activeX/activeX115.xml"/><Relationship Id="rId158" Type="http://schemas.openxmlformats.org/officeDocument/2006/relationships/control" Target="../activeX/activeX136.xml"/><Relationship Id="rId272" Type="http://schemas.openxmlformats.org/officeDocument/2006/relationships/control" Target="../activeX/activeX250.xml"/><Relationship Id="rId20" Type="http://schemas.openxmlformats.org/officeDocument/2006/relationships/control" Target="../activeX/activeX17.xml"/><Relationship Id="rId41" Type="http://schemas.openxmlformats.org/officeDocument/2006/relationships/image" Target="../media/image29.emf"/><Relationship Id="rId62" Type="http://schemas.openxmlformats.org/officeDocument/2006/relationships/control" Target="../activeX/activeX43.xml"/><Relationship Id="rId83" Type="http://schemas.openxmlformats.org/officeDocument/2006/relationships/control" Target="../activeX/activeX62.xml"/><Relationship Id="rId88" Type="http://schemas.openxmlformats.org/officeDocument/2006/relationships/control" Target="../activeX/activeX67.xml"/><Relationship Id="rId111" Type="http://schemas.openxmlformats.org/officeDocument/2006/relationships/control" Target="../activeX/activeX90.xml"/><Relationship Id="rId132" Type="http://schemas.openxmlformats.org/officeDocument/2006/relationships/control" Target="../activeX/activeX111.xml"/><Relationship Id="rId153" Type="http://schemas.openxmlformats.org/officeDocument/2006/relationships/control" Target="../activeX/activeX131.xml"/><Relationship Id="rId174" Type="http://schemas.openxmlformats.org/officeDocument/2006/relationships/control" Target="../activeX/activeX152.xml"/><Relationship Id="rId179" Type="http://schemas.openxmlformats.org/officeDocument/2006/relationships/control" Target="../activeX/activeX157.xml"/><Relationship Id="rId195" Type="http://schemas.openxmlformats.org/officeDocument/2006/relationships/control" Target="../activeX/activeX173.xml"/><Relationship Id="rId209" Type="http://schemas.openxmlformats.org/officeDocument/2006/relationships/control" Target="../activeX/activeX187.xml"/><Relationship Id="rId190" Type="http://schemas.openxmlformats.org/officeDocument/2006/relationships/control" Target="../activeX/activeX168.xml"/><Relationship Id="rId204" Type="http://schemas.openxmlformats.org/officeDocument/2006/relationships/control" Target="../activeX/activeX182.xml"/><Relationship Id="rId220" Type="http://schemas.openxmlformats.org/officeDocument/2006/relationships/control" Target="../activeX/activeX198.xml"/><Relationship Id="rId225" Type="http://schemas.openxmlformats.org/officeDocument/2006/relationships/control" Target="../activeX/activeX203.xml"/><Relationship Id="rId241" Type="http://schemas.openxmlformats.org/officeDocument/2006/relationships/control" Target="../activeX/activeX219.xml"/><Relationship Id="rId246" Type="http://schemas.openxmlformats.org/officeDocument/2006/relationships/control" Target="../activeX/activeX224.xml"/><Relationship Id="rId267" Type="http://schemas.openxmlformats.org/officeDocument/2006/relationships/control" Target="../activeX/activeX245.xml"/><Relationship Id="rId15" Type="http://schemas.openxmlformats.org/officeDocument/2006/relationships/image" Target="../media/image23.emf"/><Relationship Id="rId36" Type="http://schemas.openxmlformats.org/officeDocument/2006/relationships/control" Target="../activeX/activeX30.xml"/><Relationship Id="rId57" Type="http://schemas.openxmlformats.org/officeDocument/2006/relationships/image" Target="../media/image37.emf"/><Relationship Id="rId106" Type="http://schemas.openxmlformats.org/officeDocument/2006/relationships/control" Target="../activeX/activeX85.xml"/><Relationship Id="rId127" Type="http://schemas.openxmlformats.org/officeDocument/2006/relationships/control" Target="../activeX/activeX106.xml"/><Relationship Id="rId262" Type="http://schemas.openxmlformats.org/officeDocument/2006/relationships/control" Target="../activeX/activeX240.xml"/><Relationship Id="rId10" Type="http://schemas.openxmlformats.org/officeDocument/2006/relationships/control" Target="../activeX/activeX10.xml"/><Relationship Id="rId31" Type="http://schemas.openxmlformats.org/officeDocument/2006/relationships/image" Target="../media/image24.emf"/><Relationship Id="rId52" Type="http://schemas.openxmlformats.org/officeDocument/2006/relationships/control" Target="../activeX/activeX38.xml"/><Relationship Id="rId73" Type="http://schemas.openxmlformats.org/officeDocument/2006/relationships/control" Target="../activeX/activeX52.xml"/><Relationship Id="rId78" Type="http://schemas.openxmlformats.org/officeDocument/2006/relationships/control" Target="../activeX/activeX57.xml"/><Relationship Id="rId94" Type="http://schemas.openxmlformats.org/officeDocument/2006/relationships/control" Target="../activeX/activeX73.xml"/><Relationship Id="rId99" Type="http://schemas.openxmlformats.org/officeDocument/2006/relationships/control" Target="../activeX/activeX78.xml"/><Relationship Id="rId101" Type="http://schemas.openxmlformats.org/officeDocument/2006/relationships/control" Target="../activeX/activeX80.xml"/><Relationship Id="rId122" Type="http://schemas.openxmlformats.org/officeDocument/2006/relationships/control" Target="../activeX/activeX101.xml"/><Relationship Id="rId143" Type="http://schemas.openxmlformats.org/officeDocument/2006/relationships/control" Target="../activeX/activeX121.xml"/><Relationship Id="rId148" Type="http://schemas.openxmlformats.org/officeDocument/2006/relationships/control" Target="../activeX/activeX126.xml"/><Relationship Id="rId164" Type="http://schemas.openxmlformats.org/officeDocument/2006/relationships/control" Target="../activeX/activeX142.xml"/><Relationship Id="rId169" Type="http://schemas.openxmlformats.org/officeDocument/2006/relationships/control" Target="../activeX/activeX147.xml"/><Relationship Id="rId185" Type="http://schemas.openxmlformats.org/officeDocument/2006/relationships/control" Target="../activeX/activeX163.xml"/><Relationship Id="rId4" Type="http://schemas.openxmlformats.org/officeDocument/2006/relationships/control" Target="../activeX/activeX7.xml"/><Relationship Id="rId9" Type="http://schemas.openxmlformats.org/officeDocument/2006/relationships/image" Target="../media/image20.emf"/><Relationship Id="rId180" Type="http://schemas.openxmlformats.org/officeDocument/2006/relationships/control" Target="../activeX/activeX158.xml"/><Relationship Id="rId210" Type="http://schemas.openxmlformats.org/officeDocument/2006/relationships/control" Target="../activeX/activeX188.xml"/><Relationship Id="rId215" Type="http://schemas.openxmlformats.org/officeDocument/2006/relationships/control" Target="../activeX/activeX193.xml"/><Relationship Id="rId236" Type="http://schemas.openxmlformats.org/officeDocument/2006/relationships/control" Target="../activeX/activeX214.xml"/><Relationship Id="rId257" Type="http://schemas.openxmlformats.org/officeDocument/2006/relationships/control" Target="../activeX/activeX235.xml"/><Relationship Id="rId278" Type="http://schemas.openxmlformats.org/officeDocument/2006/relationships/ctrlProp" Target="../ctrlProps/ctrlProp1.xml"/><Relationship Id="rId26" Type="http://schemas.openxmlformats.org/officeDocument/2006/relationships/control" Target="../activeX/activeX23.xml"/><Relationship Id="rId231" Type="http://schemas.openxmlformats.org/officeDocument/2006/relationships/control" Target="../activeX/activeX209.xml"/><Relationship Id="rId252" Type="http://schemas.openxmlformats.org/officeDocument/2006/relationships/control" Target="../activeX/activeX230.xml"/><Relationship Id="rId273" Type="http://schemas.openxmlformats.org/officeDocument/2006/relationships/control" Target="../activeX/activeX251.xml"/><Relationship Id="rId47" Type="http://schemas.openxmlformats.org/officeDocument/2006/relationships/image" Target="../media/image32.emf"/><Relationship Id="rId68" Type="http://schemas.openxmlformats.org/officeDocument/2006/relationships/control" Target="../activeX/activeX47.xml"/><Relationship Id="rId89" Type="http://schemas.openxmlformats.org/officeDocument/2006/relationships/control" Target="../activeX/activeX68.xml"/><Relationship Id="rId112" Type="http://schemas.openxmlformats.org/officeDocument/2006/relationships/control" Target="../activeX/activeX91.xml"/><Relationship Id="rId133" Type="http://schemas.openxmlformats.org/officeDocument/2006/relationships/control" Target="../activeX/activeX112.xml"/><Relationship Id="rId154" Type="http://schemas.openxmlformats.org/officeDocument/2006/relationships/control" Target="../activeX/activeX132.xml"/><Relationship Id="rId175" Type="http://schemas.openxmlformats.org/officeDocument/2006/relationships/control" Target="../activeX/activeX153.xml"/><Relationship Id="rId196" Type="http://schemas.openxmlformats.org/officeDocument/2006/relationships/control" Target="../activeX/activeX174.xml"/><Relationship Id="rId200" Type="http://schemas.openxmlformats.org/officeDocument/2006/relationships/control" Target="../activeX/activeX178.xml"/><Relationship Id="rId16" Type="http://schemas.openxmlformats.org/officeDocument/2006/relationships/control" Target="../activeX/activeX13.xml"/><Relationship Id="rId221" Type="http://schemas.openxmlformats.org/officeDocument/2006/relationships/control" Target="../activeX/activeX199.xml"/><Relationship Id="rId242" Type="http://schemas.openxmlformats.org/officeDocument/2006/relationships/control" Target="../activeX/activeX220.xml"/><Relationship Id="rId263" Type="http://schemas.openxmlformats.org/officeDocument/2006/relationships/control" Target="../activeX/activeX241.xml"/><Relationship Id="rId37" Type="http://schemas.openxmlformats.org/officeDocument/2006/relationships/image" Target="../media/image27.emf"/><Relationship Id="rId58" Type="http://schemas.openxmlformats.org/officeDocument/2006/relationships/control" Target="../activeX/activeX41.xml"/><Relationship Id="rId79" Type="http://schemas.openxmlformats.org/officeDocument/2006/relationships/control" Target="../activeX/activeX58.xml"/><Relationship Id="rId102" Type="http://schemas.openxmlformats.org/officeDocument/2006/relationships/control" Target="../activeX/activeX81.xml"/><Relationship Id="rId123" Type="http://schemas.openxmlformats.org/officeDocument/2006/relationships/control" Target="../activeX/activeX102.xml"/><Relationship Id="rId144" Type="http://schemas.openxmlformats.org/officeDocument/2006/relationships/control" Target="../activeX/activeX122.xml"/><Relationship Id="rId90" Type="http://schemas.openxmlformats.org/officeDocument/2006/relationships/control" Target="../activeX/activeX69.xml"/><Relationship Id="rId165" Type="http://schemas.openxmlformats.org/officeDocument/2006/relationships/control" Target="../activeX/activeX143.xml"/><Relationship Id="rId186" Type="http://schemas.openxmlformats.org/officeDocument/2006/relationships/control" Target="../activeX/activeX164.xml"/><Relationship Id="rId211" Type="http://schemas.openxmlformats.org/officeDocument/2006/relationships/control" Target="../activeX/activeX189.xml"/><Relationship Id="rId232" Type="http://schemas.openxmlformats.org/officeDocument/2006/relationships/control" Target="../activeX/activeX210.xml"/><Relationship Id="rId253" Type="http://schemas.openxmlformats.org/officeDocument/2006/relationships/control" Target="../activeX/activeX231.xml"/><Relationship Id="rId274" Type="http://schemas.openxmlformats.org/officeDocument/2006/relationships/control" Target="../activeX/activeX252.xml"/><Relationship Id="rId27" Type="http://schemas.openxmlformats.org/officeDocument/2006/relationships/control" Target="../activeX/activeX24.xml"/><Relationship Id="rId48" Type="http://schemas.openxmlformats.org/officeDocument/2006/relationships/control" Target="../activeX/activeX36.xml"/><Relationship Id="rId69" Type="http://schemas.openxmlformats.org/officeDocument/2006/relationships/control" Target="../activeX/activeX48.xml"/><Relationship Id="rId113" Type="http://schemas.openxmlformats.org/officeDocument/2006/relationships/control" Target="../activeX/activeX92.xml"/><Relationship Id="rId134" Type="http://schemas.openxmlformats.org/officeDocument/2006/relationships/control" Target="../activeX/activeX113.xml"/><Relationship Id="rId80" Type="http://schemas.openxmlformats.org/officeDocument/2006/relationships/control" Target="../activeX/activeX59.xml"/><Relationship Id="rId155" Type="http://schemas.openxmlformats.org/officeDocument/2006/relationships/control" Target="../activeX/activeX133.xml"/><Relationship Id="rId176" Type="http://schemas.openxmlformats.org/officeDocument/2006/relationships/control" Target="../activeX/activeX154.xml"/><Relationship Id="rId197" Type="http://schemas.openxmlformats.org/officeDocument/2006/relationships/control" Target="../activeX/activeX175.xml"/><Relationship Id="rId201" Type="http://schemas.openxmlformats.org/officeDocument/2006/relationships/control" Target="../activeX/activeX179.xml"/><Relationship Id="rId222" Type="http://schemas.openxmlformats.org/officeDocument/2006/relationships/control" Target="../activeX/activeX200.xml"/><Relationship Id="rId243" Type="http://schemas.openxmlformats.org/officeDocument/2006/relationships/control" Target="../activeX/activeX221.xml"/><Relationship Id="rId264" Type="http://schemas.openxmlformats.org/officeDocument/2006/relationships/control" Target="../activeX/activeX242.xml"/><Relationship Id="rId17" Type="http://schemas.openxmlformats.org/officeDocument/2006/relationships/control" Target="../activeX/activeX14.xml"/><Relationship Id="rId38" Type="http://schemas.openxmlformats.org/officeDocument/2006/relationships/control" Target="../activeX/activeX31.xml"/><Relationship Id="rId59" Type="http://schemas.openxmlformats.org/officeDocument/2006/relationships/image" Target="../media/image38.emf"/><Relationship Id="rId103" Type="http://schemas.openxmlformats.org/officeDocument/2006/relationships/control" Target="../activeX/activeX82.xml"/><Relationship Id="rId124" Type="http://schemas.openxmlformats.org/officeDocument/2006/relationships/control" Target="../activeX/activeX103.xml"/><Relationship Id="rId70" Type="http://schemas.openxmlformats.org/officeDocument/2006/relationships/control" Target="../activeX/activeX49.xml"/><Relationship Id="rId91" Type="http://schemas.openxmlformats.org/officeDocument/2006/relationships/control" Target="../activeX/activeX70.xml"/><Relationship Id="rId145" Type="http://schemas.openxmlformats.org/officeDocument/2006/relationships/control" Target="../activeX/activeX123.xml"/><Relationship Id="rId166" Type="http://schemas.openxmlformats.org/officeDocument/2006/relationships/control" Target="../activeX/activeX144.xml"/><Relationship Id="rId187" Type="http://schemas.openxmlformats.org/officeDocument/2006/relationships/control" Target="../activeX/activeX165.xml"/><Relationship Id="rId1" Type="http://schemas.openxmlformats.org/officeDocument/2006/relationships/printerSettings" Target="../printerSettings/printerSettings5.bin"/><Relationship Id="rId212" Type="http://schemas.openxmlformats.org/officeDocument/2006/relationships/control" Target="../activeX/activeX190.xml"/><Relationship Id="rId233" Type="http://schemas.openxmlformats.org/officeDocument/2006/relationships/control" Target="../activeX/activeX211.xml"/><Relationship Id="rId254" Type="http://schemas.openxmlformats.org/officeDocument/2006/relationships/control" Target="../activeX/activeX232.xml"/><Relationship Id="rId28" Type="http://schemas.openxmlformats.org/officeDocument/2006/relationships/control" Target="../activeX/activeX25.xml"/><Relationship Id="rId49" Type="http://schemas.openxmlformats.org/officeDocument/2006/relationships/image" Target="../media/image33.emf"/><Relationship Id="rId114" Type="http://schemas.openxmlformats.org/officeDocument/2006/relationships/control" Target="../activeX/activeX93.xml"/><Relationship Id="rId275" Type="http://schemas.openxmlformats.org/officeDocument/2006/relationships/control" Target="../activeX/activeX253.xml"/><Relationship Id="rId60" Type="http://schemas.openxmlformats.org/officeDocument/2006/relationships/control" Target="../activeX/activeX42.xml"/><Relationship Id="rId81" Type="http://schemas.openxmlformats.org/officeDocument/2006/relationships/control" Target="../activeX/activeX60.xml"/><Relationship Id="rId135" Type="http://schemas.openxmlformats.org/officeDocument/2006/relationships/control" Target="../activeX/activeX114.xml"/><Relationship Id="rId156" Type="http://schemas.openxmlformats.org/officeDocument/2006/relationships/control" Target="../activeX/activeX134.xml"/><Relationship Id="rId177" Type="http://schemas.openxmlformats.org/officeDocument/2006/relationships/control" Target="../activeX/activeX155.xml"/><Relationship Id="rId198" Type="http://schemas.openxmlformats.org/officeDocument/2006/relationships/control" Target="../activeX/activeX17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4.vml"/><Relationship Id="rId7" Type="http://schemas.openxmlformats.org/officeDocument/2006/relationships/ctrlProp" Target="../ctrlProps/ctrlProp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56.xml"/><Relationship Id="rId5" Type="http://schemas.openxmlformats.org/officeDocument/2006/relationships/image" Target="../media/image45.emf"/><Relationship Id="rId4" Type="http://schemas.openxmlformats.org/officeDocument/2006/relationships/control" Target="../activeX/activeX25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59.xml"/><Relationship Id="rId13" Type="http://schemas.openxmlformats.org/officeDocument/2006/relationships/image" Target="../media/image50.emf"/><Relationship Id="rId18" Type="http://schemas.openxmlformats.org/officeDocument/2006/relationships/control" Target="../activeX/activeX264.xml"/><Relationship Id="rId26" Type="http://schemas.openxmlformats.org/officeDocument/2006/relationships/control" Target="../activeX/activeX268.xml"/><Relationship Id="rId3" Type="http://schemas.openxmlformats.org/officeDocument/2006/relationships/vmlDrawing" Target="../drawings/vmlDrawing5.vml"/><Relationship Id="rId21" Type="http://schemas.openxmlformats.org/officeDocument/2006/relationships/image" Target="../media/image54.emf"/><Relationship Id="rId7" Type="http://schemas.openxmlformats.org/officeDocument/2006/relationships/image" Target="../media/image47.emf"/><Relationship Id="rId12" Type="http://schemas.openxmlformats.org/officeDocument/2006/relationships/control" Target="../activeX/activeX261.xml"/><Relationship Id="rId17" Type="http://schemas.openxmlformats.org/officeDocument/2006/relationships/image" Target="../media/image52.emf"/><Relationship Id="rId25" Type="http://schemas.openxmlformats.org/officeDocument/2006/relationships/image" Target="../media/image56.emf"/><Relationship Id="rId2" Type="http://schemas.openxmlformats.org/officeDocument/2006/relationships/drawing" Target="../drawings/drawing6.xml"/><Relationship Id="rId16" Type="http://schemas.openxmlformats.org/officeDocument/2006/relationships/control" Target="../activeX/activeX263.xml"/><Relationship Id="rId20" Type="http://schemas.openxmlformats.org/officeDocument/2006/relationships/control" Target="../activeX/activeX265.xml"/><Relationship Id="rId29" Type="http://schemas.openxmlformats.org/officeDocument/2006/relationships/image" Target="../media/image58.emf"/><Relationship Id="rId1" Type="http://schemas.openxmlformats.org/officeDocument/2006/relationships/printerSettings" Target="../printerSettings/printerSettings7.bin"/><Relationship Id="rId6" Type="http://schemas.openxmlformats.org/officeDocument/2006/relationships/control" Target="../activeX/activeX258.xml"/><Relationship Id="rId11" Type="http://schemas.openxmlformats.org/officeDocument/2006/relationships/image" Target="../media/image49.emf"/><Relationship Id="rId24" Type="http://schemas.openxmlformats.org/officeDocument/2006/relationships/control" Target="../activeX/activeX267.xml"/><Relationship Id="rId5" Type="http://schemas.openxmlformats.org/officeDocument/2006/relationships/image" Target="../media/image46.emf"/><Relationship Id="rId15" Type="http://schemas.openxmlformats.org/officeDocument/2006/relationships/image" Target="../media/image51.emf"/><Relationship Id="rId23" Type="http://schemas.openxmlformats.org/officeDocument/2006/relationships/image" Target="../media/image55.emf"/><Relationship Id="rId28" Type="http://schemas.openxmlformats.org/officeDocument/2006/relationships/control" Target="../activeX/activeX269.xml"/><Relationship Id="rId10" Type="http://schemas.openxmlformats.org/officeDocument/2006/relationships/control" Target="../activeX/activeX260.xml"/><Relationship Id="rId19" Type="http://schemas.openxmlformats.org/officeDocument/2006/relationships/image" Target="../media/image53.emf"/><Relationship Id="rId4" Type="http://schemas.openxmlformats.org/officeDocument/2006/relationships/control" Target="../activeX/activeX257.xml"/><Relationship Id="rId9" Type="http://schemas.openxmlformats.org/officeDocument/2006/relationships/image" Target="../media/image48.emf"/><Relationship Id="rId14" Type="http://schemas.openxmlformats.org/officeDocument/2006/relationships/control" Target="../activeX/activeX262.xml"/><Relationship Id="rId22" Type="http://schemas.openxmlformats.org/officeDocument/2006/relationships/control" Target="../activeX/activeX266.xml"/><Relationship Id="rId27" Type="http://schemas.openxmlformats.org/officeDocument/2006/relationships/image" Target="../media/image5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72.xml"/><Relationship Id="rId13" Type="http://schemas.openxmlformats.org/officeDocument/2006/relationships/image" Target="../media/image63.emf"/><Relationship Id="rId18" Type="http://schemas.openxmlformats.org/officeDocument/2006/relationships/control" Target="../activeX/activeX277.xml"/><Relationship Id="rId26" Type="http://schemas.openxmlformats.org/officeDocument/2006/relationships/control" Target="../activeX/activeX281.xml"/><Relationship Id="rId3" Type="http://schemas.openxmlformats.org/officeDocument/2006/relationships/vmlDrawing" Target="../drawings/vmlDrawing6.vml"/><Relationship Id="rId21" Type="http://schemas.openxmlformats.org/officeDocument/2006/relationships/image" Target="../media/image67.emf"/><Relationship Id="rId34" Type="http://schemas.openxmlformats.org/officeDocument/2006/relationships/control" Target="../activeX/activeX285.xml"/><Relationship Id="rId7" Type="http://schemas.openxmlformats.org/officeDocument/2006/relationships/image" Target="../media/image60.emf"/><Relationship Id="rId12" Type="http://schemas.openxmlformats.org/officeDocument/2006/relationships/control" Target="../activeX/activeX274.xml"/><Relationship Id="rId17" Type="http://schemas.openxmlformats.org/officeDocument/2006/relationships/image" Target="../media/image65.emf"/><Relationship Id="rId25" Type="http://schemas.openxmlformats.org/officeDocument/2006/relationships/image" Target="../media/image69.emf"/><Relationship Id="rId33" Type="http://schemas.openxmlformats.org/officeDocument/2006/relationships/image" Target="../media/image73.emf"/><Relationship Id="rId2" Type="http://schemas.openxmlformats.org/officeDocument/2006/relationships/drawing" Target="../drawings/drawing7.xml"/><Relationship Id="rId16" Type="http://schemas.openxmlformats.org/officeDocument/2006/relationships/control" Target="../activeX/activeX276.xml"/><Relationship Id="rId20" Type="http://schemas.openxmlformats.org/officeDocument/2006/relationships/control" Target="../activeX/activeX278.xml"/><Relationship Id="rId29" Type="http://schemas.openxmlformats.org/officeDocument/2006/relationships/image" Target="../media/image71.emf"/><Relationship Id="rId1" Type="http://schemas.openxmlformats.org/officeDocument/2006/relationships/printerSettings" Target="../printerSettings/printerSettings8.bin"/><Relationship Id="rId6" Type="http://schemas.openxmlformats.org/officeDocument/2006/relationships/control" Target="../activeX/activeX271.xml"/><Relationship Id="rId11" Type="http://schemas.openxmlformats.org/officeDocument/2006/relationships/image" Target="../media/image62.emf"/><Relationship Id="rId24" Type="http://schemas.openxmlformats.org/officeDocument/2006/relationships/control" Target="../activeX/activeX280.xml"/><Relationship Id="rId32" Type="http://schemas.openxmlformats.org/officeDocument/2006/relationships/control" Target="../activeX/activeX284.xml"/><Relationship Id="rId5" Type="http://schemas.openxmlformats.org/officeDocument/2006/relationships/image" Target="../media/image59.emf"/><Relationship Id="rId15" Type="http://schemas.openxmlformats.org/officeDocument/2006/relationships/image" Target="../media/image64.emf"/><Relationship Id="rId23" Type="http://schemas.openxmlformats.org/officeDocument/2006/relationships/image" Target="../media/image68.emf"/><Relationship Id="rId28" Type="http://schemas.openxmlformats.org/officeDocument/2006/relationships/control" Target="../activeX/activeX282.xml"/><Relationship Id="rId10" Type="http://schemas.openxmlformats.org/officeDocument/2006/relationships/control" Target="../activeX/activeX273.xml"/><Relationship Id="rId19" Type="http://schemas.openxmlformats.org/officeDocument/2006/relationships/image" Target="../media/image66.emf"/><Relationship Id="rId31" Type="http://schemas.openxmlformats.org/officeDocument/2006/relationships/image" Target="../media/image72.emf"/><Relationship Id="rId4" Type="http://schemas.openxmlformats.org/officeDocument/2006/relationships/control" Target="../activeX/activeX270.xml"/><Relationship Id="rId9" Type="http://schemas.openxmlformats.org/officeDocument/2006/relationships/image" Target="../media/image61.emf"/><Relationship Id="rId14" Type="http://schemas.openxmlformats.org/officeDocument/2006/relationships/control" Target="../activeX/activeX275.xml"/><Relationship Id="rId22" Type="http://schemas.openxmlformats.org/officeDocument/2006/relationships/control" Target="../activeX/activeX279.xml"/><Relationship Id="rId27" Type="http://schemas.openxmlformats.org/officeDocument/2006/relationships/image" Target="../media/image70.emf"/><Relationship Id="rId30" Type="http://schemas.openxmlformats.org/officeDocument/2006/relationships/control" Target="../activeX/activeX283.xml"/><Relationship Id="rId35" Type="http://schemas.openxmlformats.org/officeDocument/2006/relationships/image" Target="../media/image74.emf"/></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5.bin"/><Relationship Id="rId5" Type="http://schemas.openxmlformats.org/officeDocument/2006/relationships/image" Target="../media/image82.emf"/><Relationship Id="rId4" Type="http://schemas.openxmlformats.org/officeDocument/2006/relationships/control" Target="../activeX/activeX286.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89.xml"/><Relationship Id="rId13" Type="http://schemas.openxmlformats.org/officeDocument/2006/relationships/image" Target="../media/image87.emf"/><Relationship Id="rId18" Type="http://schemas.openxmlformats.org/officeDocument/2006/relationships/control" Target="../activeX/activeX294.xml"/><Relationship Id="rId3" Type="http://schemas.openxmlformats.org/officeDocument/2006/relationships/vmlDrawing" Target="../drawings/vmlDrawing8.vml"/><Relationship Id="rId7" Type="http://schemas.openxmlformats.org/officeDocument/2006/relationships/image" Target="../media/image84.emf"/><Relationship Id="rId12" Type="http://schemas.openxmlformats.org/officeDocument/2006/relationships/control" Target="../activeX/activeX291.xml"/><Relationship Id="rId17" Type="http://schemas.openxmlformats.org/officeDocument/2006/relationships/image" Target="../media/image89.emf"/><Relationship Id="rId2" Type="http://schemas.openxmlformats.org/officeDocument/2006/relationships/drawing" Target="../drawings/drawing11.xml"/><Relationship Id="rId16" Type="http://schemas.openxmlformats.org/officeDocument/2006/relationships/control" Target="../activeX/activeX293.xml"/><Relationship Id="rId20" Type="http://schemas.openxmlformats.org/officeDocument/2006/relationships/ctrlProp" Target="../ctrlProps/ctrlProp4.xml"/><Relationship Id="rId1" Type="http://schemas.openxmlformats.org/officeDocument/2006/relationships/printerSettings" Target="../printerSettings/printerSettings16.bin"/><Relationship Id="rId6" Type="http://schemas.openxmlformats.org/officeDocument/2006/relationships/control" Target="../activeX/activeX288.xml"/><Relationship Id="rId11" Type="http://schemas.openxmlformats.org/officeDocument/2006/relationships/image" Target="../media/image86.emf"/><Relationship Id="rId5" Type="http://schemas.openxmlformats.org/officeDocument/2006/relationships/image" Target="../media/image83.emf"/><Relationship Id="rId15" Type="http://schemas.openxmlformats.org/officeDocument/2006/relationships/image" Target="../media/image88.emf"/><Relationship Id="rId10" Type="http://schemas.openxmlformats.org/officeDocument/2006/relationships/control" Target="../activeX/activeX290.xml"/><Relationship Id="rId19" Type="http://schemas.openxmlformats.org/officeDocument/2006/relationships/image" Target="../media/image90.emf"/><Relationship Id="rId4" Type="http://schemas.openxmlformats.org/officeDocument/2006/relationships/control" Target="../activeX/activeX287.xml"/><Relationship Id="rId9" Type="http://schemas.openxmlformats.org/officeDocument/2006/relationships/image" Target="../media/image85.emf"/><Relationship Id="rId14" Type="http://schemas.openxmlformats.org/officeDocument/2006/relationships/control" Target="../activeX/activeX2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97.xml"/><Relationship Id="rId3" Type="http://schemas.openxmlformats.org/officeDocument/2006/relationships/vmlDrawing" Target="../drawings/vmlDrawing9.vml"/><Relationship Id="rId7" Type="http://schemas.openxmlformats.org/officeDocument/2006/relationships/image" Target="../media/image92.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296.xml"/><Relationship Id="rId11" Type="http://schemas.openxmlformats.org/officeDocument/2006/relationships/image" Target="../media/image94.emf"/><Relationship Id="rId5" Type="http://schemas.openxmlformats.org/officeDocument/2006/relationships/image" Target="../media/image91.emf"/><Relationship Id="rId10" Type="http://schemas.openxmlformats.org/officeDocument/2006/relationships/control" Target="../activeX/activeX298.xml"/><Relationship Id="rId4" Type="http://schemas.openxmlformats.org/officeDocument/2006/relationships/control" Target="../activeX/activeX295.xml"/><Relationship Id="rId9" Type="http://schemas.openxmlformats.org/officeDocument/2006/relationships/image" Target="../media/image93.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trlProp" Target="../ctrlProps/ctrlProp5.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22.bin"/><Relationship Id="rId5" Type="http://schemas.openxmlformats.org/officeDocument/2006/relationships/image" Target="../media/image96.emf"/><Relationship Id="rId4" Type="http://schemas.openxmlformats.org/officeDocument/2006/relationships/control" Target="../activeX/activeX29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W7"/>
  <sheetViews>
    <sheetView showGridLines="0" showRowColHeaders="0" tabSelected="1" zoomScaleNormal="100" workbookViewId="0">
      <selection activeCell="A7" sqref="A7"/>
    </sheetView>
  </sheetViews>
  <sheetFormatPr defaultColWidth="0" defaultRowHeight="14.25" zeroHeight="1" x14ac:dyDescent="0.2"/>
  <cols>
    <col min="1" max="1" width="11.7109375" style="2" customWidth="1"/>
    <col min="2" max="22" width="9.140625" style="2" customWidth="1"/>
    <col min="23" max="23" width="15.7109375" style="2" customWidth="1"/>
    <col min="24" max="16384" width="9.140625" style="2" hidden="1"/>
  </cols>
  <sheetData>
    <row r="1" spans="1:23" ht="36.950000000000003" customHeight="1" x14ac:dyDescent="0.2">
      <c r="A1" s="1363" t="s">
        <v>800</v>
      </c>
      <c r="B1" s="1363"/>
      <c r="C1" s="1363"/>
      <c r="D1" s="1363"/>
      <c r="E1" s="1363"/>
      <c r="F1" s="1363"/>
      <c r="G1" s="1363"/>
      <c r="H1" s="1363"/>
      <c r="I1" s="1363"/>
      <c r="J1" s="1363"/>
      <c r="K1" s="1363"/>
      <c r="L1" s="1363"/>
      <c r="M1" s="1363"/>
      <c r="N1" s="1363"/>
      <c r="O1" s="1363"/>
      <c r="P1" s="1363"/>
      <c r="Q1" s="1363"/>
      <c r="R1" s="1363"/>
      <c r="S1" s="1363"/>
      <c r="T1" s="1363"/>
      <c r="U1" s="1364" t="s">
        <v>267</v>
      </c>
      <c r="V1" s="1364"/>
      <c r="W1" s="1364"/>
    </row>
    <row r="2" spans="1:23" ht="147.75" customHeight="1" x14ac:dyDescent="0.2">
      <c r="A2" s="369"/>
      <c r="B2" s="1365" t="s">
        <v>329</v>
      </c>
      <c r="C2" s="1365"/>
      <c r="D2" s="1365"/>
      <c r="E2" s="1365"/>
      <c r="F2" s="1365"/>
      <c r="G2" s="1365"/>
      <c r="H2" s="1365"/>
      <c r="I2" s="1365"/>
      <c r="J2" s="1365"/>
      <c r="K2" s="1365"/>
      <c r="L2" s="1365"/>
      <c r="M2" s="1365"/>
      <c r="N2" s="1365"/>
      <c r="O2" s="1365"/>
      <c r="P2" s="1365"/>
      <c r="Q2" s="1365"/>
      <c r="R2" s="1365"/>
      <c r="S2" s="1365"/>
      <c r="T2" s="1365"/>
      <c r="U2" s="370"/>
      <c r="V2" s="370"/>
      <c r="W2" s="370"/>
    </row>
    <row r="3" spans="1:23" ht="80.25" customHeight="1" x14ac:dyDescent="0.2">
      <c r="A3" s="369"/>
      <c r="B3" s="1366" t="s">
        <v>330</v>
      </c>
      <c r="C3" s="1366"/>
      <c r="D3" s="1366"/>
      <c r="E3" s="1366"/>
      <c r="F3" s="1366"/>
      <c r="G3" s="1366"/>
      <c r="H3" s="1366"/>
      <c r="I3" s="1366"/>
      <c r="J3" s="1366"/>
      <c r="K3" s="1366"/>
      <c r="L3" s="1366"/>
      <c r="M3" s="1366"/>
      <c r="N3" s="1366"/>
      <c r="O3" s="1366"/>
      <c r="P3" s="1366"/>
      <c r="Q3" s="1366"/>
      <c r="R3" s="1366"/>
      <c r="S3" s="1366"/>
      <c r="T3" s="1366"/>
      <c r="U3" s="370"/>
      <c r="V3" s="370"/>
      <c r="W3" s="370"/>
    </row>
    <row r="4" spans="1:23" ht="67.5" customHeight="1" x14ac:dyDescent="0.2">
      <c r="A4" s="369"/>
      <c r="B4" s="1367" t="s">
        <v>334</v>
      </c>
      <c r="C4" s="1367"/>
      <c r="D4" s="1367"/>
      <c r="E4" s="1367"/>
      <c r="F4" s="1367"/>
      <c r="G4" s="1367"/>
      <c r="H4" s="1367"/>
      <c r="I4" s="1367"/>
      <c r="J4" s="1367"/>
      <c r="K4" s="1367"/>
      <c r="L4" s="1367"/>
      <c r="M4" s="1367"/>
      <c r="N4" s="1367"/>
      <c r="O4" s="1367"/>
      <c r="P4" s="1367"/>
      <c r="Q4" s="1367"/>
      <c r="R4" s="1367"/>
      <c r="S4" s="1367"/>
      <c r="T4" s="1367"/>
      <c r="U4" s="1367"/>
      <c r="V4" s="1367"/>
      <c r="W4" s="1367"/>
    </row>
    <row r="5" spans="1:23" ht="20.100000000000001" customHeight="1" x14ac:dyDescent="0.2">
      <c r="A5" s="369"/>
      <c r="B5" s="371"/>
      <c r="C5" s="371"/>
      <c r="D5" s="371"/>
      <c r="E5" s="371"/>
      <c r="F5" s="371"/>
      <c r="G5" s="371"/>
      <c r="H5" s="371"/>
      <c r="I5" s="371"/>
      <c r="J5" s="371"/>
      <c r="K5" s="371"/>
      <c r="L5" s="371"/>
      <c r="M5" s="371"/>
      <c r="N5" s="371"/>
      <c r="O5" s="371"/>
      <c r="P5" s="371"/>
      <c r="Q5" s="371"/>
      <c r="R5" s="371"/>
      <c r="S5" s="371"/>
      <c r="T5" s="371"/>
      <c r="U5" s="371"/>
      <c r="V5" s="371"/>
      <c r="W5" s="371"/>
    </row>
    <row r="6" spans="1:23" ht="45" x14ac:dyDescent="0.2">
      <c r="A6" s="563">
        <f ca="1">NOW()</f>
        <v>46122.74738414352</v>
      </c>
      <c r="B6" s="1368" t="s">
        <v>331</v>
      </c>
      <c r="C6" s="1368"/>
      <c r="D6" s="1368"/>
      <c r="E6" s="1368"/>
      <c r="F6" s="1368"/>
      <c r="G6" s="1368"/>
      <c r="H6" s="1368"/>
      <c r="I6" s="1368"/>
      <c r="J6" s="1368"/>
      <c r="K6" s="1368"/>
      <c r="L6" s="1368"/>
      <c r="M6" s="1368"/>
      <c r="N6" s="1368"/>
      <c r="O6" s="1368"/>
      <c r="P6" s="1368"/>
      <c r="Q6" s="1368"/>
      <c r="R6" s="1368"/>
      <c r="S6" s="1368"/>
      <c r="T6" s="1368"/>
      <c r="U6" s="1368"/>
      <c r="V6" s="1368"/>
      <c r="W6" s="1368"/>
    </row>
    <row r="7" spans="1:23" s="373" customFormat="1" ht="42" x14ac:dyDescent="0.25">
      <c r="A7" s="372" t="s">
        <v>737</v>
      </c>
      <c r="B7" s="1361" t="s">
        <v>332</v>
      </c>
      <c r="C7" s="1361"/>
      <c r="D7" s="1361"/>
      <c r="E7" s="1361"/>
      <c r="F7" s="1361"/>
      <c r="G7" s="1361"/>
      <c r="H7" s="1361"/>
      <c r="I7" s="1361"/>
      <c r="J7" s="1361"/>
      <c r="K7" s="1362" t="s">
        <v>333</v>
      </c>
      <c r="L7" s="1362"/>
      <c r="M7" s="1362"/>
      <c r="N7" s="1362"/>
      <c r="O7" s="1362"/>
      <c r="P7" s="1362"/>
      <c r="Q7" s="1362"/>
      <c r="R7" s="1362"/>
      <c r="S7" s="1362"/>
      <c r="T7" s="1362"/>
      <c r="U7" s="1362"/>
      <c r="V7" s="1362"/>
      <c r="W7" s="1362"/>
    </row>
  </sheetData>
  <mergeCells count="8">
    <mergeCell ref="B7:J7"/>
    <mergeCell ref="K7:W7"/>
    <mergeCell ref="A1:T1"/>
    <mergeCell ref="U1:W1"/>
    <mergeCell ref="B2:T2"/>
    <mergeCell ref="B3:T3"/>
    <mergeCell ref="B4:W4"/>
    <mergeCell ref="B6:W6"/>
  </mergeCells>
  <hyperlinks>
    <hyperlink ref="K7:W7" r:id="rId1" display="Viraj Lakshan Rathnayake ***" xr:uid="{00000000-0004-0000-0000-000000000000}"/>
  </hyperlinks>
  <pageMargins left="0.7" right="0.7" top="0.75" bottom="0.75" header="0.3" footer="0.3"/>
  <pageSetup paperSize="9" orientation="portrait" r:id="rId2"/>
  <headerFooter>
    <oddFooter>&amp;C&amp;"Cambria,Italic"&amp;B&amp;10This File Was Prepared by LViraj on &amp;D at &amp;T</oddFooter>
  </headerFooter>
  <drawing r:id="rId3"/>
  <legacyDrawing r:id="rId4"/>
  <controls>
    <mc:AlternateContent xmlns:mc="http://schemas.openxmlformats.org/markup-compatibility/2006">
      <mc:Choice Requires="x14">
        <control shapeId="37894" r:id="rId5" name="PlainRollProductionButton">
          <controlPr defaultSize="0" autoLine="0" autoPict="0" r:id="rId6">
            <anchor moveWithCells="1">
              <from>
                <xdr:col>19</xdr:col>
                <xdr:colOff>409575</xdr:colOff>
                <xdr:row>2</xdr:row>
                <xdr:rowOff>19050</xdr:rowOff>
              </from>
              <to>
                <xdr:col>22</xdr:col>
                <xdr:colOff>838200</xdr:colOff>
                <xdr:row>2</xdr:row>
                <xdr:rowOff>904875</xdr:rowOff>
              </to>
            </anchor>
          </controlPr>
        </control>
      </mc:Choice>
      <mc:Fallback>
        <control shapeId="37894" r:id="rId5" name="PlainRollProductionButton"/>
      </mc:Fallback>
    </mc:AlternateContent>
    <mc:AlternateContent xmlns:mc="http://schemas.openxmlformats.org/markup-compatibility/2006">
      <mc:Choice Requires="x14">
        <control shapeId="37889" r:id="rId7" name="HomeButton">
          <controlPr defaultSize="0" print="0" autoLine="0" r:id="rId8">
            <anchor moveWithCells="1">
              <from>
                <xdr:col>20</xdr:col>
                <xdr:colOff>238125</xdr:colOff>
                <xdr:row>1</xdr:row>
                <xdr:rowOff>238125</xdr:rowOff>
              </from>
              <to>
                <xdr:col>22</xdr:col>
                <xdr:colOff>304800</xdr:colOff>
                <xdr:row>1</xdr:row>
                <xdr:rowOff>1609725</xdr:rowOff>
              </to>
            </anchor>
          </controlPr>
        </control>
      </mc:Choice>
      <mc:Fallback>
        <control shapeId="37889" r:id="rId7" name="HomeButton"/>
      </mc:Fallback>
    </mc:AlternateContent>
    <mc:AlternateContent xmlns:mc="http://schemas.openxmlformats.org/markup-compatibility/2006">
      <mc:Choice Requires="x14">
        <control shapeId="37890" r:id="rId9" name="LogoutButton">
          <controlPr defaultSize="0" print="0" autoLine="0" r:id="rId10">
            <anchor moveWithCells="1">
              <from>
                <xdr:col>0</xdr:col>
                <xdr:colOff>742950</xdr:colOff>
                <xdr:row>0</xdr:row>
                <xdr:rowOff>85725</xdr:rowOff>
              </from>
              <to>
                <xdr:col>1</xdr:col>
                <xdr:colOff>495300</xdr:colOff>
                <xdr:row>1</xdr:row>
                <xdr:rowOff>95250</xdr:rowOff>
              </to>
            </anchor>
          </controlPr>
        </control>
      </mc:Choice>
      <mc:Fallback>
        <control shapeId="37890" r:id="rId9" name="LogoutButton"/>
      </mc:Fallback>
    </mc:AlternateContent>
    <mc:AlternateContent xmlns:mc="http://schemas.openxmlformats.org/markup-compatibility/2006">
      <mc:Choice Requires="x14">
        <control shapeId="37891" r:id="rId11" name="LoginButton">
          <controlPr defaultSize="0" print="0" autoLine="0" r:id="rId12">
            <anchor moveWithCells="1">
              <from>
                <xdr:col>17</xdr:col>
                <xdr:colOff>581025</xdr:colOff>
                <xdr:row>0</xdr:row>
                <xdr:rowOff>390525</xdr:rowOff>
              </from>
              <to>
                <xdr:col>19</xdr:col>
                <xdr:colOff>466725</xdr:colOff>
                <xdr:row>1</xdr:row>
                <xdr:rowOff>400050</xdr:rowOff>
              </to>
            </anchor>
          </controlPr>
        </control>
      </mc:Choice>
      <mc:Fallback>
        <control shapeId="37891" r:id="rId11" name="LoginButton"/>
      </mc:Fallback>
    </mc:AlternateContent>
    <mc:AlternateContent xmlns:mc="http://schemas.openxmlformats.org/markup-compatibility/2006">
      <mc:Choice Requires="x14">
        <control shapeId="37892" r:id="rId13" name="TextBoxWelcomeGreeting">
          <controlPr defaultSize="0" autoLine="0" r:id="rId14">
            <anchor moveWithCells="1">
              <from>
                <xdr:col>8</xdr:col>
                <xdr:colOff>361950</xdr:colOff>
                <xdr:row>0</xdr:row>
                <xdr:rowOff>152400</xdr:rowOff>
              </from>
              <to>
                <xdr:col>16</xdr:col>
                <xdr:colOff>447675</xdr:colOff>
                <xdr:row>1</xdr:row>
                <xdr:rowOff>180975</xdr:rowOff>
              </to>
            </anchor>
          </controlPr>
        </control>
      </mc:Choice>
      <mc:Fallback>
        <control shapeId="37892" r:id="rId13" name="TextBoxWelcomeGreet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pageSetUpPr fitToPage="1"/>
  </sheetPr>
  <dimension ref="A1:BR438"/>
  <sheetViews>
    <sheetView showGridLines="0" zoomScaleNormal="100" workbookViewId="0">
      <selection activeCell="G70" sqref="G70"/>
    </sheetView>
  </sheetViews>
  <sheetFormatPr defaultRowHeight="32.25" customHeight="1" x14ac:dyDescent="0.2"/>
  <cols>
    <col min="1" max="1" width="30.85546875" style="2" customWidth="1"/>
    <col min="2" max="2" width="18.7109375" style="2" customWidth="1"/>
    <col min="3" max="38" width="12.7109375" style="2" customWidth="1"/>
    <col min="39" max="39" width="9.7109375" style="2" bestFit="1" customWidth="1"/>
    <col min="40" max="40" width="13.5703125" style="2" bestFit="1" customWidth="1"/>
    <col min="41" max="41" width="23.28515625" style="2" bestFit="1" customWidth="1"/>
    <col min="42" max="42" width="27.5703125" style="2" bestFit="1" customWidth="1"/>
    <col min="43" max="43" width="10.42578125" style="2" bestFit="1" customWidth="1"/>
    <col min="44" max="44" width="19.5703125" style="2" bestFit="1" customWidth="1"/>
    <col min="45" max="45" width="10.42578125" style="2" bestFit="1" customWidth="1"/>
    <col min="46" max="46" width="18.140625" style="2" bestFit="1" customWidth="1"/>
    <col min="47" max="47" width="14" style="2" bestFit="1" customWidth="1"/>
    <col min="48" max="48" width="15" style="2" bestFit="1" customWidth="1"/>
    <col min="49" max="49" width="14.140625" style="2" bestFit="1" customWidth="1"/>
    <col min="50" max="50" width="28.85546875" style="2" bestFit="1" customWidth="1"/>
    <col min="51" max="51" width="13.140625" style="2" bestFit="1" customWidth="1"/>
    <col min="52" max="52" width="11.5703125" style="2" bestFit="1" customWidth="1"/>
    <col min="53" max="53" width="17" style="2" bestFit="1" customWidth="1"/>
    <col min="54" max="54" width="9" style="2" bestFit="1" customWidth="1"/>
    <col min="55" max="55" width="13.85546875" style="2" bestFit="1" customWidth="1"/>
    <col min="56" max="56" width="9.7109375" style="2" bestFit="1" customWidth="1"/>
    <col min="57" max="57" width="15.7109375" style="2" bestFit="1" customWidth="1"/>
    <col min="58" max="58" width="8" style="2" bestFit="1" customWidth="1"/>
    <col min="59" max="59" width="26.140625" style="2" bestFit="1" customWidth="1"/>
    <col min="60" max="60" width="21.42578125" style="2" bestFit="1" customWidth="1"/>
    <col min="61" max="61" width="22" style="2" bestFit="1" customWidth="1"/>
    <col min="62" max="63" width="16.140625" style="2" bestFit="1" customWidth="1"/>
    <col min="64" max="64" width="16" style="2" bestFit="1" customWidth="1"/>
    <col min="65" max="65" width="15.140625" style="2" bestFit="1" customWidth="1"/>
    <col min="66" max="66" width="15.42578125" style="2" bestFit="1" customWidth="1"/>
    <col min="67" max="67" width="19.28515625" style="2" bestFit="1" customWidth="1"/>
    <col min="68" max="68" width="20.28515625" style="2" bestFit="1" customWidth="1"/>
    <col min="69" max="69" width="10.85546875" style="2" bestFit="1" customWidth="1"/>
    <col min="70" max="70" width="11.28515625" style="2" bestFit="1" customWidth="1"/>
    <col min="71" max="16384" width="9.140625" style="2"/>
  </cols>
  <sheetData>
    <row r="1" ht="14.1" customHeight="1" x14ac:dyDescent="0.2"/>
    <row r="2" ht="14.1" customHeight="1" x14ac:dyDescent="0.2"/>
    <row r="3" ht="14.1" customHeight="1" x14ac:dyDescent="0.2"/>
    <row r="4" ht="14.1" customHeight="1" x14ac:dyDescent="0.2"/>
    <row r="5" ht="14.1" customHeight="1" x14ac:dyDescent="0.2"/>
    <row r="6" ht="20.100000000000001" customHeight="1" x14ac:dyDescent="0.2"/>
    <row r="7" ht="14.25" customHeight="1" x14ac:dyDescent="0.2"/>
    <row r="8" ht="14.25" customHeight="1" x14ac:dyDescent="0.2"/>
    <row r="9" ht="14.25" customHeight="1" x14ac:dyDescent="0.2"/>
    <row r="10" ht="14.25" customHeight="1" x14ac:dyDescent="0.2"/>
    <row r="11" ht="14.25" customHeight="1" x14ac:dyDescent="0.2"/>
    <row r="12" ht="14.25" customHeight="1" x14ac:dyDescent="0.2"/>
    <row r="13" ht="14.25" customHeight="1" x14ac:dyDescent="0.2"/>
    <row r="14" ht="14.25" customHeight="1" x14ac:dyDescent="0.2"/>
    <row r="15" ht="14.25" customHeight="1" x14ac:dyDescent="0.2"/>
    <row r="16" ht="14.25" customHeight="1" x14ac:dyDescent="0.2"/>
    <row r="17" spans="1:23" ht="14.25" customHeight="1" x14ac:dyDescent="0.2"/>
    <row r="18" spans="1:23" ht="14.25" customHeight="1" x14ac:dyDescent="0.2"/>
    <row r="19" spans="1:23" ht="14.25" customHeight="1" x14ac:dyDescent="0.2"/>
    <row r="20" spans="1:23" ht="14.25" customHeight="1" x14ac:dyDescent="0.2"/>
    <row r="21" spans="1:23" ht="14.25" customHeight="1" x14ac:dyDescent="0.2"/>
    <row r="22" spans="1:23" ht="14.25" customHeight="1" x14ac:dyDescent="0.2"/>
    <row r="23" spans="1:23" ht="14.25" customHeight="1" x14ac:dyDescent="0.2"/>
    <row r="24" spans="1:23" ht="14.25" customHeight="1" x14ac:dyDescent="0.2"/>
    <row r="25" spans="1:23" ht="14.25" customHeight="1" x14ac:dyDescent="0.2"/>
    <row r="26" spans="1:23" ht="14.25" customHeight="1" x14ac:dyDescent="0.2"/>
    <row r="27" spans="1:23" ht="14.25" customHeight="1" x14ac:dyDescent="0.2"/>
    <row r="28" spans="1:23" ht="14.25" customHeight="1" x14ac:dyDescent="0.2"/>
    <row r="29" spans="1:23" ht="14.25" customHeight="1" x14ac:dyDescent="0.2"/>
    <row r="31" spans="1:23" ht="32.25" customHeight="1" x14ac:dyDescent="0.6">
      <c r="C31" s="5"/>
      <c r="E31" s="577"/>
      <c r="I31" s="616"/>
    </row>
    <row r="32" spans="1:23" ht="32.25" customHeight="1" x14ac:dyDescent="0.2">
      <c r="A32" s="578" t="s">
        <v>423</v>
      </c>
      <c r="B32" s="579" t="s">
        <v>0</v>
      </c>
      <c r="C32" s="579" t="s">
        <v>168</v>
      </c>
      <c r="D32" s="580" t="s">
        <v>420</v>
      </c>
      <c r="E32" s="580" t="s">
        <v>421</v>
      </c>
      <c r="F32" s="580" t="s">
        <v>489</v>
      </c>
      <c r="G32" s="581" t="s">
        <v>29</v>
      </c>
      <c r="H32" s="580" t="s">
        <v>428</v>
      </c>
      <c r="I32" s="607" t="s">
        <v>441</v>
      </c>
      <c r="J32" s="607" t="s">
        <v>442</v>
      </c>
      <c r="K32" s="607" t="s">
        <v>443</v>
      </c>
      <c r="L32" s="607" t="s">
        <v>444</v>
      </c>
      <c r="M32" s="607" t="s">
        <v>445</v>
      </c>
      <c r="N32" s="607" t="s">
        <v>446</v>
      </c>
      <c r="O32" s="607" t="s">
        <v>447</v>
      </c>
      <c r="P32" s="607" t="s">
        <v>448</v>
      </c>
      <c r="Q32" s="607" t="s">
        <v>449</v>
      </c>
      <c r="R32" s="607" t="s">
        <v>450</v>
      </c>
      <c r="S32" s="607" t="s">
        <v>235</v>
      </c>
      <c r="T32" s="607" t="s">
        <v>451</v>
      </c>
      <c r="U32" s="607" t="s">
        <v>452</v>
      </c>
      <c r="V32" s="607" t="s">
        <v>453</v>
      </c>
      <c r="W32" s="607" t="s">
        <v>454</v>
      </c>
    </row>
    <row r="33" spans="1:70" ht="32.25" customHeight="1" x14ac:dyDescent="0.25">
      <c r="A33" s="582" t="s">
        <v>232</v>
      </c>
      <c r="B33" s="583" t="str">
        <f>A40</f>
        <v>Bacon Pastry</v>
      </c>
      <c r="C33" s="583" t="str">
        <f>VLOOKUP(B33,'Delivery Summary'!B6:C76,2,FALSE)</f>
        <v>PS6</v>
      </c>
      <c r="D33" s="584">
        <f>VLOOKUP(B33,'5.00AM 3X Delivery'!X6:AP76,19,FALSE)</f>
        <v>28</v>
      </c>
      <c r="E33" s="584">
        <f>VLOOKUP(B33,'10.30AM &amp; 3.30PM Summary'!X84:AP155,19,FALSE)</f>
        <v>20</v>
      </c>
      <c r="F33" s="584">
        <f>VLOOKUP(B33,'10.30AM &amp; 3.30PM Summary'!X6:AP77,19,FALSE)</f>
        <v>0</v>
      </c>
      <c r="G33" s="585">
        <f>SUM(D33:F33)</f>
        <v>48</v>
      </c>
      <c r="H33" s="601">
        <f>AVERAGE(Table3[[#This Row],[5.00 AM]:[3.30 PM]])</f>
        <v>16</v>
      </c>
      <c r="I33" s="601">
        <f>VLOOKUP(Table3[[#This Row],[Item]],'5.00AM 3X Delivery'!X6:Z76,3,FALSE)</f>
        <v>0</v>
      </c>
      <c r="J33" s="606">
        <f>VLOOKUP(Table3[[#This Row],[Item]],'5.00AM 3X Delivery'!X6:AA76,4,FALSE)</f>
        <v>0</v>
      </c>
      <c r="K33" s="606">
        <f>VLOOKUP(Table3[[#This Row],[Item]],'5.00AM 3X Delivery'!X6:AB76,5,FALSE)</f>
        <v>0</v>
      </c>
      <c r="L33" s="606">
        <f>VLOOKUP(Table3[[#This Row],[Item]],'5.00AM 3X Delivery'!X6:AC76,6,FALSE)</f>
        <v>0</v>
      </c>
      <c r="M33" s="606">
        <f>VLOOKUP(Table3[[#This Row],[Item]],'5.00AM 3X Delivery'!X6:AD76,7,FALSE)</f>
        <v>2</v>
      </c>
      <c r="N33" s="606">
        <f>VLOOKUP(Table3[[#This Row],[Item]],'5.00AM 3X Delivery'!X6:AE76,8,FALSE)</f>
        <v>2</v>
      </c>
      <c r="O33" s="606">
        <f>VLOOKUP(Table3[[#This Row],[Item]],'5.00AM 3X Delivery'!X6:AF76,9,FALSE)</f>
        <v>0</v>
      </c>
      <c r="P33" s="606">
        <f>VLOOKUP(Table3[[#This Row],[Item]],'5.00AM 3X Delivery'!X6:AG76,10,FALSE)</f>
        <v>2</v>
      </c>
      <c r="Q33" s="606">
        <f>VLOOKUP(Table3[[#This Row],[Item]],'5.00AM 3X Delivery'!X6:AH76,11,FALSE)</f>
        <v>2</v>
      </c>
      <c r="R33" s="606">
        <f>VLOOKUP(Table3[[#This Row],[Item]],'5.00AM 3X Delivery'!X6:AI76,12,FALSE)</f>
        <v>2</v>
      </c>
      <c r="S33" s="606">
        <f>VLOOKUP(Table3[[#This Row],[Item]],'5.00AM 3X Delivery'!X6:AJ76,13,FALSE)</f>
        <v>2</v>
      </c>
      <c r="T33" s="606">
        <f>VLOOKUP(Table3[[#This Row],[Item]],'5.00AM 3X Delivery'!X6:AK76,14,FALSE)</f>
        <v>3</v>
      </c>
      <c r="U33" s="606">
        <f>VLOOKUP(Table3[[#This Row],[Item]],'5.00AM 3X Delivery'!X6:AL76,15,FALSE)</f>
        <v>3</v>
      </c>
      <c r="V33" s="606">
        <f>VLOOKUP(Table3[[#This Row],[Item]],'5.00AM 3X Delivery'!X6:AM76,16,FALSE)</f>
        <v>5</v>
      </c>
      <c r="W33" s="606">
        <f>VLOOKUP(Table3[[#This Row],[Item]],'5.00AM 3X Delivery'!X6:AN76,17,FALSE)</f>
        <v>5</v>
      </c>
    </row>
    <row r="34" spans="1:70" ht="32.25" customHeight="1" x14ac:dyDescent="0.25">
      <c r="A34" s="582" t="s">
        <v>354</v>
      </c>
      <c r="B34" s="583" t="str">
        <f>B33</f>
        <v>Bacon Pastry</v>
      </c>
      <c r="C34" s="583" t="str">
        <f>C33</f>
        <v>PS6</v>
      </c>
      <c r="D34" s="584">
        <f>VLOOKUP(B34,'5.00AM 3X Delivery'!AS6:BK76,19,FALSE)</f>
        <v>54</v>
      </c>
      <c r="E34" s="584">
        <f>VLOOKUP(B34,'10.30AM &amp; 3.30PM Summary'!AS84:BK155,19,FALSE)</f>
        <v>20</v>
      </c>
      <c r="F34" s="584">
        <f>VLOOKUP(B34,'10.30AM &amp; 3.30PM Summary'!AS6:BK77,19,FALSE)</f>
        <v>0</v>
      </c>
      <c r="G34" s="586">
        <f>SUM(D34:F34)</f>
        <v>74</v>
      </c>
      <c r="H34" s="600">
        <f>AVERAGE(Table3[[#This Row],[5.00 AM]:[3.30 PM]])</f>
        <v>24.666666666666668</v>
      </c>
      <c r="I34" s="600">
        <f>VLOOKUP(Table3[[#This Row],[Item]],'5.00AM 3X Delivery'!AS6:AU76,3,FALSE)</f>
        <v>0</v>
      </c>
      <c r="J34" s="606">
        <f>VLOOKUP(Table3[[#This Row],[Item]],'5.00AM 3X Delivery'!AS6:AV76,4,FALSE)</f>
        <v>0</v>
      </c>
      <c r="K34" s="606">
        <f>VLOOKUP(Table3[[#This Row],[Item]],'5.00AM 3X Delivery'!AS6:AW76,5,FALSE)</f>
        <v>0</v>
      </c>
      <c r="L34" s="606">
        <f>VLOOKUP(Table3[[#This Row],[Item]],'5.00AM 3X Delivery'!AS6:AX76,6,FALSE)</f>
        <v>0</v>
      </c>
      <c r="M34" s="606">
        <f>VLOOKUP(Table3[[#This Row],[Item]],'5.00AM 3X Delivery'!AS6:AY76,7,FALSE)</f>
        <v>2</v>
      </c>
      <c r="N34" s="606">
        <f>VLOOKUP(Table3[[#This Row],[Item]],'5.00AM 3X Delivery'!AS6:AZ76,8,FALSE)</f>
        <v>2</v>
      </c>
      <c r="O34" s="606">
        <f>VLOOKUP(Table3[[#This Row],[Item]],'5.00AM 3X Delivery'!AS6:BA76,9,FALSE)</f>
        <v>0</v>
      </c>
      <c r="P34" s="606">
        <f>VLOOKUP(Table3[[#This Row],[Item]],'5.00AM 3X Delivery'!AS6:BB76,10,FALSE)</f>
        <v>3</v>
      </c>
      <c r="Q34" s="606">
        <f>VLOOKUP(Table3[[#This Row],[Item]],'5.00AM 3X Delivery'!AS6:BC76,11,FALSE)</f>
        <v>4</v>
      </c>
      <c r="R34" s="606">
        <f>VLOOKUP(Table3[[#This Row],[Item]],'5.00AM 3X Delivery'!AS6:BD76,12,FALSE)</f>
        <v>5</v>
      </c>
      <c r="S34" s="606">
        <f>VLOOKUP(Table3[[#This Row],[Item]],'5.00AM 3X Delivery'!AS6:BE76,13,FALSE)</f>
        <v>5</v>
      </c>
      <c r="T34" s="606">
        <f>VLOOKUP(Table3[[#This Row],[Item]],'5.00AM 3X Delivery'!AS6:BF76,14,FALSE)</f>
        <v>5</v>
      </c>
      <c r="U34" s="606">
        <f>VLOOKUP(Table3[[#This Row],[Item]],'5.00AM 3X Delivery'!AS6:BG76,15,FALSE)</f>
        <v>5</v>
      </c>
      <c r="V34" s="606">
        <f>VLOOKUP(Table3[[#This Row],[Item]],'5.00AM 3X Delivery'!AS6:BH76,16,FALSE)</f>
        <v>15</v>
      </c>
      <c r="W34" s="606">
        <f>VLOOKUP(Table3[[#This Row],[Item]],'5.00AM 3X Delivery'!AS6:BI76,17,FALSE)</f>
        <v>8</v>
      </c>
    </row>
    <row r="35" spans="1:70" ht="32.25" customHeight="1" x14ac:dyDescent="0.25">
      <c r="A35" s="587" t="s">
        <v>355</v>
      </c>
      <c r="B35" s="588" t="str">
        <f>B34</f>
        <v>Bacon Pastry</v>
      </c>
      <c r="C35" s="588" t="str">
        <f>C34</f>
        <v>PS6</v>
      </c>
      <c r="D35" s="589">
        <f>VLOOKUP(B35,'5.00AM 3X Delivery'!BN6:CF76,19,FALSE)</f>
        <v>54</v>
      </c>
      <c r="E35" s="589">
        <f>VLOOKUP(B35,'10.30AM &amp; 3.30PM Summary'!BN84:CF155,19,FALSE)</f>
        <v>20</v>
      </c>
      <c r="F35" s="589">
        <f>VLOOKUP(B35,'10.30AM &amp; 3.30PM Summary'!BN6:CF77,19,FALSE)</f>
        <v>0</v>
      </c>
      <c r="G35" s="590">
        <f>SUM(D35:F35)</f>
        <v>74</v>
      </c>
      <c r="H35" s="602">
        <f>AVERAGE(Table3[[#This Row],[5.00 AM]:[3.30 PM]])</f>
        <v>24.666666666666668</v>
      </c>
      <c r="I35" s="602">
        <f>VLOOKUP(Table3[[#This Row],[Item]],'5.00AM 3X Delivery'!BN6:BP76,3,FALSE)</f>
        <v>0</v>
      </c>
      <c r="J35" s="606">
        <f>VLOOKUP(Table3[[#This Row],[Item]],'5.00AM 3X Delivery'!BN6:BQ76,4,FALSE)</f>
        <v>0</v>
      </c>
      <c r="K35" s="606">
        <f>VLOOKUP(Table3[[#This Row],[Item]],'5.00AM 3X Delivery'!BN6:BR76,5,FALSE)</f>
        <v>0</v>
      </c>
      <c r="L35" s="606">
        <f>VLOOKUP(Table3[[#This Row],[Item]],'5.00AM 3X Delivery'!BN6:BS76,6,FALSE)</f>
        <v>0</v>
      </c>
      <c r="M35" s="606">
        <f>VLOOKUP(Table3[[#This Row],[Item]],'5.00AM 3X Delivery'!BN6:BT76,7,FALSE)</f>
        <v>0</v>
      </c>
      <c r="N35" s="606">
        <f>VLOOKUP(Table3[[#This Row],[Item]],'5.00AM 3X Delivery'!BN6:BU76,8,FALSE)</f>
        <v>2</v>
      </c>
      <c r="O35" s="606">
        <f>VLOOKUP(Table3[[#This Row],[Item]],'5.00AM 3X Delivery'!BN6:BV76,9,FALSE)</f>
        <v>0</v>
      </c>
      <c r="P35" s="606">
        <f>VLOOKUP(Table3[[#This Row],[Item]],'5.00AM 3X Delivery'!BN6:BW76,10,FALSE)</f>
        <v>5</v>
      </c>
      <c r="Q35" s="606">
        <f>VLOOKUP(Table3[[#This Row],[Item]],'5.00AM 3X Delivery'!BN6:BX76,11,FALSE)</f>
        <v>4</v>
      </c>
      <c r="R35" s="606">
        <f>VLOOKUP(Table3[[#This Row],[Item]],'5.00AM 3X Delivery'!BN6:BY76,12,FALSE)</f>
        <v>5</v>
      </c>
      <c r="S35" s="606">
        <f>VLOOKUP(Table3[[#This Row],[Item]],'5.00AM 3X Delivery'!BN6:BZ76,13,FALSE)</f>
        <v>5</v>
      </c>
      <c r="T35" s="606">
        <f>VLOOKUP(Table3[[#This Row],[Item]],'5.00AM 3X Delivery'!BN6:CA76,14,FALSE)</f>
        <v>5</v>
      </c>
      <c r="U35" s="606">
        <f>VLOOKUP(Table3[[#This Row],[Item]],'5.00AM 3X Delivery'!BN6:CB76,15,FALSE)</f>
        <v>5</v>
      </c>
      <c r="V35" s="606">
        <f>VLOOKUP(Table3[[#This Row],[Item]],'5.00AM 3X Delivery'!BN6:CC76,16,FALSE)</f>
        <v>15</v>
      </c>
      <c r="W35" s="606">
        <f>VLOOKUP(Table3[[#This Row],[Item]],'5.00AM 3X Delivery'!BN6:CD76,17,FALSE)</f>
        <v>8</v>
      </c>
    </row>
    <row r="36" spans="1:70" ht="32.25" customHeight="1" x14ac:dyDescent="0.25">
      <c r="A36" s="587"/>
      <c r="B36" s="588"/>
      <c r="C36" s="588"/>
      <c r="D36" s="589"/>
      <c r="E36" s="589"/>
      <c r="F36" s="589"/>
      <c r="G36" s="614">
        <f>SUBTOTAL(101,Table3[Total])</f>
        <v>65.333333333333329</v>
      </c>
      <c r="H36" s="602"/>
      <c r="I36" s="602"/>
      <c r="J36" s="606"/>
      <c r="K36" s="606"/>
      <c r="L36" s="606"/>
      <c r="M36" s="606"/>
      <c r="N36" s="606"/>
      <c r="O36" s="606"/>
      <c r="P36" s="606"/>
      <c r="Q36" s="606"/>
      <c r="R36" s="606"/>
      <c r="S36" s="606"/>
      <c r="T36" s="606"/>
      <c r="U36" s="606"/>
      <c r="V36" s="606"/>
      <c r="W36" s="606"/>
    </row>
    <row r="37" spans="1:70" ht="32.25" customHeight="1" x14ac:dyDescent="0.25">
      <c r="A37" s="591"/>
      <c r="B37" s="592"/>
      <c r="C37" s="592"/>
      <c r="D37" s="593"/>
      <c r="E37" s="593"/>
      <c r="F37" s="593"/>
      <c r="G37" s="594"/>
      <c r="H37" s="608"/>
      <c r="I37" s="615">
        <f>Table3[[#Totals],[Total]]/100*50</f>
        <v>32.666666666666664</v>
      </c>
    </row>
    <row r="38" spans="1:70" ht="32.25" customHeight="1" x14ac:dyDescent="0.25">
      <c r="A38" s="595"/>
      <c r="B38" s="595"/>
      <c r="C38" s="595"/>
      <c r="D38" s="4"/>
    </row>
    <row r="39" spans="1:70" ht="15" x14ac:dyDescent="0.25">
      <c r="A39" s="1355" t="s">
        <v>424</v>
      </c>
      <c r="B39" s="1356" t="s">
        <v>426</v>
      </c>
      <c r="C39"/>
      <c r="D39"/>
      <c r="E39"/>
      <c r="F39"/>
      <c r="G39"/>
    </row>
    <row r="40" spans="1:70" ht="15" x14ac:dyDescent="0.25">
      <c r="A40" s="1357" t="s">
        <v>41</v>
      </c>
      <c r="B40" s="2165">
        <v>1</v>
      </c>
      <c r="C40"/>
      <c r="D40"/>
      <c r="E40"/>
      <c r="F40"/>
      <c r="G40"/>
    </row>
    <row r="41" spans="1:70" ht="15" x14ac:dyDescent="0.25">
      <c r="A41" s="1357" t="s">
        <v>199</v>
      </c>
      <c r="B41" s="2165">
        <v>1</v>
      </c>
      <c r="C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row>
    <row r="42" spans="1:70" ht="15" x14ac:dyDescent="0.25">
      <c r="A42" s="1357" t="s">
        <v>221</v>
      </c>
      <c r="B42" s="2165">
        <v>1</v>
      </c>
      <c r="C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row>
    <row r="43" spans="1:70" ht="15" x14ac:dyDescent="0.25">
      <c r="A43" s="1357" t="s">
        <v>134</v>
      </c>
      <c r="B43" s="2165">
        <v>1</v>
      </c>
      <c r="C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row>
    <row r="44" spans="1:70" ht="15" x14ac:dyDescent="0.25">
      <c r="A44" s="1357" t="s">
        <v>18</v>
      </c>
      <c r="B44" s="2165">
        <v>1</v>
      </c>
      <c r="C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row>
    <row r="45" spans="1:70" ht="15" x14ac:dyDescent="0.25">
      <c r="A45" s="1357" t="s">
        <v>528</v>
      </c>
      <c r="B45" s="2165">
        <v>1</v>
      </c>
      <c r="C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row>
    <row r="46" spans="1:70" ht="15" x14ac:dyDescent="0.25">
      <c r="A46" s="1357" t="s">
        <v>16</v>
      </c>
      <c r="B46" s="2165">
        <v>1</v>
      </c>
      <c r="C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row>
    <row r="47" spans="1:70" ht="15" x14ac:dyDescent="0.25">
      <c r="A47" s="1357" t="s">
        <v>347</v>
      </c>
      <c r="B47" s="2165">
        <v>1</v>
      </c>
      <c r="C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row>
    <row r="48" spans="1:70" ht="15" x14ac:dyDescent="0.25">
      <c r="A48" s="1357" t="s">
        <v>153</v>
      </c>
      <c r="B48" s="2165">
        <v>1</v>
      </c>
      <c r="C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row>
    <row r="49" spans="1:70" ht="15" x14ac:dyDescent="0.25">
      <c r="A49" s="1357" t="s">
        <v>201</v>
      </c>
      <c r="B49" s="2165">
        <v>1</v>
      </c>
      <c r="C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row>
    <row r="50" spans="1:70" ht="15" x14ac:dyDescent="0.25">
      <c r="A50" s="1357" t="s">
        <v>257</v>
      </c>
      <c r="B50" s="2165">
        <v>1</v>
      </c>
      <c r="C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row>
    <row r="51" spans="1:70" ht="15" x14ac:dyDescent="0.25">
      <c r="A51" s="1357" t="s">
        <v>4</v>
      </c>
      <c r="B51" s="2165">
        <v>1</v>
      </c>
      <c r="C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row>
    <row r="52" spans="1:70" ht="15" x14ac:dyDescent="0.25">
      <c r="A52" s="1357" t="s">
        <v>348</v>
      </c>
      <c r="B52" s="2165">
        <v>1</v>
      </c>
      <c r="C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row>
    <row r="53" spans="1:70" ht="15" x14ac:dyDescent="0.25">
      <c r="A53" s="1357" t="s">
        <v>42</v>
      </c>
      <c r="B53" s="2165">
        <v>1</v>
      </c>
      <c r="C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row>
    <row r="54" spans="1:70" ht="15" x14ac:dyDescent="0.25">
      <c r="A54" s="1357" t="s">
        <v>22</v>
      </c>
      <c r="B54" s="2165">
        <v>1</v>
      </c>
      <c r="C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row>
    <row r="55" spans="1:70" ht="15" x14ac:dyDescent="0.25">
      <c r="A55" s="1357" t="s">
        <v>211</v>
      </c>
      <c r="B55" s="2165">
        <v>1</v>
      </c>
      <c r="C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row>
    <row r="56" spans="1:70" ht="15" x14ac:dyDescent="0.25">
      <c r="A56" s="1357" t="s">
        <v>166</v>
      </c>
      <c r="B56" s="2165">
        <v>1</v>
      </c>
      <c r="C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row>
    <row r="57" spans="1:70" ht="15" x14ac:dyDescent="0.25">
      <c r="A57" s="1357" t="s">
        <v>208</v>
      </c>
      <c r="B57" s="2165">
        <v>1</v>
      </c>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row>
    <row r="58" spans="1:70" ht="15" x14ac:dyDescent="0.25">
      <c r="A58" s="1357" t="s">
        <v>534</v>
      </c>
      <c r="B58" s="2165">
        <v>1</v>
      </c>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row>
    <row r="59" spans="1:70" ht="15" x14ac:dyDescent="0.25">
      <c r="A59" s="1357" t="s">
        <v>143</v>
      </c>
      <c r="B59" s="2165">
        <v>1</v>
      </c>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row>
    <row r="60" spans="1:70" ht="15" x14ac:dyDescent="0.25">
      <c r="A60" s="1357" t="s">
        <v>198</v>
      </c>
      <c r="B60" s="2165">
        <v>1</v>
      </c>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row>
    <row r="61" spans="1:70" ht="15" x14ac:dyDescent="0.25">
      <c r="A61" s="1357" t="s">
        <v>202</v>
      </c>
      <c r="B61" s="2165">
        <v>1</v>
      </c>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row>
    <row r="62" spans="1:70" ht="15" x14ac:dyDescent="0.25">
      <c r="A62" s="1357" t="s">
        <v>78</v>
      </c>
      <c r="B62" s="2165">
        <v>1</v>
      </c>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row>
    <row r="63" spans="1:70" ht="15" x14ac:dyDescent="0.25">
      <c r="A63" s="1357" t="s">
        <v>40</v>
      </c>
      <c r="B63" s="2165">
        <v>1</v>
      </c>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row>
    <row r="64" spans="1:70" ht="15" x14ac:dyDescent="0.25">
      <c r="A64" s="1357" t="s">
        <v>96</v>
      </c>
      <c r="B64" s="2165">
        <v>1</v>
      </c>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row>
    <row r="65" spans="1:70" ht="15" x14ac:dyDescent="0.25">
      <c r="A65" s="1357" t="s">
        <v>2</v>
      </c>
      <c r="B65" s="2165">
        <v>1</v>
      </c>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row>
    <row r="66" spans="1:70" ht="15" x14ac:dyDescent="0.25">
      <c r="A66" s="1357" t="s">
        <v>10</v>
      </c>
      <c r="B66" s="2165">
        <v>1</v>
      </c>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row>
    <row r="67" spans="1:70" ht="15" x14ac:dyDescent="0.25">
      <c r="A67" s="1357" t="s">
        <v>36</v>
      </c>
      <c r="B67" s="2165">
        <v>1</v>
      </c>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row>
    <row r="68" spans="1:70" ht="15" x14ac:dyDescent="0.25">
      <c r="A68" s="1357" t="s">
        <v>200</v>
      </c>
      <c r="B68" s="2165">
        <v>1</v>
      </c>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row>
    <row r="69" spans="1:70" ht="15" x14ac:dyDescent="0.25">
      <c r="A69" s="1357" t="s">
        <v>30</v>
      </c>
      <c r="B69" s="2165">
        <v>1</v>
      </c>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row>
    <row r="70" spans="1:70" ht="15" x14ac:dyDescent="0.25">
      <c r="A70" s="1357" t="s">
        <v>204</v>
      </c>
      <c r="B70" s="2165">
        <v>1</v>
      </c>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row>
    <row r="71" spans="1:70" ht="15" x14ac:dyDescent="0.25">
      <c r="A71" s="1357" t="s">
        <v>77</v>
      </c>
      <c r="B71" s="2165">
        <v>1</v>
      </c>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row>
    <row r="72" spans="1:70" ht="15" x14ac:dyDescent="0.25">
      <c r="A72" s="1357" t="s">
        <v>206</v>
      </c>
      <c r="B72" s="2165">
        <v>1</v>
      </c>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row>
    <row r="73" spans="1:70" ht="15" x14ac:dyDescent="0.25">
      <c r="A73" s="1357" t="s">
        <v>75</v>
      </c>
      <c r="B73" s="2165">
        <v>1</v>
      </c>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row>
    <row r="74" spans="1:70" ht="15" x14ac:dyDescent="0.25">
      <c r="A74" s="1357" t="s">
        <v>11</v>
      </c>
      <c r="B74" s="2165">
        <v>1</v>
      </c>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row>
    <row r="75" spans="1:70" ht="15" x14ac:dyDescent="0.25">
      <c r="A75" s="1357" t="s">
        <v>17</v>
      </c>
      <c r="B75" s="2165">
        <v>1</v>
      </c>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row>
    <row r="76" spans="1:70" ht="15" x14ac:dyDescent="0.25">
      <c r="A76" s="1357" t="s">
        <v>255</v>
      </c>
      <c r="B76" s="2165">
        <v>1</v>
      </c>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row>
    <row r="77" spans="1:70" ht="15" x14ac:dyDescent="0.25">
      <c r="A77" s="1357" t="s">
        <v>533</v>
      </c>
      <c r="B77" s="2165">
        <v>1</v>
      </c>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row>
    <row r="78" spans="1:70" ht="15" x14ac:dyDescent="0.25">
      <c r="A78" s="1357" t="s">
        <v>409</v>
      </c>
      <c r="B78" s="2165">
        <v>1</v>
      </c>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row>
    <row r="79" spans="1:70" ht="15" x14ac:dyDescent="0.25">
      <c r="A79" s="1357" t="s">
        <v>89</v>
      </c>
      <c r="B79" s="2165">
        <v>1</v>
      </c>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row>
    <row r="80" spans="1:70" ht="15" x14ac:dyDescent="0.25">
      <c r="A80" s="1357" t="s">
        <v>147</v>
      </c>
      <c r="B80" s="2165">
        <v>1</v>
      </c>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row>
    <row r="81" spans="1:70" ht="15" x14ac:dyDescent="0.25">
      <c r="A81" s="1357" t="s">
        <v>196</v>
      </c>
      <c r="B81" s="2165">
        <v>1</v>
      </c>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row>
    <row r="82" spans="1:70" ht="15" x14ac:dyDescent="0.25">
      <c r="A82" s="1357" t="s">
        <v>195</v>
      </c>
      <c r="B82" s="2165">
        <v>1</v>
      </c>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row>
    <row r="83" spans="1:70" ht="15" x14ac:dyDescent="0.25">
      <c r="A83" s="1357" t="s">
        <v>194</v>
      </c>
      <c r="B83" s="2165">
        <v>1</v>
      </c>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row>
    <row r="84" spans="1:70" ht="15" x14ac:dyDescent="0.25">
      <c r="A84" s="1357" t="s">
        <v>261</v>
      </c>
      <c r="B84" s="2165">
        <v>1</v>
      </c>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row>
    <row r="85" spans="1:70" ht="15" x14ac:dyDescent="0.25">
      <c r="A85" s="1357" t="s">
        <v>33</v>
      </c>
      <c r="B85" s="2165">
        <v>1</v>
      </c>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row>
    <row r="86" spans="1:70" ht="15" x14ac:dyDescent="0.25">
      <c r="A86" s="1357" t="s">
        <v>209</v>
      </c>
      <c r="B86" s="2165">
        <v>1</v>
      </c>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row>
    <row r="87" spans="1:70" ht="15" x14ac:dyDescent="0.25">
      <c r="A87" s="1357" t="s">
        <v>390</v>
      </c>
      <c r="B87" s="2165">
        <v>1</v>
      </c>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row>
    <row r="88" spans="1:70" ht="15" x14ac:dyDescent="0.25">
      <c r="A88" s="1357" t="s">
        <v>37</v>
      </c>
      <c r="B88" s="2165">
        <v>1</v>
      </c>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row>
    <row r="89" spans="1:70" ht="15" x14ac:dyDescent="0.25">
      <c r="A89" s="1357" t="s">
        <v>81</v>
      </c>
      <c r="B89" s="2165">
        <v>1</v>
      </c>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row>
    <row r="90" spans="1:70" ht="15" x14ac:dyDescent="0.25">
      <c r="A90" s="1357" t="s">
        <v>80</v>
      </c>
      <c r="B90" s="2165">
        <v>1</v>
      </c>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row>
    <row r="91" spans="1:70" ht="15" x14ac:dyDescent="0.25">
      <c r="A91" s="1357" t="s">
        <v>220</v>
      </c>
      <c r="B91" s="2165">
        <v>1</v>
      </c>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row>
    <row r="92" spans="1:70" ht="15" x14ac:dyDescent="0.25">
      <c r="A92" s="1357" t="s">
        <v>59</v>
      </c>
      <c r="B92" s="2165">
        <v>1</v>
      </c>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row>
    <row r="93" spans="1:70" ht="15" x14ac:dyDescent="0.25">
      <c r="A93" s="1357" t="s">
        <v>406</v>
      </c>
      <c r="B93" s="2165">
        <v>1</v>
      </c>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row>
    <row r="94" spans="1:70" ht="15" x14ac:dyDescent="0.25">
      <c r="A94" s="1357" t="s">
        <v>152</v>
      </c>
      <c r="B94" s="2165">
        <v>1</v>
      </c>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row>
    <row r="95" spans="1:70" ht="15" x14ac:dyDescent="0.25">
      <c r="A95" s="1357" t="s">
        <v>222</v>
      </c>
      <c r="B95" s="2165">
        <v>1</v>
      </c>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row>
    <row r="96" spans="1:70" ht="15" x14ac:dyDescent="0.25">
      <c r="A96" s="1357" t="s">
        <v>203</v>
      </c>
      <c r="B96" s="2165">
        <v>1</v>
      </c>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row>
    <row r="97" spans="1:70" ht="15" x14ac:dyDescent="0.25">
      <c r="A97" s="1357" t="s">
        <v>207</v>
      </c>
      <c r="B97" s="2165">
        <v>1</v>
      </c>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row>
    <row r="98" spans="1:70" ht="15" x14ac:dyDescent="0.25">
      <c r="A98" s="1357" t="s">
        <v>205</v>
      </c>
      <c r="B98" s="2165">
        <v>1</v>
      </c>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row>
    <row r="99" spans="1:70" ht="15" x14ac:dyDescent="0.25">
      <c r="A99" s="1357" t="s">
        <v>21</v>
      </c>
      <c r="B99" s="2165">
        <v>1</v>
      </c>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row>
    <row r="100" spans="1:70" ht="15" x14ac:dyDescent="0.25">
      <c r="A100" s="1357" t="s">
        <v>210</v>
      </c>
      <c r="B100" s="2165">
        <v>1</v>
      </c>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row>
    <row r="101" spans="1:70" ht="15" x14ac:dyDescent="0.25">
      <c r="A101" s="1357" t="s">
        <v>12</v>
      </c>
      <c r="B101" s="2165">
        <v>1</v>
      </c>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row>
    <row r="102" spans="1:70" ht="15" x14ac:dyDescent="0.25">
      <c r="A102" s="1357" t="s">
        <v>149</v>
      </c>
      <c r="B102" s="2165">
        <v>1</v>
      </c>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row>
    <row r="103" spans="1:70" ht="15" x14ac:dyDescent="0.25">
      <c r="A103" s="1357" t="s">
        <v>79</v>
      </c>
      <c r="B103" s="2165">
        <v>1</v>
      </c>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row>
    <row r="104" spans="1:70" ht="15" x14ac:dyDescent="0.25">
      <c r="A104" s="1357" t="s">
        <v>459</v>
      </c>
      <c r="B104" s="2165"/>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row>
    <row r="105" spans="1:70" ht="15" x14ac:dyDescent="0.25">
      <c r="A105" s="1358" t="s">
        <v>425</v>
      </c>
      <c r="B105" s="2165">
        <v>64</v>
      </c>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row>
    <row r="106" spans="1:70" ht="32.25" customHeight="1" x14ac:dyDescent="0.25">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row>
    <row r="107" spans="1:70" ht="32.25" customHeight="1" x14ac:dyDescent="0.25">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row>
    <row r="108" spans="1:70" ht="32.25" customHeight="1" x14ac:dyDescent="0.25">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row>
    <row r="109" spans="1:70" ht="32.25" customHeight="1" x14ac:dyDescent="0.25">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row>
    <row r="110" spans="1:70" ht="32.25" customHeight="1" x14ac:dyDescent="0.25">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row>
    <row r="111" spans="1:70" ht="32.25" customHeight="1" x14ac:dyDescent="0.25">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row>
    <row r="112" spans="1:70" ht="32.25" customHeight="1" x14ac:dyDescent="0.25">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row>
    <row r="113" spans="5:70" ht="32.25" customHeight="1" x14ac:dyDescent="0.25">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row>
    <row r="114" spans="5:70" ht="32.25" customHeight="1" x14ac:dyDescent="0.25">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row>
    <row r="115" spans="5:70" ht="32.25" customHeight="1" x14ac:dyDescent="0.2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row>
    <row r="116" spans="5:70" ht="32.25" customHeight="1" x14ac:dyDescent="0.25">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row>
    <row r="117" spans="5:70" ht="32.25" customHeight="1" x14ac:dyDescent="0.25">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row>
    <row r="118" spans="5:70" ht="32.25" customHeight="1" x14ac:dyDescent="0.25">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row>
    <row r="119" spans="5:70" ht="32.25" customHeight="1" x14ac:dyDescent="0.25">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row>
    <row r="120" spans="5:70" ht="32.25" customHeight="1" x14ac:dyDescent="0.25">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row>
    <row r="121" spans="5:70" ht="32.25" customHeight="1" x14ac:dyDescent="0.25">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row>
    <row r="122" spans="5:70" ht="32.25" customHeight="1" x14ac:dyDescent="0.25">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row>
    <row r="123" spans="5:70" ht="32.25" customHeight="1" x14ac:dyDescent="0.25">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row>
    <row r="124" spans="5:70" ht="32.25" customHeight="1" x14ac:dyDescent="0.25">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row>
    <row r="125" spans="5:70" ht="32.25" customHeight="1" x14ac:dyDescent="0.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row>
    <row r="126" spans="5:70" ht="32.25" customHeight="1" x14ac:dyDescent="0.25">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row>
    <row r="127" spans="5:70" ht="32.25" customHeight="1" x14ac:dyDescent="0.25">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row>
    <row r="128" spans="5:70" ht="32.25" customHeight="1" x14ac:dyDescent="0.25">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row>
    <row r="129" spans="5:70" ht="32.25" customHeight="1" x14ac:dyDescent="0.25">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row>
    <row r="130" spans="5:70" ht="32.25" customHeight="1" x14ac:dyDescent="0.25">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row>
    <row r="131" spans="5:70" ht="32.25" customHeight="1" x14ac:dyDescent="0.25">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row>
    <row r="132" spans="5:70" ht="32.25" customHeight="1" x14ac:dyDescent="0.25">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row>
    <row r="133" spans="5:70" ht="32.25" customHeight="1" x14ac:dyDescent="0.25">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row>
    <row r="134" spans="5:70" ht="32.25" customHeight="1" x14ac:dyDescent="0.25">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row>
    <row r="135" spans="5:70" ht="32.25" customHeight="1" x14ac:dyDescent="0.2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row>
    <row r="136" spans="5:70" ht="32.25" customHeight="1" x14ac:dyDescent="0.25">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row>
    <row r="137" spans="5:70" ht="32.25" customHeight="1" x14ac:dyDescent="0.25">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row>
    <row r="138" spans="5:70" ht="32.25" customHeight="1" x14ac:dyDescent="0.25">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row>
    <row r="139" spans="5:70" ht="32.25" customHeight="1" x14ac:dyDescent="0.25">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row>
    <row r="140" spans="5:70" ht="32.25" customHeight="1" x14ac:dyDescent="0.25">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row>
    <row r="141" spans="5:70" ht="32.25" customHeight="1" x14ac:dyDescent="0.25">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row>
    <row r="142" spans="5:70" ht="32.25" customHeight="1" x14ac:dyDescent="0.25">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row>
    <row r="143" spans="5:70" ht="32.25" customHeight="1" x14ac:dyDescent="0.25">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row>
    <row r="144" spans="5:70" ht="32.25" customHeight="1" x14ac:dyDescent="0.25">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row>
    <row r="145" spans="5:70" ht="32.25" customHeight="1" x14ac:dyDescent="0.2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row>
    <row r="146" spans="5:70" ht="32.25" customHeight="1" x14ac:dyDescent="0.25">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row>
    <row r="147" spans="5:70" ht="32.25" customHeight="1" x14ac:dyDescent="0.25">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row>
    <row r="148" spans="5:70" ht="32.25" customHeight="1" x14ac:dyDescent="0.25">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row>
    <row r="149" spans="5:70" ht="32.25" customHeight="1" x14ac:dyDescent="0.25">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row>
    <row r="150" spans="5:70" ht="32.25" customHeight="1" x14ac:dyDescent="0.25">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row>
    <row r="151" spans="5:70" ht="32.25" customHeight="1" x14ac:dyDescent="0.25">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row>
    <row r="152" spans="5:70" ht="32.25" customHeight="1" x14ac:dyDescent="0.25">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row>
    <row r="153" spans="5:70" ht="32.25" customHeight="1" x14ac:dyDescent="0.25">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row>
    <row r="154" spans="5:70" ht="32.25" customHeight="1" x14ac:dyDescent="0.25">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row>
    <row r="155" spans="5:70" ht="32.25" customHeight="1" x14ac:dyDescent="0.2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row>
    <row r="156" spans="5:70" ht="32.25" customHeight="1" x14ac:dyDescent="0.25">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row>
    <row r="157" spans="5:70" ht="32.25" customHeight="1" x14ac:dyDescent="0.25">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row>
    <row r="158" spans="5:70" ht="32.25" customHeight="1" x14ac:dyDescent="0.25">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row>
    <row r="159" spans="5:70" ht="32.25" customHeight="1" x14ac:dyDescent="0.25">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row>
    <row r="160" spans="5:70" ht="32.25" customHeight="1" x14ac:dyDescent="0.25">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row>
    <row r="161" spans="5:70" ht="32.25" customHeight="1" x14ac:dyDescent="0.25">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row>
    <row r="162" spans="5:70" ht="32.25" customHeight="1" x14ac:dyDescent="0.25">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row>
    <row r="163" spans="5:70" ht="32.25" customHeight="1" x14ac:dyDescent="0.25">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row>
    <row r="164" spans="5:70" ht="32.25" customHeight="1" x14ac:dyDescent="0.25">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row>
    <row r="165" spans="5:70" ht="32.25" customHeight="1" x14ac:dyDescent="0.2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row>
    <row r="166" spans="5:70" ht="32.25" customHeight="1" x14ac:dyDescent="0.25">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row>
    <row r="167" spans="5:70" ht="32.25" customHeight="1" x14ac:dyDescent="0.25">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row>
    <row r="168" spans="5:70" ht="32.25" customHeight="1" x14ac:dyDescent="0.25">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row>
    <row r="169" spans="5:70" ht="32.25" customHeight="1" x14ac:dyDescent="0.25">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row>
    <row r="170" spans="5:70" ht="32.25" customHeight="1" x14ac:dyDescent="0.25">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row>
    <row r="171" spans="5:70" ht="32.25" customHeight="1" x14ac:dyDescent="0.25">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row>
    <row r="172" spans="5:70" ht="32.25" customHeight="1" x14ac:dyDescent="0.25">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row>
    <row r="173" spans="5:70" ht="32.25" customHeight="1" x14ac:dyDescent="0.25">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row>
    <row r="174" spans="5:70" ht="32.25" customHeight="1" x14ac:dyDescent="0.25">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row>
    <row r="175" spans="5:70" ht="32.25" customHeight="1" x14ac:dyDescent="0.2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row>
    <row r="176" spans="5:70" ht="32.25" customHeight="1" x14ac:dyDescent="0.25">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row>
    <row r="177" spans="5:70" ht="32.25" customHeight="1" x14ac:dyDescent="0.25">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row>
    <row r="178" spans="5:70" ht="32.25" customHeight="1" x14ac:dyDescent="0.25">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row>
    <row r="179" spans="5:70" ht="32.25" customHeight="1" x14ac:dyDescent="0.25">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row>
    <row r="180" spans="5:70" ht="32.25" customHeight="1" x14ac:dyDescent="0.25">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row>
    <row r="181" spans="5:70" ht="32.25" customHeight="1" x14ac:dyDescent="0.25">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row>
    <row r="182" spans="5:70" ht="32.25" customHeight="1" x14ac:dyDescent="0.25">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row>
    <row r="183" spans="5:70" ht="32.25" customHeight="1" x14ac:dyDescent="0.25">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row>
    <row r="184" spans="5:70" ht="32.25" customHeight="1" x14ac:dyDescent="0.25">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row>
    <row r="185" spans="5:70" ht="32.25" customHeight="1" x14ac:dyDescent="0.2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row>
    <row r="186" spans="5:70" ht="32.25" customHeight="1" x14ac:dyDescent="0.25">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row>
    <row r="187" spans="5:70" ht="32.25" customHeight="1" x14ac:dyDescent="0.25">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row>
    <row r="188" spans="5:70" ht="32.25" customHeight="1" x14ac:dyDescent="0.25">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row>
    <row r="189" spans="5:70" ht="32.25" customHeight="1" x14ac:dyDescent="0.25">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row>
    <row r="190" spans="5:70" ht="32.25" customHeight="1" x14ac:dyDescent="0.25">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row>
    <row r="191" spans="5:70" ht="32.25" customHeight="1" x14ac:dyDescent="0.25">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row>
    <row r="192" spans="5:70" ht="32.25" customHeight="1" x14ac:dyDescent="0.25">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row>
    <row r="193" spans="5:70" ht="32.25" customHeight="1" x14ac:dyDescent="0.25">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row>
    <row r="194" spans="5:70" ht="32.25" customHeight="1" x14ac:dyDescent="0.25">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row>
    <row r="195" spans="5:70" ht="32.25" customHeight="1" x14ac:dyDescent="0.2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row>
    <row r="196" spans="5:70" ht="32.25" customHeight="1" x14ac:dyDescent="0.25">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row>
    <row r="197" spans="5:70" ht="32.25" customHeight="1" x14ac:dyDescent="0.25">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row>
    <row r="198" spans="5:70" ht="32.25" customHeight="1" x14ac:dyDescent="0.25">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row>
    <row r="199" spans="5:70" ht="32.25" customHeight="1" x14ac:dyDescent="0.25">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row>
    <row r="200" spans="5:70" ht="32.25" customHeight="1" x14ac:dyDescent="0.25">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5:70" ht="32.25" customHeight="1" x14ac:dyDescent="0.25">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5:70" ht="32.25" customHeight="1" x14ac:dyDescent="0.25">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5:70" ht="32.25" customHeight="1" x14ac:dyDescent="0.25">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row>
    <row r="204" spans="5:70" ht="32.25" customHeight="1" x14ac:dyDescent="0.25">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row>
    <row r="205" spans="5:70" ht="32.25" customHeight="1" x14ac:dyDescent="0.2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row>
    <row r="206" spans="5:70" ht="32.25" customHeight="1" x14ac:dyDescent="0.25">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row>
    <row r="207" spans="5:70" ht="32.25" customHeight="1" x14ac:dyDescent="0.25">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row>
    <row r="208" spans="5:70" ht="32.25" customHeight="1" x14ac:dyDescent="0.25">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row>
    <row r="209" spans="5:70" ht="32.25" customHeight="1" x14ac:dyDescent="0.25">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row>
    <row r="210" spans="5:70" ht="32.25" customHeight="1" x14ac:dyDescent="0.25">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row>
    <row r="211" spans="5:70" ht="32.25" customHeight="1" x14ac:dyDescent="0.25">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row>
    <row r="212" spans="5:70" ht="32.25" customHeight="1" x14ac:dyDescent="0.25">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row>
    <row r="213" spans="5:70" ht="32.25" customHeight="1" x14ac:dyDescent="0.25">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row>
    <row r="214" spans="5:70" ht="32.25" customHeight="1" x14ac:dyDescent="0.25">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row>
    <row r="215" spans="5:70" ht="32.25" customHeight="1" x14ac:dyDescent="0.2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row>
    <row r="216" spans="5:70" ht="32.25" customHeight="1" x14ac:dyDescent="0.25">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row>
    <row r="217" spans="5:70" ht="32.25" customHeight="1" x14ac:dyDescent="0.25">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row>
    <row r="218" spans="5:70" ht="32.25" customHeight="1" x14ac:dyDescent="0.25">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row>
    <row r="219" spans="5:70" ht="32.25" customHeight="1" x14ac:dyDescent="0.25">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row>
    <row r="220" spans="5:70" ht="32.25" customHeight="1" x14ac:dyDescent="0.25">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row>
    <row r="221" spans="5:70" ht="32.25" customHeight="1" x14ac:dyDescent="0.25">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row>
    <row r="222" spans="5:70" ht="32.25" customHeight="1" x14ac:dyDescent="0.25">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row>
    <row r="223" spans="5:70" ht="32.25" customHeight="1" x14ac:dyDescent="0.25">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row>
    <row r="224" spans="5:70" ht="32.25" customHeight="1" x14ac:dyDescent="0.25">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row>
    <row r="225" spans="5:70" ht="32.25" customHeight="1" x14ac:dyDescent="0.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row>
    <row r="226" spans="5:70" ht="32.25" customHeight="1" x14ac:dyDescent="0.25">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row>
    <row r="227" spans="5:70" ht="32.25" customHeight="1" x14ac:dyDescent="0.25">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row>
    <row r="228" spans="5:70" ht="32.25" customHeight="1" x14ac:dyDescent="0.25">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row>
    <row r="229" spans="5:70" ht="32.25" customHeight="1" x14ac:dyDescent="0.25">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row>
    <row r="230" spans="5:70" ht="32.25" customHeight="1" x14ac:dyDescent="0.25">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row>
    <row r="231" spans="5:70" ht="32.25" customHeight="1" x14ac:dyDescent="0.25">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row>
    <row r="232" spans="5:70" ht="32.25" customHeight="1" x14ac:dyDescent="0.25">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row>
    <row r="233" spans="5:70" ht="32.25" customHeight="1" x14ac:dyDescent="0.25">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row>
    <row r="234" spans="5:70" ht="32.25" customHeight="1" x14ac:dyDescent="0.25">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row>
    <row r="235" spans="5:70" ht="32.25" customHeight="1" x14ac:dyDescent="0.2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row>
    <row r="236" spans="5:70" ht="32.25" customHeight="1" x14ac:dyDescent="0.25">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row>
    <row r="237" spans="5:70" ht="32.25" customHeight="1" x14ac:dyDescent="0.25">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row>
    <row r="238" spans="5:70" ht="32.25" customHeight="1" x14ac:dyDescent="0.25">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row>
    <row r="239" spans="5:70" ht="32.25" customHeight="1" x14ac:dyDescent="0.25">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row>
    <row r="240" spans="5:70" ht="32.25" customHeight="1" x14ac:dyDescent="0.25">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row>
    <row r="241" spans="5:70" ht="32.25" customHeight="1" x14ac:dyDescent="0.25">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row>
    <row r="242" spans="5:70" ht="32.25" customHeight="1" x14ac:dyDescent="0.25">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row>
    <row r="243" spans="5:70" ht="32.25" customHeight="1" x14ac:dyDescent="0.25">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row>
    <row r="244" spans="5:70" ht="32.25" customHeight="1" x14ac:dyDescent="0.25">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row>
    <row r="245" spans="5:70" ht="32.25" customHeight="1" x14ac:dyDescent="0.2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row>
    <row r="246" spans="5:70" ht="32.25" customHeight="1" x14ac:dyDescent="0.25">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row>
    <row r="247" spans="5:70" ht="32.25" customHeight="1" x14ac:dyDescent="0.25">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row>
    <row r="248" spans="5:70" ht="32.25" customHeight="1" x14ac:dyDescent="0.25">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row>
    <row r="249" spans="5:70" ht="32.25" customHeight="1" x14ac:dyDescent="0.25">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row>
    <row r="250" spans="5:70" ht="32.25" customHeight="1" x14ac:dyDescent="0.25">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row>
    <row r="251" spans="5:70" ht="32.25" customHeight="1" x14ac:dyDescent="0.25">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row>
    <row r="252" spans="5:70" ht="32.25" customHeight="1" x14ac:dyDescent="0.25">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row>
    <row r="253" spans="5:70" ht="32.25" customHeight="1" x14ac:dyDescent="0.25">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row>
    <row r="254" spans="5:70" ht="32.25" customHeight="1" x14ac:dyDescent="0.25">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row>
    <row r="255" spans="5:70" ht="32.25" customHeight="1" x14ac:dyDescent="0.2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row>
    <row r="256" spans="5:70" ht="32.25" customHeight="1" x14ac:dyDescent="0.25">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row>
    <row r="257" spans="5:70" ht="32.25" customHeight="1" x14ac:dyDescent="0.25">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row>
    <row r="258" spans="5:70" ht="32.25" customHeight="1" x14ac:dyDescent="0.25">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row>
    <row r="259" spans="5:70" ht="32.25" customHeight="1" x14ac:dyDescent="0.25">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row>
    <row r="260" spans="5:70" ht="32.25" customHeight="1" x14ac:dyDescent="0.25">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row>
    <row r="261" spans="5:70" ht="32.25" customHeight="1" x14ac:dyDescent="0.25">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row>
    <row r="262" spans="5:70" ht="32.25" customHeight="1" x14ac:dyDescent="0.25">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row>
    <row r="263" spans="5:70" ht="32.25" customHeight="1" x14ac:dyDescent="0.25">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row>
    <row r="264" spans="5:70" ht="32.25" customHeight="1" x14ac:dyDescent="0.25">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row>
    <row r="265" spans="5:70" ht="32.25" customHeight="1" x14ac:dyDescent="0.2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row>
    <row r="266" spans="5:70" ht="32.25" customHeight="1" x14ac:dyDescent="0.25">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row>
    <row r="267" spans="5:70" ht="32.25" customHeight="1" x14ac:dyDescent="0.25">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row>
    <row r="268" spans="5:70" ht="32.25" customHeight="1" x14ac:dyDescent="0.25">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row>
    <row r="269" spans="5:70" ht="32.25" customHeight="1" x14ac:dyDescent="0.25">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row>
    <row r="270" spans="5:70" ht="32.25" customHeight="1" x14ac:dyDescent="0.25">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row>
    <row r="271" spans="5:70" ht="32.25" customHeight="1" x14ac:dyDescent="0.25">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row>
    <row r="272" spans="5:70" ht="32.25" customHeight="1" x14ac:dyDescent="0.25">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row>
    <row r="273" spans="5:70" ht="32.25" customHeight="1" x14ac:dyDescent="0.25">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row>
    <row r="274" spans="5:70" ht="32.25" customHeight="1" x14ac:dyDescent="0.25">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row>
    <row r="275" spans="5:70" ht="32.25" customHeight="1" x14ac:dyDescent="0.2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row>
    <row r="276" spans="5:70" ht="32.25" customHeight="1" x14ac:dyDescent="0.25">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row>
    <row r="277" spans="5:70" ht="32.25" customHeight="1" x14ac:dyDescent="0.25">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row>
    <row r="278" spans="5:70" ht="32.25" customHeight="1" x14ac:dyDescent="0.25">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row>
    <row r="279" spans="5:70" ht="32.25" customHeight="1" x14ac:dyDescent="0.25">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row>
    <row r="280" spans="5:70" ht="32.25" customHeight="1" x14ac:dyDescent="0.25">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row>
    <row r="281" spans="5:70" ht="32.25" customHeight="1" x14ac:dyDescent="0.25">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row>
    <row r="282" spans="5:70" ht="32.25" customHeight="1" x14ac:dyDescent="0.25">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row>
    <row r="283" spans="5:70" ht="32.25" customHeight="1" x14ac:dyDescent="0.25">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row>
    <row r="284" spans="5:70" ht="32.25" customHeight="1" x14ac:dyDescent="0.25">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row>
    <row r="285" spans="5:70" ht="32.25" customHeight="1" x14ac:dyDescent="0.2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row>
    <row r="286" spans="5:70" ht="32.25" customHeight="1" x14ac:dyDescent="0.25">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row>
    <row r="287" spans="5:70" ht="32.25" customHeight="1" x14ac:dyDescent="0.25">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row>
    <row r="288" spans="5:70" ht="32.25" customHeight="1" x14ac:dyDescent="0.25">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row>
    <row r="289" spans="5:70" ht="32.25" customHeight="1" x14ac:dyDescent="0.25">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row>
    <row r="290" spans="5:70" ht="32.25" customHeight="1" x14ac:dyDescent="0.25">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row>
    <row r="291" spans="5:70" ht="32.25" customHeight="1" x14ac:dyDescent="0.25">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row>
    <row r="292" spans="5:70" ht="32.25" customHeight="1" x14ac:dyDescent="0.25">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row>
    <row r="293" spans="5:70" ht="32.25" customHeight="1" x14ac:dyDescent="0.25">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row>
    <row r="294" spans="5:70" ht="32.25" customHeight="1" x14ac:dyDescent="0.25">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row>
    <row r="295" spans="5:70" ht="32.25" customHeight="1" x14ac:dyDescent="0.2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row>
    <row r="296" spans="5:70" ht="32.25" customHeight="1" x14ac:dyDescent="0.25">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row>
    <row r="297" spans="5:70" ht="32.25" customHeight="1" x14ac:dyDescent="0.25">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row>
    <row r="298" spans="5:70" ht="32.25" customHeight="1" x14ac:dyDescent="0.25">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row>
    <row r="299" spans="5:70" ht="32.25" customHeight="1" x14ac:dyDescent="0.25">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row>
    <row r="300" spans="5:70" ht="32.25" customHeight="1" x14ac:dyDescent="0.25">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row>
    <row r="301" spans="5:70" ht="32.25" customHeight="1" x14ac:dyDescent="0.25">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row>
    <row r="302" spans="5:70" ht="32.25" customHeight="1" x14ac:dyDescent="0.25">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row>
    <row r="303" spans="5:70" ht="32.25" customHeight="1" x14ac:dyDescent="0.25">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row>
    <row r="304" spans="5:70" ht="32.25" customHeight="1" x14ac:dyDescent="0.25">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row>
    <row r="305" spans="5:70" ht="32.25" customHeight="1" x14ac:dyDescent="0.2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row>
    <row r="306" spans="5:70" ht="32.25" customHeight="1" x14ac:dyDescent="0.25">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row>
    <row r="307" spans="5:70" ht="32.25" customHeight="1" x14ac:dyDescent="0.25">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row>
    <row r="308" spans="5:70" ht="32.25" customHeight="1" x14ac:dyDescent="0.25">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row>
    <row r="309" spans="5:70" ht="32.25" customHeight="1" x14ac:dyDescent="0.25">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row>
    <row r="310" spans="5:70" ht="32.25" customHeight="1" x14ac:dyDescent="0.25">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row>
    <row r="311" spans="5:70" ht="32.25" customHeight="1" x14ac:dyDescent="0.25">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row>
    <row r="312" spans="5:70" ht="32.25" customHeight="1" x14ac:dyDescent="0.25">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row>
    <row r="313" spans="5:70" ht="32.25" customHeight="1" x14ac:dyDescent="0.25">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row>
    <row r="314" spans="5:70" ht="32.25" customHeight="1" x14ac:dyDescent="0.25">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row>
    <row r="315" spans="5:70" ht="32.25" customHeight="1" x14ac:dyDescent="0.2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row>
    <row r="316" spans="5:70" ht="32.25" customHeight="1" x14ac:dyDescent="0.25">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row>
    <row r="317" spans="5:70" ht="32.25" customHeight="1" x14ac:dyDescent="0.25">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row>
    <row r="318" spans="5:70" ht="32.25" customHeight="1" x14ac:dyDescent="0.25">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row>
    <row r="319" spans="5:70" ht="32.25" customHeight="1" x14ac:dyDescent="0.25">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row>
    <row r="320" spans="5:70" ht="32.25" customHeight="1" x14ac:dyDescent="0.25">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row>
    <row r="321" spans="5:70" ht="32.25" customHeight="1" x14ac:dyDescent="0.25">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row>
    <row r="322" spans="5:70" ht="32.25" customHeight="1" x14ac:dyDescent="0.25">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row>
    <row r="323" spans="5:70" ht="32.25" customHeight="1" x14ac:dyDescent="0.25">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row>
    <row r="324" spans="5:70" ht="32.25" customHeight="1" x14ac:dyDescent="0.25">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row>
    <row r="325" spans="5:70" ht="32.25" customHeight="1" x14ac:dyDescent="0.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row>
    <row r="326" spans="5:70" ht="32.25" customHeight="1" x14ac:dyDescent="0.25">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row>
    <row r="327" spans="5:70" ht="32.25" customHeight="1" x14ac:dyDescent="0.25">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row>
    <row r="328" spans="5:70" ht="32.25" customHeight="1" x14ac:dyDescent="0.25">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row>
    <row r="329" spans="5:70" ht="32.25" customHeight="1" x14ac:dyDescent="0.25">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row>
    <row r="330" spans="5:70" ht="32.25" customHeight="1" x14ac:dyDescent="0.25">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row>
    <row r="331" spans="5:70" ht="32.25" customHeight="1" x14ac:dyDescent="0.25">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row>
    <row r="332" spans="5:70" ht="32.25" customHeight="1" x14ac:dyDescent="0.25">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row>
    <row r="333" spans="5:70" ht="32.25" customHeight="1" x14ac:dyDescent="0.25">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row>
    <row r="334" spans="5:70" ht="32.25" customHeight="1" x14ac:dyDescent="0.25">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row>
    <row r="335" spans="5:70" ht="32.25" customHeight="1" x14ac:dyDescent="0.2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row>
    <row r="336" spans="5:70" ht="32.25" customHeight="1" x14ac:dyDescent="0.25">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row>
    <row r="337" spans="5:70" ht="32.25" customHeight="1" x14ac:dyDescent="0.25">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row>
    <row r="338" spans="5:70" ht="32.25" customHeight="1" x14ac:dyDescent="0.25">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row>
    <row r="339" spans="5:70" ht="32.25" customHeight="1" x14ac:dyDescent="0.25">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row>
    <row r="340" spans="5:70" ht="32.25" customHeight="1" x14ac:dyDescent="0.25">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row>
    <row r="341" spans="5:70" ht="32.25" customHeight="1" x14ac:dyDescent="0.25">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row>
    <row r="342" spans="5:70" ht="32.25" customHeight="1" x14ac:dyDescent="0.25">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row>
    <row r="343" spans="5:70" ht="32.25" customHeight="1" x14ac:dyDescent="0.25">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row>
    <row r="344" spans="5:70" ht="32.25" customHeight="1" x14ac:dyDescent="0.25">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row>
    <row r="345" spans="5:70" ht="32.25" customHeight="1" x14ac:dyDescent="0.2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row>
    <row r="346" spans="5:70" ht="32.25" customHeight="1" x14ac:dyDescent="0.25">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row>
    <row r="347" spans="5:70" ht="32.25" customHeight="1" x14ac:dyDescent="0.25">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row>
    <row r="348" spans="5:70" ht="32.25" customHeight="1" x14ac:dyDescent="0.25">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row>
    <row r="349" spans="5:70" ht="32.25" customHeight="1" x14ac:dyDescent="0.25">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row>
    <row r="350" spans="5:70" ht="32.25" customHeight="1" x14ac:dyDescent="0.25">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row>
    <row r="351" spans="5:70" ht="32.25" customHeight="1" x14ac:dyDescent="0.25">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row>
    <row r="352" spans="5:70" ht="32.25" customHeight="1" x14ac:dyDescent="0.25">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row>
    <row r="353" spans="5:70" ht="32.25" customHeight="1" x14ac:dyDescent="0.25">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row>
    <row r="354" spans="5:70" ht="32.25" customHeight="1" x14ac:dyDescent="0.25">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row>
    <row r="355" spans="5:70" ht="32.25" customHeight="1" x14ac:dyDescent="0.2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row>
    <row r="356" spans="5:70" ht="32.25" customHeight="1" x14ac:dyDescent="0.25">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row>
    <row r="357" spans="5:70" ht="32.25" customHeight="1" x14ac:dyDescent="0.25">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row>
    <row r="358" spans="5:70" ht="32.25" customHeight="1" x14ac:dyDescent="0.25">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row>
    <row r="359" spans="5:70" ht="32.25" customHeight="1" x14ac:dyDescent="0.25">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row>
    <row r="360" spans="5:70" ht="32.25" customHeight="1" x14ac:dyDescent="0.25">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row>
    <row r="361" spans="5:70" ht="32.25" customHeight="1" x14ac:dyDescent="0.25">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row>
    <row r="362" spans="5:70" ht="32.25" customHeight="1" x14ac:dyDescent="0.25">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row>
    <row r="363" spans="5:70" ht="32.25" customHeight="1" x14ac:dyDescent="0.25">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row>
    <row r="364" spans="5:70" ht="32.25" customHeight="1" x14ac:dyDescent="0.25">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row>
    <row r="365" spans="5:70" ht="32.25" customHeight="1" x14ac:dyDescent="0.2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row>
    <row r="366" spans="5:70" ht="32.25" customHeight="1" x14ac:dyDescent="0.25">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row>
    <row r="367" spans="5:70" ht="32.25" customHeight="1" x14ac:dyDescent="0.25">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row>
    <row r="368" spans="5:70" ht="32.25" customHeight="1" x14ac:dyDescent="0.25">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row>
    <row r="369" spans="5:70" ht="32.25" customHeight="1" x14ac:dyDescent="0.25">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row>
    <row r="370" spans="5:70" ht="32.25" customHeight="1" x14ac:dyDescent="0.25">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row>
    <row r="371" spans="5:70" ht="32.25" customHeight="1" x14ac:dyDescent="0.25">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row>
    <row r="372" spans="5:70" ht="32.25" customHeight="1" x14ac:dyDescent="0.25">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row>
    <row r="373" spans="5:70" ht="32.25" customHeight="1" x14ac:dyDescent="0.25">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row>
    <row r="374" spans="5:70" ht="32.25" customHeight="1" x14ac:dyDescent="0.25">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row>
    <row r="375" spans="5:70" ht="32.25" customHeight="1" x14ac:dyDescent="0.25">
      <c r="E375"/>
      <c r="F375"/>
      <c r="G375"/>
      <c r="H375"/>
      <c r="I375"/>
    </row>
    <row r="376" spans="5:70" ht="32.25" customHeight="1" x14ac:dyDescent="0.25">
      <c r="E376"/>
      <c r="F376"/>
      <c r="G376"/>
      <c r="H376"/>
      <c r="I376"/>
    </row>
    <row r="377" spans="5:70" ht="32.25" customHeight="1" x14ac:dyDescent="0.25">
      <c r="E377"/>
      <c r="F377"/>
      <c r="G377"/>
      <c r="H377"/>
      <c r="I377"/>
    </row>
    <row r="378" spans="5:70" ht="32.25" customHeight="1" x14ac:dyDescent="0.25">
      <c r="E378"/>
      <c r="F378"/>
      <c r="G378"/>
      <c r="H378"/>
      <c r="I378"/>
    </row>
    <row r="379" spans="5:70" ht="32.25" customHeight="1" x14ac:dyDescent="0.25">
      <c r="E379"/>
      <c r="F379"/>
      <c r="G379"/>
      <c r="H379"/>
      <c r="I379"/>
    </row>
    <row r="380" spans="5:70" ht="32.25" customHeight="1" x14ac:dyDescent="0.25">
      <c r="E380"/>
      <c r="F380"/>
      <c r="G380"/>
      <c r="H380"/>
      <c r="I380"/>
    </row>
    <row r="381" spans="5:70" ht="32.25" customHeight="1" x14ac:dyDescent="0.25">
      <c r="E381"/>
      <c r="F381"/>
      <c r="G381"/>
      <c r="H381"/>
      <c r="I381"/>
    </row>
    <row r="382" spans="5:70" ht="32.25" customHeight="1" x14ac:dyDescent="0.25">
      <c r="E382"/>
      <c r="F382"/>
      <c r="G382"/>
      <c r="H382"/>
      <c r="I382"/>
    </row>
    <row r="383" spans="5:70" ht="32.25" customHeight="1" x14ac:dyDescent="0.25">
      <c r="E383"/>
      <c r="F383"/>
      <c r="G383"/>
      <c r="H383"/>
      <c r="I383"/>
    </row>
    <row r="384" spans="5:70" ht="32.25" customHeight="1" x14ac:dyDescent="0.25">
      <c r="E384"/>
      <c r="F384"/>
      <c r="G384"/>
      <c r="H384"/>
      <c r="I384"/>
    </row>
    <row r="385" spans="5:9" ht="32.25" customHeight="1" x14ac:dyDescent="0.25">
      <c r="E385"/>
      <c r="F385"/>
      <c r="G385"/>
      <c r="H385"/>
      <c r="I385"/>
    </row>
    <row r="386" spans="5:9" ht="32.25" customHeight="1" x14ac:dyDescent="0.25">
      <c r="E386"/>
      <c r="F386"/>
      <c r="G386"/>
      <c r="H386"/>
      <c r="I386"/>
    </row>
    <row r="387" spans="5:9" ht="32.25" customHeight="1" x14ac:dyDescent="0.25">
      <c r="E387"/>
      <c r="F387"/>
      <c r="G387"/>
      <c r="H387"/>
      <c r="I387"/>
    </row>
    <row r="388" spans="5:9" ht="32.25" customHeight="1" x14ac:dyDescent="0.25">
      <c r="E388"/>
      <c r="F388"/>
      <c r="G388"/>
      <c r="H388"/>
      <c r="I388"/>
    </row>
    <row r="389" spans="5:9" ht="32.25" customHeight="1" x14ac:dyDescent="0.25">
      <c r="E389"/>
      <c r="F389"/>
      <c r="G389"/>
      <c r="H389"/>
      <c r="I389"/>
    </row>
    <row r="390" spans="5:9" ht="32.25" customHeight="1" x14ac:dyDescent="0.25">
      <c r="E390"/>
      <c r="F390"/>
      <c r="G390"/>
      <c r="H390"/>
      <c r="I390"/>
    </row>
    <row r="391" spans="5:9" ht="32.25" customHeight="1" x14ac:dyDescent="0.25">
      <c r="E391"/>
      <c r="F391"/>
      <c r="G391"/>
      <c r="H391"/>
      <c r="I391"/>
    </row>
    <row r="392" spans="5:9" ht="32.25" customHeight="1" x14ac:dyDescent="0.25">
      <c r="E392"/>
      <c r="F392"/>
      <c r="G392"/>
      <c r="H392"/>
      <c r="I392"/>
    </row>
    <row r="393" spans="5:9" ht="32.25" customHeight="1" x14ac:dyDescent="0.25">
      <c r="E393"/>
      <c r="F393"/>
      <c r="G393"/>
      <c r="H393"/>
      <c r="I393"/>
    </row>
    <row r="394" spans="5:9" ht="32.25" customHeight="1" x14ac:dyDescent="0.25">
      <c r="E394"/>
      <c r="F394"/>
      <c r="G394"/>
      <c r="H394"/>
      <c r="I394"/>
    </row>
    <row r="395" spans="5:9" ht="32.25" customHeight="1" x14ac:dyDescent="0.25">
      <c r="E395"/>
      <c r="F395"/>
      <c r="G395"/>
      <c r="H395"/>
      <c r="I395"/>
    </row>
    <row r="396" spans="5:9" ht="32.25" customHeight="1" x14ac:dyDescent="0.25">
      <c r="E396"/>
      <c r="F396"/>
      <c r="G396"/>
      <c r="H396"/>
      <c r="I396"/>
    </row>
    <row r="397" spans="5:9" ht="32.25" customHeight="1" x14ac:dyDescent="0.25">
      <c r="E397"/>
      <c r="F397"/>
      <c r="G397"/>
      <c r="H397"/>
      <c r="I397"/>
    </row>
    <row r="398" spans="5:9" ht="32.25" customHeight="1" x14ac:dyDescent="0.25">
      <c r="E398"/>
      <c r="F398"/>
      <c r="G398"/>
      <c r="H398"/>
      <c r="I398"/>
    </row>
    <row r="399" spans="5:9" ht="32.25" customHeight="1" x14ac:dyDescent="0.25">
      <c r="E399"/>
      <c r="F399"/>
      <c r="G399"/>
      <c r="H399"/>
      <c r="I399"/>
    </row>
    <row r="400" spans="5:9" ht="32.25" customHeight="1" x14ac:dyDescent="0.25">
      <c r="E400"/>
      <c r="F400"/>
      <c r="G400"/>
      <c r="H400"/>
      <c r="I400"/>
    </row>
    <row r="401" spans="5:9" ht="32.25" customHeight="1" x14ac:dyDescent="0.25">
      <c r="E401"/>
      <c r="F401"/>
      <c r="G401"/>
      <c r="H401"/>
      <c r="I401"/>
    </row>
    <row r="402" spans="5:9" ht="32.25" customHeight="1" x14ac:dyDescent="0.25">
      <c r="E402"/>
      <c r="F402"/>
      <c r="G402"/>
      <c r="H402"/>
      <c r="I402"/>
    </row>
    <row r="403" spans="5:9" ht="32.25" customHeight="1" x14ac:dyDescent="0.25">
      <c r="E403"/>
      <c r="F403"/>
      <c r="G403"/>
      <c r="H403"/>
      <c r="I403"/>
    </row>
    <row r="404" spans="5:9" ht="32.25" customHeight="1" x14ac:dyDescent="0.25">
      <c r="E404"/>
      <c r="F404"/>
      <c r="G404"/>
      <c r="H404"/>
      <c r="I404"/>
    </row>
    <row r="405" spans="5:9" ht="32.25" customHeight="1" x14ac:dyDescent="0.25">
      <c r="E405"/>
      <c r="F405"/>
      <c r="G405"/>
      <c r="H405"/>
      <c r="I405"/>
    </row>
    <row r="406" spans="5:9" ht="32.25" customHeight="1" x14ac:dyDescent="0.25">
      <c r="E406"/>
      <c r="F406"/>
      <c r="G406"/>
      <c r="H406"/>
      <c r="I406"/>
    </row>
    <row r="407" spans="5:9" ht="32.25" customHeight="1" x14ac:dyDescent="0.25">
      <c r="E407"/>
      <c r="F407"/>
      <c r="G407"/>
      <c r="H407"/>
      <c r="I407"/>
    </row>
    <row r="408" spans="5:9" ht="32.25" customHeight="1" x14ac:dyDescent="0.25">
      <c r="E408"/>
      <c r="F408"/>
      <c r="G408"/>
      <c r="H408"/>
      <c r="I408"/>
    </row>
    <row r="409" spans="5:9" ht="32.25" customHeight="1" x14ac:dyDescent="0.25">
      <c r="E409"/>
      <c r="F409"/>
      <c r="G409"/>
      <c r="H409"/>
      <c r="I409"/>
    </row>
    <row r="410" spans="5:9" ht="32.25" customHeight="1" x14ac:dyDescent="0.25">
      <c r="E410"/>
      <c r="F410"/>
      <c r="G410"/>
      <c r="H410"/>
      <c r="I410"/>
    </row>
    <row r="411" spans="5:9" ht="32.25" customHeight="1" x14ac:dyDescent="0.25">
      <c r="E411"/>
      <c r="F411"/>
      <c r="G411"/>
      <c r="H411"/>
      <c r="I411"/>
    </row>
    <row r="412" spans="5:9" ht="32.25" customHeight="1" x14ac:dyDescent="0.25">
      <c r="E412"/>
      <c r="F412"/>
      <c r="G412"/>
      <c r="H412"/>
      <c r="I412"/>
    </row>
    <row r="413" spans="5:9" ht="32.25" customHeight="1" x14ac:dyDescent="0.25">
      <c r="E413"/>
      <c r="F413"/>
      <c r="G413"/>
      <c r="H413"/>
      <c r="I413"/>
    </row>
    <row r="414" spans="5:9" ht="32.25" customHeight="1" x14ac:dyDescent="0.25">
      <c r="E414"/>
      <c r="F414"/>
      <c r="G414"/>
      <c r="H414"/>
      <c r="I414"/>
    </row>
    <row r="415" spans="5:9" ht="32.25" customHeight="1" x14ac:dyDescent="0.25">
      <c r="E415"/>
      <c r="F415"/>
      <c r="G415"/>
      <c r="H415"/>
      <c r="I415"/>
    </row>
    <row r="416" spans="5:9" ht="32.25" customHeight="1" x14ac:dyDescent="0.25">
      <c r="E416"/>
      <c r="F416"/>
      <c r="G416"/>
      <c r="H416"/>
      <c r="I416"/>
    </row>
    <row r="417" spans="5:9" ht="32.25" customHeight="1" x14ac:dyDescent="0.25">
      <c r="E417"/>
      <c r="F417"/>
      <c r="G417"/>
      <c r="H417"/>
      <c r="I417"/>
    </row>
    <row r="418" spans="5:9" ht="32.25" customHeight="1" x14ac:dyDescent="0.25">
      <c r="E418"/>
      <c r="F418"/>
      <c r="G418"/>
      <c r="H418"/>
      <c r="I418"/>
    </row>
    <row r="419" spans="5:9" ht="32.25" customHeight="1" x14ac:dyDescent="0.25">
      <c r="E419"/>
      <c r="F419"/>
      <c r="G419"/>
      <c r="H419"/>
      <c r="I419"/>
    </row>
    <row r="420" spans="5:9" ht="32.25" customHeight="1" x14ac:dyDescent="0.25">
      <c r="E420"/>
      <c r="F420"/>
      <c r="G420"/>
      <c r="H420"/>
      <c r="I420"/>
    </row>
    <row r="421" spans="5:9" ht="32.25" customHeight="1" x14ac:dyDescent="0.25">
      <c r="E421"/>
      <c r="F421"/>
      <c r="G421"/>
      <c r="H421"/>
      <c r="I421"/>
    </row>
    <row r="422" spans="5:9" ht="32.25" customHeight="1" x14ac:dyDescent="0.25">
      <c r="E422"/>
      <c r="F422"/>
      <c r="G422"/>
      <c r="H422"/>
      <c r="I422"/>
    </row>
    <row r="423" spans="5:9" ht="32.25" customHeight="1" x14ac:dyDescent="0.25">
      <c r="E423"/>
      <c r="F423"/>
      <c r="G423"/>
      <c r="H423"/>
      <c r="I423"/>
    </row>
    <row r="424" spans="5:9" ht="32.25" customHeight="1" x14ac:dyDescent="0.25">
      <c r="E424"/>
      <c r="F424"/>
      <c r="G424"/>
      <c r="H424"/>
      <c r="I424"/>
    </row>
    <row r="425" spans="5:9" ht="32.25" customHeight="1" x14ac:dyDescent="0.25">
      <c r="E425"/>
      <c r="F425"/>
      <c r="G425"/>
      <c r="H425"/>
      <c r="I425"/>
    </row>
    <row r="426" spans="5:9" ht="32.25" customHeight="1" x14ac:dyDescent="0.25">
      <c r="E426"/>
      <c r="F426"/>
      <c r="G426"/>
      <c r="H426"/>
      <c r="I426"/>
    </row>
    <row r="427" spans="5:9" ht="32.25" customHeight="1" x14ac:dyDescent="0.25">
      <c r="E427"/>
      <c r="F427"/>
      <c r="G427"/>
      <c r="H427"/>
      <c r="I427"/>
    </row>
    <row r="428" spans="5:9" ht="32.25" customHeight="1" x14ac:dyDescent="0.25">
      <c r="E428"/>
      <c r="F428"/>
      <c r="G428"/>
      <c r="H428"/>
      <c r="I428"/>
    </row>
    <row r="429" spans="5:9" ht="32.25" customHeight="1" x14ac:dyDescent="0.25">
      <c r="E429"/>
      <c r="F429"/>
      <c r="G429"/>
      <c r="H429"/>
      <c r="I429"/>
    </row>
    <row r="430" spans="5:9" ht="32.25" customHeight="1" x14ac:dyDescent="0.25">
      <c r="E430"/>
      <c r="F430"/>
      <c r="G430"/>
      <c r="H430"/>
      <c r="I430"/>
    </row>
    <row r="431" spans="5:9" ht="32.25" customHeight="1" x14ac:dyDescent="0.25">
      <c r="E431"/>
      <c r="F431"/>
      <c r="G431"/>
      <c r="H431"/>
      <c r="I431"/>
    </row>
    <row r="432" spans="5:9" ht="32.25" customHeight="1" x14ac:dyDescent="0.25">
      <c r="E432"/>
      <c r="F432"/>
      <c r="G432"/>
      <c r="H432"/>
      <c r="I432"/>
    </row>
    <row r="433" spans="5:9" ht="32.25" customHeight="1" x14ac:dyDescent="0.25">
      <c r="E433"/>
      <c r="F433"/>
      <c r="G433"/>
      <c r="H433"/>
      <c r="I433"/>
    </row>
    <row r="434" spans="5:9" ht="32.25" customHeight="1" x14ac:dyDescent="0.25">
      <c r="E434"/>
      <c r="F434"/>
      <c r="G434"/>
      <c r="H434"/>
      <c r="I434"/>
    </row>
    <row r="435" spans="5:9" ht="32.25" customHeight="1" x14ac:dyDescent="0.25">
      <c r="E435"/>
      <c r="F435"/>
      <c r="G435"/>
      <c r="H435"/>
      <c r="I435"/>
    </row>
    <row r="436" spans="5:9" ht="32.25" customHeight="1" x14ac:dyDescent="0.25">
      <c r="E436"/>
      <c r="F436"/>
      <c r="G436"/>
      <c r="H436"/>
      <c r="I436"/>
    </row>
    <row r="437" spans="5:9" ht="32.25" customHeight="1" x14ac:dyDescent="0.25">
      <c r="H437"/>
      <c r="I437"/>
    </row>
    <row r="438" spans="5:9" ht="32.25" customHeight="1" x14ac:dyDescent="0.25">
      <c r="H438"/>
      <c r="I438"/>
    </row>
  </sheetData>
  <phoneticPr fontId="3" type="noConversion"/>
  <pageMargins left="0" right="0" top="0" bottom="0" header="0" footer="0"/>
  <pageSetup paperSize="8" scale="49" orientation="portrait" r:id="rId2"/>
  <headerFooter>
    <oddFooter>&amp;C&amp;"Cambria,Italic"&amp;B&amp;10This File Was Prepared by LViraj on &amp;D at &amp;T</oddFooter>
  </headerFooter>
  <ignoredErrors>
    <ignoredError sqref="B33:C33 I34:I35 J34:J35 K34:K35 L34:L35 M34:M35 N34:N35 O34:O35 P34:P35 Q34:Q35 R34:R35 S34:S35 T34:T35 U34:U35 V34:V35 W34:W35" calculatedColumn="1"/>
  </ignoredErrors>
  <drawing r:id="rId3"/>
  <picture r:id="rId4"/>
  <tableParts count="1">
    <tablePart r:id="rId5"/>
  </tableParts>
  <extLst>
    <ext xmlns:x14="http://schemas.microsoft.com/office/spreadsheetml/2009/9/main" uri="{A8765BA9-456A-4dab-B4F3-ACF838C121DE}">
      <x14:slicerList>
        <x14:slicer r:id="rId6"/>
      </x14:slicerList>
    </ext>
    <ext xmlns:x15="http://schemas.microsoft.com/office/spreadsheetml/2010/11/main" uri="{3A4CF648-6AED-40f4-86FF-DC5316D8AED3}">
      <x14:slicerList xmlns:x14="http://schemas.microsoft.com/office/spreadsheetml/2009/9/main">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pageSetUpPr fitToPage="1"/>
  </sheetPr>
  <dimension ref="A1:G32"/>
  <sheetViews>
    <sheetView showGridLines="0" workbookViewId="0">
      <selection activeCell="F5" sqref="F5"/>
    </sheetView>
  </sheetViews>
  <sheetFormatPr defaultColWidth="0" defaultRowHeight="12.75" customHeight="1" zeroHeight="1" x14ac:dyDescent="0.2"/>
  <cols>
    <col min="1" max="1" width="61.140625" style="2" customWidth="1"/>
    <col min="2" max="4" width="19" style="331" customWidth="1"/>
    <col min="5" max="5" width="21.140625" style="332" customWidth="1"/>
    <col min="6" max="6" width="19" style="331" customWidth="1"/>
    <col min="7" max="7" width="3.5703125" style="2" customWidth="1"/>
    <col min="8" max="16384" width="19" style="2" hidden="1"/>
  </cols>
  <sheetData>
    <row r="1" spans="2:6" ht="15" customHeight="1" x14ac:dyDescent="0.2">
      <c r="B1" s="325" t="s">
        <v>266</v>
      </c>
      <c r="C1" s="325" t="s">
        <v>306</v>
      </c>
      <c r="D1" s="325" t="s">
        <v>307</v>
      </c>
      <c r="E1" s="326" t="s">
        <v>262</v>
      </c>
      <c r="F1" s="325" t="s">
        <v>264</v>
      </c>
    </row>
    <row r="2" spans="2:6" ht="30" customHeight="1" x14ac:dyDescent="0.2">
      <c r="B2" s="327" t="s">
        <v>267</v>
      </c>
      <c r="C2" s="327" t="s">
        <v>267</v>
      </c>
      <c r="D2" s="327" t="s">
        <v>308</v>
      </c>
      <c r="E2" s="328" t="s">
        <v>271</v>
      </c>
      <c r="F2" s="327" t="s">
        <v>265</v>
      </c>
    </row>
    <row r="3" spans="2:6" ht="24.95" customHeight="1" x14ac:dyDescent="0.2">
      <c r="B3" s="327" t="s">
        <v>268</v>
      </c>
      <c r="C3" s="327" t="s">
        <v>268</v>
      </c>
      <c r="D3" s="327" t="s">
        <v>309</v>
      </c>
      <c r="E3" s="329" t="s">
        <v>410</v>
      </c>
      <c r="F3" s="327" t="s">
        <v>265</v>
      </c>
    </row>
    <row r="4" spans="2:6" ht="24.95" customHeight="1" x14ac:dyDescent="0.2">
      <c r="B4" s="327" t="s">
        <v>270</v>
      </c>
      <c r="C4" s="327" t="s">
        <v>270</v>
      </c>
      <c r="D4" s="327" t="s">
        <v>310</v>
      </c>
      <c r="E4" s="329" t="s">
        <v>269</v>
      </c>
      <c r="F4" s="327" t="s">
        <v>263</v>
      </c>
    </row>
    <row r="5" spans="2:6" ht="24.95" customHeight="1" x14ac:dyDescent="0.2">
      <c r="B5" s="327" t="s">
        <v>466</v>
      </c>
      <c r="C5" s="327" t="s">
        <v>466</v>
      </c>
      <c r="D5" s="327" t="s">
        <v>467</v>
      </c>
      <c r="E5" s="329" t="s">
        <v>468</v>
      </c>
      <c r="F5" s="486" t="s">
        <v>265</v>
      </c>
    </row>
    <row r="6" spans="2:6" ht="15" customHeight="1" x14ac:dyDescent="0.25">
      <c r="B6"/>
      <c r="C6"/>
      <c r="D6"/>
      <c r="E6"/>
      <c r="F6"/>
    </row>
    <row r="7" spans="2:6" ht="15" hidden="1" customHeight="1" x14ac:dyDescent="0.2">
      <c r="B7" s="2"/>
      <c r="C7" s="2"/>
      <c r="D7" s="2"/>
      <c r="E7" s="330"/>
      <c r="F7" s="2"/>
    </row>
    <row r="8" spans="2:6" ht="15" hidden="1" customHeight="1" x14ac:dyDescent="0.2">
      <c r="B8" s="2"/>
      <c r="C8" s="2"/>
      <c r="D8" s="2"/>
      <c r="E8" s="330"/>
      <c r="F8" s="2"/>
    </row>
    <row r="9" spans="2:6" ht="15" hidden="1" customHeight="1" x14ac:dyDescent="0.2">
      <c r="B9" s="2"/>
      <c r="C9" s="2"/>
      <c r="D9" s="2"/>
      <c r="E9" s="330"/>
      <c r="F9" s="2"/>
    </row>
    <row r="10" spans="2:6" ht="15" hidden="1" customHeight="1" x14ac:dyDescent="0.2">
      <c r="B10" s="2"/>
      <c r="C10" s="2"/>
      <c r="D10" s="2"/>
      <c r="E10" s="330"/>
      <c r="F10" s="2"/>
    </row>
    <row r="11" spans="2:6" ht="15" hidden="1" customHeight="1" x14ac:dyDescent="0.2">
      <c r="B11" s="2"/>
      <c r="C11" s="2"/>
      <c r="D11" s="2"/>
      <c r="E11" s="330"/>
      <c r="F11" s="2"/>
    </row>
    <row r="12" spans="2:6" ht="15" hidden="1" customHeight="1" x14ac:dyDescent="0.2">
      <c r="B12" s="2"/>
      <c r="C12" s="2"/>
      <c r="D12" s="2"/>
      <c r="E12" s="330"/>
      <c r="F12" s="2"/>
    </row>
    <row r="13" spans="2:6" ht="15" hidden="1" customHeight="1" x14ac:dyDescent="0.2">
      <c r="B13" s="2"/>
      <c r="C13" s="2"/>
      <c r="D13" s="2"/>
      <c r="E13" s="330"/>
      <c r="F13" s="2"/>
    </row>
    <row r="14" spans="2:6" ht="15" hidden="1" customHeight="1" x14ac:dyDescent="0.2">
      <c r="B14" s="2"/>
      <c r="C14" s="2"/>
      <c r="D14" s="2"/>
      <c r="E14" s="330"/>
      <c r="F14" s="2"/>
    </row>
    <row r="15" spans="2:6" ht="15" hidden="1" customHeight="1" x14ac:dyDescent="0.2">
      <c r="B15" s="2"/>
      <c r="C15" s="2"/>
      <c r="D15" s="2"/>
      <c r="E15" s="330"/>
      <c r="F15" s="2"/>
    </row>
    <row r="16" spans="2:6" ht="15" hidden="1" customHeight="1" x14ac:dyDescent="0.2">
      <c r="B16" s="2"/>
      <c r="C16" s="2"/>
      <c r="D16" s="2"/>
      <c r="E16" s="330"/>
      <c r="F16" s="2"/>
    </row>
    <row r="17" spans="2:6" ht="15" hidden="1" customHeight="1" x14ac:dyDescent="0.2">
      <c r="B17" s="2"/>
      <c r="C17" s="2"/>
      <c r="D17" s="2"/>
      <c r="E17" s="330"/>
      <c r="F17" s="2"/>
    </row>
    <row r="18" spans="2:6" ht="15" hidden="1" customHeight="1" x14ac:dyDescent="0.2">
      <c r="B18" s="2"/>
      <c r="C18" s="2"/>
      <c r="D18" s="2"/>
      <c r="E18" s="330"/>
      <c r="F18" s="2"/>
    </row>
    <row r="19" spans="2:6" ht="15" hidden="1" customHeight="1" x14ac:dyDescent="0.2">
      <c r="B19" s="2"/>
      <c r="C19" s="2"/>
      <c r="D19" s="2"/>
      <c r="E19" s="330"/>
      <c r="F19" s="2"/>
    </row>
    <row r="20" spans="2:6" ht="15" hidden="1" customHeight="1" x14ac:dyDescent="0.2">
      <c r="B20" s="2"/>
      <c r="C20" s="2"/>
      <c r="D20" s="2"/>
      <c r="E20" s="330"/>
      <c r="F20" s="2"/>
    </row>
    <row r="21" spans="2:6" ht="15" hidden="1" customHeight="1" x14ac:dyDescent="0.2">
      <c r="B21" s="2"/>
      <c r="C21" s="2"/>
      <c r="D21" s="2"/>
      <c r="E21" s="330"/>
      <c r="F21" s="2"/>
    </row>
    <row r="22" spans="2:6" ht="15" hidden="1" customHeight="1" x14ac:dyDescent="0.2"/>
    <row r="23" spans="2:6" ht="15" hidden="1" customHeight="1" x14ac:dyDescent="0.2"/>
    <row r="24" spans="2:6" ht="15" hidden="1" customHeight="1" x14ac:dyDescent="0.2"/>
    <row r="25" spans="2:6" ht="15" hidden="1" customHeight="1" x14ac:dyDescent="0.2"/>
    <row r="26" spans="2:6" ht="15" hidden="1" customHeight="1" x14ac:dyDescent="0.2"/>
    <row r="27" spans="2:6" ht="15" hidden="1" customHeight="1" x14ac:dyDescent="0.2"/>
    <row r="28" spans="2:6" ht="15" hidden="1" customHeight="1" x14ac:dyDescent="0.2"/>
    <row r="29" spans="2:6" ht="15" hidden="1" customHeight="1" x14ac:dyDescent="0.2"/>
    <row r="30" spans="2:6" ht="15" hidden="1" customHeight="1" x14ac:dyDescent="0.2"/>
    <row r="31" spans="2:6" ht="15" hidden="1" customHeight="1" x14ac:dyDescent="0.2"/>
    <row r="32" spans="2:6" ht="15" hidden="1" customHeight="1" x14ac:dyDescent="0.2"/>
  </sheetData>
  <dataValidations count="1">
    <dataValidation type="list" allowBlank="1" showErrorMessage="1" errorTitle="Don &amp; Sons (Pvt) Ltd." error="Select the Correct Permission" sqref="F2:F5" xr:uid="{00000000-0002-0000-0200-000000000000}">
      <formula1>"Admin, Manager"</formula1>
    </dataValidation>
  </dataValidations>
  <pageMargins left="0.7" right="0.7" top="0.75" bottom="0.75" header="0.3" footer="0.3"/>
  <pageSetup paperSize="9" scale="82" fitToHeight="0" orientation="landscape" r:id="rId1"/>
  <headerFooter>
    <oddFooter>&amp;C&amp;"Cambria,Italic"&amp;B&amp;10This File Was Prepared by LViraj on &amp;D at &amp;T</oddFooter>
  </headerFooter>
  <drawing r:id="rId2"/>
  <legacyDrawing r:id="rId3"/>
  <controls>
    <mc:AlternateContent xmlns:mc="http://schemas.openxmlformats.org/markup-compatibility/2006">
      <mc:Choice Requires="x14">
        <control shapeId="26626" r:id="rId4" name="AddNewButton">
          <controlPr defaultSize="0" autoLine="0" r:id="rId5">
            <anchor moveWithCells="1">
              <from>
                <xdr:col>0</xdr:col>
                <xdr:colOff>1838325</xdr:colOff>
                <xdr:row>1</xdr:row>
                <xdr:rowOff>228600</xdr:rowOff>
              </from>
              <to>
                <xdr:col>0</xdr:col>
                <xdr:colOff>2952750</xdr:colOff>
                <xdr:row>3</xdr:row>
                <xdr:rowOff>171450</xdr:rowOff>
              </to>
            </anchor>
          </controlPr>
        </control>
      </mc:Choice>
      <mc:Fallback>
        <control shapeId="26626" r:id="rId4" name="AddNewButton"/>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8"/>
  <dimension ref="B1:AG129"/>
  <sheetViews>
    <sheetView showGridLines="0" workbookViewId="0">
      <selection activeCell="G1" sqref="G1"/>
    </sheetView>
  </sheetViews>
  <sheetFormatPr defaultRowHeight="14.25" x14ac:dyDescent="0.2"/>
  <cols>
    <col min="1" max="1" width="23.140625" style="2" customWidth="1"/>
    <col min="2" max="2" width="29.42578125" style="2" bestFit="1" customWidth="1"/>
    <col min="3" max="3" width="14.28515625" style="8" bestFit="1" customWidth="1"/>
    <col min="4" max="6" width="8" style="8" bestFit="1" customWidth="1"/>
    <col min="7" max="7" width="7.140625" style="8" bestFit="1" customWidth="1"/>
    <col min="8" max="8" width="13.140625" style="8" bestFit="1" customWidth="1"/>
    <col min="9" max="14" width="9.5703125" style="8" bestFit="1" customWidth="1"/>
    <col min="15" max="15" width="12.28515625" style="8" bestFit="1" customWidth="1"/>
    <col min="16" max="17" width="8" style="8" bestFit="1" customWidth="1"/>
    <col min="18" max="18" width="7.85546875" style="2" bestFit="1" customWidth="1"/>
    <col min="19" max="19" width="9.140625" style="2" bestFit="1" customWidth="1"/>
    <col min="20" max="21" width="12.140625" style="2" bestFit="1" customWidth="1"/>
    <col min="22" max="22" width="11.28515625" style="2" bestFit="1" customWidth="1"/>
    <col min="23" max="24" width="7.85546875" style="2" bestFit="1" customWidth="1"/>
    <col min="25" max="25" width="4.85546875" style="2" bestFit="1" customWidth="1"/>
    <col min="26" max="27" width="7.85546875" style="2" bestFit="1" customWidth="1"/>
    <col min="28" max="28" width="9.140625" style="2"/>
    <col min="29" max="31" width="12.140625" style="2" bestFit="1" customWidth="1"/>
    <col min="32" max="32" width="11.28515625" style="2" bestFit="1" customWidth="1"/>
    <col min="33" max="16384" width="9.140625" style="2"/>
  </cols>
  <sheetData>
    <row r="1" spans="2:33" ht="43.5" x14ac:dyDescent="0.25">
      <c r="B1" s="604" t="s">
        <v>424</v>
      </c>
      <c r="C1" s="603" t="s">
        <v>431</v>
      </c>
      <c r="D1" s="603" t="s">
        <v>429</v>
      </c>
      <c r="E1" s="603" t="s">
        <v>430</v>
      </c>
      <c r="F1" s="603" t="s">
        <v>432</v>
      </c>
      <c r="G1" s="603" t="s">
        <v>433</v>
      </c>
      <c r="H1" s="2" t="s">
        <v>456</v>
      </c>
      <c r="I1" s="603" t="s">
        <v>434</v>
      </c>
      <c r="J1" s="603" t="s">
        <v>435</v>
      </c>
      <c r="K1" s="603" t="s">
        <v>436</v>
      </c>
      <c r="L1" s="603" t="s">
        <v>437</v>
      </c>
      <c r="M1" s="603" t="s">
        <v>438</v>
      </c>
      <c r="N1" s="603" t="s">
        <v>439</v>
      </c>
      <c r="O1" s="2" t="s">
        <v>457</v>
      </c>
      <c r="P1" s="603" t="s">
        <v>440</v>
      </c>
      <c r="Q1"/>
      <c r="R1" s="603"/>
      <c r="S1"/>
      <c r="T1"/>
      <c r="U1"/>
      <c r="V1"/>
      <c r="W1"/>
      <c r="X1"/>
      <c r="Y1"/>
      <c r="Z1"/>
      <c r="AA1"/>
      <c r="AB1"/>
      <c r="AC1"/>
      <c r="AD1"/>
      <c r="AE1"/>
      <c r="AF1"/>
      <c r="AG1"/>
    </row>
    <row r="2" spans="2:33" ht="15" x14ac:dyDescent="0.25">
      <c r="B2" s="597">
        <v>0</v>
      </c>
      <c r="Q2"/>
      <c r="R2" s="8"/>
      <c r="S2"/>
      <c r="T2"/>
      <c r="U2"/>
      <c r="V2"/>
      <c r="W2"/>
      <c r="X2"/>
      <c r="Y2"/>
      <c r="Z2"/>
      <c r="AA2"/>
      <c r="AB2"/>
      <c r="AC2"/>
      <c r="AD2"/>
      <c r="AE2"/>
      <c r="AF2"/>
      <c r="AG2"/>
    </row>
    <row r="3" spans="2:33" ht="15" x14ac:dyDescent="0.25">
      <c r="B3" s="597" t="s">
        <v>41</v>
      </c>
      <c r="Q3"/>
      <c r="R3" s="8"/>
      <c r="S3"/>
      <c r="T3"/>
      <c r="U3"/>
      <c r="V3"/>
      <c r="W3"/>
      <c r="X3"/>
      <c r="Y3"/>
      <c r="Z3"/>
      <c r="AA3"/>
      <c r="AB3"/>
      <c r="AC3"/>
      <c r="AD3"/>
      <c r="AE3"/>
      <c r="AF3"/>
      <c r="AG3"/>
    </row>
    <row r="4" spans="2:33" ht="15" x14ac:dyDescent="0.25">
      <c r="B4" s="597" t="s">
        <v>199</v>
      </c>
      <c r="Q4"/>
      <c r="R4" s="8"/>
      <c r="S4"/>
      <c r="T4"/>
      <c r="U4"/>
      <c r="V4"/>
      <c r="W4"/>
      <c r="X4"/>
      <c r="Y4"/>
      <c r="Z4"/>
      <c r="AA4"/>
      <c r="AB4"/>
      <c r="AC4"/>
      <c r="AD4"/>
      <c r="AE4"/>
      <c r="AF4"/>
      <c r="AG4"/>
    </row>
    <row r="5" spans="2:33" ht="15" x14ac:dyDescent="0.25">
      <c r="B5" s="597" t="s">
        <v>221</v>
      </c>
      <c r="Q5"/>
      <c r="R5" s="8"/>
      <c r="S5"/>
      <c r="T5"/>
      <c r="U5"/>
      <c r="V5"/>
      <c r="W5"/>
      <c r="X5"/>
      <c r="Y5"/>
      <c r="Z5"/>
      <c r="AA5"/>
      <c r="AB5"/>
      <c r="AC5"/>
      <c r="AD5"/>
      <c r="AE5"/>
      <c r="AF5"/>
      <c r="AG5"/>
    </row>
    <row r="6" spans="2:33" ht="15" x14ac:dyDescent="0.25">
      <c r="B6" s="597" t="s">
        <v>134</v>
      </c>
      <c r="D6" s="8">
        <v>30</v>
      </c>
      <c r="E6" s="8">
        <v>25</v>
      </c>
      <c r="F6" s="8">
        <v>30</v>
      </c>
      <c r="H6" s="8">
        <v>25</v>
      </c>
      <c r="I6" s="8">
        <v>1</v>
      </c>
      <c r="J6" s="8">
        <v>1</v>
      </c>
      <c r="K6" s="8">
        <v>1</v>
      </c>
      <c r="M6" s="8">
        <v>1</v>
      </c>
      <c r="N6" s="8">
        <v>1</v>
      </c>
      <c r="O6" s="8">
        <v>10</v>
      </c>
      <c r="P6" s="8">
        <v>30</v>
      </c>
      <c r="Q6"/>
      <c r="R6" s="8"/>
      <c r="S6"/>
      <c r="T6"/>
      <c r="U6"/>
      <c r="V6"/>
      <c r="W6"/>
      <c r="X6"/>
      <c r="Y6"/>
      <c r="Z6"/>
      <c r="AA6"/>
      <c r="AB6"/>
      <c r="AC6"/>
      <c r="AD6"/>
      <c r="AE6"/>
      <c r="AF6"/>
      <c r="AG6"/>
    </row>
    <row r="7" spans="2:33" ht="15" x14ac:dyDescent="0.25">
      <c r="B7" s="597" t="s">
        <v>18</v>
      </c>
      <c r="D7" s="8">
        <v>0</v>
      </c>
      <c r="E7" s="8">
        <v>0</v>
      </c>
      <c r="F7" s="8">
        <v>0</v>
      </c>
      <c r="H7" s="8">
        <v>0</v>
      </c>
      <c r="I7" s="8">
        <v>1</v>
      </c>
      <c r="J7" s="8">
        <v>1</v>
      </c>
      <c r="K7" s="8">
        <v>1</v>
      </c>
      <c r="M7" s="8">
        <v>1</v>
      </c>
      <c r="N7" s="8">
        <v>1</v>
      </c>
      <c r="O7" s="8">
        <v>20</v>
      </c>
      <c r="P7" s="8">
        <v>30</v>
      </c>
      <c r="Q7"/>
      <c r="R7" s="8"/>
      <c r="S7"/>
      <c r="T7"/>
      <c r="U7"/>
      <c r="V7"/>
      <c r="W7"/>
      <c r="X7"/>
      <c r="Y7"/>
      <c r="Z7"/>
      <c r="AA7"/>
      <c r="AB7"/>
      <c r="AC7"/>
      <c r="AD7"/>
      <c r="AE7"/>
      <c r="AF7"/>
      <c r="AG7"/>
    </row>
    <row r="8" spans="2:33" ht="15" x14ac:dyDescent="0.25">
      <c r="B8" s="597" t="s">
        <v>213</v>
      </c>
      <c r="Q8"/>
      <c r="R8" s="8"/>
      <c r="S8"/>
      <c r="T8"/>
      <c r="U8"/>
      <c r="V8"/>
      <c r="W8"/>
      <c r="X8"/>
      <c r="Y8"/>
      <c r="Z8"/>
      <c r="AA8"/>
      <c r="AB8"/>
      <c r="AC8"/>
      <c r="AD8"/>
      <c r="AE8"/>
      <c r="AF8"/>
      <c r="AG8"/>
    </row>
    <row r="9" spans="2:33" ht="15" x14ac:dyDescent="0.25">
      <c r="B9" s="597" t="s">
        <v>16</v>
      </c>
      <c r="Q9"/>
      <c r="R9" s="8"/>
      <c r="S9"/>
      <c r="T9"/>
      <c r="U9"/>
      <c r="V9"/>
      <c r="W9"/>
      <c r="X9"/>
      <c r="Y9"/>
      <c r="Z9"/>
      <c r="AA9"/>
      <c r="AB9"/>
      <c r="AC9"/>
      <c r="AD9"/>
      <c r="AE9"/>
      <c r="AF9"/>
      <c r="AG9"/>
    </row>
    <row r="10" spans="2:33" ht="15" x14ac:dyDescent="0.25">
      <c r="B10" s="597" t="s">
        <v>347</v>
      </c>
      <c r="D10" s="8">
        <v>15</v>
      </c>
      <c r="E10" s="8">
        <v>10</v>
      </c>
      <c r="F10" s="8">
        <v>15</v>
      </c>
      <c r="H10" s="8">
        <v>10</v>
      </c>
      <c r="I10" s="8">
        <v>1</v>
      </c>
      <c r="J10" s="8">
        <v>1</v>
      </c>
      <c r="K10" s="8">
        <v>1</v>
      </c>
      <c r="M10" s="8">
        <v>1</v>
      </c>
      <c r="N10" s="8">
        <v>1</v>
      </c>
      <c r="O10" s="8">
        <v>10</v>
      </c>
      <c r="P10" s="8">
        <v>20</v>
      </c>
      <c r="Q10"/>
      <c r="R10" s="8"/>
      <c r="S10"/>
      <c r="T10"/>
      <c r="U10"/>
      <c r="V10"/>
      <c r="W10"/>
      <c r="X10"/>
      <c r="Y10"/>
      <c r="Z10"/>
      <c r="AA10"/>
      <c r="AB10"/>
      <c r="AC10"/>
      <c r="AD10"/>
      <c r="AE10"/>
      <c r="AF10"/>
      <c r="AG10"/>
    </row>
    <row r="11" spans="2:33" ht="15" x14ac:dyDescent="0.25">
      <c r="B11" s="597" t="s">
        <v>153</v>
      </c>
      <c r="Q11"/>
      <c r="R11" s="8"/>
      <c r="S11"/>
      <c r="T11"/>
      <c r="U11"/>
      <c r="V11"/>
      <c r="W11"/>
      <c r="X11"/>
      <c r="Y11"/>
      <c r="Z11"/>
      <c r="AA11"/>
      <c r="AB11"/>
      <c r="AC11"/>
      <c r="AD11"/>
      <c r="AE11"/>
      <c r="AF11"/>
      <c r="AG11"/>
    </row>
    <row r="12" spans="2:33" ht="15" x14ac:dyDescent="0.25">
      <c r="B12" s="597" t="s">
        <v>201</v>
      </c>
      <c r="D12" s="8">
        <v>15</v>
      </c>
      <c r="E12" s="8">
        <v>10</v>
      </c>
      <c r="F12" s="8">
        <v>15</v>
      </c>
      <c r="H12" s="8">
        <v>10</v>
      </c>
      <c r="I12" s="8">
        <v>1</v>
      </c>
      <c r="J12" s="8">
        <v>1</v>
      </c>
      <c r="K12" s="8">
        <v>1</v>
      </c>
      <c r="M12" s="8">
        <v>1</v>
      </c>
      <c r="N12" s="8">
        <v>1</v>
      </c>
      <c r="O12" s="8">
        <v>15</v>
      </c>
      <c r="P12" s="8">
        <v>15</v>
      </c>
      <c r="Q12"/>
      <c r="R12" s="8"/>
      <c r="S12"/>
      <c r="T12"/>
      <c r="U12"/>
      <c r="V12"/>
      <c r="W12"/>
      <c r="X12"/>
      <c r="Y12"/>
      <c r="Z12"/>
      <c r="AA12"/>
      <c r="AB12"/>
      <c r="AC12"/>
      <c r="AD12"/>
      <c r="AE12"/>
      <c r="AF12"/>
      <c r="AG12"/>
    </row>
    <row r="13" spans="2:33" ht="15" x14ac:dyDescent="0.25">
      <c r="B13" s="597" t="s">
        <v>257</v>
      </c>
      <c r="Q13"/>
      <c r="R13" s="8"/>
      <c r="S13"/>
      <c r="T13"/>
      <c r="U13"/>
      <c r="V13"/>
      <c r="W13"/>
      <c r="X13"/>
      <c r="Y13"/>
      <c r="Z13"/>
      <c r="AA13"/>
      <c r="AB13"/>
      <c r="AC13"/>
      <c r="AD13"/>
      <c r="AE13"/>
      <c r="AF13"/>
      <c r="AG13"/>
    </row>
    <row r="14" spans="2:33" ht="15" x14ac:dyDescent="0.25">
      <c r="B14" s="597" t="s">
        <v>4</v>
      </c>
      <c r="D14" s="8">
        <v>10</v>
      </c>
      <c r="E14" s="8">
        <v>10</v>
      </c>
      <c r="F14" s="8">
        <v>10</v>
      </c>
      <c r="H14" s="8">
        <v>5</v>
      </c>
      <c r="I14" s="8">
        <v>1</v>
      </c>
      <c r="J14" s="8">
        <v>1</v>
      </c>
      <c r="K14" s="8">
        <v>1</v>
      </c>
      <c r="M14" s="8">
        <v>1</v>
      </c>
      <c r="N14" s="8">
        <v>1</v>
      </c>
      <c r="O14" s="8">
        <v>5</v>
      </c>
      <c r="P14" s="8">
        <v>10</v>
      </c>
      <c r="Q14"/>
      <c r="R14" s="8"/>
      <c r="S14"/>
      <c r="T14"/>
      <c r="U14"/>
      <c r="V14"/>
      <c r="W14"/>
      <c r="X14"/>
      <c r="Y14"/>
      <c r="Z14"/>
      <c r="AA14"/>
      <c r="AB14"/>
      <c r="AC14"/>
      <c r="AD14"/>
      <c r="AE14"/>
      <c r="AF14"/>
      <c r="AG14"/>
    </row>
    <row r="15" spans="2:33" ht="15" x14ac:dyDescent="0.25">
      <c r="B15" s="597" t="s">
        <v>348</v>
      </c>
      <c r="D15" s="8">
        <v>10</v>
      </c>
      <c r="E15" s="8">
        <v>10</v>
      </c>
      <c r="F15" s="8">
        <v>10</v>
      </c>
      <c r="H15" s="8">
        <v>10</v>
      </c>
      <c r="I15" s="8">
        <v>1</v>
      </c>
      <c r="J15" s="8">
        <v>1</v>
      </c>
      <c r="K15" s="8">
        <v>1</v>
      </c>
      <c r="M15" s="8">
        <v>1</v>
      </c>
      <c r="N15" s="8">
        <v>1</v>
      </c>
      <c r="O15" s="8">
        <v>10</v>
      </c>
      <c r="P15" s="8">
        <v>10</v>
      </c>
      <c r="Q15"/>
      <c r="R15" s="8"/>
      <c r="S15"/>
      <c r="T15"/>
      <c r="U15"/>
      <c r="V15"/>
      <c r="W15"/>
      <c r="X15"/>
      <c r="Y15"/>
      <c r="Z15"/>
      <c r="AA15"/>
      <c r="AB15"/>
      <c r="AC15"/>
      <c r="AD15"/>
      <c r="AE15"/>
      <c r="AF15"/>
      <c r="AG15"/>
    </row>
    <row r="16" spans="2:33" ht="15" x14ac:dyDescent="0.25">
      <c r="B16" s="597" t="s">
        <v>42</v>
      </c>
      <c r="Q16"/>
      <c r="R16" s="8"/>
      <c r="S16"/>
      <c r="T16"/>
      <c r="U16"/>
      <c r="V16"/>
      <c r="W16"/>
      <c r="X16"/>
      <c r="Y16"/>
      <c r="Z16"/>
      <c r="AA16"/>
      <c r="AB16"/>
      <c r="AC16"/>
      <c r="AD16"/>
      <c r="AE16"/>
      <c r="AF16"/>
      <c r="AG16"/>
    </row>
    <row r="17" spans="2:33" ht="15" x14ac:dyDescent="0.25">
      <c r="B17" s="597" t="s">
        <v>22</v>
      </c>
      <c r="D17" s="8">
        <v>0</v>
      </c>
      <c r="E17" s="8">
        <v>0</v>
      </c>
      <c r="F17" s="8">
        <v>0</v>
      </c>
      <c r="H17" s="8">
        <v>0</v>
      </c>
      <c r="I17" s="8">
        <v>1</v>
      </c>
      <c r="J17" s="8">
        <v>1</v>
      </c>
      <c r="K17" s="8">
        <v>1</v>
      </c>
      <c r="M17" s="8">
        <v>1</v>
      </c>
      <c r="N17" s="8">
        <v>1</v>
      </c>
      <c r="O17" s="8">
        <v>3</v>
      </c>
      <c r="P17" s="8">
        <v>4</v>
      </c>
      <c r="Q17"/>
      <c r="R17" s="8"/>
      <c r="S17"/>
      <c r="T17"/>
      <c r="U17"/>
      <c r="V17"/>
      <c r="W17"/>
      <c r="X17"/>
      <c r="Y17"/>
      <c r="Z17"/>
      <c r="AA17"/>
      <c r="AB17"/>
      <c r="AC17"/>
      <c r="AD17"/>
      <c r="AE17"/>
      <c r="AF17"/>
      <c r="AG17"/>
    </row>
    <row r="18" spans="2:33" ht="15" x14ac:dyDescent="0.25">
      <c r="B18" s="597" t="s">
        <v>211</v>
      </c>
      <c r="Q18"/>
      <c r="R18" s="8"/>
      <c r="S18"/>
      <c r="T18"/>
      <c r="U18"/>
      <c r="V18"/>
      <c r="W18"/>
      <c r="X18"/>
      <c r="Y18"/>
      <c r="Z18"/>
      <c r="AA18"/>
      <c r="AB18"/>
      <c r="AC18"/>
      <c r="AD18"/>
      <c r="AE18"/>
      <c r="AF18"/>
      <c r="AG18"/>
    </row>
    <row r="19" spans="2:33" ht="15" x14ac:dyDescent="0.25">
      <c r="B19" s="597" t="s">
        <v>166</v>
      </c>
      <c r="Q19"/>
      <c r="R19" s="8"/>
      <c r="S19"/>
      <c r="T19"/>
      <c r="U19"/>
      <c r="V19"/>
      <c r="W19"/>
      <c r="X19"/>
      <c r="Y19"/>
      <c r="Z19"/>
      <c r="AA19"/>
      <c r="AB19"/>
      <c r="AC19"/>
      <c r="AD19"/>
      <c r="AE19"/>
      <c r="AF19"/>
      <c r="AG19"/>
    </row>
    <row r="20" spans="2:33" ht="15" x14ac:dyDescent="0.25">
      <c r="B20" s="597" t="s">
        <v>208</v>
      </c>
      <c r="Q20"/>
      <c r="R20" s="8"/>
      <c r="S20"/>
      <c r="T20"/>
      <c r="U20"/>
      <c r="V20"/>
      <c r="W20"/>
      <c r="X20"/>
      <c r="Y20"/>
      <c r="Z20"/>
      <c r="AA20"/>
      <c r="AB20"/>
      <c r="AC20"/>
      <c r="AD20"/>
      <c r="AE20"/>
      <c r="AF20"/>
      <c r="AG20"/>
    </row>
    <row r="21" spans="2:33" ht="15" x14ac:dyDescent="0.25">
      <c r="B21" s="597" t="s">
        <v>197</v>
      </c>
      <c r="D21" s="8">
        <v>10</v>
      </c>
      <c r="E21" s="8">
        <v>10</v>
      </c>
      <c r="F21" s="8">
        <v>10</v>
      </c>
      <c r="H21" s="8">
        <v>10</v>
      </c>
      <c r="I21" s="8">
        <v>1</v>
      </c>
      <c r="J21" s="8">
        <v>1</v>
      </c>
      <c r="K21" s="8">
        <v>1</v>
      </c>
      <c r="M21" s="8">
        <v>1</v>
      </c>
      <c r="N21" s="8">
        <v>1</v>
      </c>
      <c r="O21" s="8">
        <v>5</v>
      </c>
      <c r="P21" s="8">
        <v>15</v>
      </c>
      <c r="Q21"/>
      <c r="R21" s="8"/>
      <c r="S21"/>
      <c r="T21"/>
      <c r="U21"/>
      <c r="V21"/>
      <c r="W21"/>
      <c r="X21"/>
      <c r="Y21"/>
      <c r="Z21"/>
      <c r="AA21"/>
      <c r="AB21"/>
      <c r="AC21"/>
      <c r="AD21"/>
      <c r="AE21"/>
      <c r="AF21"/>
      <c r="AG21"/>
    </row>
    <row r="22" spans="2:33" ht="15" x14ac:dyDescent="0.25">
      <c r="B22" s="597" t="s">
        <v>143</v>
      </c>
      <c r="Q22"/>
      <c r="R22" s="8"/>
      <c r="S22"/>
      <c r="T22"/>
      <c r="U22"/>
      <c r="V22"/>
      <c r="W22"/>
      <c r="X22"/>
      <c r="Y22"/>
      <c r="Z22"/>
      <c r="AA22"/>
      <c r="AB22"/>
      <c r="AC22"/>
      <c r="AD22"/>
      <c r="AE22"/>
      <c r="AF22"/>
      <c r="AG22"/>
    </row>
    <row r="23" spans="2:33" ht="15" x14ac:dyDescent="0.25">
      <c r="B23" s="597" t="s">
        <v>198</v>
      </c>
      <c r="Q23"/>
      <c r="R23" s="8"/>
      <c r="S23"/>
      <c r="T23"/>
      <c r="U23"/>
      <c r="V23"/>
      <c r="W23"/>
      <c r="X23"/>
      <c r="Y23"/>
      <c r="Z23"/>
      <c r="AA23"/>
      <c r="AB23"/>
      <c r="AC23"/>
      <c r="AD23"/>
      <c r="AE23"/>
      <c r="AF23"/>
      <c r="AG23"/>
    </row>
    <row r="24" spans="2:33" ht="15" x14ac:dyDescent="0.25">
      <c r="B24" s="597" t="s">
        <v>202</v>
      </c>
      <c r="D24" s="8">
        <v>15</v>
      </c>
      <c r="E24" s="8">
        <v>10</v>
      </c>
      <c r="F24" s="8">
        <v>15</v>
      </c>
      <c r="H24" s="8">
        <v>10</v>
      </c>
      <c r="I24" s="8">
        <v>1</v>
      </c>
      <c r="J24" s="8">
        <v>1</v>
      </c>
      <c r="K24" s="8">
        <v>1</v>
      </c>
      <c r="M24" s="8">
        <v>1</v>
      </c>
      <c r="N24" s="8">
        <v>1</v>
      </c>
      <c r="O24" s="8">
        <v>15</v>
      </c>
      <c r="P24" s="8">
        <v>15</v>
      </c>
      <c r="Q24"/>
      <c r="R24" s="8"/>
      <c r="S24"/>
      <c r="T24"/>
      <c r="U24"/>
      <c r="V24"/>
      <c r="W24"/>
      <c r="X24"/>
      <c r="Y24"/>
      <c r="Z24"/>
      <c r="AA24"/>
      <c r="AB24"/>
      <c r="AC24"/>
      <c r="AD24"/>
      <c r="AE24"/>
      <c r="AF24"/>
      <c r="AG24"/>
    </row>
    <row r="25" spans="2:33" ht="15" x14ac:dyDescent="0.25">
      <c r="B25" s="597" t="s">
        <v>78</v>
      </c>
      <c r="Q25"/>
      <c r="R25" s="8"/>
      <c r="S25"/>
      <c r="T25"/>
      <c r="U25"/>
      <c r="V25"/>
      <c r="W25"/>
      <c r="X25"/>
      <c r="Y25"/>
      <c r="Z25"/>
      <c r="AA25"/>
      <c r="AB25"/>
      <c r="AC25"/>
      <c r="AD25"/>
      <c r="AE25"/>
      <c r="AF25"/>
      <c r="AG25"/>
    </row>
    <row r="26" spans="2:33" ht="15" x14ac:dyDescent="0.25">
      <c r="B26" s="597" t="s">
        <v>40</v>
      </c>
      <c r="Q26"/>
      <c r="R26" s="8"/>
      <c r="S26"/>
      <c r="T26"/>
      <c r="U26"/>
      <c r="V26"/>
      <c r="W26"/>
      <c r="X26"/>
      <c r="Y26"/>
      <c r="Z26"/>
      <c r="AA26"/>
      <c r="AB26"/>
      <c r="AC26"/>
      <c r="AD26"/>
      <c r="AE26"/>
      <c r="AF26"/>
      <c r="AG26"/>
    </row>
    <row r="27" spans="2:33" ht="15" x14ac:dyDescent="0.25">
      <c r="B27" s="597" t="s">
        <v>96</v>
      </c>
      <c r="Q27"/>
      <c r="R27" s="8"/>
      <c r="S27"/>
      <c r="T27"/>
      <c r="U27"/>
      <c r="V27"/>
      <c r="W27"/>
      <c r="X27"/>
      <c r="Y27"/>
      <c r="Z27"/>
      <c r="AA27"/>
      <c r="AB27"/>
      <c r="AC27"/>
      <c r="AD27"/>
      <c r="AE27"/>
      <c r="AF27"/>
      <c r="AG27"/>
    </row>
    <row r="28" spans="2:33" ht="15" x14ac:dyDescent="0.25">
      <c r="B28" s="597" t="s">
        <v>2</v>
      </c>
      <c r="D28" s="8">
        <v>20</v>
      </c>
      <c r="E28" s="8">
        <v>10</v>
      </c>
      <c r="F28" s="8">
        <v>20</v>
      </c>
      <c r="H28" s="8">
        <v>10</v>
      </c>
      <c r="I28" s="8">
        <v>1</v>
      </c>
      <c r="J28" s="8">
        <v>1</v>
      </c>
      <c r="K28" s="8">
        <v>1</v>
      </c>
      <c r="M28" s="8">
        <v>1</v>
      </c>
      <c r="N28" s="8">
        <v>1</v>
      </c>
      <c r="O28" s="8">
        <v>25</v>
      </c>
      <c r="P28" s="8">
        <v>25</v>
      </c>
      <c r="Q28"/>
      <c r="R28" s="8"/>
      <c r="S28"/>
      <c r="T28"/>
      <c r="U28"/>
      <c r="V28"/>
      <c r="W28"/>
      <c r="X28"/>
      <c r="Y28"/>
      <c r="Z28"/>
      <c r="AA28"/>
      <c r="AB28"/>
      <c r="AC28"/>
      <c r="AD28"/>
      <c r="AE28"/>
      <c r="AF28"/>
      <c r="AG28"/>
    </row>
    <row r="29" spans="2:33" ht="15" x14ac:dyDescent="0.25">
      <c r="B29" s="597" t="s">
        <v>10</v>
      </c>
      <c r="Q29"/>
      <c r="R29" s="8"/>
      <c r="S29"/>
      <c r="T29"/>
      <c r="U29"/>
      <c r="V29"/>
      <c r="W29"/>
      <c r="X29"/>
      <c r="Y29"/>
      <c r="Z29"/>
      <c r="AA29"/>
      <c r="AB29"/>
      <c r="AC29"/>
      <c r="AD29"/>
      <c r="AE29"/>
      <c r="AF29"/>
      <c r="AG29"/>
    </row>
    <row r="30" spans="2:33" ht="15" x14ac:dyDescent="0.25">
      <c r="B30" s="597" t="s">
        <v>36</v>
      </c>
      <c r="D30" s="8">
        <v>30</v>
      </c>
      <c r="E30" s="8">
        <v>15</v>
      </c>
      <c r="F30" s="8">
        <v>30</v>
      </c>
      <c r="H30" s="8">
        <v>20</v>
      </c>
      <c r="I30" s="8">
        <v>1</v>
      </c>
      <c r="J30" s="8">
        <v>1</v>
      </c>
      <c r="K30" s="8">
        <v>1</v>
      </c>
      <c r="M30" s="8">
        <v>1</v>
      </c>
      <c r="N30" s="8">
        <v>1</v>
      </c>
      <c r="O30" s="8">
        <v>25</v>
      </c>
      <c r="P30" s="8">
        <v>40</v>
      </c>
      <c r="Q30"/>
      <c r="R30" s="8"/>
      <c r="S30"/>
      <c r="T30"/>
      <c r="U30"/>
      <c r="V30"/>
      <c r="W30"/>
      <c r="X30"/>
      <c r="Y30"/>
      <c r="Z30"/>
      <c r="AA30"/>
      <c r="AB30"/>
      <c r="AC30"/>
      <c r="AD30"/>
      <c r="AE30"/>
      <c r="AF30"/>
      <c r="AG30"/>
    </row>
    <row r="31" spans="2:33" ht="15" x14ac:dyDescent="0.25">
      <c r="B31" s="597" t="s">
        <v>200</v>
      </c>
      <c r="D31" s="8">
        <v>30</v>
      </c>
      <c r="E31" s="8">
        <v>25</v>
      </c>
      <c r="F31" s="8">
        <v>30</v>
      </c>
      <c r="H31" s="8">
        <v>25</v>
      </c>
      <c r="I31" s="8">
        <v>1</v>
      </c>
      <c r="J31" s="8">
        <v>1</v>
      </c>
      <c r="K31" s="8">
        <v>1</v>
      </c>
      <c r="M31" s="8">
        <v>1</v>
      </c>
      <c r="N31" s="8">
        <v>1</v>
      </c>
      <c r="O31" s="8">
        <v>25</v>
      </c>
      <c r="P31" s="8">
        <v>30</v>
      </c>
      <c r="Q31"/>
      <c r="R31" s="8"/>
      <c r="S31"/>
      <c r="T31"/>
      <c r="U31"/>
      <c r="V31"/>
      <c r="W31"/>
      <c r="X31"/>
      <c r="Y31"/>
      <c r="Z31"/>
      <c r="AA31"/>
      <c r="AB31"/>
      <c r="AC31"/>
      <c r="AD31"/>
      <c r="AE31"/>
      <c r="AF31"/>
      <c r="AG31"/>
    </row>
    <row r="32" spans="2:33" ht="15" x14ac:dyDescent="0.25">
      <c r="B32" s="597" t="s">
        <v>30</v>
      </c>
      <c r="Q32"/>
      <c r="R32" s="8"/>
      <c r="S32"/>
      <c r="T32"/>
      <c r="U32"/>
      <c r="V32"/>
      <c r="W32"/>
      <c r="X32"/>
      <c r="Y32"/>
      <c r="Z32"/>
      <c r="AA32"/>
      <c r="AB32"/>
      <c r="AC32"/>
      <c r="AD32"/>
      <c r="AE32"/>
      <c r="AF32"/>
      <c r="AG32"/>
    </row>
    <row r="33" spans="2:33" ht="15" x14ac:dyDescent="0.25">
      <c r="B33" s="597" t="s">
        <v>204</v>
      </c>
      <c r="Q33"/>
      <c r="R33" s="8"/>
      <c r="S33"/>
      <c r="T33"/>
      <c r="U33"/>
      <c r="V33"/>
      <c r="W33"/>
      <c r="X33"/>
      <c r="Y33"/>
      <c r="Z33"/>
      <c r="AA33"/>
      <c r="AB33"/>
      <c r="AC33"/>
      <c r="AD33"/>
      <c r="AE33"/>
      <c r="AF33"/>
      <c r="AG33"/>
    </row>
    <row r="34" spans="2:33" ht="15" x14ac:dyDescent="0.25">
      <c r="B34" s="597" t="s">
        <v>77</v>
      </c>
      <c r="Q34"/>
      <c r="R34" s="8"/>
      <c r="S34"/>
      <c r="T34"/>
      <c r="U34"/>
      <c r="V34"/>
      <c r="W34"/>
      <c r="X34"/>
      <c r="Y34"/>
      <c r="Z34"/>
      <c r="AA34"/>
      <c r="AB34"/>
      <c r="AC34"/>
      <c r="AD34"/>
      <c r="AE34"/>
      <c r="AF34"/>
      <c r="AG34"/>
    </row>
    <row r="35" spans="2:33" ht="15" x14ac:dyDescent="0.25">
      <c r="B35" s="597" t="s">
        <v>206</v>
      </c>
      <c r="D35" s="8">
        <v>15</v>
      </c>
      <c r="E35" s="8">
        <v>15</v>
      </c>
      <c r="F35" s="8">
        <v>15</v>
      </c>
      <c r="H35" s="8">
        <v>10</v>
      </c>
      <c r="I35" s="8">
        <v>1</v>
      </c>
      <c r="J35" s="8">
        <v>1</v>
      </c>
      <c r="K35" s="8">
        <v>1</v>
      </c>
      <c r="M35" s="8">
        <v>1</v>
      </c>
      <c r="N35" s="8">
        <v>1</v>
      </c>
      <c r="O35" s="8">
        <v>15</v>
      </c>
      <c r="P35" s="8">
        <v>15</v>
      </c>
      <c r="Q35"/>
      <c r="R35" s="8"/>
      <c r="S35"/>
      <c r="T35"/>
      <c r="U35"/>
      <c r="V35"/>
      <c r="W35"/>
      <c r="X35"/>
      <c r="Y35"/>
      <c r="Z35"/>
      <c r="AA35"/>
      <c r="AB35"/>
      <c r="AC35"/>
      <c r="AD35"/>
      <c r="AE35"/>
      <c r="AF35"/>
      <c r="AG35"/>
    </row>
    <row r="36" spans="2:33" ht="15" x14ac:dyDescent="0.25">
      <c r="B36" s="597" t="s">
        <v>75</v>
      </c>
      <c r="Q36"/>
      <c r="R36" s="8"/>
      <c r="S36"/>
      <c r="T36"/>
      <c r="U36"/>
      <c r="V36"/>
      <c r="W36"/>
      <c r="X36"/>
      <c r="Y36"/>
      <c r="Z36"/>
      <c r="AA36"/>
      <c r="AB36"/>
      <c r="AC36"/>
      <c r="AD36"/>
      <c r="AE36"/>
      <c r="AF36"/>
      <c r="AG36"/>
    </row>
    <row r="37" spans="2:33" ht="15" x14ac:dyDescent="0.25">
      <c r="B37" s="597" t="s">
        <v>11</v>
      </c>
      <c r="Q37"/>
      <c r="R37" s="8"/>
      <c r="S37"/>
      <c r="T37"/>
      <c r="U37"/>
      <c r="V37"/>
      <c r="W37"/>
      <c r="X37"/>
      <c r="Y37"/>
      <c r="Z37"/>
      <c r="AA37"/>
      <c r="AB37"/>
      <c r="AC37"/>
      <c r="AD37"/>
      <c r="AE37"/>
      <c r="AF37"/>
      <c r="AG37"/>
    </row>
    <row r="38" spans="2:33" ht="15" x14ac:dyDescent="0.25">
      <c r="B38" s="597" t="s">
        <v>17</v>
      </c>
      <c r="D38" s="8">
        <v>0</v>
      </c>
      <c r="E38" s="8">
        <v>0</v>
      </c>
      <c r="F38" s="8">
        <v>0</v>
      </c>
      <c r="H38" s="8">
        <v>0</v>
      </c>
      <c r="I38" s="8">
        <v>1</v>
      </c>
      <c r="J38" s="8">
        <v>1</v>
      </c>
      <c r="K38" s="8">
        <v>1</v>
      </c>
      <c r="M38" s="8">
        <v>1</v>
      </c>
      <c r="N38" s="8">
        <v>1</v>
      </c>
      <c r="O38" s="8">
        <v>5</v>
      </c>
      <c r="P38" s="8">
        <v>11</v>
      </c>
      <c r="Q38"/>
      <c r="R38" s="8"/>
      <c r="S38"/>
      <c r="T38"/>
      <c r="U38"/>
      <c r="V38"/>
      <c r="W38"/>
      <c r="X38"/>
      <c r="Y38"/>
      <c r="Z38"/>
      <c r="AA38"/>
      <c r="AB38"/>
      <c r="AC38"/>
      <c r="AD38"/>
      <c r="AE38"/>
      <c r="AF38"/>
      <c r="AG38"/>
    </row>
    <row r="39" spans="2:33" ht="15" x14ac:dyDescent="0.25">
      <c r="B39" s="597" t="s">
        <v>255</v>
      </c>
      <c r="Q39"/>
      <c r="R39" s="8"/>
      <c r="S39"/>
      <c r="T39"/>
      <c r="U39"/>
      <c r="V39"/>
      <c r="W39"/>
      <c r="X39"/>
      <c r="Y39"/>
      <c r="Z39"/>
      <c r="AA39"/>
      <c r="AB39"/>
      <c r="AC39"/>
      <c r="AD39"/>
      <c r="AE39"/>
      <c r="AF39"/>
      <c r="AG39"/>
    </row>
    <row r="40" spans="2:33" ht="15" x14ac:dyDescent="0.25">
      <c r="B40" s="597" t="s">
        <v>3</v>
      </c>
      <c r="Q40"/>
      <c r="R40" s="8"/>
      <c r="S40"/>
      <c r="T40"/>
      <c r="U40"/>
      <c r="V40"/>
      <c r="W40"/>
      <c r="X40"/>
      <c r="Y40"/>
      <c r="Z40"/>
      <c r="AA40"/>
      <c r="AB40"/>
      <c r="AC40"/>
      <c r="AD40"/>
      <c r="AE40"/>
      <c r="AF40"/>
      <c r="AG40"/>
    </row>
    <row r="41" spans="2:33" ht="15" x14ac:dyDescent="0.25">
      <c r="B41" s="597" t="s">
        <v>409</v>
      </c>
      <c r="Q41"/>
      <c r="R41" s="8"/>
      <c r="S41"/>
      <c r="T41"/>
      <c r="U41"/>
      <c r="V41"/>
      <c r="W41"/>
      <c r="X41"/>
      <c r="Y41"/>
      <c r="Z41"/>
      <c r="AA41"/>
      <c r="AB41"/>
      <c r="AC41"/>
      <c r="AD41"/>
      <c r="AE41"/>
      <c r="AF41"/>
      <c r="AG41"/>
    </row>
    <row r="42" spans="2:33" ht="15" x14ac:dyDescent="0.25">
      <c r="B42" s="597" t="s">
        <v>89</v>
      </c>
      <c r="D42" s="8">
        <v>0</v>
      </c>
      <c r="E42" s="8">
        <v>0</v>
      </c>
      <c r="F42" s="8">
        <v>0</v>
      </c>
      <c r="H42" s="8">
        <v>0</v>
      </c>
      <c r="I42" s="8">
        <v>1</v>
      </c>
      <c r="J42" s="8">
        <v>1</v>
      </c>
      <c r="K42" s="8">
        <v>1</v>
      </c>
      <c r="M42" s="8">
        <v>1</v>
      </c>
      <c r="N42" s="8">
        <v>1</v>
      </c>
      <c r="O42" s="8">
        <v>0</v>
      </c>
      <c r="P42" s="8">
        <v>15</v>
      </c>
      <c r="Q42"/>
      <c r="R42" s="8"/>
      <c r="S42"/>
      <c r="T42"/>
      <c r="U42"/>
      <c r="V42"/>
      <c r="W42"/>
      <c r="X42"/>
      <c r="Y42"/>
      <c r="Z42"/>
      <c r="AA42"/>
      <c r="AB42"/>
      <c r="AC42"/>
      <c r="AD42"/>
      <c r="AE42"/>
      <c r="AF42"/>
      <c r="AG42"/>
    </row>
    <row r="43" spans="2:33" ht="15" x14ac:dyDescent="0.25">
      <c r="B43" s="597" t="s">
        <v>147</v>
      </c>
      <c r="Q43"/>
      <c r="R43" s="8"/>
      <c r="S43"/>
      <c r="T43"/>
      <c r="U43"/>
      <c r="V43"/>
      <c r="W43"/>
      <c r="X43"/>
      <c r="Y43"/>
      <c r="Z43"/>
      <c r="AA43"/>
      <c r="AB43"/>
      <c r="AC43"/>
      <c r="AD43"/>
      <c r="AE43"/>
      <c r="AF43"/>
      <c r="AG43"/>
    </row>
    <row r="44" spans="2:33" ht="15" x14ac:dyDescent="0.25">
      <c r="B44" s="597" t="s">
        <v>196</v>
      </c>
      <c r="Q44"/>
      <c r="R44" s="8"/>
      <c r="S44"/>
      <c r="T44"/>
      <c r="U44"/>
      <c r="V44"/>
      <c r="W44"/>
      <c r="X44"/>
      <c r="Y44"/>
      <c r="Z44"/>
      <c r="AA44"/>
      <c r="AB44"/>
      <c r="AC44"/>
      <c r="AD44"/>
      <c r="AE44"/>
      <c r="AF44"/>
      <c r="AG44"/>
    </row>
    <row r="45" spans="2:33" ht="15" x14ac:dyDescent="0.25">
      <c r="B45" s="597" t="s">
        <v>195</v>
      </c>
      <c r="D45" s="8">
        <v>25</v>
      </c>
      <c r="E45" s="8">
        <v>20</v>
      </c>
      <c r="F45" s="8">
        <v>15</v>
      </c>
      <c r="H45" s="8">
        <v>10</v>
      </c>
      <c r="I45" s="8">
        <v>1</v>
      </c>
      <c r="J45" s="8">
        <v>1</v>
      </c>
      <c r="K45" s="8">
        <v>1</v>
      </c>
      <c r="M45" s="8">
        <v>1</v>
      </c>
      <c r="N45" s="8">
        <v>1</v>
      </c>
      <c r="O45" s="8">
        <v>20</v>
      </c>
      <c r="P45" s="8">
        <v>25</v>
      </c>
      <c r="Q45"/>
      <c r="R45" s="8"/>
      <c r="S45"/>
      <c r="T45"/>
      <c r="U45"/>
      <c r="V45"/>
      <c r="W45"/>
      <c r="X45"/>
      <c r="Y45"/>
      <c r="Z45"/>
      <c r="AA45"/>
      <c r="AB45"/>
      <c r="AC45"/>
      <c r="AD45"/>
      <c r="AE45"/>
      <c r="AF45"/>
      <c r="AG45"/>
    </row>
    <row r="46" spans="2:33" ht="15" x14ac:dyDescent="0.25">
      <c r="B46" s="597" t="s">
        <v>194</v>
      </c>
      <c r="Q46"/>
      <c r="R46" s="8"/>
      <c r="S46"/>
      <c r="T46"/>
      <c r="U46"/>
      <c r="V46"/>
      <c r="W46"/>
      <c r="X46"/>
      <c r="Y46"/>
      <c r="Z46"/>
      <c r="AA46"/>
      <c r="AB46"/>
      <c r="AC46"/>
      <c r="AD46"/>
      <c r="AE46"/>
      <c r="AF46"/>
      <c r="AG46"/>
    </row>
    <row r="47" spans="2:33" ht="15" x14ac:dyDescent="0.25">
      <c r="B47" s="597" t="s">
        <v>261</v>
      </c>
      <c r="Q47"/>
      <c r="R47" s="8"/>
      <c r="S47"/>
      <c r="T47"/>
      <c r="U47"/>
      <c r="V47"/>
      <c r="W47"/>
      <c r="X47"/>
      <c r="Y47"/>
      <c r="Z47"/>
      <c r="AA47"/>
      <c r="AB47"/>
      <c r="AC47"/>
      <c r="AD47"/>
      <c r="AE47"/>
      <c r="AF47"/>
      <c r="AG47"/>
    </row>
    <row r="48" spans="2:33" ht="15" x14ac:dyDescent="0.25">
      <c r="B48" s="597" t="s">
        <v>33</v>
      </c>
      <c r="Q48"/>
      <c r="R48" s="8"/>
      <c r="S48"/>
      <c r="T48"/>
      <c r="U48"/>
      <c r="V48"/>
      <c r="W48"/>
      <c r="X48"/>
      <c r="Y48"/>
      <c r="Z48"/>
      <c r="AA48"/>
      <c r="AB48"/>
      <c r="AC48"/>
      <c r="AD48"/>
      <c r="AE48"/>
      <c r="AF48"/>
      <c r="AG48"/>
    </row>
    <row r="49" spans="2:33" ht="15" x14ac:dyDescent="0.25">
      <c r="B49" s="597" t="s">
        <v>209</v>
      </c>
      <c r="Q49"/>
      <c r="R49" s="8"/>
      <c r="S49"/>
      <c r="T49"/>
      <c r="U49"/>
      <c r="V49"/>
      <c r="W49"/>
      <c r="X49"/>
      <c r="Y49"/>
      <c r="Z49"/>
      <c r="AA49"/>
      <c r="AB49"/>
      <c r="AC49"/>
      <c r="AD49"/>
      <c r="AE49"/>
      <c r="AF49"/>
      <c r="AG49"/>
    </row>
    <row r="50" spans="2:33" ht="15" x14ac:dyDescent="0.25">
      <c r="B50" s="597" t="s">
        <v>390</v>
      </c>
      <c r="D50" s="8">
        <v>15</v>
      </c>
      <c r="E50" s="8">
        <v>10</v>
      </c>
      <c r="F50" s="8">
        <v>15</v>
      </c>
      <c r="H50" s="8">
        <v>10</v>
      </c>
      <c r="I50" s="8">
        <v>1</v>
      </c>
      <c r="J50" s="8">
        <v>1</v>
      </c>
      <c r="K50" s="8">
        <v>1</v>
      </c>
      <c r="M50" s="8">
        <v>1</v>
      </c>
      <c r="N50" s="8">
        <v>1</v>
      </c>
      <c r="O50" s="8">
        <v>10</v>
      </c>
      <c r="P50" s="8">
        <v>20</v>
      </c>
      <c r="Q50"/>
      <c r="R50" s="8"/>
      <c r="S50"/>
      <c r="T50"/>
      <c r="U50"/>
      <c r="V50"/>
      <c r="W50"/>
      <c r="X50"/>
      <c r="Y50"/>
      <c r="Z50"/>
      <c r="AA50"/>
      <c r="AB50"/>
      <c r="AC50"/>
      <c r="AD50"/>
      <c r="AE50"/>
      <c r="AF50"/>
      <c r="AG50"/>
    </row>
    <row r="51" spans="2:33" ht="15" x14ac:dyDescent="0.25">
      <c r="B51" s="597" t="s">
        <v>37</v>
      </c>
      <c r="Q51"/>
      <c r="R51" s="8"/>
      <c r="S51"/>
      <c r="T51"/>
      <c r="U51"/>
      <c r="V51"/>
      <c r="W51"/>
      <c r="X51"/>
      <c r="Y51"/>
      <c r="Z51"/>
      <c r="AA51"/>
      <c r="AB51"/>
      <c r="AC51"/>
      <c r="AD51"/>
      <c r="AE51"/>
      <c r="AF51"/>
      <c r="AG51"/>
    </row>
    <row r="52" spans="2:33" ht="15" x14ac:dyDescent="0.25">
      <c r="B52" s="597" t="s">
        <v>81</v>
      </c>
      <c r="Q52"/>
      <c r="R52" s="8"/>
      <c r="S52"/>
      <c r="T52"/>
      <c r="U52"/>
      <c r="V52"/>
      <c r="W52"/>
      <c r="X52"/>
      <c r="Y52"/>
      <c r="Z52"/>
      <c r="AA52"/>
      <c r="AB52"/>
      <c r="AC52"/>
      <c r="AD52"/>
      <c r="AE52"/>
      <c r="AF52"/>
      <c r="AG52"/>
    </row>
    <row r="53" spans="2:33" ht="15" x14ac:dyDescent="0.25">
      <c r="B53" s="597" t="s">
        <v>80</v>
      </c>
      <c r="Q53"/>
      <c r="R53" s="8"/>
      <c r="S53"/>
      <c r="T53"/>
      <c r="U53"/>
      <c r="V53"/>
      <c r="W53"/>
      <c r="X53"/>
      <c r="Y53"/>
      <c r="Z53"/>
      <c r="AA53"/>
      <c r="AB53"/>
      <c r="AC53"/>
      <c r="AD53"/>
      <c r="AE53"/>
      <c r="AF53"/>
      <c r="AG53"/>
    </row>
    <row r="54" spans="2:33" ht="15" x14ac:dyDescent="0.25">
      <c r="B54" s="597" t="s">
        <v>220</v>
      </c>
      <c r="Q54"/>
      <c r="R54" s="8"/>
      <c r="S54"/>
      <c r="T54"/>
      <c r="U54"/>
      <c r="V54"/>
      <c r="W54"/>
      <c r="X54"/>
      <c r="Y54"/>
      <c r="Z54"/>
      <c r="AA54"/>
      <c r="AB54"/>
      <c r="AC54"/>
      <c r="AD54"/>
      <c r="AE54"/>
      <c r="AF54"/>
      <c r="AG54"/>
    </row>
    <row r="55" spans="2:33" ht="15" x14ac:dyDescent="0.25">
      <c r="B55" s="597" t="s">
        <v>59</v>
      </c>
      <c r="D55" s="8">
        <v>40</v>
      </c>
      <c r="E55" s="8">
        <v>30</v>
      </c>
      <c r="F55" s="8">
        <v>40</v>
      </c>
      <c r="H55" s="8">
        <v>30</v>
      </c>
      <c r="I55" s="8">
        <v>1</v>
      </c>
      <c r="J55" s="8">
        <v>1</v>
      </c>
      <c r="K55" s="8">
        <v>1</v>
      </c>
      <c r="M55" s="8">
        <v>1</v>
      </c>
      <c r="N55" s="8">
        <v>1</v>
      </c>
      <c r="O55" s="8">
        <v>30</v>
      </c>
      <c r="P55" s="8">
        <v>40</v>
      </c>
      <c r="Q55"/>
      <c r="R55" s="8"/>
      <c r="S55"/>
      <c r="T55"/>
      <c r="U55"/>
      <c r="V55"/>
      <c r="W55"/>
      <c r="X55"/>
      <c r="Y55"/>
      <c r="Z55"/>
      <c r="AA55"/>
      <c r="AB55"/>
      <c r="AC55"/>
      <c r="AD55"/>
      <c r="AE55"/>
      <c r="AF55"/>
      <c r="AG55"/>
    </row>
    <row r="56" spans="2:33" ht="15" x14ac:dyDescent="0.25">
      <c r="B56" s="597" t="s">
        <v>406</v>
      </c>
      <c r="Q56"/>
      <c r="R56" s="8"/>
      <c r="S56"/>
      <c r="T56"/>
      <c r="U56"/>
      <c r="V56"/>
      <c r="W56"/>
      <c r="X56"/>
      <c r="Y56"/>
      <c r="Z56"/>
      <c r="AA56"/>
      <c r="AB56"/>
      <c r="AC56"/>
      <c r="AD56"/>
      <c r="AE56"/>
      <c r="AF56"/>
      <c r="AG56"/>
    </row>
    <row r="57" spans="2:33" ht="15" x14ac:dyDescent="0.25">
      <c r="B57" s="597" t="s">
        <v>152</v>
      </c>
      <c r="Q57"/>
      <c r="R57" s="8"/>
      <c r="S57"/>
      <c r="T57"/>
      <c r="U57"/>
      <c r="V57"/>
      <c r="W57"/>
      <c r="X57"/>
      <c r="Y57"/>
      <c r="Z57"/>
      <c r="AA57"/>
      <c r="AB57"/>
      <c r="AC57"/>
      <c r="AD57"/>
      <c r="AE57"/>
      <c r="AF57"/>
      <c r="AG57"/>
    </row>
    <row r="58" spans="2:33" ht="15" x14ac:dyDescent="0.25">
      <c r="B58" s="597" t="s">
        <v>222</v>
      </c>
      <c r="Q58"/>
      <c r="R58" s="8"/>
      <c r="S58"/>
      <c r="T58"/>
      <c r="U58"/>
      <c r="V58"/>
      <c r="W58"/>
      <c r="X58"/>
      <c r="Y58"/>
      <c r="Z58"/>
      <c r="AA58"/>
      <c r="AB58"/>
      <c r="AC58"/>
      <c r="AD58"/>
      <c r="AE58"/>
      <c r="AF58"/>
      <c r="AG58"/>
    </row>
    <row r="59" spans="2:33" ht="15" x14ac:dyDescent="0.25">
      <c r="B59" s="597" t="s">
        <v>203</v>
      </c>
      <c r="Q59"/>
      <c r="R59" s="8"/>
      <c r="S59"/>
      <c r="T59"/>
      <c r="U59"/>
      <c r="V59"/>
      <c r="W59"/>
      <c r="X59"/>
      <c r="Y59"/>
      <c r="Z59"/>
      <c r="AA59"/>
      <c r="AB59"/>
      <c r="AC59"/>
      <c r="AD59"/>
      <c r="AE59"/>
      <c r="AF59"/>
      <c r="AG59"/>
    </row>
    <row r="60" spans="2:33" ht="15" x14ac:dyDescent="0.25">
      <c r="B60" s="597" t="s">
        <v>207</v>
      </c>
      <c r="Q60"/>
      <c r="R60" s="8"/>
      <c r="S60"/>
      <c r="T60"/>
      <c r="U60"/>
      <c r="V60"/>
      <c r="W60"/>
      <c r="X60"/>
      <c r="Y60"/>
      <c r="Z60"/>
      <c r="AA60"/>
      <c r="AB60"/>
      <c r="AC60"/>
      <c r="AD60"/>
      <c r="AE60"/>
      <c r="AF60"/>
      <c r="AG60"/>
    </row>
    <row r="61" spans="2:33" ht="15" x14ac:dyDescent="0.25">
      <c r="B61" s="597" t="s">
        <v>205</v>
      </c>
      <c r="Q61"/>
      <c r="R61" s="8"/>
      <c r="S61"/>
      <c r="T61"/>
      <c r="U61"/>
      <c r="V61"/>
      <c r="W61"/>
      <c r="X61"/>
      <c r="Y61"/>
      <c r="Z61"/>
      <c r="AA61"/>
      <c r="AB61"/>
      <c r="AC61"/>
      <c r="AD61"/>
      <c r="AE61"/>
      <c r="AF61"/>
      <c r="AG61"/>
    </row>
    <row r="62" spans="2:33" ht="15" x14ac:dyDescent="0.25">
      <c r="B62" s="597" t="s">
        <v>21</v>
      </c>
      <c r="Q62"/>
      <c r="R62" s="8"/>
      <c r="S62"/>
      <c r="T62"/>
      <c r="U62"/>
      <c r="V62"/>
      <c r="W62"/>
      <c r="X62"/>
      <c r="Y62"/>
      <c r="Z62"/>
      <c r="AA62"/>
      <c r="AB62"/>
      <c r="AC62"/>
      <c r="AD62"/>
      <c r="AE62"/>
      <c r="AF62"/>
      <c r="AG62"/>
    </row>
    <row r="63" spans="2:33" ht="15" x14ac:dyDescent="0.25">
      <c r="B63" s="597" t="s">
        <v>210</v>
      </c>
      <c r="Q63"/>
      <c r="R63" s="8"/>
      <c r="S63"/>
      <c r="T63"/>
      <c r="U63"/>
      <c r="V63"/>
      <c r="W63"/>
      <c r="X63"/>
      <c r="Y63"/>
      <c r="Z63"/>
      <c r="AA63"/>
      <c r="AB63"/>
      <c r="AC63"/>
      <c r="AD63"/>
      <c r="AE63"/>
      <c r="AF63"/>
      <c r="AG63"/>
    </row>
    <row r="64" spans="2:33" ht="15" x14ac:dyDescent="0.25">
      <c r="B64" s="597" t="s">
        <v>12</v>
      </c>
      <c r="Q64"/>
      <c r="R64" s="8"/>
      <c r="S64"/>
      <c r="T64"/>
      <c r="U64"/>
      <c r="V64"/>
      <c r="W64"/>
      <c r="X64"/>
      <c r="Y64"/>
      <c r="Z64"/>
      <c r="AA64"/>
      <c r="AB64"/>
      <c r="AC64"/>
      <c r="AD64"/>
      <c r="AE64"/>
      <c r="AF64"/>
      <c r="AG64"/>
    </row>
    <row r="65" spans="2:33" ht="15" x14ac:dyDescent="0.25">
      <c r="B65" s="597" t="s">
        <v>149</v>
      </c>
      <c r="Q65"/>
      <c r="R65" s="8"/>
      <c r="S65"/>
      <c r="T65"/>
      <c r="U65"/>
      <c r="V65"/>
      <c r="W65"/>
      <c r="X65"/>
      <c r="Y65"/>
      <c r="Z65"/>
      <c r="AA65"/>
      <c r="AB65"/>
      <c r="AC65"/>
      <c r="AD65"/>
      <c r="AE65"/>
      <c r="AF65"/>
      <c r="AG65"/>
    </row>
    <row r="66" spans="2:33" ht="15" x14ac:dyDescent="0.25">
      <c r="B66" s="597" t="s">
        <v>79</v>
      </c>
      <c r="D66" s="8">
        <v>10</v>
      </c>
      <c r="E66" s="8">
        <v>10</v>
      </c>
      <c r="F66" s="8">
        <v>10</v>
      </c>
      <c r="H66" s="8">
        <v>10</v>
      </c>
      <c r="I66" s="8">
        <v>1</v>
      </c>
      <c r="J66" s="8">
        <v>1</v>
      </c>
      <c r="K66" s="8">
        <v>1</v>
      </c>
      <c r="M66" s="8">
        <v>1</v>
      </c>
      <c r="N66" s="8">
        <v>1</v>
      </c>
      <c r="O66" s="8">
        <v>5</v>
      </c>
      <c r="P66" s="8">
        <v>10</v>
      </c>
      <c r="Q66"/>
      <c r="R66" s="8"/>
      <c r="S66"/>
      <c r="T66"/>
      <c r="U66"/>
      <c r="V66"/>
      <c r="W66"/>
      <c r="X66"/>
      <c r="Y66"/>
      <c r="Z66"/>
      <c r="AA66"/>
      <c r="AB66"/>
      <c r="AC66"/>
      <c r="AD66"/>
      <c r="AE66"/>
      <c r="AF66"/>
      <c r="AG66"/>
    </row>
    <row r="67" spans="2:33" ht="15" x14ac:dyDescent="0.25">
      <c r="B67" s="597" t="s">
        <v>425</v>
      </c>
      <c r="D67" s="8">
        <v>290</v>
      </c>
      <c r="E67" s="8">
        <v>220</v>
      </c>
      <c r="F67" s="8">
        <v>280</v>
      </c>
      <c r="H67" s="8">
        <v>205</v>
      </c>
      <c r="I67" s="8">
        <v>19</v>
      </c>
      <c r="J67" s="8">
        <v>19</v>
      </c>
      <c r="K67" s="8">
        <v>19</v>
      </c>
      <c r="M67" s="8">
        <v>19</v>
      </c>
      <c r="N67" s="8">
        <v>19</v>
      </c>
      <c r="O67" s="8">
        <v>253</v>
      </c>
      <c r="P67" s="8">
        <v>380</v>
      </c>
      <c r="Q67"/>
      <c r="R67" s="8"/>
      <c r="S67"/>
      <c r="T67"/>
      <c r="U67"/>
      <c r="V67"/>
      <c r="W67"/>
      <c r="X67"/>
      <c r="Y67"/>
      <c r="Z67"/>
      <c r="AA67"/>
      <c r="AB67"/>
      <c r="AC67"/>
      <c r="AD67"/>
      <c r="AE67"/>
      <c r="AF67"/>
      <c r="AG67"/>
    </row>
    <row r="68" spans="2:33" ht="15" x14ac:dyDescent="0.25">
      <c r="B68"/>
      <c r="C68" s="605"/>
      <c r="D68" s="605"/>
      <c r="E68" s="605"/>
      <c r="F68" s="605"/>
      <c r="G68" s="605"/>
      <c r="H68" s="605"/>
      <c r="I68" s="605"/>
      <c r="J68" s="605"/>
      <c r="K68" s="605"/>
      <c r="L68" s="605"/>
      <c r="M68" s="605"/>
      <c r="N68" s="605"/>
      <c r="O68" s="605"/>
      <c r="P68" s="605"/>
      <c r="Q68" s="605"/>
      <c r="R68"/>
      <c r="S68"/>
      <c r="T68"/>
      <c r="U68"/>
      <c r="V68"/>
      <c r="W68"/>
      <c r="X68"/>
      <c r="Y68"/>
      <c r="Z68"/>
      <c r="AA68"/>
      <c r="AB68"/>
      <c r="AC68"/>
      <c r="AD68"/>
      <c r="AE68"/>
      <c r="AF68"/>
    </row>
    <row r="69" spans="2:33" ht="15" x14ac:dyDescent="0.25">
      <c r="B69"/>
      <c r="C69" s="605"/>
      <c r="D69" s="605"/>
      <c r="E69" s="605"/>
      <c r="F69" s="605"/>
      <c r="G69" s="605"/>
      <c r="H69" s="605"/>
    </row>
    <row r="70" spans="2:33" ht="15" x14ac:dyDescent="0.25">
      <c r="B70"/>
      <c r="C70" s="605"/>
      <c r="D70" s="605"/>
      <c r="E70" s="605"/>
      <c r="F70" s="605"/>
      <c r="G70" s="605"/>
      <c r="H70" s="605"/>
    </row>
    <row r="71" spans="2:33" ht="15" x14ac:dyDescent="0.25">
      <c r="B71"/>
      <c r="C71" s="605"/>
      <c r="D71" s="605"/>
      <c r="E71" s="605"/>
      <c r="F71" s="605"/>
      <c r="G71" s="605"/>
      <c r="H71" s="605"/>
    </row>
    <row r="72" spans="2:33" ht="15" x14ac:dyDescent="0.25">
      <c r="B72"/>
      <c r="C72" s="605"/>
      <c r="D72" s="605"/>
      <c r="E72" s="605"/>
      <c r="F72" s="605"/>
      <c r="G72" s="605"/>
      <c r="H72" s="605"/>
    </row>
    <row r="73" spans="2:33" ht="15" x14ac:dyDescent="0.25">
      <c r="B73"/>
      <c r="C73" s="605"/>
      <c r="D73" s="605"/>
      <c r="E73" s="605"/>
      <c r="F73" s="605"/>
      <c r="G73" s="605"/>
      <c r="H73" s="605"/>
    </row>
    <row r="74" spans="2:33" ht="15" x14ac:dyDescent="0.25">
      <c r="B74"/>
      <c r="C74" s="605"/>
      <c r="D74" s="605"/>
      <c r="E74" s="605"/>
      <c r="F74" s="605"/>
      <c r="G74" s="605"/>
      <c r="H74" s="605"/>
    </row>
    <row r="75" spans="2:33" ht="15" x14ac:dyDescent="0.25">
      <c r="B75"/>
      <c r="C75" s="605"/>
      <c r="D75" s="605"/>
      <c r="E75" s="605"/>
      <c r="F75" s="605"/>
      <c r="G75" s="605"/>
      <c r="H75" s="605"/>
    </row>
    <row r="76" spans="2:33" ht="15" x14ac:dyDescent="0.25">
      <c r="B76"/>
      <c r="C76" s="605"/>
      <c r="D76" s="605"/>
      <c r="E76" s="605"/>
      <c r="F76" s="605"/>
      <c r="G76" s="605"/>
      <c r="H76" s="605"/>
    </row>
    <row r="77" spans="2:33" ht="15" x14ac:dyDescent="0.25">
      <c r="B77"/>
      <c r="C77" s="605"/>
      <c r="D77" s="605"/>
      <c r="E77" s="605"/>
      <c r="F77" s="605"/>
      <c r="G77" s="605"/>
      <c r="H77" s="605"/>
    </row>
    <row r="78" spans="2:33" ht="15" x14ac:dyDescent="0.25">
      <c r="B78"/>
      <c r="C78" s="605"/>
      <c r="D78" s="605"/>
      <c r="E78" s="605"/>
      <c r="F78" s="605"/>
      <c r="G78" s="605"/>
      <c r="H78" s="605"/>
    </row>
    <row r="79" spans="2:33" ht="15" x14ac:dyDescent="0.25">
      <c r="B79"/>
      <c r="C79" s="605"/>
      <c r="D79" s="605"/>
      <c r="E79" s="605"/>
      <c r="F79" s="605"/>
      <c r="G79" s="605"/>
      <c r="H79" s="605"/>
    </row>
    <row r="80" spans="2:33" ht="15" x14ac:dyDescent="0.25">
      <c r="B80"/>
      <c r="C80" s="605"/>
      <c r="D80" s="605"/>
      <c r="E80" s="605"/>
      <c r="F80" s="605"/>
      <c r="G80" s="605"/>
      <c r="H80" s="605"/>
    </row>
    <row r="81" spans="2:8" ht="15" x14ac:dyDescent="0.25">
      <c r="B81"/>
      <c r="C81" s="605"/>
      <c r="D81" s="605"/>
      <c r="E81" s="605"/>
      <c r="F81" s="605"/>
      <c r="G81" s="605"/>
      <c r="H81" s="605"/>
    </row>
    <row r="82" spans="2:8" ht="15" x14ac:dyDescent="0.25">
      <c r="B82"/>
      <c r="C82" s="605"/>
      <c r="D82" s="605"/>
      <c r="E82" s="605"/>
      <c r="F82" s="605"/>
      <c r="G82" s="605"/>
      <c r="H82" s="605"/>
    </row>
    <row r="83" spans="2:8" ht="15" x14ac:dyDescent="0.25">
      <c r="B83"/>
      <c r="C83" s="605"/>
      <c r="D83" s="605"/>
      <c r="E83" s="605"/>
      <c r="F83" s="605"/>
      <c r="G83" s="605"/>
      <c r="H83" s="605"/>
    </row>
    <row r="84" spans="2:8" ht="15" x14ac:dyDescent="0.25">
      <c r="B84"/>
      <c r="C84" s="605"/>
      <c r="D84" s="605"/>
      <c r="E84" s="605"/>
      <c r="F84" s="605"/>
      <c r="G84" s="605"/>
      <c r="H84" s="605"/>
    </row>
    <row r="85" spans="2:8" ht="15" x14ac:dyDescent="0.25">
      <c r="B85"/>
      <c r="C85" s="605"/>
      <c r="D85" s="605"/>
      <c r="E85" s="605"/>
      <c r="F85" s="605"/>
      <c r="G85" s="605"/>
      <c r="H85" s="605"/>
    </row>
    <row r="86" spans="2:8" ht="15" x14ac:dyDescent="0.25">
      <c r="B86"/>
      <c r="C86" s="605"/>
      <c r="D86" s="605"/>
      <c r="E86" s="605"/>
      <c r="F86" s="605"/>
      <c r="G86" s="605"/>
      <c r="H86" s="605"/>
    </row>
    <row r="87" spans="2:8" ht="15" x14ac:dyDescent="0.25">
      <c r="B87"/>
      <c r="C87" s="605"/>
      <c r="D87" s="605"/>
      <c r="E87" s="605"/>
      <c r="F87" s="605"/>
      <c r="G87" s="605"/>
      <c r="H87" s="605"/>
    </row>
    <row r="88" spans="2:8" ht="15" x14ac:dyDescent="0.25">
      <c r="B88"/>
      <c r="C88" s="605"/>
      <c r="D88" s="605"/>
      <c r="E88" s="605"/>
      <c r="F88" s="605"/>
      <c r="G88" s="605"/>
      <c r="H88" s="605"/>
    </row>
    <row r="89" spans="2:8" ht="15" x14ac:dyDescent="0.25">
      <c r="B89"/>
      <c r="C89" s="605"/>
      <c r="D89" s="605"/>
      <c r="E89" s="605"/>
      <c r="F89" s="605"/>
      <c r="G89" s="605"/>
      <c r="H89" s="605"/>
    </row>
    <row r="90" spans="2:8" ht="15" x14ac:dyDescent="0.25">
      <c r="B90"/>
      <c r="C90" s="605"/>
      <c r="D90" s="605"/>
      <c r="E90" s="605"/>
      <c r="F90" s="605"/>
      <c r="G90" s="605"/>
      <c r="H90" s="605"/>
    </row>
    <row r="91" spans="2:8" ht="15" x14ac:dyDescent="0.25">
      <c r="B91"/>
      <c r="C91" s="605"/>
      <c r="D91" s="605"/>
      <c r="E91" s="605"/>
      <c r="F91" s="605"/>
      <c r="G91" s="605"/>
      <c r="H91" s="605"/>
    </row>
    <row r="92" spans="2:8" ht="15" x14ac:dyDescent="0.25">
      <c r="B92"/>
      <c r="C92" s="605"/>
      <c r="D92" s="605"/>
      <c r="E92" s="605"/>
      <c r="F92" s="605"/>
      <c r="G92" s="605"/>
      <c r="H92" s="605"/>
    </row>
    <row r="93" spans="2:8" ht="15" x14ac:dyDescent="0.25">
      <c r="B93"/>
      <c r="C93" s="605"/>
      <c r="D93" s="605"/>
      <c r="E93" s="605"/>
      <c r="F93" s="605"/>
      <c r="G93" s="605"/>
      <c r="H93" s="605"/>
    </row>
    <row r="94" spans="2:8" ht="15" x14ac:dyDescent="0.25">
      <c r="B94"/>
      <c r="C94" s="605"/>
      <c r="D94" s="605"/>
      <c r="E94" s="605"/>
      <c r="F94" s="605"/>
      <c r="G94" s="605"/>
      <c r="H94" s="605"/>
    </row>
    <row r="95" spans="2:8" ht="15" x14ac:dyDescent="0.25">
      <c r="B95"/>
      <c r="C95" s="605"/>
      <c r="D95" s="605"/>
      <c r="E95" s="605"/>
      <c r="F95" s="605"/>
      <c r="G95" s="605"/>
      <c r="H95" s="605"/>
    </row>
    <row r="96" spans="2:8" ht="15" x14ac:dyDescent="0.25">
      <c r="B96"/>
      <c r="C96" s="605"/>
      <c r="D96" s="605"/>
      <c r="E96" s="605"/>
      <c r="F96" s="605"/>
      <c r="G96" s="605"/>
      <c r="H96" s="605"/>
    </row>
    <row r="97" spans="2:8" ht="15" x14ac:dyDescent="0.25">
      <c r="B97"/>
      <c r="C97" s="605"/>
      <c r="D97" s="605"/>
      <c r="E97" s="605"/>
      <c r="F97" s="605"/>
      <c r="G97" s="605"/>
      <c r="H97" s="605"/>
    </row>
    <row r="98" spans="2:8" ht="15" x14ac:dyDescent="0.25">
      <c r="B98"/>
      <c r="C98" s="605"/>
      <c r="D98" s="605"/>
      <c r="E98" s="605"/>
      <c r="F98" s="605"/>
      <c r="G98" s="605"/>
      <c r="H98" s="605"/>
    </row>
    <row r="99" spans="2:8" ht="15" x14ac:dyDescent="0.25">
      <c r="B99"/>
      <c r="C99" s="605"/>
      <c r="D99" s="605"/>
      <c r="E99" s="605"/>
      <c r="F99" s="605"/>
      <c r="G99" s="605"/>
      <c r="H99" s="605"/>
    </row>
    <row r="100" spans="2:8" ht="15" x14ac:dyDescent="0.25">
      <c r="B100"/>
      <c r="C100" s="605"/>
      <c r="D100" s="605"/>
      <c r="E100" s="605"/>
      <c r="F100" s="605"/>
      <c r="G100" s="605"/>
      <c r="H100" s="605"/>
    </row>
    <row r="101" spans="2:8" ht="15" x14ac:dyDescent="0.25">
      <c r="B101"/>
      <c r="C101" s="605"/>
      <c r="D101" s="605"/>
      <c r="E101" s="605"/>
      <c r="F101" s="605"/>
      <c r="G101" s="605"/>
      <c r="H101" s="605"/>
    </row>
    <row r="102" spans="2:8" ht="15" x14ac:dyDescent="0.25">
      <c r="B102"/>
      <c r="C102" s="605"/>
      <c r="D102" s="605"/>
      <c r="E102" s="605"/>
      <c r="F102" s="605"/>
      <c r="G102" s="605"/>
      <c r="H102" s="605"/>
    </row>
    <row r="103" spans="2:8" ht="15" x14ac:dyDescent="0.25">
      <c r="B103"/>
      <c r="C103" s="605"/>
      <c r="D103" s="605"/>
      <c r="E103" s="605"/>
      <c r="F103" s="605"/>
      <c r="G103" s="605"/>
      <c r="H103" s="605"/>
    </row>
    <row r="104" spans="2:8" ht="15" x14ac:dyDescent="0.25">
      <c r="B104"/>
      <c r="C104" s="605"/>
      <c r="D104" s="605"/>
      <c r="E104" s="605"/>
      <c r="F104" s="605"/>
      <c r="G104" s="605"/>
      <c r="H104" s="605"/>
    </row>
    <row r="105" spans="2:8" ht="15" x14ac:dyDescent="0.25">
      <c r="B105"/>
      <c r="C105" s="605"/>
      <c r="D105" s="605"/>
      <c r="E105" s="605"/>
      <c r="F105" s="605"/>
      <c r="G105" s="605"/>
      <c r="H105" s="605"/>
    </row>
    <row r="106" spans="2:8" ht="15" x14ac:dyDescent="0.25">
      <c r="B106"/>
      <c r="C106" s="605"/>
      <c r="D106" s="605"/>
      <c r="E106" s="605"/>
      <c r="F106" s="605"/>
      <c r="G106" s="605"/>
      <c r="H106" s="605"/>
    </row>
    <row r="107" spans="2:8" ht="15" x14ac:dyDescent="0.25">
      <c r="B107"/>
      <c r="C107" s="605"/>
      <c r="D107" s="605"/>
      <c r="E107" s="605"/>
      <c r="F107" s="605"/>
      <c r="G107" s="605"/>
      <c r="H107" s="605"/>
    </row>
    <row r="108" spans="2:8" ht="15" x14ac:dyDescent="0.25">
      <c r="B108"/>
      <c r="C108" s="605"/>
      <c r="D108" s="605"/>
      <c r="E108" s="605"/>
      <c r="F108" s="605"/>
      <c r="G108" s="605"/>
      <c r="H108" s="605"/>
    </row>
    <row r="109" spans="2:8" ht="15" x14ac:dyDescent="0.25">
      <c r="B109"/>
      <c r="C109" s="605"/>
      <c r="D109" s="605"/>
      <c r="E109" s="605"/>
      <c r="F109" s="605"/>
      <c r="G109" s="605"/>
      <c r="H109" s="605"/>
    </row>
    <row r="110" spans="2:8" ht="15" x14ac:dyDescent="0.25">
      <c r="B110"/>
      <c r="C110" s="605"/>
      <c r="D110" s="605"/>
      <c r="E110" s="605"/>
      <c r="F110" s="605"/>
      <c r="G110" s="605"/>
      <c r="H110" s="605"/>
    </row>
    <row r="111" spans="2:8" ht="15" x14ac:dyDescent="0.25">
      <c r="B111"/>
      <c r="C111" s="605"/>
      <c r="D111" s="605"/>
      <c r="E111" s="605"/>
      <c r="F111" s="605"/>
      <c r="G111" s="605"/>
      <c r="H111" s="605"/>
    </row>
    <row r="112" spans="2:8" ht="15" x14ac:dyDescent="0.25">
      <c r="B112"/>
      <c r="C112" s="605"/>
      <c r="D112" s="605"/>
      <c r="E112" s="605"/>
      <c r="F112" s="605"/>
      <c r="G112" s="605"/>
      <c r="H112" s="605"/>
    </row>
    <row r="113" spans="2:8" ht="15" x14ac:dyDescent="0.25">
      <c r="B113"/>
      <c r="C113" s="605"/>
      <c r="D113" s="605"/>
      <c r="E113" s="605"/>
      <c r="F113" s="605"/>
      <c r="G113" s="605"/>
      <c r="H113" s="605"/>
    </row>
    <row r="114" spans="2:8" ht="15" x14ac:dyDescent="0.25">
      <c r="B114"/>
      <c r="C114" s="605"/>
      <c r="D114" s="605"/>
      <c r="E114" s="605"/>
      <c r="F114" s="605"/>
      <c r="G114" s="605"/>
      <c r="H114" s="605"/>
    </row>
    <row r="115" spans="2:8" ht="15" x14ac:dyDescent="0.25">
      <c r="B115"/>
      <c r="C115" s="605"/>
      <c r="D115" s="605"/>
      <c r="E115" s="605"/>
      <c r="F115" s="605"/>
      <c r="G115" s="605"/>
      <c r="H115" s="605"/>
    </row>
    <row r="116" spans="2:8" ht="15" x14ac:dyDescent="0.25">
      <c r="B116"/>
      <c r="C116" s="605"/>
      <c r="D116" s="605"/>
      <c r="E116" s="605"/>
      <c r="F116" s="605"/>
      <c r="G116" s="605"/>
      <c r="H116" s="605"/>
    </row>
    <row r="117" spans="2:8" ht="15" x14ac:dyDescent="0.25">
      <c r="B117"/>
      <c r="C117" s="605"/>
      <c r="D117" s="605"/>
      <c r="E117" s="605"/>
      <c r="F117" s="605"/>
      <c r="G117" s="605"/>
      <c r="H117" s="605"/>
    </row>
    <row r="118" spans="2:8" ht="15" x14ac:dyDescent="0.25">
      <c r="B118"/>
      <c r="C118" s="605"/>
      <c r="D118" s="605"/>
      <c r="E118" s="605"/>
      <c r="F118" s="605"/>
      <c r="G118" s="605"/>
      <c r="H118" s="605"/>
    </row>
    <row r="119" spans="2:8" ht="15" x14ac:dyDescent="0.25">
      <c r="B119"/>
      <c r="C119" s="605"/>
      <c r="D119" s="605"/>
      <c r="E119" s="605"/>
      <c r="F119" s="605"/>
      <c r="G119" s="605"/>
      <c r="H119" s="605"/>
    </row>
    <row r="120" spans="2:8" ht="15" x14ac:dyDescent="0.25">
      <c r="B120"/>
      <c r="C120" s="605"/>
      <c r="D120" s="605"/>
      <c r="E120" s="605"/>
      <c r="F120" s="605"/>
      <c r="G120" s="605"/>
      <c r="H120" s="605"/>
    </row>
    <row r="121" spans="2:8" ht="15" x14ac:dyDescent="0.25">
      <c r="B121"/>
      <c r="C121" s="605"/>
      <c r="D121" s="605"/>
      <c r="E121" s="605"/>
      <c r="F121" s="605"/>
      <c r="G121" s="605"/>
      <c r="H121" s="605"/>
    </row>
    <row r="122" spans="2:8" ht="15" x14ac:dyDescent="0.25">
      <c r="B122"/>
      <c r="C122" s="605"/>
      <c r="D122" s="605"/>
      <c r="E122" s="605"/>
      <c r="F122" s="605"/>
      <c r="G122" s="605"/>
      <c r="H122" s="605"/>
    </row>
    <row r="123" spans="2:8" ht="15" x14ac:dyDescent="0.25">
      <c r="B123"/>
      <c r="C123" s="605"/>
      <c r="D123" s="605"/>
      <c r="E123" s="605"/>
      <c r="F123" s="605"/>
      <c r="G123" s="605"/>
      <c r="H123" s="605"/>
    </row>
    <row r="124" spans="2:8" ht="15" x14ac:dyDescent="0.25">
      <c r="B124"/>
      <c r="C124" s="605"/>
      <c r="D124" s="605"/>
      <c r="E124" s="605"/>
      <c r="F124" s="605"/>
      <c r="G124" s="605"/>
      <c r="H124" s="605"/>
    </row>
    <row r="125" spans="2:8" ht="15" x14ac:dyDescent="0.25">
      <c r="B125"/>
      <c r="C125" s="605"/>
      <c r="D125" s="605"/>
      <c r="E125" s="605"/>
      <c r="F125" s="605"/>
      <c r="G125" s="605"/>
      <c r="H125" s="605"/>
    </row>
    <row r="126" spans="2:8" ht="15" x14ac:dyDescent="0.25">
      <c r="B126"/>
      <c r="C126" s="605"/>
      <c r="D126" s="605"/>
      <c r="E126" s="605"/>
      <c r="F126" s="605"/>
      <c r="G126" s="605"/>
      <c r="H126" s="605"/>
    </row>
    <row r="127" spans="2:8" ht="15" x14ac:dyDescent="0.25">
      <c r="B127"/>
      <c r="C127" s="605"/>
      <c r="D127" s="605"/>
      <c r="E127" s="605"/>
      <c r="F127" s="605"/>
      <c r="G127" s="605"/>
      <c r="H127" s="605"/>
    </row>
    <row r="128" spans="2:8" ht="15" x14ac:dyDescent="0.25">
      <c r="B128"/>
      <c r="C128" s="605"/>
      <c r="D128" s="605"/>
      <c r="E128" s="605"/>
      <c r="F128" s="605"/>
      <c r="G128" s="605"/>
      <c r="H128" s="605"/>
    </row>
    <row r="129" spans="2:8" ht="15" x14ac:dyDescent="0.25">
      <c r="B129"/>
      <c r="C129" s="605"/>
      <c r="D129" s="605"/>
      <c r="E129" s="605"/>
      <c r="F129" s="605"/>
      <c r="G129" s="605"/>
      <c r="H129" s="605"/>
    </row>
  </sheetData>
  <pageMargins left="0.7" right="0.7" top="0.75" bottom="0.75" header="0.3" footer="0.3"/>
  <pageSetup paperSize="9" orientation="portrait" r:id="rId2"/>
  <headerFooter>
    <oddFooter>&amp;C&amp;"Cambria,Italic"&amp;B&amp;10This File Was Prepared by LViraj on &amp;D at &amp;T</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B77"/>
  <sheetViews>
    <sheetView showGridLines="0" zoomScaleNormal="100" workbookViewId="0">
      <pane ySplit="4" topLeftCell="A5" activePane="bottomLeft" state="frozen"/>
      <selection activeCell="D5" sqref="D5"/>
      <selection pane="bottomLeft" activeCell="D7" sqref="D7"/>
    </sheetView>
  </sheetViews>
  <sheetFormatPr defaultColWidth="0" defaultRowHeight="15" customHeight="1" zeroHeight="1" x14ac:dyDescent="0.2"/>
  <cols>
    <col min="1" max="1" width="6.7109375" style="2" customWidth="1"/>
    <col min="2" max="2" width="34.7109375" style="2" customWidth="1"/>
    <col min="3" max="9" width="8.85546875" style="2" customWidth="1"/>
    <col min="10" max="17" width="6.7109375" style="2" customWidth="1"/>
    <col min="18" max="20" width="7.7109375" style="2" customWidth="1"/>
    <col min="21" max="26" width="6.7109375" style="2" customWidth="1"/>
    <col min="27" max="27" width="32.7109375" style="2" customWidth="1"/>
    <col min="28" max="16384" width="6.7109375" style="2" hidden="1"/>
  </cols>
  <sheetData>
    <row r="1" spans="1:28" ht="39.950000000000003" customHeight="1" thickBot="1" x14ac:dyDescent="1.1499999999999999">
      <c r="A1" s="152"/>
      <c r="B1" s="503"/>
      <c r="C1" s="152"/>
      <c r="D1" s="152"/>
      <c r="E1" s="152"/>
      <c r="F1" s="152"/>
      <c r="G1" s="152"/>
      <c r="H1" s="152"/>
      <c r="I1" s="152"/>
      <c r="J1" s="1109"/>
      <c r="K1" s="1109"/>
      <c r="L1" s="1109"/>
      <c r="M1" s="1109"/>
      <c r="N1" s="1109"/>
      <c r="O1" s="1109"/>
      <c r="P1" s="1109"/>
      <c r="Q1" s="1109"/>
      <c r="R1" s="1109"/>
      <c r="S1" s="1109"/>
      <c r="T1" s="1109"/>
      <c r="U1" s="1109"/>
      <c r="V1" s="1109"/>
      <c r="W1" s="1109"/>
      <c r="X1" s="1109"/>
      <c r="Y1" s="423"/>
      <c r="Z1" s="423"/>
      <c r="AA1" s="423"/>
      <c r="AB1" s="423"/>
    </row>
    <row r="2" spans="1:28" ht="39.950000000000003" customHeight="1" thickBot="1" x14ac:dyDescent="1.1499999999999999">
      <c r="A2" s="152"/>
      <c r="B2" s="786" t="str">
        <f>IF('Delivery Summary'!F1="6.00AM Production Activated",'Delivery Summary'!B3,"ORDERS")</f>
        <v>ORDERS</v>
      </c>
      <c r="G2" s="152"/>
      <c r="H2" s="152"/>
      <c r="I2" s="152"/>
      <c r="J2" s="1109"/>
      <c r="K2" s="1109"/>
      <c r="L2" s="1109"/>
      <c r="M2" s="1377" t="s">
        <v>359</v>
      </c>
      <c r="N2" s="1377"/>
      <c r="O2" s="1377"/>
      <c r="P2" s="1377"/>
      <c r="Q2" s="1377"/>
      <c r="R2" s="1379"/>
      <c r="S2" s="1379"/>
      <c r="T2" s="1379"/>
      <c r="U2" s="1379"/>
      <c r="V2" s="1379"/>
      <c r="W2" s="1109"/>
      <c r="X2" s="1109"/>
      <c r="Y2" s="423"/>
      <c r="Z2" s="423"/>
      <c r="AA2" s="423"/>
      <c r="AB2" s="423"/>
    </row>
    <row r="3" spans="1:28" ht="39.950000000000003" customHeight="1" thickBot="1" x14ac:dyDescent="1.1499999999999999">
      <c r="A3" s="152"/>
      <c r="B3" s="1380">
        <f ca="1">+'Delivery Summary'!B4</f>
        <v>46123</v>
      </c>
      <c r="C3" s="1380"/>
      <c r="D3" s="1382" t="s">
        <v>140</v>
      </c>
      <c r="E3" s="1383"/>
      <c r="F3" s="252"/>
      <c r="G3" s="152"/>
      <c r="H3" s="152"/>
      <c r="I3" s="152"/>
      <c r="J3" s="1109"/>
      <c r="K3" s="1109"/>
      <c r="L3" s="1109"/>
      <c r="M3" s="1378" t="s">
        <v>671</v>
      </c>
      <c r="N3" s="1378"/>
      <c r="O3" s="1378"/>
      <c r="P3" s="1378"/>
      <c r="Q3" s="1378"/>
      <c r="R3" s="1379"/>
      <c r="S3" s="1379"/>
      <c r="T3" s="1379"/>
      <c r="U3" s="1379"/>
      <c r="V3" s="1379"/>
      <c r="W3" s="1109"/>
      <c r="X3" s="1109"/>
      <c r="Y3" s="504"/>
      <c r="Z3" s="423"/>
      <c r="AA3" s="423"/>
      <c r="AB3" s="423"/>
    </row>
    <row r="4" spans="1:28" ht="39.950000000000003" customHeight="1" thickBot="1" x14ac:dyDescent="0.25">
      <c r="A4" s="717" t="s">
        <v>476</v>
      </c>
      <c r="B4" s="407" t="s">
        <v>138</v>
      </c>
      <c r="C4" s="747" t="s">
        <v>139</v>
      </c>
      <c r="D4" s="748" t="s">
        <v>484</v>
      </c>
      <c r="E4" s="746" t="s">
        <v>173</v>
      </c>
      <c r="F4" s="416" t="s">
        <v>183</v>
      </c>
      <c r="G4" s="672" t="s">
        <v>39</v>
      </c>
      <c r="H4" s="391" t="s">
        <v>236</v>
      </c>
      <c r="I4" s="391" t="s">
        <v>237</v>
      </c>
      <c r="J4" s="445" t="str">
        <f>'Delivery Summary'!D6</f>
        <v>Extra</v>
      </c>
      <c r="K4" s="445" t="str">
        <f>'Delivery Summary'!E6</f>
        <v>DBQ</v>
      </c>
      <c r="L4" s="446" t="str">
        <f>'Delivery Summary'!F6</f>
        <v>Extra</v>
      </c>
      <c r="M4" s="446" t="str">
        <f>'Delivery Summary'!G6</f>
        <v>SJE</v>
      </c>
      <c r="N4" s="446" t="str">
        <f>'Delivery Summary'!H6</f>
        <v>YRK</v>
      </c>
      <c r="O4" s="446" t="str">
        <f>'Delivery Summary'!I6</f>
        <v>KEL</v>
      </c>
      <c r="P4" s="446" t="str">
        <f>'Delivery Summary'!J6</f>
        <v>BC</v>
      </c>
      <c r="Q4" s="446" t="str">
        <f>'Delivery Summary'!K6</f>
        <v>SGK</v>
      </c>
      <c r="R4" s="446" t="str">
        <f>'Delivery Summary'!L6</f>
        <v>KML</v>
      </c>
      <c r="S4" s="446" t="str">
        <f>'Delivery Summary'!M6</f>
        <v>BWA</v>
      </c>
      <c r="T4" s="446" t="str">
        <f>'Delivery Summary'!N6</f>
        <v>RAG</v>
      </c>
      <c r="U4" s="446" t="str">
        <f>'Delivery Summary'!O6</f>
        <v>KDW</v>
      </c>
      <c r="V4" s="446" t="str">
        <f>'Delivery Summary'!P6</f>
        <v>WED</v>
      </c>
      <c r="W4" s="446" t="str">
        <f>'Delivery Summary'!Q6</f>
        <v>RAN</v>
      </c>
      <c r="X4" s="446" t="str">
        <f>'Delivery Summary'!R6</f>
        <v>DAL</v>
      </c>
      <c r="Y4" s="732" t="s">
        <v>421</v>
      </c>
      <c r="Z4" s="728" t="s">
        <v>540</v>
      </c>
      <c r="AA4" s="407" t="s">
        <v>138</v>
      </c>
    </row>
    <row r="5" spans="1:28" ht="17.100000000000001" customHeight="1" thickBot="1" x14ac:dyDescent="0.3">
      <c r="A5" s="724"/>
      <c r="B5" s="718" t="str">
        <f>+'Delivery Summary'!B7</f>
        <v xml:space="preserve">Bread </v>
      </c>
      <c r="C5" s="516" t="str">
        <f>+'Delivery Summary'!C7</f>
        <v>BR1</v>
      </c>
      <c r="D5" s="1311"/>
      <c r="E5" s="1312"/>
      <c r="F5" s="411"/>
      <c r="G5" s="693"/>
      <c r="H5" s="613">
        <f>+'Delivery Summary'!V7</f>
        <v>0</v>
      </c>
      <c r="I5" s="424">
        <f>+'Delivery Summary'!W7</f>
        <v>0</v>
      </c>
      <c r="J5" s="425"/>
      <c r="K5" s="425"/>
      <c r="L5" s="425"/>
      <c r="M5" s="425"/>
      <c r="N5" s="425"/>
      <c r="O5" s="425"/>
      <c r="P5" s="425"/>
      <c r="Q5" s="425"/>
      <c r="R5" s="425"/>
      <c r="S5" s="425"/>
      <c r="T5" s="425"/>
      <c r="U5" s="425"/>
      <c r="V5" s="425"/>
      <c r="W5" s="425"/>
      <c r="X5" s="727"/>
      <c r="Y5" s="733"/>
      <c r="Z5" s="729"/>
      <c r="AA5" s="718" t="str">
        <f>B5</f>
        <v xml:space="preserve">Bread </v>
      </c>
    </row>
    <row r="6" spans="1:28" ht="17.100000000000001" customHeight="1" x14ac:dyDescent="0.25">
      <c r="A6" s="725"/>
      <c r="B6" s="719" t="str">
        <f>+'Delivery Summary'!B8</f>
        <v>Kurakkan Sandwich Slice Pack</v>
      </c>
      <c r="C6" s="517" t="str">
        <f>+'Delivery Summary'!C8</f>
        <v>BR9</v>
      </c>
      <c r="D6" s="1313"/>
      <c r="E6" s="409"/>
      <c r="F6" s="412"/>
      <c r="G6" s="408"/>
      <c r="H6" s="318">
        <f>+'Delivery Summary'!V8</f>
        <v>0</v>
      </c>
      <c r="I6" s="318">
        <f>+'Delivery Summary'!W8</f>
        <v>0</v>
      </c>
      <c r="J6" s="655"/>
      <c r="K6" s="655"/>
      <c r="L6" s="655"/>
      <c r="M6" s="655"/>
      <c r="N6" s="655"/>
      <c r="O6" s="655"/>
      <c r="P6" s="655"/>
      <c r="Q6" s="655"/>
      <c r="R6" s="655"/>
      <c r="S6" s="655"/>
      <c r="T6" s="655"/>
      <c r="U6" s="655"/>
      <c r="V6" s="655"/>
      <c r="W6" s="655"/>
      <c r="X6" s="655"/>
      <c r="Y6" s="734"/>
      <c r="Z6" s="730"/>
      <c r="AA6" s="719" t="str">
        <f t="shared" ref="AA6:AA69" si="0">B6</f>
        <v>Kurakkan Sandwich Slice Pack</v>
      </c>
    </row>
    <row r="7" spans="1:28" ht="17.100000000000001" customHeight="1" x14ac:dyDescent="0.25">
      <c r="A7" s="725"/>
      <c r="B7" s="719" t="str">
        <f>+'Delivery Summary'!B9</f>
        <v>Currant Bread</v>
      </c>
      <c r="C7" s="517" t="str">
        <f>+'Delivery Summary'!C9</f>
        <v>BR8</v>
      </c>
      <c r="D7" s="315"/>
      <c r="E7" s="409"/>
      <c r="F7" s="412"/>
      <c r="G7" s="408"/>
      <c r="H7" s="318">
        <f>+'Delivery Summary'!V9</f>
        <v>0</v>
      </c>
      <c r="I7" s="318">
        <f>+'Delivery Summary'!W9</f>
        <v>0</v>
      </c>
      <c r="J7" s="655"/>
      <c r="K7" s="655"/>
      <c r="L7" s="655"/>
      <c r="M7" s="655"/>
      <c r="N7" s="655"/>
      <c r="O7" s="655"/>
      <c r="P7" s="655"/>
      <c r="Q7" s="655"/>
      <c r="R7" s="655"/>
      <c r="S7" s="655"/>
      <c r="T7" s="655"/>
      <c r="U7" s="655"/>
      <c r="V7" s="655"/>
      <c r="W7" s="655"/>
      <c r="X7" s="655"/>
      <c r="Y7" s="734"/>
      <c r="Z7" s="730"/>
      <c r="AA7" s="719" t="str">
        <f t="shared" si="0"/>
        <v>Currant Bread</v>
      </c>
    </row>
    <row r="8" spans="1:28" ht="17.100000000000001" customHeight="1" x14ac:dyDescent="0.25">
      <c r="A8" s="725"/>
      <c r="B8" s="719" t="str">
        <f>+'Delivery Summary'!B10</f>
        <v>Sandwich Bread</v>
      </c>
      <c r="C8" s="517" t="str">
        <f>+'Delivery Summary'!C10</f>
        <v>BR3</v>
      </c>
      <c r="D8" s="1313"/>
      <c r="E8" s="409"/>
      <c r="F8" s="412"/>
      <c r="G8" s="408"/>
      <c r="H8" s="318">
        <f>+'Delivery Summary'!V10</f>
        <v>0</v>
      </c>
      <c r="I8" s="318">
        <f>+'Delivery Summary'!W10</f>
        <v>0</v>
      </c>
      <c r="J8" s="655"/>
      <c r="K8" s="655"/>
      <c r="L8" s="655"/>
      <c r="M8" s="655"/>
      <c r="N8" s="655"/>
      <c r="O8" s="655"/>
      <c r="P8" s="655"/>
      <c r="Q8" s="655"/>
      <c r="R8" s="655"/>
      <c r="S8" s="655"/>
      <c r="T8" s="655"/>
      <c r="U8" s="655"/>
      <c r="V8" s="655"/>
      <c r="W8" s="655"/>
      <c r="X8" s="655"/>
      <c r="Y8" s="734"/>
      <c r="Z8" s="730"/>
      <c r="AA8" s="719" t="str">
        <f t="shared" si="0"/>
        <v>Sandwich Bread</v>
      </c>
    </row>
    <row r="9" spans="1:28" ht="17.100000000000001" customHeight="1" x14ac:dyDescent="0.25">
      <c r="A9" s="725"/>
      <c r="B9" s="719" t="str">
        <f>+'Delivery Summary'!B11</f>
        <v>Roast Bread - M</v>
      </c>
      <c r="C9" s="517" t="str">
        <f>+'Delivery Summary'!C11</f>
        <v>BR7</v>
      </c>
      <c r="D9" s="1313"/>
      <c r="E9" s="409"/>
      <c r="F9" s="412"/>
      <c r="G9" s="408"/>
      <c r="H9" s="318">
        <f>+'Delivery Summary'!V11</f>
        <v>0</v>
      </c>
      <c r="I9" s="318">
        <f>+'Delivery Summary'!W11</f>
        <v>0</v>
      </c>
      <c r="J9" s="655"/>
      <c r="K9" s="655"/>
      <c r="L9" s="655"/>
      <c r="M9" s="655"/>
      <c r="N9" s="655"/>
      <c r="O9" s="655"/>
      <c r="P9" s="655"/>
      <c r="Q9" s="655"/>
      <c r="R9" s="655"/>
      <c r="S9" s="655"/>
      <c r="T9" s="655"/>
      <c r="U9" s="1371" t="s">
        <v>630</v>
      </c>
      <c r="V9" s="1371"/>
      <c r="W9" s="1372" t="s">
        <v>631</v>
      </c>
      <c r="X9" s="1372"/>
      <c r="Y9" s="734"/>
      <c r="Z9" s="730"/>
      <c r="AA9" s="719" t="str">
        <f t="shared" si="0"/>
        <v>Roast Bread - M</v>
      </c>
    </row>
    <row r="10" spans="1:28" ht="17.100000000000001" customHeight="1" x14ac:dyDescent="0.25">
      <c r="A10" s="725"/>
      <c r="B10" s="719" t="str">
        <f>+'Delivery Summary'!B12</f>
        <v>Sandwich Bread Large</v>
      </c>
      <c r="C10" s="517" t="str">
        <f>+'Delivery Summary'!C12</f>
        <v>BR2</v>
      </c>
      <c r="D10" s="1313"/>
      <c r="E10" s="409"/>
      <c r="F10" s="412"/>
      <c r="G10" s="408"/>
      <c r="H10" s="318">
        <f>+'Delivery Summary'!V12</f>
        <v>0</v>
      </c>
      <c r="I10" s="318">
        <f>+'Delivery Summary'!W12</f>
        <v>0</v>
      </c>
      <c r="J10" s="655"/>
      <c r="K10" s="655"/>
      <c r="L10" s="655"/>
      <c r="M10" s="655"/>
      <c r="N10" s="655"/>
      <c r="O10" s="655"/>
      <c r="P10" s="655"/>
      <c r="Q10" s="655"/>
      <c r="R10" s="655"/>
      <c r="S10" s="655"/>
      <c r="T10" s="655"/>
      <c r="U10" s="1079" t="s">
        <v>509</v>
      </c>
      <c r="V10" s="1079" t="s">
        <v>510</v>
      </c>
      <c r="W10" s="1080" t="s">
        <v>509</v>
      </c>
      <c r="X10" s="1080" t="s">
        <v>510</v>
      </c>
      <c r="Y10" s="734"/>
      <c r="Z10" s="730"/>
      <c r="AA10" s="719" t="str">
        <f t="shared" si="0"/>
        <v>Sandwich Bread Large</v>
      </c>
    </row>
    <row r="11" spans="1:28" ht="17.100000000000001" customHeight="1" x14ac:dyDescent="0.25">
      <c r="A11" s="725"/>
      <c r="B11" s="719" t="str">
        <f>+'Delivery Summary'!B13</f>
        <v>Vegetable Bun (L)</v>
      </c>
      <c r="C11" s="517" t="str">
        <f>+'Delivery Summary'!C13</f>
        <v>BU8</v>
      </c>
      <c r="D11" s="315"/>
      <c r="E11" s="410"/>
      <c r="F11" s="412"/>
      <c r="G11" s="408"/>
      <c r="H11" s="318">
        <f>+'Delivery Summary'!V13</f>
        <v>0</v>
      </c>
      <c r="I11" s="318">
        <f>+'Delivery Summary'!W13</f>
        <v>0</v>
      </c>
      <c r="J11" s="655"/>
      <c r="K11" s="1373"/>
      <c r="L11" s="1373"/>
      <c r="M11" s="1373"/>
      <c r="N11" s="1373"/>
      <c r="O11" s="1381"/>
      <c r="P11" s="1381"/>
      <c r="Q11" s="1381"/>
      <c r="R11" s="1369" t="str">
        <f>B11</f>
        <v>Vegetable Bun (L)</v>
      </c>
      <c r="S11" s="1369"/>
      <c r="T11" s="1370"/>
      <c r="U11" s="1081"/>
      <c r="V11" s="1082"/>
      <c r="W11" s="1081"/>
      <c r="X11" s="1082"/>
      <c r="Y11" s="734"/>
      <c r="Z11" s="730"/>
      <c r="AA11" s="719" t="str">
        <f t="shared" si="0"/>
        <v>Vegetable Bun (L)</v>
      </c>
    </row>
    <row r="12" spans="1:28" ht="17.100000000000001" customHeight="1" x14ac:dyDescent="0.25">
      <c r="A12" s="725"/>
      <c r="B12" s="719" t="str">
        <f>+'Delivery Summary'!B14</f>
        <v>Seeni Sambol Bun</v>
      </c>
      <c r="C12" s="517" t="str">
        <f>+'Delivery Summary'!C14</f>
        <v>BU2</v>
      </c>
      <c r="D12" s="315"/>
      <c r="E12" s="409"/>
      <c r="F12" s="412"/>
      <c r="G12" s="408"/>
      <c r="H12" s="318">
        <f>+'Delivery Summary'!V14</f>
        <v>0</v>
      </c>
      <c r="I12" s="318">
        <f>+'Delivery Summary'!W14</f>
        <v>0</v>
      </c>
      <c r="J12" s="655"/>
      <c r="K12" s="1373"/>
      <c r="L12" s="1373"/>
      <c r="M12" s="1373"/>
      <c r="N12" s="1373"/>
      <c r="O12" s="1375"/>
      <c r="P12" s="1375"/>
      <c r="Q12" s="1375"/>
      <c r="R12" s="1369" t="str">
        <f>B12</f>
        <v>Seeni Sambol Bun</v>
      </c>
      <c r="S12" s="1369"/>
      <c r="T12" s="1370"/>
      <c r="U12" s="1081"/>
      <c r="V12" s="1082"/>
      <c r="W12" s="1081"/>
      <c r="X12" s="1082"/>
      <c r="Y12" s="734"/>
      <c r="Z12" s="730"/>
      <c r="AA12" s="719" t="str">
        <f t="shared" si="0"/>
        <v>Seeni Sambol Bun</v>
      </c>
    </row>
    <row r="13" spans="1:28" ht="17.100000000000001" customHeight="1" x14ac:dyDescent="0.25">
      <c r="A13" s="725"/>
      <c r="B13" s="719" t="str">
        <f>+'Delivery Summary'!B15</f>
        <v>Tea Bun</v>
      </c>
      <c r="C13" s="517" t="str">
        <f>+'Delivery Summary'!C15</f>
        <v>BU4</v>
      </c>
      <c r="D13" s="315"/>
      <c r="E13" s="409"/>
      <c r="F13" s="412"/>
      <c r="G13" s="408"/>
      <c r="H13" s="318">
        <f>+'Delivery Summary'!V15</f>
        <v>0</v>
      </c>
      <c r="I13" s="318">
        <f>+'Delivery Summary'!W15</f>
        <v>0</v>
      </c>
      <c r="J13" s="655"/>
      <c r="K13" s="1373"/>
      <c r="L13" s="1373"/>
      <c r="M13" s="1373"/>
      <c r="N13" s="1373"/>
      <c r="O13" s="1376"/>
      <c r="P13" s="1376"/>
      <c r="Q13" s="1376"/>
      <c r="R13" s="1369" t="str">
        <f>B13</f>
        <v>Tea Bun</v>
      </c>
      <c r="S13" s="1369"/>
      <c r="T13" s="1370"/>
      <c r="U13" s="1081"/>
      <c r="V13" s="1082"/>
      <c r="W13" s="1081"/>
      <c r="X13" s="1082"/>
      <c r="Y13" s="734"/>
      <c r="Z13" s="730"/>
      <c r="AA13" s="719" t="str">
        <f t="shared" si="0"/>
        <v>Tea Bun</v>
      </c>
    </row>
    <row r="14" spans="1:28" ht="17.100000000000001" customHeight="1" x14ac:dyDescent="0.25">
      <c r="A14" s="725"/>
      <c r="B14" s="719" t="str">
        <f>+'Delivery Summary'!B16</f>
        <v>Sugar Bun</v>
      </c>
      <c r="C14" s="517" t="str">
        <f>+'Delivery Summary'!C16</f>
        <v>BU5</v>
      </c>
      <c r="D14" s="315"/>
      <c r="E14" s="409"/>
      <c r="F14" s="412"/>
      <c r="G14" s="408"/>
      <c r="H14" s="318">
        <f>+'Delivery Summary'!V16</f>
        <v>0</v>
      </c>
      <c r="I14" s="318">
        <f>+'Delivery Summary'!W16</f>
        <v>0</v>
      </c>
      <c r="J14" s="655"/>
      <c r="K14" s="1373"/>
      <c r="L14" s="1373"/>
      <c r="M14" s="1373"/>
      <c r="N14" s="1373"/>
      <c r="O14" s="1374"/>
      <c r="P14" s="1374"/>
      <c r="Q14" s="1374"/>
      <c r="R14" s="655"/>
      <c r="S14" s="655"/>
      <c r="T14" s="655"/>
      <c r="U14" s="655"/>
      <c r="V14" s="655"/>
      <c r="W14" s="655"/>
      <c r="X14" s="655"/>
      <c r="Y14" s="734"/>
      <c r="Z14" s="730"/>
      <c r="AA14" s="719" t="str">
        <f t="shared" si="0"/>
        <v>Sugar Bun</v>
      </c>
    </row>
    <row r="15" spans="1:28" ht="17.100000000000001" customHeight="1" x14ac:dyDescent="0.25">
      <c r="A15" s="725"/>
      <c r="B15" s="719" t="str">
        <f>+'Delivery Summary'!B17</f>
        <v>Sugar Candy Bun</v>
      </c>
      <c r="C15" s="517" t="str">
        <f>+'Delivery Summary'!C17</f>
        <v>BU6</v>
      </c>
      <c r="D15" s="315"/>
      <c r="E15" s="409"/>
      <c r="F15" s="412"/>
      <c r="G15" s="408"/>
      <c r="H15" s="318">
        <f>+'Delivery Summary'!V17</f>
        <v>0</v>
      </c>
      <c r="I15" s="318">
        <f>+'Delivery Summary'!W17</f>
        <v>0</v>
      </c>
      <c r="J15" s="655"/>
      <c r="K15" s="655"/>
      <c r="L15" s="655"/>
      <c r="M15" s="655"/>
      <c r="N15" s="655"/>
      <c r="O15" s="655"/>
      <c r="P15" s="655"/>
      <c r="Q15" s="655"/>
      <c r="R15" s="655"/>
      <c r="S15" s="655"/>
      <c r="T15" s="655"/>
      <c r="U15" s="1371" t="s">
        <v>630</v>
      </c>
      <c r="V15" s="1371"/>
      <c r="W15" s="1372" t="s">
        <v>631</v>
      </c>
      <c r="X15" s="1372"/>
      <c r="Y15" s="734"/>
      <c r="Z15" s="730"/>
      <c r="AA15" s="719" t="str">
        <f t="shared" si="0"/>
        <v>Sugar Candy Bun</v>
      </c>
    </row>
    <row r="16" spans="1:28" ht="17.100000000000001" customHeight="1" x14ac:dyDescent="0.25">
      <c r="A16" s="725"/>
      <c r="B16" s="719" t="str">
        <f>+'Delivery Summary'!B18</f>
        <v>Viyana Roll</v>
      </c>
      <c r="C16" s="517" t="str">
        <f>+'Delivery Summary'!C18</f>
        <v>BU7</v>
      </c>
      <c r="D16" s="315"/>
      <c r="E16" s="1360"/>
      <c r="F16" s="412"/>
      <c r="G16" s="408"/>
      <c r="H16" s="318">
        <f>+'Delivery Summary'!V18</f>
        <v>0</v>
      </c>
      <c r="I16" s="318">
        <f>+'Delivery Summary'!W18</f>
        <v>0</v>
      </c>
      <c r="J16" s="655"/>
      <c r="K16" s="655"/>
      <c r="L16" s="655"/>
      <c r="M16" s="655"/>
      <c r="N16" s="655"/>
      <c r="O16" s="655"/>
      <c r="P16" s="655"/>
      <c r="Q16" s="655"/>
      <c r="R16" s="655"/>
      <c r="S16" s="655"/>
      <c r="T16" s="655"/>
      <c r="U16" s="1079" t="s">
        <v>509</v>
      </c>
      <c r="V16" s="1079" t="s">
        <v>510</v>
      </c>
      <c r="W16" s="1080" t="s">
        <v>509</v>
      </c>
      <c r="X16" s="1080" t="s">
        <v>510</v>
      </c>
      <c r="Y16" s="734"/>
      <c r="Z16" s="730"/>
      <c r="AA16" s="719" t="str">
        <f t="shared" si="0"/>
        <v>Viyana Roll</v>
      </c>
    </row>
    <row r="17" spans="1:27" ht="17.100000000000001" customHeight="1" x14ac:dyDescent="0.25">
      <c r="A17" s="725"/>
      <c r="B17" s="720" t="str">
        <f>+'Delivery Summary'!B19</f>
        <v>Fish Bun</v>
      </c>
      <c r="C17" s="518" t="str">
        <f>+'Delivery Summary'!C19</f>
        <v>BU1</v>
      </c>
      <c r="D17" s="405"/>
      <c r="E17" s="410"/>
      <c r="F17" s="412"/>
      <c r="G17" s="694"/>
      <c r="H17" s="318">
        <f>+'Delivery Summary'!V19</f>
        <v>0</v>
      </c>
      <c r="I17" s="318">
        <f>+'Delivery Summary'!W19</f>
        <v>0</v>
      </c>
      <c r="J17" s="655"/>
      <c r="K17" s="655"/>
      <c r="L17" s="655"/>
      <c r="M17" s="655"/>
      <c r="N17" s="655"/>
      <c r="O17" s="655"/>
      <c r="P17" s="655"/>
      <c r="Q17" s="655"/>
      <c r="R17" s="1369" t="str">
        <f t="shared" ref="R17:R24" si="1">B17</f>
        <v>Fish Bun</v>
      </c>
      <c r="S17" s="1369"/>
      <c r="T17" s="1370"/>
      <c r="U17" s="1081"/>
      <c r="V17" s="1082"/>
      <c r="W17" s="1081"/>
      <c r="X17" s="1082"/>
      <c r="Y17" s="734"/>
      <c r="Z17" s="730"/>
      <c r="AA17" s="720" t="str">
        <f t="shared" si="0"/>
        <v>Fish Bun</v>
      </c>
    </row>
    <row r="18" spans="1:27" ht="17.100000000000001" customHeight="1" x14ac:dyDescent="0.25">
      <c r="A18" s="725"/>
      <c r="B18" s="719" t="str">
        <f>+'Delivery Summary'!B20</f>
        <v>Cuttlefish Bun</v>
      </c>
      <c r="C18" s="517" t="str">
        <f>+'Delivery Summary'!C20</f>
        <v>BU19</v>
      </c>
      <c r="D18" s="315"/>
      <c r="E18" s="409"/>
      <c r="F18" s="412"/>
      <c r="G18" s="408"/>
      <c r="H18" s="318">
        <f>+'Delivery Summary'!V20</f>
        <v>0</v>
      </c>
      <c r="I18" s="318">
        <f>+'Delivery Summary'!W20</f>
        <v>0</v>
      </c>
      <c r="J18" s="655"/>
      <c r="K18" s="655"/>
      <c r="L18" s="655"/>
      <c r="M18" s="655"/>
      <c r="N18" s="655"/>
      <c r="O18" s="655"/>
      <c r="P18" s="655"/>
      <c r="Q18" s="655"/>
      <c r="R18" s="1369" t="str">
        <f t="shared" si="1"/>
        <v>Cuttlefish Bun</v>
      </c>
      <c r="S18" s="1369"/>
      <c r="T18" s="1370"/>
      <c r="U18" s="1081"/>
      <c r="V18" s="1082"/>
      <c r="W18" s="1081"/>
      <c r="X18" s="1082"/>
      <c r="Y18" s="734"/>
      <c r="Z18" s="730"/>
      <c r="AA18" s="719" t="str">
        <f t="shared" si="0"/>
        <v>Cuttlefish Bun</v>
      </c>
    </row>
    <row r="19" spans="1:27" ht="17.100000000000001" customHeight="1" x14ac:dyDescent="0.25">
      <c r="A19" s="725"/>
      <c r="B19" s="719" t="str">
        <f>+'Delivery Summary'!B21</f>
        <v>Chicken Sausage Bun</v>
      </c>
      <c r="C19" s="517" t="str">
        <f>+'Delivery Summary'!C21</f>
        <v>BU13</v>
      </c>
      <c r="D19" s="315"/>
      <c r="E19" s="409"/>
      <c r="F19" s="412"/>
      <c r="G19" s="408"/>
      <c r="H19" s="318">
        <f>+'Delivery Summary'!V21</f>
        <v>0</v>
      </c>
      <c r="I19" s="318">
        <f>+'Delivery Summary'!W21</f>
        <v>0</v>
      </c>
      <c r="J19" s="655"/>
      <c r="K19" s="655"/>
      <c r="L19" s="655"/>
      <c r="M19" s="655"/>
      <c r="N19" s="655"/>
      <c r="O19" s="655"/>
      <c r="P19" s="655"/>
      <c r="Q19" s="655"/>
      <c r="R19" s="1369" t="str">
        <f t="shared" si="1"/>
        <v>Chicken Sausage Bun</v>
      </c>
      <c r="S19" s="1369"/>
      <c r="T19" s="1370"/>
      <c r="U19" s="1081"/>
      <c r="V19" s="1082"/>
      <c r="W19" s="1081"/>
      <c r="X19" s="1082"/>
      <c r="Y19" s="734"/>
      <c r="Z19" s="730"/>
      <c r="AA19" s="719" t="str">
        <f t="shared" si="0"/>
        <v>Chicken Sausage Bun</v>
      </c>
    </row>
    <row r="20" spans="1:27" ht="17.100000000000001" customHeight="1" x14ac:dyDescent="0.25">
      <c r="A20" s="725"/>
      <c r="B20" s="719" t="str">
        <f>+'Delivery Summary'!B22</f>
        <v>Egg Bun</v>
      </c>
      <c r="C20" s="517" t="str">
        <f>+'Delivery Summary'!C22</f>
        <v>BU14</v>
      </c>
      <c r="D20" s="315"/>
      <c r="E20" s="409"/>
      <c r="F20" s="412"/>
      <c r="G20" s="408"/>
      <c r="H20" s="318">
        <f>+'Delivery Summary'!V22</f>
        <v>0</v>
      </c>
      <c r="I20" s="318">
        <f>+'Delivery Summary'!W22</f>
        <v>0</v>
      </c>
      <c r="J20" s="655"/>
      <c r="K20" s="655"/>
      <c r="L20" s="655"/>
      <c r="M20" s="655"/>
      <c r="N20" s="655"/>
      <c r="O20" s="655"/>
      <c r="P20" s="655"/>
      <c r="Q20" s="655"/>
      <c r="R20" s="1369" t="str">
        <f t="shared" si="1"/>
        <v>Egg Bun</v>
      </c>
      <c r="S20" s="1369"/>
      <c r="T20" s="1370"/>
      <c r="U20" s="1081"/>
      <c r="V20" s="1082"/>
      <c r="W20" s="1081"/>
      <c r="X20" s="1082"/>
      <c r="Y20" s="734"/>
      <c r="Z20" s="730"/>
      <c r="AA20" s="719" t="str">
        <f t="shared" si="0"/>
        <v>Egg Bun</v>
      </c>
    </row>
    <row r="21" spans="1:27" ht="17.100000000000001" customHeight="1" x14ac:dyDescent="0.25">
      <c r="A21" s="725"/>
      <c r="B21" s="719" t="str">
        <f>+'Delivery Summary'!B23</f>
        <v>Omelette Bun</v>
      </c>
      <c r="C21" s="517" t="str">
        <f>+'Delivery Summary'!C23</f>
        <v>BU15</v>
      </c>
      <c r="D21" s="315"/>
      <c r="E21" s="409"/>
      <c r="F21" s="412"/>
      <c r="G21" s="408"/>
      <c r="H21" s="318">
        <f>+'Delivery Summary'!V23</f>
        <v>0</v>
      </c>
      <c r="I21" s="318">
        <f>+'Delivery Summary'!W23</f>
        <v>0</v>
      </c>
      <c r="J21" s="655"/>
      <c r="K21" s="655"/>
      <c r="L21" s="655"/>
      <c r="M21" s="655"/>
      <c r="N21" s="655"/>
      <c r="O21" s="655"/>
      <c r="P21" s="655"/>
      <c r="Q21" s="655"/>
      <c r="R21" s="1369" t="str">
        <f t="shared" si="1"/>
        <v>Omelette Bun</v>
      </c>
      <c r="S21" s="1369"/>
      <c r="T21" s="1370"/>
      <c r="U21" s="1081"/>
      <c r="V21" s="1082"/>
      <c r="W21" s="1081"/>
      <c r="X21" s="1082"/>
      <c r="Y21" s="734"/>
      <c r="Z21" s="730"/>
      <c r="AA21" s="719" t="str">
        <f t="shared" si="0"/>
        <v>Omelette Bun</v>
      </c>
    </row>
    <row r="22" spans="1:27" ht="17.100000000000001" customHeight="1" x14ac:dyDescent="0.25">
      <c r="A22" s="725"/>
      <c r="B22" s="719" t="str">
        <f>+'Delivery Summary'!B24</f>
        <v>Egg Burger</v>
      </c>
      <c r="C22" s="517" t="str">
        <f>+'Delivery Summary'!C24</f>
        <v>BU16</v>
      </c>
      <c r="D22" s="315"/>
      <c r="E22" s="409"/>
      <c r="F22" s="412"/>
      <c r="G22" s="408"/>
      <c r="H22" s="318">
        <f>+'Delivery Summary'!V24</f>
        <v>0</v>
      </c>
      <c r="I22" s="318">
        <f>+'Delivery Summary'!W24</f>
        <v>0</v>
      </c>
      <c r="J22" s="655"/>
      <c r="K22" s="655"/>
      <c r="L22" s="655"/>
      <c r="M22" s="655"/>
      <c r="N22" s="655"/>
      <c r="O22" s="655"/>
      <c r="P22" s="655"/>
      <c r="Q22" s="655"/>
      <c r="R22" s="1369" t="str">
        <f t="shared" si="1"/>
        <v>Egg Burger</v>
      </c>
      <c r="S22" s="1369"/>
      <c r="T22" s="1370"/>
      <c r="U22" s="1081"/>
      <c r="V22" s="1082"/>
      <c r="W22" s="1081"/>
      <c r="X22" s="1082"/>
      <c r="Y22" s="734"/>
      <c r="Z22" s="730"/>
      <c r="AA22" s="719" t="str">
        <f t="shared" si="0"/>
        <v>Egg Burger</v>
      </c>
    </row>
    <row r="23" spans="1:27" ht="17.100000000000001" customHeight="1" x14ac:dyDescent="0.25">
      <c r="A23" s="725"/>
      <c r="B23" s="719" t="str">
        <f>+'Delivery Summary'!B25</f>
        <v>Fish Curry Bun</v>
      </c>
      <c r="C23" s="517" t="str">
        <f>+'Delivery Summary'!C25</f>
        <v>BU18</v>
      </c>
      <c r="D23" s="315"/>
      <c r="E23" s="409"/>
      <c r="F23" s="412"/>
      <c r="G23" s="408"/>
      <c r="H23" s="318">
        <f>+'Delivery Summary'!V25</f>
        <v>100</v>
      </c>
      <c r="I23" s="318">
        <f>+'Delivery Summary'!W25</f>
        <v>0</v>
      </c>
      <c r="J23" s="655"/>
      <c r="K23" s="655"/>
      <c r="L23" s="655"/>
      <c r="M23" s="655"/>
      <c r="N23" s="655"/>
      <c r="O23" s="655"/>
      <c r="P23" s="655"/>
      <c r="Q23" s="655"/>
      <c r="R23" s="1369" t="str">
        <f t="shared" si="1"/>
        <v>Fish Curry Bun</v>
      </c>
      <c r="S23" s="1369"/>
      <c r="T23" s="1370"/>
      <c r="U23" s="1081"/>
      <c r="V23" s="1082"/>
      <c r="W23" s="1081"/>
      <c r="X23" s="1082"/>
      <c r="Y23" s="734"/>
      <c r="Z23" s="730"/>
      <c r="AA23" s="719" t="str">
        <f t="shared" si="0"/>
        <v>Fish Curry Bun</v>
      </c>
    </row>
    <row r="24" spans="1:27" ht="17.100000000000001" customHeight="1" x14ac:dyDescent="0.25">
      <c r="A24" s="725"/>
      <c r="B24" s="719" t="str">
        <f>+'Delivery Summary'!B26</f>
        <v>Chicken Hot Dog</v>
      </c>
      <c r="C24" s="517" t="str">
        <f>+'Delivery Summary'!C26</f>
        <v>BU17</v>
      </c>
      <c r="D24" s="315"/>
      <c r="E24" s="409"/>
      <c r="F24" s="412"/>
      <c r="G24" s="408"/>
      <c r="H24" s="318">
        <f>+'Delivery Summary'!V26</f>
        <v>28</v>
      </c>
      <c r="I24" s="318">
        <f>+'Delivery Summary'!W26</f>
        <v>0</v>
      </c>
      <c r="J24" s="655"/>
      <c r="K24" s="655"/>
      <c r="L24" s="655"/>
      <c r="M24" s="655"/>
      <c r="N24" s="655"/>
      <c r="O24" s="655"/>
      <c r="P24" s="655"/>
      <c r="Q24" s="655"/>
      <c r="R24" s="1369" t="str">
        <f t="shared" si="1"/>
        <v>Chicken Hot Dog</v>
      </c>
      <c r="S24" s="1369"/>
      <c r="T24" s="1370"/>
      <c r="U24" s="1081"/>
      <c r="V24" s="1082"/>
      <c r="W24" s="1081"/>
      <c r="X24" s="1082"/>
      <c r="Y24" s="734"/>
      <c r="Z24" s="730"/>
      <c r="AA24" s="719" t="str">
        <f t="shared" si="0"/>
        <v>Chicken Hot Dog</v>
      </c>
    </row>
    <row r="25" spans="1:27" ht="17.100000000000001" customHeight="1" x14ac:dyDescent="0.25">
      <c r="A25" s="725"/>
      <c r="B25" s="719" t="str">
        <f>+'Delivery Summary'!B27</f>
        <v>Egg Boat Mini</v>
      </c>
      <c r="C25" s="517" t="str">
        <f>+'Delivery Summary'!C27</f>
        <v>PTY1</v>
      </c>
      <c r="D25" s="408"/>
      <c r="E25" s="410"/>
      <c r="F25" s="412"/>
      <c r="G25" s="408"/>
      <c r="H25" s="318">
        <f>+'Delivery Summary'!V27</f>
        <v>0</v>
      </c>
      <c r="I25" s="318">
        <f>+'Delivery Summary'!W27</f>
        <v>0</v>
      </c>
      <c r="J25" s="655"/>
      <c r="K25" s="655"/>
      <c r="L25" s="655"/>
      <c r="M25" s="655"/>
      <c r="N25" s="655"/>
      <c r="O25" s="655"/>
      <c r="P25" s="655"/>
      <c r="Q25" s="655"/>
      <c r="R25" s="655"/>
      <c r="S25" s="655"/>
      <c r="T25" s="655"/>
      <c r="U25" s="655"/>
      <c r="V25" s="655"/>
      <c r="W25" s="655"/>
      <c r="X25" s="655"/>
      <c r="Y25" s="734"/>
      <c r="Z25" s="730"/>
      <c r="AA25" s="719" t="str">
        <f t="shared" si="0"/>
        <v>Egg Boat Mini</v>
      </c>
    </row>
    <row r="26" spans="1:27" ht="17.100000000000001" customHeight="1" x14ac:dyDescent="0.2">
      <c r="A26" s="725"/>
      <c r="B26" s="721" t="str">
        <f>+'Delivery Summary'!B28</f>
        <v>Honey Sausage Bun</v>
      </c>
      <c r="C26" s="517" t="str">
        <f>+'Delivery Summary'!C28</f>
        <v>BU11</v>
      </c>
      <c r="D26" s="315"/>
      <c r="E26" s="409"/>
      <c r="F26" s="412"/>
      <c r="G26" s="408"/>
      <c r="H26" s="318">
        <f>+'Delivery Summary'!V28</f>
        <v>120</v>
      </c>
      <c r="I26" s="318">
        <f>+'Delivery Summary'!W28</f>
        <v>0</v>
      </c>
      <c r="J26" s="655"/>
      <c r="K26" s="655"/>
      <c r="L26" s="655"/>
      <c r="M26" s="655"/>
      <c r="N26" s="655"/>
      <c r="O26" s="655"/>
      <c r="P26" s="655"/>
      <c r="Q26" s="655"/>
      <c r="R26" s="1369" t="str">
        <f>B26</f>
        <v>Honey Sausage Bun</v>
      </c>
      <c r="S26" s="1369"/>
      <c r="T26" s="1370"/>
      <c r="U26" s="1081"/>
      <c r="V26" s="1082"/>
      <c r="W26" s="1081"/>
      <c r="X26" s="1082"/>
      <c r="Y26" s="734"/>
      <c r="Z26" s="730"/>
      <c r="AA26" s="721" t="str">
        <f t="shared" si="0"/>
        <v>Honey Sausage Bun</v>
      </c>
    </row>
    <row r="27" spans="1:27" ht="17.100000000000001" customHeight="1" x14ac:dyDescent="0.2">
      <c r="A27" s="725"/>
      <c r="B27" s="721" t="str">
        <f>+'Delivery Summary'!B29</f>
        <v>Cheese Chicken Curry Bun</v>
      </c>
      <c r="C27" s="517" t="str">
        <f>+'Delivery Summary'!C29</f>
        <v>BU12</v>
      </c>
      <c r="D27" s="315"/>
      <c r="E27" s="409"/>
      <c r="F27" s="412"/>
      <c r="G27" s="408"/>
      <c r="H27" s="318">
        <f>+'Delivery Summary'!V29</f>
        <v>75</v>
      </c>
      <c r="I27" s="318">
        <f>+'Delivery Summary'!W29</f>
        <v>0</v>
      </c>
      <c r="J27" s="655"/>
      <c r="K27" s="655"/>
      <c r="L27" s="655"/>
      <c r="M27" s="655"/>
      <c r="N27" s="655"/>
      <c r="O27" s="655"/>
      <c r="P27" s="655"/>
      <c r="Q27" s="655"/>
      <c r="R27" s="1384" t="str">
        <f>B27</f>
        <v>Cheese Chicken Curry Bun</v>
      </c>
      <c r="S27" s="1384"/>
      <c r="T27" s="1385"/>
      <c r="U27" s="1081"/>
      <c r="V27" s="1082"/>
      <c r="W27" s="1081"/>
      <c r="X27" s="1082"/>
      <c r="Y27" s="734"/>
      <c r="Z27" s="730"/>
      <c r="AA27" s="721" t="str">
        <f t="shared" si="0"/>
        <v>Cheese Chicken Curry Bun</v>
      </c>
    </row>
    <row r="28" spans="1:27" ht="17.100000000000001" customHeight="1" x14ac:dyDescent="0.2">
      <c r="A28" s="725"/>
      <c r="B28" s="721" t="str">
        <f>+'Delivery Summary'!B30</f>
        <v>Chicken Bun</v>
      </c>
      <c r="C28" s="517" t="str">
        <f>+'Delivery Summary'!C30</f>
        <v>BU3</v>
      </c>
      <c r="D28" s="315"/>
      <c r="E28" s="409"/>
      <c r="F28" s="412"/>
      <c r="G28" s="408"/>
      <c r="H28" s="318">
        <f>+'Delivery Summary'!V30</f>
        <v>0</v>
      </c>
      <c r="I28" s="318">
        <f>+'Delivery Summary'!W30</f>
        <v>0</v>
      </c>
      <c r="J28" s="655"/>
      <c r="K28" s="655"/>
      <c r="L28" s="655"/>
      <c r="M28" s="655"/>
      <c r="N28" s="655"/>
      <c r="O28" s="655"/>
      <c r="P28" s="655"/>
      <c r="Q28" s="655"/>
      <c r="R28" s="1369" t="str">
        <f>B28</f>
        <v>Chicken Bun</v>
      </c>
      <c r="S28" s="1369"/>
      <c r="T28" s="1370"/>
      <c r="U28" s="1081"/>
      <c r="V28" s="1082"/>
      <c r="W28" s="1081"/>
      <c r="X28" s="1082"/>
      <c r="Y28" s="734"/>
      <c r="Z28" s="730"/>
      <c r="AA28" s="721" t="str">
        <f t="shared" si="0"/>
        <v>Chicken Bun</v>
      </c>
    </row>
    <row r="29" spans="1:27" ht="17.100000000000001" customHeight="1" x14ac:dyDescent="0.2">
      <c r="A29" s="725"/>
      <c r="B29" s="721" t="str">
        <f>+'Delivery Summary'!B31</f>
        <v>Prawn Bun</v>
      </c>
      <c r="C29" s="517" t="str">
        <f>+'Delivery Summary'!C31</f>
        <v>BU10</v>
      </c>
      <c r="D29" s="315"/>
      <c r="E29" s="410"/>
      <c r="F29" s="412"/>
      <c r="G29" s="408"/>
      <c r="H29" s="318">
        <f>+'Delivery Summary'!V31</f>
        <v>0</v>
      </c>
      <c r="I29" s="318">
        <f>+'Delivery Summary'!W31</f>
        <v>0</v>
      </c>
      <c r="J29" s="655"/>
      <c r="K29" s="655"/>
      <c r="L29" s="655"/>
      <c r="M29" s="655"/>
      <c r="N29" s="655"/>
      <c r="O29" s="655"/>
      <c r="P29" s="655"/>
      <c r="Q29" s="655"/>
      <c r="R29" s="1369" t="str">
        <f>B29</f>
        <v>Prawn Bun</v>
      </c>
      <c r="S29" s="1369"/>
      <c r="T29" s="1370"/>
      <c r="U29" s="1081"/>
      <c r="V29" s="1082"/>
      <c r="W29" s="1081"/>
      <c r="X29" s="1082"/>
      <c r="Y29" s="734"/>
      <c r="Z29" s="730"/>
      <c r="AA29" s="721" t="str">
        <f t="shared" si="0"/>
        <v>Prawn Bun</v>
      </c>
    </row>
    <row r="30" spans="1:27" ht="17.100000000000001" customHeight="1" x14ac:dyDescent="0.2">
      <c r="A30" s="725"/>
      <c r="B30" s="721" t="str">
        <f>+'Delivery Summary'!B32</f>
        <v>Viyana Roll Mini</v>
      </c>
      <c r="C30" s="517" t="str">
        <f>+'Delivery Summary'!C32</f>
        <v>BU20</v>
      </c>
      <c r="D30" s="315"/>
      <c r="E30" s="1360"/>
      <c r="F30" s="412"/>
      <c r="G30" s="408"/>
      <c r="H30" s="318">
        <f>+'Delivery Summary'!V32</f>
        <v>58</v>
      </c>
      <c r="I30" s="318">
        <f>+'Delivery Summary'!W32</f>
        <v>0</v>
      </c>
      <c r="J30" s="655"/>
      <c r="K30" s="655"/>
      <c r="L30" s="655"/>
      <c r="M30" s="655"/>
      <c r="N30" s="655"/>
      <c r="O30" s="655"/>
      <c r="P30" s="655"/>
      <c r="Q30" s="655"/>
      <c r="R30" s="1369" t="str">
        <f>B30</f>
        <v>Viyana Roll Mini</v>
      </c>
      <c r="S30" s="1369"/>
      <c r="T30" s="1370"/>
      <c r="U30" s="1081"/>
      <c r="V30" s="1082"/>
      <c r="W30" s="1081"/>
      <c r="X30" s="1082"/>
      <c r="Y30" s="734"/>
      <c r="Z30" s="730"/>
      <c r="AA30" s="721" t="str">
        <f t="shared" si="0"/>
        <v>Viyana Roll Mini</v>
      </c>
    </row>
    <row r="31" spans="1:27" ht="17.100000000000001" customHeight="1" x14ac:dyDescent="0.2">
      <c r="A31" s="725"/>
      <c r="B31" s="721" t="str">
        <f>+'Delivery Summary'!B33</f>
        <v>Chicken Burger Mini</v>
      </c>
      <c r="C31" s="517" t="str">
        <f>+'Delivery Summary'!C33</f>
        <v>PTY13</v>
      </c>
      <c r="D31" s="408"/>
      <c r="E31" s="410"/>
      <c r="F31" s="412"/>
      <c r="G31" s="408"/>
      <c r="H31" s="318">
        <f>+'Delivery Summary'!V33</f>
        <v>80</v>
      </c>
      <c r="I31" s="318">
        <f>+'Delivery Summary'!W33</f>
        <v>80</v>
      </c>
      <c r="J31" s="655"/>
      <c r="K31" s="655"/>
      <c r="L31" s="655"/>
      <c r="M31" s="655"/>
      <c r="N31" s="655"/>
      <c r="O31" s="655"/>
      <c r="P31" s="655"/>
      <c r="Q31" s="655"/>
      <c r="R31" s="655"/>
      <c r="S31" s="655"/>
      <c r="T31" s="655"/>
      <c r="U31" s="1079" t="s">
        <v>509</v>
      </c>
      <c r="V31" s="1079" t="s">
        <v>510</v>
      </c>
      <c r="W31" s="1080" t="s">
        <v>509</v>
      </c>
      <c r="X31" s="1080" t="s">
        <v>510</v>
      </c>
      <c r="Y31" s="734"/>
      <c r="Z31" s="730"/>
      <c r="AA31" s="721" t="str">
        <f t="shared" si="0"/>
        <v>Chicken Burger Mini</v>
      </c>
    </row>
    <row r="32" spans="1:27" ht="17.100000000000001" customHeight="1" x14ac:dyDescent="0.2">
      <c r="A32" s="725"/>
      <c r="B32" s="721" t="str">
        <f>+'Delivery Summary'!B34</f>
        <v>Vegetable Burger Mini</v>
      </c>
      <c r="C32" s="517" t="str">
        <f>+'Delivery Summary'!C34</f>
        <v>PTY14</v>
      </c>
      <c r="D32" s="408"/>
      <c r="E32" s="410"/>
      <c r="F32" s="412"/>
      <c r="G32" s="408"/>
      <c r="H32" s="318">
        <f>+'Delivery Summary'!V34</f>
        <v>0</v>
      </c>
      <c r="I32" s="318">
        <f>+'Delivery Summary'!W34</f>
        <v>0</v>
      </c>
      <c r="J32" s="655"/>
      <c r="K32" s="655"/>
      <c r="L32" s="655"/>
      <c r="M32" s="655"/>
      <c r="N32" s="655"/>
      <c r="O32" s="655"/>
      <c r="P32" s="655"/>
      <c r="Q32" s="655"/>
      <c r="R32" s="655"/>
      <c r="S32" s="655"/>
      <c r="T32" s="655"/>
      <c r="U32" s="1371" t="s">
        <v>630</v>
      </c>
      <c r="V32" s="1371"/>
      <c r="W32" s="1372" t="s">
        <v>631</v>
      </c>
      <c r="X32" s="1372"/>
      <c r="Y32" s="734"/>
      <c r="Z32" s="730"/>
      <c r="AA32" s="721" t="str">
        <f t="shared" si="0"/>
        <v>Vegetable Burger Mini</v>
      </c>
    </row>
    <row r="33" spans="1:27" ht="17.100000000000001" customHeight="1" x14ac:dyDescent="0.2">
      <c r="A33" s="725"/>
      <c r="B33" s="721" t="str">
        <f>+'Delivery Summary'!B35</f>
        <v>Egg Sandwich</v>
      </c>
      <c r="C33" s="517" t="str">
        <f>+'Delivery Summary'!C35</f>
        <v>SAN1</v>
      </c>
      <c r="D33" s="315"/>
      <c r="E33" s="410"/>
      <c r="F33" s="412"/>
      <c r="G33" s="408"/>
      <c r="H33" s="318">
        <f>+'Delivery Summary'!V35</f>
        <v>0</v>
      </c>
      <c r="I33" s="318">
        <f>+'Delivery Summary'!W35</f>
        <v>0</v>
      </c>
      <c r="J33" s="655"/>
      <c r="K33" s="655"/>
      <c r="L33" s="655"/>
      <c r="M33" s="655"/>
      <c r="N33" s="655"/>
      <c r="O33" s="655"/>
      <c r="P33" s="655"/>
      <c r="Q33" s="655"/>
      <c r="R33" s="655"/>
      <c r="S33" s="655"/>
      <c r="T33" s="655"/>
      <c r="U33" s="655"/>
      <c r="V33" s="655"/>
      <c r="W33" s="655"/>
      <c r="X33" s="655"/>
      <c r="Y33" s="734"/>
      <c r="Z33" s="730"/>
      <c r="AA33" s="721" t="str">
        <f t="shared" si="0"/>
        <v>Egg Sandwich</v>
      </c>
    </row>
    <row r="34" spans="1:27" ht="17.100000000000001" customHeight="1" x14ac:dyDescent="0.2">
      <c r="A34" s="725"/>
      <c r="B34" s="721" t="str">
        <f>+'Delivery Summary'!B36</f>
        <v>Fish Sandwich</v>
      </c>
      <c r="C34" s="517" t="str">
        <f>+'Delivery Summary'!C36</f>
        <v>SAN2</v>
      </c>
      <c r="D34" s="315"/>
      <c r="E34" s="410"/>
      <c r="F34" s="412"/>
      <c r="G34" s="408"/>
      <c r="H34" s="318">
        <f>+'Delivery Summary'!V36</f>
        <v>24</v>
      </c>
      <c r="I34" s="318">
        <f>+'Delivery Summary'!W36</f>
        <v>0</v>
      </c>
      <c r="J34" s="655"/>
      <c r="K34" s="655"/>
      <c r="L34" s="655"/>
      <c r="M34" s="655"/>
      <c r="N34" s="655"/>
      <c r="O34" s="655"/>
      <c r="P34" s="655"/>
      <c r="Q34" s="655"/>
      <c r="R34" s="655"/>
      <c r="S34" s="655"/>
      <c r="T34" s="655"/>
      <c r="U34" s="655"/>
      <c r="V34" s="655"/>
      <c r="W34" s="655"/>
      <c r="X34" s="655"/>
      <c r="Y34" s="734"/>
      <c r="Z34" s="730"/>
      <c r="AA34" s="721" t="str">
        <f t="shared" si="0"/>
        <v>Fish Sandwich</v>
      </c>
    </row>
    <row r="35" spans="1:27" ht="17.100000000000001" customHeight="1" x14ac:dyDescent="0.2">
      <c r="A35" s="725"/>
      <c r="B35" s="721" t="str">
        <f>+'Delivery Summary'!B37</f>
        <v>Club Sandwich</v>
      </c>
      <c r="C35" s="517" t="str">
        <f>+'Delivery Summary'!C37</f>
        <v>SAN7</v>
      </c>
      <c r="D35" s="315"/>
      <c r="E35" s="410"/>
      <c r="F35" s="412"/>
      <c r="G35" s="408"/>
      <c r="H35" s="318">
        <f>+'Delivery Summary'!V37</f>
        <v>173</v>
      </c>
      <c r="I35" s="318">
        <f>+'Delivery Summary'!W37</f>
        <v>0</v>
      </c>
      <c r="J35" s="655"/>
      <c r="K35" s="655"/>
      <c r="L35" s="655"/>
      <c r="M35" s="655"/>
      <c r="N35" s="655"/>
      <c r="O35" s="655"/>
      <c r="P35" s="655"/>
      <c r="Q35" s="655"/>
      <c r="R35" s="655"/>
      <c r="S35" s="655"/>
      <c r="T35" s="655"/>
      <c r="U35" s="655"/>
      <c r="V35" s="655"/>
      <c r="W35" s="655"/>
      <c r="X35" s="655"/>
      <c r="Y35" s="734"/>
      <c r="Z35" s="730"/>
      <c r="AA35" s="721" t="str">
        <f t="shared" si="0"/>
        <v>Club Sandwich</v>
      </c>
    </row>
    <row r="36" spans="1:27" ht="17.100000000000001" customHeight="1" x14ac:dyDescent="0.2">
      <c r="A36" s="725"/>
      <c r="B36" s="721" t="str">
        <f>+'Delivery Summary'!B38</f>
        <v>Vegetable Sandwich</v>
      </c>
      <c r="C36" s="517" t="str">
        <f>+'Delivery Summary'!C38</f>
        <v>SAN4</v>
      </c>
      <c r="D36" s="315"/>
      <c r="E36" s="410"/>
      <c r="F36" s="412"/>
      <c r="G36" s="408"/>
      <c r="H36" s="318">
        <f>+'Delivery Summary'!V38</f>
        <v>0</v>
      </c>
      <c r="I36" s="318">
        <f>+'Delivery Summary'!W38</f>
        <v>0</v>
      </c>
      <c r="J36" s="655"/>
      <c r="K36" s="655"/>
      <c r="L36" s="655"/>
      <c r="M36" s="655"/>
      <c r="N36" s="655"/>
      <c r="O36" s="655"/>
      <c r="P36" s="655"/>
      <c r="Q36" s="655"/>
      <c r="R36" s="655"/>
      <c r="S36" s="655"/>
      <c r="T36" s="655"/>
      <c r="U36" s="655"/>
      <c r="V36" s="655"/>
      <c r="W36" s="655"/>
      <c r="X36" s="655"/>
      <c r="Y36" s="734"/>
      <c r="Z36" s="730"/>
      <c r="AA36" s="721" t="str">
        <f t="shared" si="0"/>
        <v>Vegetable Sandwich</v>
      </c>
    </row>
    <row r="37" spans="1:27" ht="17.100000000000001" customHeight="1" x14ac:dyDescent="0.2">
      <c r="A37" s="725"/>
      <c r="B37" s="721" t="str">
        <f>+'Delivery Summary'!B39</f>
        <v>Cheese Sandwich</v>
      </c>
      <c r="C37" s="517" t="str">
        <f>+'Delivery Summary'!C39</f>
        <v>SAN5</v>
      </c>
      <c r="D37" s="315"/>
      <c r="E37" s="410"/>
      <c r="F37" s="412"/>
      <c r="G37" s="408"/>
      <c r="H37" s="318">
        <f>+'Delivery Summary'!V39</f>
        <v>100</v>
      </c>
      <c r="I37" s="318">
        <f>+'Delivery Summary'!W39</f>
        <v>0</v>
      </c>
      <c r="J37" s="655"/>
      <c r="K37" s="655"/>
      <c r="L37" s="655"/>
      <c r="M37" s="655"/>
      <c r="N37" s="655"/>
      <c r="O37" s="655"/>
      <c r="P37" s="655"/>
      <c r="Q37" s="655"/>
      <c r="R37" s="655"/>
      <c r="S37" s="655"/>
      <c r="T37" s="655"/>
      <c r="U37" s="655"/>
      <c r="V37" s="655"/>
      <c r="W37" s="655"/>
      <c r="X37" s="655"/>
      <c r="Y37" s="734"/>
      <c r="Z37" s="730"/>
      <c r="AA37" s="721" t="str">
        <f t="shared" si="0"/>
        <v>Cheese Sandwich</v>
      </c>
    </row>
    <row r="38" spans="1:27" ht="17.100000000000001" customHeight="1" x14ac:dyDescent="0.2">
      <c r="A38" s="725"/>
      <c r="B38" s="721" t="str">
        <f>+'Delivery Summary'!B40</f>
        <v>Tomato &amp; Cheese Sandwich</v>
      </c>
      <c r="C38" s="517" t="str">
        <f>+'Delivery Summary'!C40</f>
        <v>SAN6</v>
      </c>
      <c r="D38" s="315"/>
      <c r="E38" s="410"/>
      <c r="F38" s="412"/>
      <c r="G38" s="408"/>
      <c r="H38" s="318">
        <f>+'Delivery Summary'!V40</f>
        <v>170</v>
      </c>
      <c r="I38" s="318">
        <f>+'Delivery Summary'!W40</f>
        <v>0</v>
      </c>
      <c r="J38" s="655"/>
      <c r="K38" s="655"/>
      <c r="L38" s="655"/>
      <c r="M38" s="655"/>
      <c r="N38" s="655"/>
      <c r="O38" s="655"/>
      <c r="P38" s="655"/>
      <c r="Q38" s="655"/>
      <c r="R38" s="655"/>
      <c r="S38" s="655"/>
      <c r="T38" s="655"/>
      <c r="U38" s="655"/>
      <c r="V38" s="655"/>
      <c r="W38" s="655"/>
      <c r="X38" s="655"/>
      <c r="Y38" s="734"/>
      <c r="Z38" s="730"/>
      <c r="AA38" s="721" t="str">
        <f t="shared" si="0"/>
        <v>Tomato &amp; Cheese Sandwich</v>
      </c>
    </row>
    <row r="39" spans="1:27" ht="17.100000000000001" customHeight="1" x14ac:dyDescent="0.2">
      <c r="A39" s="725"/>
      <c r="B39" s="721" t="str">
        <f>+'Delivery Summary'!B41</f>
        <v>Ham &amp; Cheese Sandwich</v>
      </c>
      <c r="C39" s="517" t="str">
        <f>+'Delivery Summary'!C41</f>
        <v>SAN3</v>
      </c>
      <c r="D39" s="315"/>
      <c r="E39" s="410"/>
      <c r="F39" s="412"/>
      <c r="G39" s="408"/>
      <c r="H39" s="318">
        <f>+'Delivery Summary'!V41</f>
        <v>52</v>
      </c>
      <c r="I39" s="318">
        <f>+'Delivery Summary'!W41</f>
        <v>0</v>
      </c>
      <c r="J39" s="655"/>
      <c r="K39" s="655"/>
      <c r="L39" s="655"/>
      <c r="M39" s="655"/>
      <c r="N39" s="655"/>
      <c r="O39" s="655"/>
      <c r="P39" s="655"/>
      <c r="Q39" s="655"/>
      <c r="R39" s="655"/>
      <c r="S39" s="655"/>
      <c r="T39" s="655"/>
      <c r="U39" s="655"/>
      <c r="V39" s="655"/>
      <c r="W39" s="655"/>
      <c r="X39" s="655"/>
      <c r="Y39" s="734"/>
      <c r="Z39" s="730"/>
      <c r="AA39" s="721" t="str">
        <f t="shared" si="0"/>
        <v>Ham &amp; Cheese Sandwich</v>
      </c>
    </row>
    <row r="40" spans="1:27" ht="17.100000000000001" customHeight="1" x14ac:dyDescent="0.2">
      <c r="A40" s="725"/>
      <c r="B40" s="721" t="str">
        <f>+'Delivery Summary'!B42</f>
        <v>Bread Toast</v>
      </c>
      <c r="C40" s="517" t="str">
        <f>+'Delivery Summary'!C42</f>
        <v>SAN10</v>
      </c>
      <c r="D40" s="315"/>
      <c r="E40" s="409"/>
      <c r="F40" s="412"/>
      <c r="G40" s="408"/>
      <c r="H40" s="318">
        <f>+'Delivery Summary'!V42</f>
        <v>0</v>
      </c>
      <c r="I40" s="318">
        <f>+'Delivery Summary'!W42</f>
        <v>0</v>
      </c>
      <c r="J40" s="655"/>
      <c r="K40" s="655"/>
      <c r="L40" s="655"/>
      <c r="M40" s="655"/>
      <c r="N40" s="655"/>
      <c r="O40" s="655"/>
      <c r="P40" s="655"/>
      <c r="Q40" s="655"/>
      <c r="R40" s="655"/>
      <c r="S40" s="655"/>
      <c r="T40" s="655"/>
      <c r="U40" s="655"/>
      <c r="V40" s="655"/>
      <c r="W40" s="655"/>
      <c r="X40" s="655"/>
      <c r="Y40" s="734"/>
      <c r="Z40" s="730"/>
      <c r="AA40" s="721" t="str">
        <f t="shared" si="0"/>
        <v>Bread Toast</v>
      </c>
    </row>
    <row r="41" spans="1:27" ht="17.100000000000001" customHeight="1" x14ac:dyDescent="0.2">
      <c r="A41" s="725"/>
      <c r="B41" s="721" t="str">
        <f>+'Delivery Summary'!B43</f>
        <v>Chicken Sandwich</v>
      </c>
      <c r="C41" s="517" t="str">
        <f>+'Delivery Summary'!C43</f>
        <v>SAN8</v>
      </c>
      <c r="D41" s="315"/>
      <c r="E41" s="410"/>
      <c r="F41" s="412"/>
      <c r="G41" s="408"/>
      <c r="H41" s="318">
        <f>+'Delivery Summary'!V43</f>
        <v>0</v>
      </c>
      <c r="I41" s="318">
        <f>+'Delivery Summary'!W43</f>
        <v>0</v>
      </c>
      <c r="J41" s="655"/>
      <c r="K41" s="655"/>
      <c r="L41" s="655"/>
      <c r="M41" s="655"/>
      <c r="N41" s="655"/>
      <c r="O41" s="655"/>
      <c r="P41" s="655"/>
      <c r="Q41" s="655"/>
      <c r="R41" s="655"/>
      <c r="S41" s="655"/>
      <c r="T41" s="655"/>
      <c r="U41" s="655"/>
      <c r="V41" s="655"/>
      <c r="W41" s="655"/>
      <c r="X41" s="655"/>
      <c r="Y41" s="734"/>
      <c r="Z41" s="730"/>
      <c r="AA41" s="721" t="str">
        <f t="shared" si="0"/>
        <v>Chicken Sandwich</v>
      </c>
    </row>
    <row r="42" spans="1:27" ht="17.100000000000001" customHeight="1" x14ac:dyDescent="0.2">
      <c r="A42" s="725"/>
      <c r="B42" s="721" t="str">
        <f>+'Delivery Summary'!B44</f>
        <v>Kurakkan Plain Bun (35g)</v>
      </c>
      <c r="C42" s="517" t="str">
        <f>+'Delivery Summary'!C44</f>
        <v>PR5</v>
      </c>
      <c r="D42" s="1313"/>
      <c r="E42" s="409"/>
      <c r="F42" s="412"/>
      <c r="G42" s="408"/>
      <c r="H42" s="318">
        <f>+'Delivery Summary'!V44</f>
        <v>104</v>
      </c>
      <c r="I42" s="318">
        <f>+'Delivery Summary'!W44</f>
        <v>0</v>
      </c>
      <c r="J42" s="655"/>
      <c r="K42" s="655"/>
      <c r="L42" s="655"/>
      <c r="M42" s="655"/>
      <c r="N42" s="655"/>
      <c r="O42" s="655"/>
      <c r="P42" s="655"/>
      <c r="Q42" s="655"/>
      <c r="R42" s="655"/>
      <c r="S42" s="655"/>
      <c r="T42" s="655"/>
      <c r="U42" s="655"/>
      <c r="V42" s="655"/>
      <c r="W42" s="655"/>
      <c r="X42" s="655"/>
      <c r="Y42" s="734"/>
      <c r="Z42" s="730"/>
      <c r="AA42" s="721" t="str">
        <f t="shared" si="0"/>
        <v>Kurakkan Plain Bun (35g)</v>
      </c>
    </row>
    <row r="43" spans="1:27" ht="17.100000000000001" customHeight="1" x14ac:dyDescent="0.2">
      <c r="A43" s="725"/>
      <c r="B43" s="721" t="str">
        <f>+'Delivery Summary'!B45</f>
        <v>Beef Rotty</v>
      </c>
      <c r="C43" s="517" t="str">
        <f>+'Delivery Summary'!C45</f>
        <v>RO6</v>
      </c>
      <c r="D43" s="315"/>
      <c r="E43" s="409"/>
      <c r="F43" s="413"/>
      <c r="G43" s="408"/>
      <c r="H43" s="318">
        <f>+'Delivery Summary'!V45</f>
        <v>0</v>
      </c>
      <c r="I43" s="318">
        <f>+'Delivery Summary'!W45</f>
        <v>0</v>
      </c>
      <c r="J43" s="655"/>
      <c r="K43" s="655"/>
      <c r="L43" s="655"/>
      <c r="M43" s="655"/>
      <c r="N43" s="655"/>
      <c r="O43" s="655"/>
      <c r="P43" s="655"/>
      <c r="Q43" s="655"/>
      <c r="R43" s="655"/>
      <c r="S43" s="655"/>
      <c r="T43" s="655"/>
      <c r="U43" s="655"/>
      <c r="V43" s="655"/>
      <c r="W43" s="655"/>
      <c r="X43" s="655"/>
      <c r="Y43" s="734"/>
      <c r="Z43" s="730"/>
      <c r="AA43" s="721" t="str">
        <f t="shared" si="0"/>
        <v>Beef Rotty</v>
      </c>
    </row>
    <row r="44" spans="1:27" ht="17.100000000000001" customHeight="1" x14ac:dyDescent="0.2">
      <c r="A44" s="725"/>
      <c r="B44" s="721" t="str">
        <f>+'Delivery Summary'!B46</f>
        <v>Vegetable Cutlet</v>
      </c>
      <c r="C44" s="517" t="str">
        <f>+'Delivery Summary'!C46</f>
        <v>SE1</v>
      </c>
      <c r="D44" s="315"/>
      <c r="E44" s="410"/>
      <c r="F44" s="413"/>
      <c r="G44" s="670"/>
      <c r="H44" s="318">
        <f>+'Delivery Summary'!V46</f>
        <v>0</v>
      </c>
      <c r="I44" s="318">
        <f>+'Delivery Summary'!W46</f>
        <v>0</v>
      </c>
      <c r="J44" s="655"/>
      <c r="K44" s="655"/>
      <c r="L44" s="655"/>
      <c r="M44" s="655"/>
      <c r="N44" s="655"/>
      <c r="O44" s="655"/>
      <c r="P44" s="655"/>
      <c r="Q44" s="655"/>
      <c r="R44" s="655"/>
      <c r="S44" s="655"/>
      <c r="T44" s="655"/>
      <c r="U44" s="655"/>
      <c r="V44" s="655"/>
      <c r="W44" s="655"/>
      <c r="X44" s="655"/>
      <c r="Y44" s="734"/>
      <c r="Z44" s="730"/>
      <c r="AA44" s="721" t="str">
        <f t="shared" si="0"/>
        <v>Vegetable Cutlet</v>
      </c>
    </row>
    <row r="45" spans="1:27" ht="17.100000000000001" customHeight="1" x14ac:dyDescent="0.2">
      <c r="A45" s="725"/>
      <c r="B45" s="721" t="str">
        <f>+'Delivery Summary'!B47</f>
        <v>Fish Cutlet</v>
      </c>
      <c r="C45" s="517" t="str">
        <f>+'Delivery Summary'!C47</f>
        <v>SE2</v>
      </c>
      <c r="D45" s="315"/>
      <c r="E45" s="410"/>
      <c r="F45" s="413"/>
      <c r="G45" s="670"/>
      <c r="H45" s="318">
        <f>+'Delivery Summary'!V47</f>
        <v>0</v>
      </c>
      <c r="I45" s="318">
        <f>+'Delivery Summary'!W47</f>
        <v>0</v>
      </c>
      <c r="J45" s="655"/>
      <c r="K45" s="655"/>
      <c r="L45" s="655"/>
      <c r="M45" s="655"/>
      <c r="N45" s="655"/>
      <c r="O45" s="655"/>
      <c r="P45" s="655"/>
      <c r="Q45" s="655"/>
      <c r="R45" s="655"/>
      <c r="S45" s="655"/>
      <c r="T45" s="655"/>
      <c r="U45" s="655"/>
      <c r="V45" s="655"/>
      <c r="W45" s="655"/>
      <c r="X45" s="655"/>
      <c r="Y45" s="734"/>
      <c r="Z45" s="730"/>
      <c r="AA45" s="721" t="str">
        <f t="shared" si="0"/>
        <v>Fish Cutlet</v>
      </c>
    </row>
    <row r="46" spans="1:27" ht="17.100000000000001" customHeight="1" x14ac:dyDescent="0.2">
      <c r="A46" s="725"/>
      <c r="B46" s="721" t="str">
        <f>+'Delivery Summary'!B48</f>
        <v>Egg Cutlet</v>
      </c>
      <c r="C46" s="517" t="str">
        <f>+'Delivery Summary'!C48</f>
        <v>SE3</v>
      </c>
      <c r="D46" s="315"/>
      <c r="E46" s="410"/>
      <c r="F46" s="413"/>
      <c r="G46" s="670"/>
      <c r="H46" s="318">
        <f>+'Delivery Summary'!V48</f>
        <v>95</v>
      </c>
      <c r="I46" s="318">
        <f>+'Delivery Summary'!W48</f>
        <v>0</v>
      </c>
      <c r="J46" s="655"/>
      <c r="K46" s="655"/>
      <c r="L46" s="655"/>
      <c r="M46" s="655"/>
      <c r="N46" s="655"/>
      <c r="O46" s="655"/>
      <c r="P46" s="655"/>
      <c r="Q46" s="655"/>
      <c r="R46" s="655"/>
      <c r="S46" s="655"/>
      <c r="T46" s="655"/>
      <c r="U46" s="655"/>
      <c r="V46" s="655"/>
      <c r="W46" s="655"/>
      <c r="X46" s="655"/>
      <c r="Y46" s="734"/>
      <c r="Z46" s="730"/>
      <c r="AA46" s="721" t="str">
        <f t="shared" si="0"/>
        <v>Egg Cutlet</v>
      </c>
    </row>
    <row r="47" spans="1:27" ht="17.100000000000001" customHeight="1" x14ac:dyDescent="0.2">
      <c r="A47" s="725"/>
      <c r="B47" s="721" t="str">
        <f>+'Delivery Summary'!B49</f>
        <v>Vegetable Pattie</v>
      </c>
      <c r="C47" s="517" t="str">
        <f>+'Delivery Summary'!C49</f>
        <v>SE4</v>
      </c>
      <c r="D47" s="315"/>
      <c r="E47" s="410"/>
      <c r="F47" s="413"/>
      <c r="G47" s="670"/>
      <c r="H47" s="318">
        <f>+'Delivery Summary'!V49</f>
        <v>70</v>
      </c>
      <c r="I47" s="318">
        <f>+'Delivery Summary'!W49</f>
        <v>0</v>
      </c>
      <c r="J47" s="655"/>
      <c r="K47" s="655"/>
      <c r="L47" s="655"/>
      <c r="M47" s="655"/>
      <c r="N47" s="655"/>
      <c r="O47" s="655"/>
      <c r="P47" s="655"/>
      <c r="Q47" s="655"/>
      <c r="R47" s="655"/>
      <c r="S47" s="655"/>
      <c r="T47" s="655"/>
      <c r="U47" s="655"/>
      <c r="V47" s="655"/>
      <c r="W47" s="655"/>
      <c r="X47" s="655"/>
      <c r="Y47" s="734"/>
      <c r="Z47" s="730"/>
      <c r="AA47" s="721" t="str">
        <f t="shared" si="0"/>
        <v>Vegetable Pattie</v>
      </c>
    </row>
    <row r="48" spans="1:27" ht="17.100000000000001" customHeight="1" x14ac:dyDescent="0.2">
      <c r="A48" s="725"/>
      <c r="B48" s="721" t="str">
        <f>+'Delivery Summary'!B50</f>
        <v>Fish Pattie</v>
      </c>
      <c r="C48" s="517" t="str">
        <f>+'Delivery Summary'!C50</f>
        <v>SE5</v>
      </c>
      <c r="D48" s="315"/>
      <c r="E48" s="410"/>
      <c r="F48" s="414"/>
      <c r="G48" s="670"/>
      <c r="H48" s="318">
        <f>+'Delivery Summary'!V50</f>
        <v>40</v>
      </c>
      <c r="I48" s="318">
        <f>+'Delivery Summary'!W50</f>
        <v>0</v>
      </c>
      <c r="J48" s="655"/>
      <c r="K48" s="655"/>
      <c r="L48" s="655"/>
      <c r="M48" s="655"/>
      <c r="N48" s="655"/>
      <c r="O48" s="655"/>
      <c r="P48" s="655"/>
      <c r="Q48" s="655"/>
      <c r="R48" s="655"/>
      <c r="S48" s="655"/>
      <c r="T48" s="655"/>
      <c r="U48" s="655"/>
      <c r="V48" s="655"/>
      <c r="W48" s="655"/>
      <c r="X48" s="655"/>
      <c r="Y48" s="734"/>
      <c r="Z48" s="730"/>
      <c r="AA48" s="721" t="str">
        <f t="shared" si="0"/>
        <v>Fish Pattie</v>
      </c>
    </row>
    <row r="49" spans="1:27" ht="17.100000000000001" customHeight="1" x14ac:dyDescent="0.2">
      <c r="A49" s="725"/>
      <c r="B49" s="721" t="str">
        <f>+'Delivery Summary'!B51</f>
        <v>Stuffed Chillie</v>
      </c>
      <c r="C49" s="517" t="str">
        <f>+'Delivery Summary'!C51</f>
        <v>SE6</v>
      </c>
      <c r="D49" s="315"/>
      <c r="E49" s="409"/>
      <c r="F49" s="413"/>
      <c r="G49" s="670"/>
      <c r="H49" s="319">
        <f>+'Delivery Summary'!V51</f>
        <v>0</v>
      </c>
      <c r="I49" s="319">
        <f>+'Delivery Summary'!W51</f>
        <v>0</v>
      </c>
      <c r="J49" s="655"/>
      <c r="K49" s="655"/>
      <c r="L49" s="655"/>
      <c r="M49" s="655"/>
      <c r="N49" s="655"/>
      <c r="O49" s="655"/>
      <c r="P49" s="655"/>
      <c r="Q49" s="655"/>
      <c r="R49" s="655"/>
      <c r="S49" s="655"/>
      <c r="T49" s="655"/>
      <c r="U49" s="655"/>
      <c r="V49" s="655"/>
      <c r="W49" s="655"/>
      <c r="X49" s="655"/>
      <c r="Y49" s="734"/>
      <c r="Z49" s="730"/>
      <c r="AA49" s="721" t="str">
        <f t="shared" si="0"/>
        <v>Stuffed Chillie</v>
      </c>
    </row>
    <row r="50" spans="1:27" ht="17.100000000000001" customHeight="1" x14ac:dyDescent="0.2">
      <c r="A50" s="725"/>
      <c r="B50" s="721" t="str">
        <f>+'Delivery Summary'!B52</f>
        <v>Vegetable Chinese Roll</v>
      </c>
      <c r="C50" s="517" t="str">
        <f>+'Delivery Summary'!C52</f>
        <v>SE7</v>
      </c>
      <c r="D50" s="315"/>
      <c r="E50" s="410"/>
      <c r="F50" s="413"/>
      <c r="G50" s="670"/>
      <c r="H50" s="318">
        <f>+'Delivery Summary'!V52</f>
        <v>0</v>
      </c>
      <c r="I50" s="318">
        <f>+'Delivery Summary'!W52</f>
        <v>0</v>
      </c>
      <c r="J50" s="655"/>
      <c r="K50" s="655"/>
      <c r="L50" s="655"/>
      <c r="M50" s="655"/>
      <c r="N50" s="655"/>
      <c r="O50" s="655"/>
      <c r="P50" s="655"/>
      <c r="Q50" s="655"/>
      <c r="R50" s="655"/>
      <c r="S50" s="655"/>
      <c r="T50" s="655"/>
      <c r="U50" s="655"/>
      <c r="V50" s="655"/>
      <c r="W50" s="655"/>
      <c r="X50" s="655"/>
      <c r="Y50" s="734"/>
      <c r="Z50" s="730"/>
      <c r="AA50" s="721" t="str">
        <f t="shared" si="0"/>
        <v>Vegetable Chinese Roll</v>
      </c>
    </row>
    <row r="51" spans="1:27" ht="17.100000000000001" customHeight="1" x14ac:dyDescent="0.2">
      <c r="A51" s="725"/>
      <c r="B51" s="721" t="str">
        <f>+'Delivery Summary'!B53</f>
        <v>Fish Chinese Roll</v>
      </c>
      <c r="C51" s="517" t="str">
        <f>+'Delivery Summary'!C53</f>
        <v>SE8</v>
      </c>
      <c r="D51" s="1313"/>
      <c r="E51" s="409"/>
      <c r="F51" s="413"/>
      <c r="G51" s="670"/>
      <c r="H51" s="318">
        <f>+'Delivery Summary'!V53</f>
        <v>62</v>
      </c>
      <c r="I51" s="318">
        <f>+'Delivery Summary'!W53</f>
        <v>0</v>
      </c>
      <c r="J51" s="655"/>
      <c r="K51" s="655"/>
      <c r="L51" s="655"/>
      <c r="M51" s="655"/>
      <c r="N51" s="655"/>
      <c r="O51" s="655"/>
      <c r="P51" s="655"/>
      <c r="Q51" s="655"/>
      <c r="R51" s="655"/>
      <c r="S51" s="655"/>
      <c r="T51" s="655"/>
      <c r="U51" s="655"/>
      <c r="V51" s="655"/>
      <c r="W51" s="655"/>
      <c r="X51" s="655"/>
      <c r="Y51" s="734"/>
      <c r="Z51" s="730"/>
      <c r="AA51" s="721" t="str">
        <f t="shared" si="0"/>
        <v>Fish Chinese Roll</v>
      </c>
    </row>
    <row r="52" spans="1:27" ht="17.100000000000001" customHeight="1" x14ac:dyDescent="0.2">
      <c r="A52" s="725"/>
      <c r="B52" s="721" t="str">
        <f>+'Delivery Summary'!B54</f>
        <v>Chicken Chinese Roll</v>
      </c>
      <c r="C52" s="517" t="str">
        <f>+'Delivery Summary'!C54</f>
        <v>SE9</v>
      </c>
      <c r="D52" s="315"/>
      <c r="E52" s="410"/>
      <c r="F52" s="414"/>
      <c r="G52" s="670"/>
      <c r="H52" s="318">
        <f>+'Delivery Summary'!V54</f>
        <v>36</v>
      </c>
      <c r="I52" s="318">
        <f>+'Delivery Summary'!W54</f>
        <v>0</v>
      </c>
      <c r="J52" s="655"/>
      <c r="K52" s="655"/>
      <c r="L52" s="655"/>
      <c r="M52" s="655"/>
      <c r="N52" s="655"/>
      <c r="O52" s="655"/>
      <c r="P52" s="655"/>
      <c r="Q52" s="655"/>
      <c r="R52" s="655"/>
      <c r="S52" s="655"/>
      <c r="T52" s="655"/>
      <c r="U52" s="655"/>
      <c r="V52" s="655"/>
      <c r="W52" s="655"/>
      <c r="X52" s="655"/>
      <c r="Y52" s="734"/>
      <c r="Z52" s="730"/>
      <c r="AA52" s="721" t="str">
        <f t="shared" si="0"/>
        <v>Chicken Chinese Roll</v>
      </c>
    </row>
    <row r="53" spans="1:27" ht="17.100000000000001" customHeight="1" x14ac:dyDescent="0.2">
      <c r="A53" s="725"/>
      <c r="B53" s="721" t="str">
        <f>+'Delivery Summary'!B55</f>
        <v>Egg &amp; Fish Chinese Roll</v>
      </c>
      <c r="C53" s="517" t="str">
        <f>+'Delivery Summary'!C55</f>
        <v>SE12</v>
      </c>
      <c r="D53" s="315"/>
      <c r="E53" s="410"/>
      <c r="F53" s="414"/>
      <c r="G53" s="670"/>
      <c r="H53" s="318">
        <f>+'Delivery Summary'!V55</f>
        <v>0</v>
      </c>
      <c r="I53" s="318">
        <f>+'Delivery Summary'!W55</f>
        <v>0</v>
      </c>
      <c r="J53" s="655"/>
      <c r="K53" s="655"/>
      <c r="L53" s="655"/>
      <c r="M53" s="655"/>
      <c r="N53" s="655"/>
      <c r="O53" s="655"/>
      <c r="P53" s="655"/>
      <c r="Q53" s="655"/>
      <c r="R53" s="655"/>
      <c r="S53" s="655"/>
      <c r="T53" s="655"/>
      <c r="U53" s="655"/>
      <c r="V53" s="655"/>
      <c r="W53" s="655"/>
      <c r="X53" s="655"/>
      <c r="Y53" s="734"/>
      <c r="Z53" s="730"/>
      <c r="AA53" s="721" t="str">
        <f t="shared" si="0"/>
        <v>Egg &amp; Fish Chinese Roll</v>
      </c>
    </row>
    <row r="54" spans="1:27" ht="17.100000000000001" customHeight="1" x14ac:dyDescent="0.2">
      <c r="A54" s="725"/>
      <c r="B54" s="721" t="str">
        <f>+'Delivery Summary'!B56</f>
        <v>Chicken Spring Roll</v>
      </c>
      <c r="C54" s="517" t="str">
        <f>+'Delivery Summary'!C56</f>
        <v>SE14</v>
      </c>
      <c r="D54" s="315"/>
      <c r="E54" s="410"/>
      <c r="F54" s="413"/>
      <c r="G54" s="408"/>
      <c r="H54" s="318">
        <f>+'Delivery Summary'!V56</f>
        <v>28</v>
      </c>
      <c r="I54" s="318">
        <f>+'Delivery Summary'!W56</f>
        <v>0</v>
      </c>
      <c r="J54" s="655"/>
      <c r="K54" s="655"/>
      <c r="L54" s="655"/>
      <c r="M54" s="655"/>
      <c r="N54" s="655"/>
      <c r="O54" s="655"/>
      <c r="P54" s="655"/>
      <c r="Q54" s="655"/>
      <c r="R54" s="655"/>
      <c r="S54" s="655"/>
      <c r="T54" s="655"/>
      <c r="U54" s="655"/>
      <c r="V54" s="655"/>
      <c r="W54" s="655"/>
      <c r="X54" s="655"/>
      <c r="Y54" s="734"/>
      <c r="Z54" s="730"/>
      <c r="AA54" s="721" t="str">
        <f t="shared" si="0"/>
        <v>Chicken Spring Roll</v>
      </c>
    </row>
    <row r="55" spans="1:27" ht="17.100000000000001" customHeight="1" x14ac:dyDescent="0.2">
      <c r="A55" s="725"/>
      <c r="B55" s="721" t="str">
        <f>+'Delivery Summary'!B57</f>
        <v>Prawn Savoury Roll</v>
      </c>
      <c r="C55" s="517" t="str">
        <f>+'Delivery Summary'!C57</f>
        <v>SE13</v>
      </c>
      <c r="D55" s="315"/>
      <c r="E55" s="410"/>
      <c r="F55" s="413"/>
      <c r="G55" s="408"/>
      <c r="H55" s="318">
        <f>+'Delivery Summary'!V57</f>
        <v>72</v>
      </c>
      <c r="I55" s="318">
        <f>+'Delivery Summary'!W57</f>
        <v>0</v>
      </c>
      <c r="J55" s="655"/>
      <c r="K55" s="655"/>
      <c r="L55" s="655"/>
      <c r="M55" s="655"/>
      <c r="N55" s="655"/>
      <c r="O55" s="655"/>
      <c r="P55" s="655"/>
      <c r="Q55" s="655"/>
      <c r="R55" s="655"/>
      <c r="S55" s="655"/>
      <c r="T55" s="655"/>
      <c r="U55" s="655"/>
      <c r="V55" s="655"/>
      <c r="W55" s="655"/>
      <c r="X55" s="655"/>
      <c r="Y55" s="734"/>
      <c r="Z55" s="730"/>
      <c r="AA55" s="721" t="str">
        <f t="shared" si="0"/>
        <v>Prawn Savoury Roll</v>
      </c>
    </row>
    <row r="56" spans="1:27" ht="17.100000000000001" customHeight="1" x14ac:dyDescent="0.2">
      <c r="A56" s="725"/>
      <c r="B56" s="721" t="str">
        <f>+'Delivery Summary'!B58</f>
        <v>Butter Bread</v>
      </c>
      <c r="C56" s="517" t="str">
        <f>+'Delivery Summary'!C58</f>
        <v>BR11</v>
      </c>
      <c r="D56" s="315"/>
      <c r="E56" s="409"/>
      <c r="F56" s="412"/>
      <c r="G56" s="670"/>
      <c r="H56" s="318">
        <f>+'Delivery Summary'!V58</f>
        <v>0</v>
      </c>
      <c r="I56" s="318">
        <f>+'Delivery Summary'!W58</f>
        <v>0</v>
      </c>
      <c r="J56" s="655"/>
      <c r="K56" s="655"/>
      <c r="L56" s="655"/>
      <c r="M56" s="655"/>
      <c r="N56" s="655"/>
      <c r="O56" s="655"/>
      <c r="P56" s="655"/>
      <c r="Q56" s="655"/>
      <c r="R56" s="655"/>
      <c r="S56" s="655"/>
      <c r="T56" s="655"/>
      <c r="U56" s="655"/>
      <c r="V56" s="655"/>
      <c r="W56" s="655"/>
      <c r="X56" s="655"/>
      <c r="Y56" s="734"/>
      <c r="Z56" s="730"/>
      <c r="AA56" s="721" t="str">
        <f t="shared" si="0"/>
        <v>Butter Bread</v>
      </c>
    </row>
    <row r="57" spans="1:27" ht="17.100000000000001" customHeight="1" x14ac:dyDescent="0.2">
      <c r="A57" s="725"/>
      <c r="B57" s="721" t="str">
        <f>+'Delivery Summary'!B59</f>
        <v>Thati Paan</v>
      </c>
      <c r="C57" s="517" t="str">
        <f>+'Delivery Summary'!C59</f>
        <v>BR10</v>
      </c>
      <c r="D57" s="1313"/>
      <c r="E57" s="409"/>
      <c r="F57" s="412"/>
      <c r="G57" s="670"/>
      <c r="H57" s="318">
        <f>+'Delivery Summary'!V59</f>
        <v>54</v>
      </c>
      <c r="I57" s="318">
        <f>+'Delivery Summary'!W59</f>
        <v>0</v>
      </c>
      <c r="J57" s="655"/>
      <c r="K57" s="655"/>
      <c r="L57" s="655"/>
      <c r="M57" s="655"/>
      <c r="N57" s="655"/>
      <c r="O57" s="655"/>
      <c r="P57" s="655"/>
      <c r="Q57" s="655"/>
      <c r="R57" s="655"/>
      <c r="S57" s="655"/>
      <c r="T57" s="655"/>
      <c r="U57" s="655"/>
      <c r="V57" s="655"/>
      <c r="W57" s="655"/>
      <c r="X57" s="655"/>
      <c r="Y57" s="734"/>
      <c r="Z57" s="730"/>
      <c r="AA57" s="721" t="str">
        <f t="shared" si="0"/>
        <v>Thati Paan</v>
      </c>
    </row>
    <row r="58" spans="1:27" ht="17.100000000000001" customHeight="1" x14ac:dyDescent="0.2">
      <c r="A58" s="725"/>
      <c r="B58" s="721" t="str">
        <f>+'Delivery Summary'!B60</f>
        <v>Chicken Pattie</v>
      </c>
      <c r="C58" s="517" t="str">
        <f>+'Delivery Summary'!C60</f>
        <v>SE10</v>
      </c>
      <c r="D58" s="316"/>
      <c r="E58" s="410"/>
      <c r="F58" s="414"/>
      <c r="G58" s="671"/>
      <c r="H58" s="318">
        <f>+'Delivery Summary'!V60</f>
        <v>100</v>
      </c>
      <c r="I58" s="318">
        <f>+'Delivery Summary'!W60</f>
        <v>0</v>
      </c>
      <c r="J58" s="655"/>
      <c r="K58" s="655"/>
      <c r="L58" s="655"/>
      <c r="M58" s="655"/>
      <c r="N58" s="655"/>
      <c r="O58" s="655"/>
      <c r="P58" s="655"/>
      <c r="Q58" s="655"/>
      <c r="R58" s="655"/>
      <c r="S58" s="655"/>
      <c r="T58" s="655"/>
      <c r="U58" s="655"/>
      <c r="V58" s="655"/>
      <c r="W58" s="655"/>
      <c r="X58" s="655"/>
      <c r="Y58" s="734"/>
      <c r="Z58" s="730"/>
      <c r="AA58" s="721" t="str">
        <f t="shared" si="0"/>
        <v>Chicken Pattie</v>
      </c>
    </row>
    <row r="59" spans="1:27" ht="17.100000000000001" customHeight="1" x14ac:dyDescent="0.2">
      <c r="A59" s="725"/>
      <c r="B59" s="721" t="str">
        <f>+'Delivery Summary'!B61</f>
        <v>Vegetable Spring Roll</v>
      </c>
      <c r="C59" s="517" t="str">
        <f>+'Delivery Summary'!C61</f>
        <v>SE11</v>
      </c>
      <c r="D59" s="315"/>
      <c r="E59" s="410"/>
      <c r="F59" s="1261"/>
      <c r="G59" s="408"/>
      <c r="H59" s="318">
        <f>+'Delivery Summary'!V61</f>
        <v>0</v>
      </c>
      <c r="I59" s="318">
        <f>+'Delivery Summary'!W61</f>
        <v>0</v>
      </c>
      <c r="J59" s="655"/>
      <c r="K59" s="655"/>
      <c r="L59" s="655"/>
      <c r="M59" s="655"/>
      <c r="N59" s="655"/>
      <c r="O59" s="655"/>
      <c r="P59" s="655"/>
      <c r="Q59" s="655"/>
      <c r="R59" s="655"/>
      <c r="S59" s="655"/>
      <c r="T59" s="655"/>
      <c r="U59" s="655"/>
      <c r="V59" s="655"/>
      <c r="W59" s="655"/>
      <c r="X59" s="655"/>
      <c r="Y59" s="734"/>
      <c r="Z59" s="730"/>
      <c r="AA59" s="721" t="str">
        <f t="shared" si="0"/>
        <v>Vegetable Spring Roll</v>
      </c>
    </row>
    <row r="60" spans="1:27" ht="17.100000000000001" customHeight="1" x14ac:dyDescent="0.2">
      <c r="A60" s="725"/>
      <c r="B60" s="721" t="str">
        <f>+'Delivery Summary'!B62</f>
        <v>Vegetable Pizza</v>
      </c>
      <c r="C60" s="517" t="str">
        <f>+'Delivery Summary'!C62</f>
        <v>PZ1</v>
      </c>
      <c r="D60" s="315"/>
      <c r="E60" s="410"/>
      <c r="F60" s="412"/>
      <c r="G60" s="408"/>
      <c r="H60" s="318">
        <f>+'Delivery Summary'!V62</f>
        <v>0</v>
      </c>
      <c r="I60" s="318">
        <f>+'Delivery Summary'!W62</f>
        <v>0</v>
      </c>
      <c r="J60" s="655"/>
      <c r="K60" s="655"/>
      <c r="L60" s="655"/>
      <c r="M60" s="655"/>
      <c r="N60" s="655"/>
      <c r="O60" s="655"/>
      <c r="P60" s="655"/>
      <c r="Q60" s="655"/>
      <c r="R60" s="655"/>
      <c r="S60" s="655"/>
      <c r="T60" s="655"/>
      <c r="U60" s="655"/>
      <c r="V60" s="655"/>
      <c r="W60" s="655"/>
      <c r="X60" s="655"/>
      <c r="Y60" s="734"/>
      <c r="Z60" s="730"/>
      <c r="AA60" s="721" t="str">
        <f t="shared" si="0"/>
        <v>Vegetable Pizza</v>
      </c>
    </row>
    <row r="61" spans="1:27" ht="17.100000000000001" customHeight="1" x14ac:dyDescent="0.2">
      <c r="A61" s="725"/>
      <c r="B61" s="721" t="str">
        <f>+'Delivery Summary'!B63</f>
        <v>Sausage Pizza</v>
      </c>
      <c r="C61" s="517" t="str">
        <f>+'Delivery Summary'!C63</f>
        <v>PZ2</v>
      </c>
      <c r="D61" s="315"/>
      <c r="E61" s="410"/>
      <c r="F61" s="412"/>
      <c r="G61" s="408"/>
      <c r="H61" s="318">
        <f>+'Delivery Summary'!V63</f>
        <v>0</v>
      </c>
      <c r="I61" s="318">
        <f>+'Delivery Summary'!W63</f>
        <v>0</v>
      </c>
      <c r="J61" s="655"/>
      <c r="K61" s="655"/>
      <c r="L61" s="655"/>
      <c r="M61" s="655"/>
      <c r="N61" s="655"/>
      <c r="O61" s="655"/>
      <c r="P61" s="655"/>
      <c r="Q61" s="655"/>
      <c r="R61" s="655"/>
      <c r="S61" s="655"/>
      <c r="T61" s="655"/>
      <c r="U61" s="655"/>
      <c r="V61" s="655"/>
      <c r="W61" s="655"/>
      <c r="X61" s="655"/>
      <c r="Y61" s="734"/>
      <c r="Z61" s="730"/>
      <c r="AA61" s="721" t="str">
        <f t="shared" si="0"/>
        <v>Sausage Pizza</v>
      </c>
    </row>
    <row r="62" spans="1:27" ht="17.100000000000001" customHeight="1" x14ac:dyDescent="0.2">
      <c r="A62" s="725"/>
      <c r="B62" s="721" t="str">
        <f>+'Delivery Summary'!B64</f>
        <v>Chicken Pizza</v>
      </c>
      <c r="C62" s="517" t="str">
        <f>+'Delivery Summary'!C64</f>
        <v>PZ3</v>
      </c>
      <c r="D62" s="315"/>
      <c r="E62" s="410"/>
      <c r="F62" s="1261"/>
      <c r="G62" s="408"/>
      <c r="H62" s="318">
        <f>+'Delivery Summary'!V64</f>
        <v>0</v>
      </c>
      <c r="I62" s="318">
        <f>+'Delivery Summary'!W64</f>
        <v>0</v>
      </c>
      <c r="J62" s="655"/>
      <c r="K62" s="655"/>
      <c r="L62" s="655"/>
      <c r="M62" s="655"/>
      <c r="N62" s="655"/>
      <c r="O62" s="655"/>
      <c r="P62" s="655"/>
      <c r="Q62" s="655"/>
      <c r="R62" s="655"/>
      <c r="S62" s="655"/>
      <c r="T62" s="655"/>
      <c r="U62" s="655"/>
      <c r="V62" s="655"/>
      <c r="W62" s="655"/>
      <c r="X62" s="655"/>
      <c r="Y62" s="734"/>
      <c r="Z62" s="730"/>
      <c r="AA62" s="721" t="str">
        <f t="shared" si="0"/>
        <v>Chicken Pizza</v>
      </c>
    </row>
    <row r="63" spans="1:27" ht="17.100000000000001" customHeight="1" x14ac:dyDescent="0.2">
      <c r="A63" s="725"/>
      <c r="B63" s="721" t="str">
        <f>+'Delivery Summary'!B65</f>
        <v>Vegetable Pastry</v>
      </c>
      <c r="C63" s="517" t="str">
        <f>+'Delivery Summary'!C65</f>
        <v>PS1</v>
      </c>
      <c r="D63" s="315"/>
      <c r="E63" s="410"/>
      <c r="F63" s="1261"/>
      <c r="G63" s="408"/>
      <c r="H63" s="318">
        <f>+'Delivery Summary'!V65</f>
        <v>0</v>
      </c>
      <c r="I63" s="318">
        <f>+'Delivery Summary'!W65</f>
        <v>0</v>
      </c>
      <c r="J63" s="655"/>
      <c r="K63" s="655"/>
      <c r="L63" s="655"/>
      <c r="M63" s="655"/>
      <c r="N63" s="655"/>
      <c r="O63" s="655"/>
      <c r="P63" s="655"/>
      <c r="Q63" s="655"/>
      <c r="R63" s="655"/>
      <c r="S63" s="655"/>
      <c r="T63" s="655"/>
      <c r="U63" s="655"/>
      <c r="V63" s="655"/>
      <c r="W63" s="655"/>
      <c r="X63" s="655"/>
      <c r="Y63" s="734"/>
      <c r="Z63" s="730"/>
      <c r="AA63" s="721" t="str">
        <f t="shared" si="0"/>
        <v>Vegetable Pastry</v>
      </c>
    </row>
    <row r="64" spans="1:27" ht="17.100000000000001" customHeight="1" x14ac:dyDescent="0.2">
      <c r="A64" s="725"/>
      <c r="B64" s="721" t="str">
        <f>+'Delivery Summary'!B66</f>
        <v>Fish Pastry</v>
      </c>
      <c r="C64" s="517" t="str">
        <f>+'Delivery Summary'!C66</f>
        <v>PS2</v>
      </c>
      <c r="D64" s="315"/>
      <c r="E64" s="410"/>
      <c r="F64" s="414"/>
      <c r="G64" s="670"/>
      <c r="H64" s="318">
        <f>+'Delivery Summary'!V66</f>
        <v>0</v>
      </c>
      <c r="I64" s="318">
        <f>+'Delivery Summary'!W66</f>
        <v>0</v>
      </c>
      <c r="J64" s="655"/>
      <c r="K64" s="655"/>
      <c r="L64" s="655"/>
      <c r="M64" s="655"/>
      <c r="N64" s="655"/>
      <c r="O64" s="655"/>
      <c r="P64" s="655"/>
      <c r="Q64" s="655"/>
      <c r="R64" s="655"/>
      <c r="S64" s="655"/>
      <c r="T64" s="655"/>
      <c r="U64" s="655"/>
      <c r="V64" s="655"/>
      <c r="W64" s="655"/>
      <c r="X64" s="655"/>
      <c r="Y64" s="734"/>
      <c r="Z64" s="730"/>
      <c r="AA64" s="721" t="str">
        <f t="shared" si="0"/>
        <v>Fish Pastry</v>
      </c>
    </row>
    <row r="65" spans="1:27" ht="17.100000000000001" customHeight="1" x14ac:dyDescent="0.2">
      <c r="A65" s="725"/>
      <c r="B65" s="721" t="str">
        <f>+'Delivery Summary'!B67</f>
        <v>Cheese Chicken Pastry</v>
      </c>
      <c r="C65" s="517" t="str">
        <f>+'Delivery Summary'!C67</f>
        <v>PS3</v>
      </c>
      <c r="D65" s="315"/>
      <c r="E65" s="410"/>
      <c r="F65" s="1261"/>
      <c r="G65" s="408"/>
      <c r="H65" s="318">
        <f>+'Delivery Summary'!V67</f>
        <v>0</v>
      </c>
      <c r="I65" s="318">
        <f>+'Delivery Summary'!W67</f>
        <v>0</v>
      </c>
      <c r="J65" s="655"/>
      <c r="K65" s="655"/>
      <c r="L65" s="655"/>
      <c r="M65" s="655"/>
      <c r="N65" s="655"/>
      <c r="O65" s="655"/>
      <c r="P65" s="655"/>
      <c r="Q65" s="655"/>
      <c r="R65" s="655"/>
      <c r="S65" s="655"/>
      <c r="T65" s="655"/>
      <c r="U65" s="655"/>
      <c r="V65" s="655"/>
      <c r="W65" s="655"/>
      <c r="X65" s="655"/>
      <c r="Y65" s="734"/>
      <c r="Z65" s="730"/>
      <c r="AA65" s="721" t="str">
        <f t="shared" si="0"/>
        <v>Cheese Chicken Pastry</v>
      </c>
    </row>
    <row r="66" spans="1:27" ht="17.100000000000001" customHeight="1" x14ac:dyDescent="0.2">
      <c r="A66" s="725"/>
      <c r="B66" s="721" t="str">
        <f>+'Delivery Summary'!B68</f>
        <v>Bacon Pastry</v>
      </c>
      <c r="C66" s="517" t="str">
        <f>+'Delivery Summary'!C68</f>
        <v>PS6</v>
      </c>
      <c r="D66" s="315"/>
      <c r="E66" s="410"/>
      <c r="F66" s="414"/>
      <c r="G66" s="408"/>
      <c r="H66" s="318">
        <f>+'Delivery Summary'!V68</f>
        <v>110</v>
      </c>
      <c r="I66" s="318">
        <f>+'Delivery Summary'!W68</f>
        <v>0</v>
      </c>
      <c r="J66" s="655"/>
      <c r="K66" s="655"/>
      <c r="L66" s="655"/>
      <c r="M66" s="655"/>
      <c r="N66" s="655"/>
      <c r="O66" s="655"/>
      <c r="P66" s="655"/>
      <c r="Q66" s="655"/>
      <c r="R66" s="655"/>
      <c r="S66" s="655"/>
      <c r="T66" s="655"/>
      <c r="U66" s="655"/>
      <c r="V66" s="655"/>
      <c r="W66" s="655"/>
      <c r="X66" s="655"/>
      <c r="Y66" s="734"/>
      <c r="Z66" s="730"/>
      <c r="AA66" s="721" t="str">
        <f t="shared" si="0"/>
        <v>Bacon Pastry</v>
      </c>
    </row>
    <row r="67" spans="1:27" ht="17.100000000000001" customHeight="1" x14ac:dyDescent="0.2">
      <c r="A67" s="725"/>
      <c r="B67" s="721" t="str">
        <f>+'Delivery Summary'!B69</f>
        <v>Chicken Sausage Pastry</v>
      </c>
      <c r="C67" s="517" t="str">
        <f>+'Delivery Summary'!C69</f>
        <v>PS7</v>
      </c>
      <c r="D67" s="315"/>
      <c r="E67" s="410"/>
      <c r="F67" s="1261"/>
      <c r="G67" s="408"/>
      <c r="H67" s="318">
        <f>+'Delivery Summary'!V69</f>
        <v>0</v>
      </c>
      <c r="I67" s="318">
        <f>+'Delivery Summary'!W69</f>
        <v>0</v>
      </c>
      <c r="J67" s="655"/>
      <c r="K67" s="655"/>
      <c r="L67" s="655"/>
      <c r="M67" s="655"/>
      <c r="N67" s="655"/>
      <c r="O67" s="655"/>
      <c r="P67" s="655"/>
      <c r="Q67" s="655"/>
      <c r="R67" s="655"/>
      <c r="S67" s="655"/>
      <c r="T67" s="655"/>
      <c r="U67" s="655"/>
      <c r="V67" s="655"/>
      <c r="W67" s="655"/>
      <c r="X67" s="655"/>
      <c r="Y67" s="734"/>
      <c r="Z67" s="730"/>
      <c r="AA67" s="721" t="str">
        <f t="shared" si="0"/>
        <v>Chicken Sausage Pastry</v>
      </c>
    </row>
    <row r="68" spans="1:27" ht="17.100000000000001" customHeight="1" x14ac:dyDescent="0.2">
      <c r="A68" s="725"/>
      <c r="B68" s="721" t="str">
        <f>+'Delivery Summary'!B70</f>
        <v>Seafood Pie</v>
      </c>
      <c r="C68" s="517" t="str">
        <f>+'Delivery Summary'!C70</f>
        <v>PS4</v>
      </c>
      <c r="D68" s="315"/>
      <c r="E68" s="410"/>
      <c r="F68" s="1261"/>
      <c r="G68" s="408"/>
      <c r="H68" s="318">
        <f>+'Delivery Summary'!V70</f>
        <v>48</v>
      </c>
      <c r="I68" s="318">
        <f>+'Delivery Summary'!W70</f>
        <v>0</v>
      </c>
      <c r="J68" s="655"/>
      <c r="K68" s="655"/>
      <c r="L68" s="655"/>
      <c r="M68" s="655"/>
      <c r="N68" s="655"/>
      <c r="O68" s="655"/>
      <c r="P68" s="655"/>
      <c r="Q68" s="655"/>
      <c r="R68" s="655"/>
      <c r="S68" s="655"/>
      <c r="T68" s="655"/>
      <c r="U68" s="655"/>
      <c r="V68" s="655"/>
      <c r="W68" s="655"/>
      <c r="X68" s="655"/>
      <c r="Y68" s="734"/>
      <c r="Z68" s="730"/>
      <c r="AA68" s="721" t="str">
        <f t="shared" si="0"/>
        <v>Seafood Pie</v>
      </c>
    </row>
    <row r="69" spans="1:27" ht="17.100000000000001" customHeight="1" x14ac:dyDescent="0.2">
      <c r="A69" s="725"/>
      <c r="B69" s="721" t="str">
        <f>+'Delivery Summary'!B71</f>
        <v>Chicken Pie</v>
      </c>
      <c r="C69" s="517" t="str">
        <f>+'Delivery Summary'!C71</f>
        <v>PS5</v>
      </c>
      <c r="D69" s="315"/>
      <c r="E69" s="410"/>
      <c r="F69" s="1261"/>
      <c r="G69" s="408"/>
      <c r="H69" s="318">
        <f>+'Delivery Summary'!V71</f>
        <v>235</v>
      </c>
      <c r="I69" s="318">
        <f>+'Delivery Summary'!W71</f>
        <v>0</v>
      </c>
      <c r="J69" s="655"/>
      <c r="K69" s="655"/>
      <c r="L69" s="655"/>
      <c r="M69" s="655"/>
      <c r="N69" s="655"/>
      <c r="O69" s="655"/>
      <c r="P69" s="655"/>
      <c r="Q69" s="655"/>
      <c r="R69" s="655"/>
      <c r="S69" s="655"/>
      <c r="T69" s="655"/>
      <c r="U69" s="655"/>
      <c r="V69" s="655"/>
      <c r="W69" s="655"/>
      <c r="X69" s="655"/>
      <c r="Y69" s="734"/>
      <c r="Z69" s="730"/>
      <c r="AA69" s="721" t="str">
        <f t="shared" si="0"/>
        <v>Chicken Pie</v>
      </c>
    </row>
    <row r="70" spans="1:27" ht="17.100000000000001" customHeight="1" x14ac:dyDescent="0.2">
      <c r="A70" s="725"/>
      <c r="B70" s="721" t="str">
        <f>+'Delivery Summary'!B72</f>
        <v>Egg Plain Rotty</v>
      </c>
      <c r="C70" s="517" t="str">
        <f>+'Delivery Summary'!C72</f>
        <v>RO1</v>
      </c>
      <c r="D70" s="315"/>
      <c r="E70" s="409"/>
      <c r="F70" s="412"/>
      <c r="G70" s="408"/>
      <c r="H70" s="318">
        <f>+'Delivery Summary'!V72</f>
        <v>185</v>
      </c>
      <c r="I70" s="318">
        <f>+'Delivery Summary'!W72</f>
        <v>0</v>
      </c>
      <c r="J70" s="655"/>
      <c r="K70" s="655"/>
      <c r="L70" s="655"/>
      <c r="M70" s="655"/>
      <c r="N70" s="655"/>
      <c r="O70" s="655"/>
      <c r="P70" s="655"/>
      <c r="Q70" s="655"/>
      <c r="R70" s="655"/>
      <c r="S70" s="655"/>
      <c r="T70" s="655"/>
      <c r="U70" s="655"/>
      <c r="V70" s="655"/>
      <c r="W70" s="655"/>
      <c r="X70" s="655"/>
      <c r="Y70" s="734"/>
      <c r="Z70" s="730"/>
      <c r="AA70" s="721" t="str">
        <f>B70</f>
        <v>Egg Plain Rotty</v>
      </c>
    </row>
    <row r="71" spans="1:27" ht="17.100000000000001" customHeight="1" x14ac:dyDescent="0.2">
      <c r="A71" s="725"/>
      <c r="B71" s="721" t="str">
        <f>+'Delivery Summary'!B73</f>
        <v>Vegetable Rotty</v>
      </c>
      <c r="C71" s="517" t="str">
        <f>+'Delivery Summary'!C73</f>
        <v>RO2</v>
      </c>
      <c r="D71" s="315"/>
      <c r="E71" s="410"/>
      <c r="F71" s="414"/>
      <c r="G71" s="408"/>
      <c r="H71" s="318">
        <f>+'Delivery Summary'!V73</f>
        <v>180</v>
      </c>
      <c r="I71" s="318">
        <f>+'Delivery Summary'!W73</f>
        <v>0</v>
      </c>
      <c r="J71" s="655"/>
      <c r="K71" s="655"/>
      <c r="L71" s="655"/>
      <c r="M71" s="655"/>
      <c r="N71" s="655"/>
      <c r="O71" s="655"/>
      <c r="P71" s="655"/>
      <c r="Q71" s="655"/>
      <c r="R71" s="655"/>
      <c r="S71" s="655"/>
      <c r="T71" s="655"/>
      <c r="U71" s="655"/>
      <c r="V71" s="655"/>
      <c r="W71" s="655"/>
      <c r="X71" s="655"/>
      <c r="Y71" s="734"/>
      <c r="Z71" s="730"/>
      <c r="AA71" s="721" t="str">
        <f>B71</f>
        <v>Vegetable Rotty</v>
      </c>
    </row>
    <row r="72" spans="1:27" ht="17.100000000000001" customHeight="1" x14ac:dyDescent="0.2">
      <c r="A72" s="725"/>
      <c r="B72" s="721" t="str">
        <f>+'Delivery Summary'!B74</f>
        <v>Fish Rotty</v>
      </c>
      <c r="C72" s="517" t="str">
        <f>+'Delivery Summary'!C74</f>
        <v>RO3</v>
      </c>
      <c r="D72" s="315"/>
      <c r="E72" s="410"/>
      <c r="F72" s="414"/>
      <c r="G72" s="408"/>
      <c r="H72" s="318">
        <f>+'Delivery Summary'!V74</f>
        <v>0</v>
      </c>
      <c r="I72" s="318">
        <f>+'Delivery Summary'!W74</f>
        <v>0</v>
      </c>
      <c r="J72" s="655"/>
      <c r="K72" s="655"/>
      <c r="L72" s="655"/>
      <c r="M72" s="655"/>
      <c r="N72" s="655"/>
      <c r="O72" s="655"/>
      <c r="P72" s="655"/>
      <c r="Q72" s="655"/>
      <c r="R72" s="655"/>
      <c r="S72" s="655"/>
      <c r="T72" s="655"/>
      <c r="U72" s="655"/>
      <c r="V72" s="655"/>
      <c r="W72" s="655"/>
      <c r="X72" s="655"/>
      <c r="Y72" s="734"/>
      <c r="Z72" s="730"/>
      <c r="AA72" s="721" t="str">
        <f>B72</f>
        <v>Fish Rotty</v>
      </c>
    </row>
    <row r="73" spans="1:27" ht="17.100000000000001" customHeight="1" thickBot="1" x14ac:dyDescent="0.25">
      <c r="A73" s="725"/>
      <c r="B73" s="722" t="str">
        <f>+'Delivery Summary'!B75</f>
        <v>Chicken Rotty</v>
      </c>
      <c r="C73" s="519" t="str">
        <f>+'Delivery Summary'!C75</f>
        <v>RO4</v>
      </c>
      <c r="D73" s="406"/>
      <c r="E73" s="415"/>
      <c r="F73" s="1359"/>
      <c r="G73" s="695"/>
      <c r="H73" s="318">
        <f>+'Delivery Summary'!V75</f>
        <v>0</v>
      </c>
      <c r="I73" s="318">
        <f>+'Delivery Summary'!W75</f>
        <v>0</v>
      </c>
      <c r="J73" s="655"/>
      <c r="K73" s="655"/>
      <c r="L73" s="655"/>
      <c r="M73" s="655"/>
      <c r="N73" s="655"/>
      <c r="O73" s="655"/>
      <c r="P73" s="655"/>
      <c r="Q73" s="655"/>
      <c r="R73" s="655"/>
      <c r="S73" s="655"/>
      <c r="T73" s="655"/>
      <c r="U73" s="655"/>
      <c r="V73" s="655"/>
      <c r="W73" s="655"/>
      <c r="X73" s="655"/>
      <c r="Y73" s="734"/>
      <c r="Z73" s="730"/>
      <c r="AA73" s="722" t="str">
        <f>B73</f>
        <v>Chicken Rotty</v>
      </c>
    </row>
    <row r="74" spans="1:27" ht="17.100000000000001" customHeight="1" thickBot="1" x14ac:dyDescent="0.25">
      <c r="A74" s="726"/>
      <c r="B74" s="723" t="str">
        <f>+'Delivery Summary'!B76</f>
        <v>Roast Bread with Seeni Sambol</v>
      </c>
      <c r="C74" s="520" t="str">
        <f>+'Delivery Summary'!C76</f>
        <v>SAN9</v>
      </c>
      <c r="D74" s="422"/>
      <c r="E74" s="317"/>
      <c r="F74" s="1262"/>
      <c r="G74" s="696"/>
      <c r="H74" s="320">
        <f>+'Delivery Summary'!V76</f>
        <v>0</v>
      </c>
      <c r="I74" s="320">
        <f>+'Delivery Summary'!W76</f>
        <v>0</v>
      </c>
      <c r="J74" s="655"/>
      <c r="K74" s="655"/>
      <c r="L74" s="655"/>
      <c r="M74" s="655"/>
      <c r="N74" s="655"/>
      <c r="O74" s="655"/>
      <c r="P74" s="655"/>
      <c r="Q74" s="655"/>
      <c r="R74" s="655"/>
      <c r="S74" s="655"/>
      <c r="T74" s="655"/>
      <c r="U74" s="655"/>
      <c r="V74" s="655"/>
      <c r="W74" s="655"/>
      <c r="X74" s="655"/>
      <c r="Y74" s="735"/>
      <c r="Z74" s="731"/>
      <c r="AA74" s="723" t="str">
        <f>B74</f>
        <v>Roast Bread with Seeni Sambol</v>
      </c>
    </row>
    <row r="75" spans="1:27" ht="15" customHeight="1" x14ac:dyDescent="0.2">
      <c r="A75" s="152"/>
      <c r="B75" s="152"/>
      <c r="C75" s="152"/>
      <c r="D75" s="152"/>
      <c r="E75" s="152"/>
      <c r="F75" s="152"/>
      <c r="G75" s="152"/>
      <c r="H75" s="152"/>
      <c r="I75" s="152"/>
      <c r="J75" s="152"/>
      <c r="K75" s="152"/>
      <c r="L75" s="152"/>
      <c r="M75" s="152"/>
      <c r="N75" s="152"/>
      <c r="O75" s="152"/>
      <c r="P75" s="152"/>
      <c r="Q75" s="152"/>
      <c r="R75" s="152"/>
      <c r="S75" s="152"/>
      <c r="T75" s="152"/>
      <c r="U75" s="1084">
        <f>U20+U21+U24</f>
        <v>0</v>
      </c>
      <c r="V75" s="1084">
        <f>V20+V21+V24</f>
        <v>0</v>
      </c>
      <c r="W75" s="1084">
        <f>W20+W21+W24</f>
        <v>0</v>
      </c>
      <c r="X75" s="1084">
        <f>X20+X21+X24</f>
        <v>0</v>
      </c>
      <c r="Y75" s="152"/>
      <c r="Z75" s="152"/>
      <c r="AA75" s="152"/>
    </row>
    <row r="76" spans="1:27" ht="24.95" customHeight="1" x14ac:dyDescent="0.2">
      <c r="O76" s="1386" t="s">
        <v>637</v>
      </c>
      <c r="P76" s="1386"/>
      <c r="Q76" s="1386"/>
      <c r="R76" s="1386"/>
      <c r="S76" s="1386"/>
      <c r="T76" s="1387"/>
      <c r="U76" s="1079" t="s">
        <v>509</v>
      </c>
      <c r="V76" s="1079" t="s">
        <v>510</v>
      </c>
      <c r="W76" s="1080" t="s">
        <v>509</v>
      </c>
      <c r="X76" s="1080" t="s">
        <v>510</v>
      </c>
    </row>
    <row r="77" spans="1:27" ht="24.95" customHeight="1" x14ac:dyDescent="0.2">
      <c r="O77" s="1386"/>
      <c r="P77" s="1386"/>
      <c r="Q77" s="1386"/>
      <c r="R77" s="1386"/>
      <c r="S77" s="1386"/>
      <c r="T77" s="1387"/>
      <c r="U77" s="1371" t="s">
        <v>630</v>
      </c>
      <c r="V77" s="1371"/>
      <c r="W77" s="1372" t="s">
        <v>631</v>
      </c>
      <c r="X77" s="1372"/>
    </row>
  </sheetData>
  <sheetProtection selectLockedCells="1"/>
  <mergeCells count="39">
    <mergeCell ref="W32:X32"/>
    <mergeCell ref="R30:T30"/>
    <mergeCell ref="U77:V77"/>
    <mergeCell ref="W77:X77"/>
    <mergeCell ref="O76:T77"/>
    <mergeCell ref="R26:T26"/>
    <mergeCell ref="R27:T27"/>
    <mergeCell ref="R28:T28"/>
    <mergeCell ref="R29:T29"/>
    <mergeCell ref="U32:V32"/>
    <mergeCell ref="B3:C3"/>
    <mergeCell ref="K11:N11"/>
    <mergeCell ref="O11:Q11"/>
    <mergeCell ref="K12:N12"/>
    <mergeCell ref="D3:E3"/>
    <mergeCell ref="U9:V9"/>
    <mergeCell ref="W9:X9"/>
    <mergeCell ref="R11:T11"/>
    <mergeCell ref="M2:Q2"/>
    <mergeCell ref="M3:Q3"/>
    <mergeCell ref="R2:V2"/>
    <mergeCell ref="R3:V3"/>
    <mergeCell ref="K14:N14"/>
    <mergeCell ref="O14:Q14"/>
    <mergeCell ref="K13:N13"/>
    <mergeCell ref="O12:Q12"/>
    <mergeCell ref="O13:Q13"/>
    <mergeCell ref="R24:T24"/>
    <mergeCell ref="U15:V15"/>
    <mergeCell ref="W15:X15"/>
    <mergeCell ref="R18:T18"/>
    <mergeCell ref="R20:T20"/>
    <mergeCell ref="R21:T21"/>
    <mergeCell ref="R12:T12"/>
    <mergeCell ref="R17:T17"/>
    <mergeCell ref="R19:T19"/>
    <mergeCell ref="R22:T22"/>
    <mergeCell ref="R23:T23"/>
    <mergeCell ref="R13:T13"/>
  </mergeCells>
  <conditionalFormatting sqref="B2">
    <cfRule type="expression" dxfId="144" priority="8">
      <formula>$B$2="Sunday"</formula>
    </cfRule>
    <cfRule type="expression" dxfId="143" priority="9">
      <formula>$B$2="Saturday"</formula>
    </cfRule>
    <cfRule type="expression" dxfId="142" priority="10">
      <formula>$B$2="Weekdays"</formula>
    </cfRule>
  </conditionalFormatting>
  <conditionalFormatting sqref="R2:V2">
    <cfRule type="cellIs" dxfId="141" priority="4" operator="equal">
      <formula>"Sunday"</formula>
    </cfRule>
    <cfRule type="cellIs" dxfId="140" priority="5" operator="equal">
      <formula>"Saturday"</formula>
    </cfRule>
    <cfRule type="cellIs" dxfId="139" priority="7" operator="equal">
      <formula>"Weekdays"</formula>
    </cfRule>
  </conditionalFormatting>
  <conditionalFormatting sqref="R3:V3">
    <cfRule type="cellIs" dxfId="138" priority="1" operator="equal">
      <formula>"Sunday"</formula>
    </cfRule>
    <cfRule type="cellIs" dxfId="137" priority="2" operator="equal">
      <formula>"Saturday"</formula>
    </cfRule>
    <cfRule type="cellIs" dxfId="136" priority="3" operator="equal">
      <formula>"Weekdays"</formula>
    </cfRule>
  </conditionalFormatting>
  <dataValidations count="1">
    <dataValidation type="list" allowBlank="1" showInputMessage="1" showErrorMessage="1" errorTitle="Production Programme" error="Please Select The Procuction Plan" sqref="R2:V3" xr:uid="{00000000-0002-0000-0400-000000000000}">
      <formula1>"Weekdays, Saturday, Sunday"</formula1>
    </dataValidation>
  </dataValidations>
  <pageMargins left="0.7" right="0.7" top="0" bottom="0.4" header="0" footer="0"/>
  <pageSetup paperSize="9" orientation="portrait" r:id="rId1"/>
  <headerFooter>
    <oddFooter>&amp;C&amp;"Cambria,Italic"&amp;B&amp;10This File Was Prepared by LViraj on &amp;D at &amp;T</oddFooter>
  </headerFooter>
  <drawing r:id="rId2"/>
  <legacyDrawing r:id="rId3"/>
  <controls>
    <mc:AlternateContent xmlns:mc="http://schemas.openxmlformats.org/markup-compatibility/2006">
      <mc:Choice Requires="x14">
        <control shapeId="5381" r:id="rId4" name="PlainRollGenerateButton">
          <controlPr defaultSize="0" autoLine="0" r:id="rId5">
            <anchor moveWithCells="1">
              <from>
                <xdr:col>5</xdr:col>
                <xdr:colOff>581025</xdr:colOff>
                <xdr:row>1</xdr:row>
                <xdr:rowOff>247650</xdr:rowOff>
              </from>
              <to>
                <xdr:col>8</xdr:col>
                <xdr:colOff>552450</xdr:colOff>
                <xdr:row>2</xdr:row>
                <xdr:rowOff>495300</xdr:rowOff>
              </to>
            </anchor>
          </controlPr>
        </control>
      </mc:Choice>
      <mc:Fallback>
        <control shapeId="5381" r:id="rId4" name="PlainRollGenerateButton"/>
      </mc:Fallback>
    </mc:AlternateContent>
    <mc:AlternateContent xmlns:mc="http://schemas.openxmlformats.org/markup-compatibility/2006">
      <mc:Choice Requires="x14">
        <control shapeId="5167" r:id="rId6" name="SummaryPrint5AMButton">
          <controlPr defaultSize="0" autoLine="0" r:id="rId7">
            <anchor moveWithCells="1">
              <from>
                <xdr:col>22</xdr:col>
                <xdr:colOff>257175</xdr:colOff>
                <xdr:row>1</xdr:row>
                <xdr:rowOff>152400</xdr:rowOff>
              </from>
              <to>
                <xdr:col>25</xdr:col>
                <xdr:colOff>314325</xdr:colOff>
                <xdr:row>2</xdr:row>
                <xdr:rowOff>200025</xdr:rowOff>
              </to>
            </anchor>
          </controlPr>
        </control>
      </mc:Choice>
      <mc:Fallback>
        <control shapeId="5167" r:id="rId6" name="SummaryPrint5AMButton"/>
      </mc:Fallback>
    </mc:AlternateContent>
    <mc:AlternateContent xmlns:mc="http://schemas.openxmlformats.org/markup-compatibility/2006">
      <mc:Choice Requires="x14">
        <control shapeId="5166" r:id="rId8" name="ApNewYearEveningButton">
          <controlPr defaultSize="0" print="0" autoLine="0" r:id="rId9">
            <anchor moveWithCells="1">
              <from>
                <xdr:col>7</xdr:col>
                <xdr:colOff>561975</xdr:colOff>
                <xdr:row>0</xdr:row>
                <xdr:rowOff>28575</xdr:rowOff>
              </from>
              <to>
                <xdr:col>9</xdr:col>
                <xdr:colOff>361950</xdr:colOff>
                <xdr:row>1</xdr:row>
                <xdr:rowOff>257175</xdr:rowOff>
              </to>
            </anchor>
          </controlPr>
        </control>
      </mc:Choice>
      <mc:Fallback>
        <control shapeId="5166" r:id="rId8" name="ApNewYearEveningButton"/>
      </mc:Fallback>
    </mc:AlternateContent>
    <mc:AlternateContent xmlns:mc="http://schemas.openxmlformats.org/markup-compatibility/2006">
      <mc:Choice Requires="x14">
        <control shapeId="5165" r:id="rId10" name="MorningApNewYearButton">
          <controlPr defaultSize="0" print="0" autoLine="0" r:id="rId11">
            <anchor moveWithCells="1">
              <from>
                <xdr:col>20</xdr:col>
                <xdr:colOff>438150</xdr:colOff>
                <xdr:row>15</xdr:row>
                <xdr:rowOff>104775</xdr:rowOff>
              </from>
              <to>
                <xdr:col>23</xdr:col>
                <xdr:colOff>76200</xdr:colOff>
                <xdr:row>19</xdr:row>
                <xdr:rowOff>0</xdr:rowOff>
              </to>
            </anchor>
          </controlPr>
        </control>
      </mc:Choice>
      <mc:Fallback>
        <control shapeId="5165" r:id="rId10" name="MorningApNewYearButton"/>
      </mc:Fallback>
    </mc:AlternateContent>
    <mc:AlternateContent xmlns:mc="http://schemas.openxmlformats.org/markup-compatibility/2006">
      <mc:Choice Requires="x14">
        <control shapeId="5155" r:id="rId12" name="TextBoxGenarated">
          <controlPr defaultSize="0" disabled="1" autoLine="0" autoPict="0" r:id="rId13">
            <anchor moveWithCells="1">
              <from>
                <xdr:col>14</xdr:col>
                <xdr:colOff>152400</xdr:colOff>
                <xdr:row>5</xdr:row>
                <xdr:rowOff>47625</xdr:rowOff>
              </from>
              <to>
                <xdr:col>18</xdr:col>
                <xdr:colOff>266700</xdr:colOff>
                <xdr:row>7</xdr:row>
                <xdr:rowOff>0</xdr:rowOff>
              </to>
            </anchor>
          </controlPr>
        </control>
      </mc:Choice>
      <mc:Fallback>
        <control shapeId="5155" r:id="rId12" name="TextBoxGenarated"/>
      </mc:Fallback>
    </mc:AlternateContent>
    <mc:AlternateContent xmlns:mc="http://schemas.openxmlformats.org/markup-compatibility/2006">
      <mc:Choice Requires="x14">
        <control shapeId="5151" r:id="rId14" name="CheckBox13">
          <controlPr defaultSize="0" disabled="1" autoLine="0" r:id="rId15">
            <anchor moveWithCells="1">
              <from>
                <xdr:col>23</xdr:col>
                <xdr:colOff>152400</xdr:colOff>
                <xdr:row>4</xdr:row>
                <xdr:rowOff>38100</xdr:rowOff>
              </from>
              <to>
                <xdr:col>23</xdr:col>
                <xdr:colOff>276225</xdr:colOff>
                <xdr:row>4</xdr:row>
                <xdr:rowOff>171450</xdr:rowOff>
              </to>
            </anchor>
          </controlPr>
        </control>
      </mc:Choice>
      <mc:Fallback>
        <control shapeId="5151" r:id="rId14" name="CheckBox13"/>
      </mc:Fallback>
    </mc:AlternateContent>
    <mc:AlternateContent xmlns:mc="http://schemas.openxmlformats.org/markup-compatibility/2006">
      <mc:Choice Requires="x14">
        <control shapeId="5150" r:id="rId16" name="CheckBox12">
          <controlPr defaultSize="0" disabled="1" autoLine="0" r:id="rId15">
            <anchor moveWithCells="1">
              <from>
                <xdr:col>22</xdr:col>
                <xdr:colOff>152400</xdr:colOff>
                <xdr:row>4</xdr:row>
                <xdr:rowOff>38100</xdr:rowOff>
              </from>
              <to>
                <xdr:col>22</xdr:col>
                <xdr:colOff>276225</xdr:colOff>
                <xdr:row>4</xdr:row>
                <xdr:rowOff>171450</xdr:rowOff>
              </to>
            </anchor>
          </controlPr>
        </control>
      </mc:Choice>
      <mc:Fallback>
        <control shapeId="5150" r:id="rId16" name="CheckBox12"/>
      </mc:Fallback>
    </mc:AlternateContent>
    <mc:AlternateContent xmlns:mc="http://schemas.openxmlformats.org/markup-compatibility/2006">
      <mc:Choice Requires="x14">
        <control shapeId="5149" r:id="rId17" name="CheckBox11">
          <controlPr defaultSize="0" disabled="1" autoLine="0" r:id="rId15">
            <anchor moveWithCells="1">
              <from>
                <xdr:col>21</xdr:col>
                <xdr:colOff>152400</xdr:colOff>
                <xdr:row>4</xdr:row>
                <xdr:rowOff>38100</xdr:rowOff>
              </from>
              <to>
                <xdr:col>21</xdr:col>
                <xdr:colOff>276225</xdr:colOff>
                <xdr:row>4</xdr:row>
                <xdr:rowOff>171450</xdr:rowOff>
              </to>
            </anchor>
          </controlPr>
        </control>
      </mc:Choice>
      <mc:Fallback>
        <control shapeId="5149" r:id="rId17" name="CheckBox11"/>
      </mc:Fallback>
    </mc:AlternateContent>
    <mc:AlternateContent xmlns:mc="http://schemas.openxmlformats.org/markup-compatibility/2006">
      <mc:Choice Requires="x14">
        <control shapeId="5148" r:id="rId18" name="CheckBox10">
          <controlPr defaultSize="0" disabled="1" autoLine="0" r:id="rId15">
            <anchor moveWithCells="1">
              <from>
                <xdr:col>20</xdr:col>
                <xdr:colOff>152400</xdr:colOff>
                <xdr:row>4</xdr:row>
                <xdr:rowOff>38100</xdr:rowOff>
              </from>
              <to>
                <xdr:col>20</xdr:col>
                <xdr:colOff>276225</xdr:colOff>
                <xdr:row>4</xdr:row>
                <xdr:rowOff>171450</xdr:rowOff>
              </to>
            </anchor>
          </controlPr>
        </control>
      </mc:Choice>
      <mc:Fallback>
        <control shapeId="5148" r:id="rId18" name="CheckBox10"/>
      </mc:Fallback>
    </mc:AlternateContent>
    <mc:AlternateContent xmlns:mc="http://schemas.openxmlformats.org/markup-compatibility/2006">
      <mc:Choice Requires="x14">
        <control shapeId="5147" r:id="rId19" name="CheckBox9">
          <controlPr defaultSize="0" disabled="1" autoLine="0" r:id="rId15">
            <anchor moveWithCells="1">
              <from>
                <xdr:col>19</xdr:col>
                <xdr:colOff>152400</xdr:colOff>
                <xdr:row>4</xdr:row>
                <xdr:rowOff>38100</xdr:rowOff>
              </from>
              <to>
                <xdr:col>19</xdr:col>
                <xdr:colOff>276225</xdr:colOff>
                <xdr:row>4</xdr:row>
                <xdr:rowOff>171450</xdr:rowOff>
              </to>
            </anchor>
          </controlPr>
        </control>
      </mc:Choice>
      <mc:Fallback>
        <control shapeId="5147" r:id="rId19" name="CheckBox9"/>
      </mc:Fallback>
    </mc:AlternateContent>
    <mc:AlternateContent xmlns:mc="http://schemas.openxmlformats.org/markup-compatibility/2006">
      <mc:Choice Requires="x14">
        <control shapeId="5146" r:id="rId20" name="CheckBox8">
          <controlPr defaultSize="0" disabled="1" autoLine="0" r:id="rId15">
            <anchor moveWithCells="1">
              <from>
                <xdr:col>18</xdr:col>
                <xdr:colOff>152400</xdr:colOff>
                <xdr:row>4</xdr:row>
                <xdr:rowOff>38100</xdr:rowOff>
              </from>
              <to>
                <xdr:col>18</xdr:col>
                <xdr:colOff>276225</xdr:colOff>
                <xdr:row>4</xdr:row>
                <xdr:rowOff>171450</xdr:rowOff>
              </to>
            </anchor>
          </controlPr>
        </control>
      </mc:Choice>
      <mc:Fallback>
        <control shapeId="5146" r:id="rId20" name="CheckBox8"/>
      </mc:Fallback>
    </mc:AlternateContent>
    <mc:AlternateContent xmlns:mc="http://schemas.openxmlformats.org/markup-compatibility/2006">
      <mc:Choice Requires="x14">
        <control shapeId="5145" r:id="rId21" name="CheckBox7">
          <controlPr defaultSize="0" disabled="1" autoLine="0" r:id="rId15">
            <anchor moveWithCells="1">
              <from>
                <xdr:col>17</xdr:col>
                <xdr:colOff>152400</xdr:colOff>
                <xdr:row>4</xdr:row>
                <xdr:rowOff>38100</xdr:rowOff>
              </from>
              <to>
                <xdr:col>17</xdr:col>
                <xdr:colOff>276225</xdr:colOff>
                <xdr:row>4</xdr:row>
                <xdr:rowOff>171450</xdr:rowOff>
              </to>
            </anchor>
          </controlPr>
        </control>
      </mc:Choice>
      <mc:Fallback>
        <control shapeId="5145" r:id="rId21" name="CheckBox7"/>
      </mc:Fallback>
    </mc:AlternateContent>
    <mc:AlternateContent xmlns:mc="http://schemas.openxmlformats.org/markup-compatibility/2006">
      <mc:Choice Requires="x14">
        <control shapeId="5144" r:id="rId22" name="CheckBox6">
          <controlPr defaultSize="0" disabled="1" autoLine="0" r:id="rId15">
            <anchor moveWithCells="1">
              <from>
                <xdr:col>16</xdr:col>
                <xdr:colOff>152400</xdr:colOff>
                <xdr:row>4</xdr:row>
                <xdr:rowOff>38100</xdr:rowOff>
              </from>
              <to>
                <xdr:col>16</xdr:col>
                <xdr:colOff>276225</xdr:colOff>
                <xdr:row>4</xdr:row>
                <xdr:rowOff>171450</xdr:rowOff>
              </to>
            </anchor>
          </controlPr>
        </control>
      </mc:Choice>
      <mc:Fallback>
        <control shapeId="5144" r:id="rId22" name="CheckBox6"/>
      </mc:Fallback>
    </mc:AlternateContent>
    <mc:AlternateContent xmlns:mc="http://schemas.openxmlformats.org/markup-compatibility/2006">
      <mc:Choice Requires="x14">
        <control shapeId="5143" r:id="rId23" name="CheckBox5">
          <controlPr defaultSize="0" disabled="1" autoLine="0" r:id="rId15">
            <anchor moveWithCells="1">
              <from>
                <xdr:col>15</xdr:col>
                <xdr:colOff>152400</xdr:colOff>
                <xdr:row>4</xdr:row>
                <xdr:rowOff>38100</xdr:rowOff>
              </from>
              <to>
                <xdr:col>15</xdr:col>
                <xdr:colOff>276225</xdr:colOff>
                <xdr:row>4</xdr:row>
                <xdr:rowOff>171450</xdr:rowOff>
              </to>
            </anchor>
          </controlPr>
        </control>
      </mc:Choice>
      <mc:Fallback>
        <control shapeId="5143" r:id="rId23" name="CheckBox5"/>
      </mc:Fallback>
    </mc:AlternateContent>
    <mc:AlternateContent xmlns:mc="http://schemas.openxmlformats.org/markup-compatibility/2006">
      <mc:Choice Requires="x14">
        <control shapeId="5142" r:id="rId24" name="CheckBox4">
          <controlPr defaultSize="0" disabled="1" autoLine="0" r:id="rId15">
            <anchor moveWithCells="1">
              <from>
                <xdr:col>14</xdr:col>
                <xdr:colOff>152400</xdr:colOff>
                <xdr:row>4</xdr:row>
                <xdr:rowOff>38100</xdr:rowOff>
              </from>
              <to>
                <xdr:col>14</xdr:col>
                <xdr:colOff>276225</xdr:colOff>
                <xdr:row>4</xdr:row>
                <xdr:rowOff>171450</xdr:rowOff>
              </to>
            </anchor>
          </controlPr>
        </control>
      </mc:Choice>
      <mc:Fallback>
        <control shapeId="5142" r:id="rId24" name="CheckBox4"/>
      </mc:Fallback>
    </mc:AlternateContent>
    <mc:AlternateContent xmlns:mc="http://schemas.openxmlformats.org/markup-compatibility/2006">
      <mc:Choice Requires="x14">
        <control shapeId="5141" r:id="rId25" name="CheckBox3">
          <controlPr defaultSize="0" disabled="1" autoLine="0" r:id="rId15">
            <anchor moveWithCells="1">
              <from>
                <xdr:col>13</xdr:col>
                <xdr:colOff>152400</xdr:colOff>
                <xdr:row>4</xdr:row>
                <xdr:rowOff>38100</xdr:rowOff>
              </from>
              <to>
                <xdr:col>13</xdr:col>
                <xdr:colOff>276225</xdr:colOff>
                <xdr:row>4</xdr:row>
                <xdr:rowOff>171450</xdr:rowOff>
              </to>
            </anchor>
          </controlPr>
        </control>
      </mc:Choice>
      <mc:Fallback>
        <control shapeId="5141" r:id="rId25" name="CheckBox3"/>
      </mc:Fallback>
    </mc:AlternateContent>
    <mc:AlternateContent xmlns:mc="http://schemas.openxmlformats.org/markup-compatibility/2006">
      <mc:Choice Requires="x14">
        <control shapeId="5140" r:id="rId26" name="CheckBox2">
          <controlPr defaultSize="0" disabled="1" autoLine="0" r:id="rId15">
            <anchor moveWithCells="1">
              <from>
                <xdr:col>12</xdr:col>
                <xdr:colOff>152400</xdr:colOff>
                <xdr:row>4</xdr:row>
                <xdr:rowOff>38100</xdr:rowOff>
              </from>
              <to>
                <xdr:col>12</xdr:col>
                <xdr:colOff>276225</xdr:colOff>
                <xdr:row>4</xdr:row>
                <xdr:rowOff>171450</xdr:rowOff>
              </to>
            </anchor>
          </controlPr>
        </control>
      </mc:Choice>
      <mc:Fallback>
        <control shapeId="5140" r:id="rId26" name="CheckBox2"/>
      </mc:Fallback>
    </mc:AlternateContent>
    <mc:AlternateContent xmlns:mc="http://schemas.openxmlformats.org/markup-compatibility/2006">
      <mc:Choice Requires="x14">
        <control shapeId="5139" r:id="rId27" name="CheckBox1">
          <controlPr defaultSize="0" disabled="1" autoLine="0" r:id="rId15">
            <anchor moveWithCells="1">
              <from>
                <xdr:col>11</xdr:col>
                <xdr:colOff>152400</xdr:colOff>
                <xdr:row>4</xdr:row>
                <xdr:rowOff>38100</xdr:rowOff>
              </from>
              <to>
                <xdr:col>11</xdr:col>
                <xdr:colOff>276225</xdr:colOff>
                <xdr:row>4</xdr:row>
                <xdr:rowOff>171450</xdr:rowOff>
              </to>
            </anchor>
          </controlPr>
        </control>
      </mc:Choice>
      <mc:Fallback>
        <control shapeId="5139" r:id="rId27" name="CheckBox1"/>
      </mc:Fallback>
    </mc:AlternateContent>
    <mc:AlternateContent xmlns:mc="http://schemas.openxmlformats.org/markup-compatibility/2006">
      <mc:Choice Requires="x14">
        <control shapeId="5138" r:id="rId28" name="CheckBox0">
          <controlPr defaultSize="0" disabled="1" autoLine="0" r:id="rId15">
            <anchor moveWithCells="1">
              <from>
                <xdr:col>10</xdr:col>
                <xdr:colOff>152400</xdr:colOff>
                <xdr:row>4</xdr:row>
                <xdr:rowOff>38100</xdr:rowOff>
              </from>
              <to>
                <xdr:col>10</xdr:col>
                <xdr:colOff>276225</xdr:colOff>
                <xdr:row>4</xdr:row>
                <xdr:rowOff>171450</xdr:rowOff>
              </to>
            </anchor>
          </controlPr>
        </control>
      </mc:Choice>
      <mc:Fallback>
        <control shapeId="5138" r:id="rId28" name="CheckBox0"/>
      </mc:Fallback>
    </mc:AlternateContent>
    <mc:AlternateContent xmlns:mc="http://schemas.openxmlformats.org/markup-compatibility/2006">
      <mc:Choice Requires="x14">
        <control shapeId="5137" r:id="rId29" name="CheckBox">
          <controlPr defaultSize="0" disabled="1" autoLine="0" r:id="rId15">
            <anchor moveWithCells="1">
              <from>
                <xdr:col>9</xdr:col>
                <xdr:colOff>152400</xdr:colOff>
                <xdr:row>4</xdr:row>
                <xdr:rowOff>38100</xdr:rowOff>
              </from>
              <to>
                <xdr:col>9</xdr:col>
                <xdr:colOff>276225</xdr:colOff>
                <xdr:row>4</xdr:row>
                <xdr:rowOff>171450</xdr:rowOff>
              </to>
            </anchor>
          </controlPr>
        </control>
      </mc:Choice>
      <mc:Fallback>
        <control shapeId="5137" r:id="rId29" name="CheckBox"/>
      </mc:Fallback>
    </mc:AlternateContent>
    <mc:AlternateContent xmlns:mc="http://schemas.openxmlformats.org/markup-compatibility/2006">
      <mc:Choice Requires="x14">
        <control shapeId="5130" r:id="rId30" name="SixAMCurrySheetButton">
          <controlPr defaultSize="0" print="0" autoLine="0" r:id="rId31">
            <anchor moveWithCells="1">
              <from>
                <xdr:col>17</xdr:col>
                <xdr:colOff>152400</xdr:colOff>
                <xdr:row>0</xdr:row>
                <xdr:rowOff>133350</xdr:rowOff>
              </from>
              <to>
                <xdr:col>22</xdr:col>
                <xdr:colOff>9525</xdr:colOff>
                <xdr:row>1</xdr:row>
                <xdr:rowOff>180975</xdr:rowOff>
              </to>
            </anchor>
          </controlPr>
        </control>
      </mc:Choice>
      <mc:Fallback>
        <control shapeId="5130" r:id="rId30" name="SixAMCurrySheetButton"/>
      </mc:Fallback>
    </mc:AlternateContent>
    <mc:AlternateContent xmlns:mc="http://schemas.openxmlformats.org/markup-compatibility/2006">
      <mc:Choice Requires="x14">
        <control shapeId="5128" r:id="rId32" name="SpotCurrySheetButton">
          <controlPr defaultSize="0" print="0" autoLine="0" r:id="rId33">
            <anchor moveWithCells="1">
              <from>
                <xdr:col>17</xdr:col>
                <xdr:colOff>152400</xdr:colOff>
                <xdr:row>1</xdr:row>
                <xdr:rowOff>457200</xdr:rowOff>
              </from>
              <to>
                <xdr:col>22</xdr:col>
                <xdr:colOff>9525</xdr:colOff>
                <xdr:row>3</xdr:row>
                <xdr:rowOff>0</xdr:rowOff>
              </to>
            </anchor>
          </controlPr>
        </control>
      </mc:Choice>
      <mc:Fallback>
        <control shapeId="5128" r:id="rId32" name="SpotCurrySheetButton"/>
      </mc:Fallback>
    </mc:AlternateContent>
    <mc:AlternateContent xmlns:mc="http://schemas.openxmlformats.org/markup-compatibility/2006">
      <mc:Choice Requires="x14">
        <control shapeId="5124" r:id="rId34" name="MainProductionButton">
          <controlPr defaultSize="0" print="0" autoLine="0" r:id="rId35">
            <anchor moveWithCells="1">
              <from>
                <xdr:col>2</xdr:col>
                <xdr:colOff>457200</xdr:colOff>
                <xdr:row>1</xdr:row>
                <xdr:rowOff>95250</xdr:rowOff>
              </from>
              <to>
                <xdr:col>7</xdr:col>
                <xdr:colOff>561975</xdr:colOff>
                <xdr:row>2</xdr:row>
                <xdr:rowOff>66675</xdr:rowOff>
              </to>
            </anchor>
          </controlPr>
        </control>
      </mc:Choice>
      <mc:Fallback>
        <control shapeId="5124" r:id="rId34" name="MainProductionButton"/>
      </mc:Fallback>
    </mc:AlternateContent>
    <mc:AlternateContent xmlns:mc="http://schemas.openxmlformats.org/markup-compatibility/2006">
      <mc:Choice Requires="x14">
        <control shapeId="5121" r:id="rId36" name="ShorteatsSectionButton">
          <controlPr defaultSize="0" print="0" autoLine="0" autoPict="0" r:id="rId37">
            <anchor moveWithCells="1">
              <from>
                <xdr:col>2</xdr:col>
                <xdr:colOff>457200</xdr:colOff>
                <xdr:row>0</xdr:row>
                <xdr:rowOff>76200</xdr:rowOff>
              </from>
              <to>
                <xdr:col>7</xdr:col>
                <xdr:colOff>561975</xdr:colOff>
                <xdr:row>1</xdr:row>
                <xdr:rowOff>47625</xdr:rowOff>
              </to>
            </anchor>
          </controlPr>
        </control>
      </mc:Choice>
      <mc:Fallback>
        <control shapeId="5121" r:id="rId36" name="ShorteatsSectionButton"/>
      </mc:Fallback>
    </mc:AlternateContent>
    <mc:AlternateContent xmlns:mc="http://schemas.openxmlformats.org/markup-compatibility/2006">
      <mc:Choice Requires="x14">
        <control shapeId="5135" r:id="rId38" name="HomeButton">
          <controlPr defaultSize="0" autoLine="0" r:id="rId39">
            <anchor moveWithCells="1">
              <from>
                <xdr:col>10</xdr:col>
                <xdr:colOff>0</xdr:colOff>
                <xdr:row>0</xdr:row>
                <xdr:rowOff>47625</xdr:rowOff>
              </from>
              <to>
                <xdr:col>11</xdr:col>
                <xdr:colOff>200025</xdr:colOff>
                <xdr:row>1</xdr:row>
                <xdr:rowOff>171450</xdr:rowOff>
              </to>
            </anchor>
          </controlPr>
        </control>
      </mc:Choice>
      <mc:Fallback>
        <control shapeId="5135" r:id="rId38" name="HomeButton"/>
      </mc:Fallback>
    </mc:AlternateContent>
    <mc:AlternateContent xmlns:mc="http://schemas.openxmlformats.org/markup-compatibility/2006">
      <mc:Choice Requires="x14">
        <control shapeId="5152" r:id="rId40" name="EveningCurfewDeliveryButton">
          <controlPr defaultSize="0" print="0" autoLine="0" r:id="rId41">
            <anchor moveWithCells="1">
              <from>
                <xdr:col>1</xdr:col>
                <xdr:colOff>1647825</xdr:colOff>
                <xdr:row>0</xdr:row>
                <xdr:rowOff>28575</xdr:rowOff>
              </from>
              <to>
                <xdr:col>2</xdr:col>
                <xdr:colOff>314325</xdr:colOff>
                <xdr:row>1</xdr:row>
                <xdr:rowOff>257175</xdr:rowOff>
              </to>
            </anchor>
          </controlPr>
        </control>
      </mc:Choice>
      <mc:Fallback>
        <control shapeId="5152" r:id="rId40" name="EveningCurfewDeliveryButton"/>
      </mc:Fallback>
    </mc:AlternateContent>
    <mc:AlternateContent xmlns:mc="http://schemas.openxmlformats.org/markup-compatibility/2006">
      <mc:Choice Requires="x14">
        <control shapeId="5153" r:id="rId42" name="WeekdaysEveningButton">
          <controlPr defaultSize="0" print="0" autoLine="0" r:id="rId43">
            <anchor moveWithCells="1">
              <from>
                <xdr:col>2</xdr:col>
                <xdr:colOff>381000</xdr:colOff>
                <xdr:row>0</xdr:row>
                <xdr:rowOff>28575</xdr:rowOff>
              </from>
              <to>
                <xdr:col>4</xdr:col>
                <xdr:colOff>180975</xdr:colOff>
                <xdr:row>1</xdr:row>
                <xdr:rowOff>257175</xdr:rowOff>
              </to>
            </anchor>
          </controlPr>
        </control>
      </mc:Choice>
      <mc:Fallback>
        <control shapeId="5153" r:id="rId42" name="WeekdaysEveningButton"/>
      </mc:Fallback>
    </mc:AlternateContent>
    <mc:AlternateContent xmlns:mc="http://schemas.openxmlformats.org/markup-compatibility/2006">
      <mc:Choice Requires="x14">
        <control shapeId="5154" r:id="rId44" name="SaturdayEveningButton">
          <controlPr defaultSize="0" print="0" autoLine="0" r:id="rId45">
            <anchor moveWithCells="1">
              <from>
                <xdr:col>4</xdr:col>
                <xdr:colOff>247650</xdr:colOff>
                <xdr:row>0</xdr:row>
                <xdr:rowOff>28575</xdr:rowOff>
              </from>
              <to>
                <xdr:col>6</xdr:col>
                <xdr:colOff>47625</xdr:colOff>
                <xdr:row>1</xdr:row>
                <xdr:rowOff>257175</xdr:rowOff>
              </to>
            </anchor>
          </controlPr>
        </control>
      </mc:Choice>
      <mc:Fallback>
        <control shapeId="5154" r:id="rId44" name="SaturdayEveningButton"/>
      </mc:Fallback>
    </mc:AlternateContent>
    <mc:AlternateContent xmlns:mc="http://schemas.openxmlformats.org/markup-compatibility/2006">
      <mc:Choice Requires="x14">
        <control shapeId="5156" r:id="rId46" name="SundayEveningButton">
          <controlPr defaultSize="0" print="0" autoLine="0" r:id="rId47">
            <anchor moveWithCells="1">
              <from>
                <xdr:col>6</xdr:col>
                <xdr:colOff>114300</xdr:colOff>
                <xdr:row>0</xdr:row>
                <xdr:rowOff>28575</xdr:rowOff>
              </from>
              <to>
                <xdr:col>7</xdr:col>
                <xdr:colOff>504825</xdr:colOff>
                <xdr:row>1</xdr:row>
                <xdr:rowOff>257175</xdr:rowOff>
              </to>
            </anchor>
          </controlPr>
        </control>
      </mc:Choice>
      <mc:Fallback>
        <control shapeId="5156" r:id="rId46" name="SundayEveningButton"/>
      </mc:Fallback>
    </mc:AlternateContent>
    <mc:AlternateContent xmlns:mc="http://schemas.openxmlformats.org/markup-compatibility/2006">
      <mc:Choice Requires="x14">
        <control shapeId="5157" r:id="rId48" name="MorningCurfewButton">
          <controlPr defaultSize="0" print="0" autoLine="0" r:id="rId49">
            <anchor moveWithCells="1">
              <from>
                <xdr:col>9</xdr:col>
                <xdr:colOff>152400</xdr:colOff>
                <xdr:row>15</xdr:row>
                <xdr:rowOff>104775</xdr:rowOff>
              </from>
              <to>
                <xdr:col>11</xdr:col>
                <xdr:colOff>238125</xdr:colOff>
                <xdr:row>19</xdr:row>
                <xdr:rowOff>0</xdr:rowOff>
              </to>
            </anchor>
          </controlPr>
        </control>
      </mc:Choice>
      <mc:Fallback>
        <control shapeId="5157" r:id="rId48" name="MorningCurfewButton"/>
      </mc:Fallback>
    </mc:AlternateContent>
    <mc:AlternateContent xmlns:mc="http://schemas.openxmlformats.org/markup-compatibility/2006">
      <mc:Choice Requires="x14">
        <control shapeId="5158" r:id="rId50" name="MorningWeekdaysButton">
          <controlPr defaultSize="0" print="0" autoLine="0" r:id="rId51">
            <anchor moveWithCells="1">
              <from>
                <xdr:col>11</xdr:col>
                <xdr:colOff>342900</xdr:colOff>
                <xdr:row>15</xdr:row>
                <xdr:rowOff>104775</xdr:rowOff>
              </from>
              <to>
                <xdr:col>13</xdr:col>
                <xdr:colOff>428625</xdr:colOff>
                <xdr:row>19</xdr:row>
                <xdr:rowOff>0</xdr:rowOff>
              </to>
            </anchor>
          </controlPr>
        </control>
      </mc:Choice>
      <mc:Fallback>
        <control shapeId="5158" r:id="rId50" name="MorningWeekdaysButton"/>
      </mc:Fallback>
    </mc:AlternateContent>
    <mc:AlternateContent xmlns:mc="http://schemas.openxmlformats.org/markup-compatibility/2006">
      <mc:Choice Requires="x14">
        <control shapeId="5159" r:id="rId52" name="MorningSaturdayButton">
          <controlPr defaultSize="0" print="0" autoLine="0" r:id="rId53">
            <anchor moveWithCells="1">
              <from>
                <xdr:col>14</xdr:col>
                <xdr:colOff>85725</xdr:colOff>
                <xdr:row>15</xdr:row>
                <xdr:rowOff>104775</xdr:rowOff>
              </from>
              <to>
                <xdr:col>16</xdr:col>
                <xdr:colOff>171450</xdr:colOff>
                <xdr:row>19</xdr:row>
                <xdr:rowOff>0</xdr:rowOff>
              </to>
            </anchor>
          </controlPr>
        </control>
      </mc:Choice>
      <mc:Fallback>
        <control shapeId="5159" r:id="rId52" name="MorningSaturdayButton"/>
      </mc:Fallback>
    </mc:AlternateContent>
    <mc:AlternateContent xmlns:mc="http://schemas.openxmlformats.org/markup-compatibility/2006">
      <mc:Choice Requires="x14">
        <control shapeId="5160" r:id="rId54" name="MorningSundayButton">
          <controlPr defaultSize="0" print="0" autoLine="0" r:id="rId55">
            <anchor moveWithCells="1">
              <from>
                <xdr:col>16</xdr:col>
                <xdr:colOff>266700</xdr:colOff>
                <xdr:row>15</xdr:row>
                <xdr:rowOff>104775</xdr:rowOff>
              </from>
              <to>
                <xdr:col>18</xdr:col>
                <xdr:colOff>285750</xdr:colOff>
                <xdr:row>19</xdr:row>
                <xdr:rowOff>0</xdr:rowOff>
              </to>
            </anchor>
          </controlPr>
        </control>
      </mc:Choice>
      <mc:Fallback>
        <control shapeId="5160" r:id="rId54" name="MorningSundayButton"/>
      </mc:Fallback>
    </mc:AlternateContent>
    <mc:AlternateContent xmlns:mc="http://schemas.openxmlformats.org/markup-compatibility/2006">
      <mc:Choice Requires="x14">
        <control shapeId="5161" r:id="rId56" name="MorningPoyaButton">
          <controlPr defaultSize="0" print="0" autoLine="0" r:id="rId57">
            <anchor moveWithCells="1">
              <from>
                <xdr:col>18</xdr:col>
                <xdr:colOff>390525</xdr:colOff>
                <xdr:row>15</xdr:row>
                <xdr:rowOff>104775</xdr:rowOff>
              </from>
              <to>
                <xdr:col>20</xdr:col>
                <xdr:colOff>342900</xdr:colOff>
                <xdr:row>19</xdr:row>
                <xdr:rowOff>0</xdr:rowOff>
              </to>
            </anchor>
          </controlPr>
        </control>
      </mc:Choice>
      <mc:Fallback>
        <control shapeId="5161" r:id="rId56" name="MorningPoyaButton"/>
      </mc:Fallback>
    </mc:AlternateContent>
    <mc:AlternateContent xmlns:mc="http://schemas.openxmlformats.org/markup-compatibility/2006">
      <mc:Choice Requires="x14">
        <control shapeId="5162" r:id="rId58" name="TextBoxProductionActivated">
          <controlPr defaultSize="0" disabled="1" autoLine="0" r:id="rId59">
            <anchor moveWithCells="1">
              <from>
                <xdr:col>14</xdr:col>
                <xdr:colOff>152400</xdr:colOff>
                <xdr:row>8</xdr:row>
                <xdr:rowOff>19050</xdr:rowOff>
              </from>
              <to>
                <xdr:col>18</xdr:col>
                <xdr:colOff>266700</xdr:colOff>
                <xdr:row>9</xdr:row>
                <xdr:rowOff>180975</xdr:rowOff>
              </to>
            </anchor>
          </controlPr>
        </control>
      </mc:Choice>
      <mc:Fallback>
        <control shapeId="5162" r:id="rId58" name="TextBoxProductionActivated"/>
      </mc:Fallback>
    </mc:AlternateContent>
    <mc:AlternateContent xmlns:mc="http://schemas.openxmlformats.org/markup-compatibility/2006">
      <mc:Choice Requires="x14">
        <control shapeId="5163" r:id="rId60" name="TextBoxSunday5AM">
          <controlPr defaultSize="0" disabled="1" autoLine="0" r:id="rId61">
            <anchor moveWithCells="1">
              <from>
                <xdr:col>22</xdr:col>
                <xdr:colOff>200025</xdr:colOff>
                <xdr:row>0</xdr:row>
                <xdr:rowOff>47625</xdr:rowOff>
              </from>
              <to>
                <xdr:col>25</xdr:col>
                <xdr:colOff>333375</xdr:colOff>
                <xdr:row>1</xdr:row>
                <xdr:rowOff>38100</xdr:rowOff>
              </to>
            </anchor>
          </controlPr>
        </control>
      </mc:Choice>
      <mc:Fallback>
        <control shapeId="5163" r:id="rId60" name="TextBoxSunday5AM"/>
      </mc:Fallback>
    </mc:AlternateContent>
    <mc:AlternateContent xmlns:mc="http://schemas.openxmlformats.org/markup-compatibility/2006">
      <mc:Choice Requires="x14">
        <control shapeId="5164" r:id="rId62" name="TextBoxSunday6AM">
          <controlPr defaultSize="0" disabled="1" autoLine="0" r:id="rId63">
            <anchor moveWithCells="1">
              <from>
                <xdr:col>22</xdr:col>
                <xdr:colOff>238125</xdr:colOff>
                <xdr:row>2</xdr:row>
                <xdr:rowOff>0</xdr:rowOff>
              </from>
              <to>
                <xdr:col>25</xdr:col>
                <xdr:colOff>333375</xdr:colOff>
                <xdr:row>2</xdr:row>
                <xdr:rowOff>466725</xdr:rowOff>
              </to>
            </anchor>
          </controlPr>
        </control>
      </mc:Choice>
      <mc:Fallback>
        <control shapeId="5164" r:id="rId62" name="TextBoxSunday6AM"/>
      </mc:Fallback>
    </mc:AlternateContent>
    <mc:AlternateContent xmlns:mc="http://schemas.openxmlformats.org/markup-compatibility/2006">
      <mc:Choice Requires="x14">
        <control shapeId="5168" r:id="rId64" name="CheckBoxAllItem1">
          <controlPr defaultSize="0" disabled="1" autoLine="0" r:id="rId65">
            <anchor moveWithCells="1">
              <from>
                <xdr:col>0</xdr:col>
                <xdr:colOff>95250</xdr:colOff>
                <xdr:row>4</xdr:row>
                <xdr:rowOff>38100</xdr:rowOff>
              </from>
              <to>
                <xdr:col>0</xdr:col>
                <xdr:colOff>295275</xdr:colOff>
                <xdr:row>4</xdr:row>
                <xdr:rowOff>161925</xdr:rowOff>
              </to>
            </anchor>
          </controlPr>
        </control>
      </mc:Choice>
      <mc:Fallback>
        <control shapeId="5168" r:id="rId64" name="CheckBoxAllItem1"/>
      </mc:Fallback>
    </mc:AlternateContent>
    <mc:AlternateContent xmlns:mc="http://schemas.openxmlformats.org/markup-compatibility/2006">
      <mc:Choice Requires="x14">
        <control shapeId="5169" r:id="rId66" name="CheckBoxAllItem2">
          <controlPr defaultSize="0" disabled="1" autoLine="0" r:id="rId65">
            <anchor moveWithCells="1">
              <from>
                <xdr:col>0</xdr:col>
                <xdr:colOff>95250</xdr:colOff>
                <xdr:row>5</xdr:row>
                <xdr:rowOff>38100</xdr:rowOff>
              </from>
              <to>
                <xdr:col>0</xdr:col>
                <xdr:colOff>295275</xdr:colOff>
                <xdr:row>5</xdr:row>
                <xdr:rowOff>161925</xdr:rowOff>
              </to>
            </anchor>
          </controlPr>
        </control>
      </mc:Choice>
      <mc:Fallback>
        <control shapeId="5169" r:id="rId66" name="CheckBoxAllItem2"/>
      </mc:Fallback>
    </mc:AlternateContent>
    <mc:AlternateContent xmlns:mc="http://schemas.openxmlformats.org/markup-compatibility/2006">
      <mc:Choice Requires="x14">
        <control shapeId="5170" r:id="rId67" name="CheckBoxAllItem3">
          <controlPr defaultSize="0" disabled="1" autoLine="0" r:id="rId65">
            <anchor moveWithCells="1">
              <from>
                <xdr:col>0</xdr:col>
                <xdr:colOff>95250</xdr:colOff>
                <xdr:row>6</xdr:row>
                <xdr:rowOff>38100</xdr:rowOff>
              </from>
              <to>
                <xdr:col>0</xdr:col>
                <xdr:colOff>295275</xdr:colOff>
                <xdr:row>6</xdr:row>
                <xdr:rowOff>161925</xdr:rowOff>
              </to>
            </anchor>
          </controlPr>
        </control>
      </mc:Choice>
      <mc:Fallback>
        <control shapeId="5170" r:id="rId67" name="CheckBoxAllItem3"/>
      </mc:Fallback>
    </mc:AlternateContent>
    <mc:AlternateContent xmlns:mc="http://schemas.openxmlformats.org/markup-compatibility/2006">
      <mc:Choice Requires="x14">
        <control shapeId="5171" r:id="rId68" name="CheckBoxAllItem4">
          <controlPr defaultSize="0" disabled="1" autoLine="0" r:id="rId65">
            <anchor moveWithCells="1">
              <from>
                <xdr:col>0</xdr:col>
                <xdr:colOff>95250</xdr:colOff>
                <xdr:row>7</xdr:row>
                <xdr:rowOff>38100</xdr:rowOff>
              </from>
              <to>
                <xdr:col>0</xdr:col>
                <xdr:colOff>295275</xdr:colOff>
                <xdr:row>7</xdr:row>
                <xdr:rowOff>161925</xdr:rowOff>
              </to>
            </anchor>
          </controlPr>
        </control>
      </mc:Choice>
      <mc:Fallback>
        <control shapeId="5171" r:id="rId68" name="CheckBoxAllItem4"/>
      </mc:Fallback>
    </mc:AlternateContent>
    <mc:AlternateContent xmlns:mc="http://schemas.openxmlformats.org/markup-compatibility/2006">
      <mc:Choice Requires="x14">
        <control shapeId="5172" r:id="rId69" name="CheckBoxAllItem5">
          <controlPr defaultSize="0" disabled="1" autoLine="0" r:id="rId65">
            <anchor moveWithCells="1">
              <from>
                <xdr:col>0</xdr:col>
                <xdr:colOff>95250</xdr:colOff>
                <xdr:row>8</xdr:row>
                <xdr:rowOff>38100</xdr:rowOff>
              </from>
              <to>
                <xdr:col>0</xdr:col>
                <xdr:colOff>295275</xdr:colOff>
                <xdr:row>8</xdr:row>
                <xdr:rowOff>161925</xdr:rowOff>
              </to>
            </anchor>
          </controlPr>
        </control>
      </mc:Choice>
      <mc:Fallback>
        <control shapeId="5172" r:id="rId69" name="CheckBoxAllItem5"/>
      </mc:Fallback>
    </mc:AlternateContent>
    <mc:AlternateContent xmlns:mc="http://schemas.openxmlformats.org/markup-compatibility/2006">
      <mc:Choice Requires="x14">
        <control shapeId="5173" r:id="rId70" name="CheckBoxAllItem6">
          <controlPr defaultSize="0" disabled="1" autoLine="0" r:id="rId65">
            <anchor moveWithCells="1">
              <from>
                <xdr:col>0</xdr:col>
                <xdr:colOff>95250</xdr:colOff>
                <xdr:row>9</xdr:row>
                <xdr:rowOff>38100</xdr:rowOff>
              </from>
              <to>
                <xdr:col>0</xdr:col>
                <xdr:colOff>295275</xdr:colOff>
                <xdr:row>9</xdr:row>
                <xdr:rowOff>161925</xdr:rowOff>
              </to>
            </anchor>
          </controlPr>
        </control>
      </mc:Choice>
      <mc:Fallback>
        <control shapeId="5173" r:id="rId70" name="CheckBoxAllItem6"/>
      </mc:Fallback>
    </mc:AlternateContent>
    <mc:AlternateContent xmlns:mc="http://schemas.openxmlformats.org/markup-compatibility/2006">
      <mc:Choice Requires="x14">
        <control shapeId="5174" r:id="rId71" name="CheckBoxAllItem7">
          <controlPr defaultSize="0" disabled="1" autoLine="0" r:id="rId65">
            <anchor moveWithCells="1">
              <from>
                <xdr:col>0</xdr:col>
                <xdr:colOff>95250</xdr:colOff>
                <xdr:row>10</xdr:row>
                <xdr:rowOff>38100</xdr:rowOff>
              </from>
              <to>
                <xdr:col>0</xdr:col>
                <xdr:colOff>295275</xdr:colOff>
                <xdr:row>10</xdr:row>
                <xdr:rowOff>161925</xdr:rowOff>
              </to>
            </anchor>
          </controlPr>
        </control>
      </mc:Choice>
      <mc:Fallback>
        <control shapeId="5174" r:id="rId71" name="CheckBoxAllItem7"/>
      </mc:Fallback>
    </mc:AlternateContent>
    <mc:AlternateContent xmlns:mc="http://schemas.openxmlformats.org/markup-compatibility/2006">
      <mc:Choice Requires="x14">
        <control shapeId="5175" r:id="rId72" name="CheckBoxAllItem8">
          <controlPr defaultSize="0" disabled="1" autoLine="0" r:id="rId65">
            <anchor moveWithCells="1">
              <from>
                <xdr:col>0</xdr:col>
                <xdr:colOff>95250</xdr:colOff>
                <xdr:row>11</xdr:row>
                <xdr:rowOff>38100</xdr:rowOff>
              </from>
              <to>
                <xdr:col>0</xdr:col>
                <xdr:colOff>295275</xdr:colOff>
                <xdr:row>11</xdr:row>
                <xdr:rowOff>161925</xdr:rowOff>
              </to>
            </anchor>
          </controlPr>
        </control>
      </mc:Choice>
      <mc:Fallback>
        <control shapeId="5175" r:id="rId72" name="CheckBoxAllItem8"/>
      </mc:Fallback>
    </mc:AlternateContent>
    <mc:AlternateContent xmlns:mc="http://schemas.openxmlformats.org/markup-compatibility/2006">
      <mc:Choice Requires="x14">
        <control shapeId="5176" r:id="rId73" name="CheckBoxAllItem9">
          <controlPr defaultSize="0" disabled="1" autoLine="0" r:id="rId65">
            <anchor moveWithCells="1">
              <from>
                <xdr:col>0</xdr:col>
                <xdr:colOff>95250</xdr:colOff>
                <xdr:row>12</xdr:row>
                <xdr:rowOff>38100</xdr:rowOff>
              </from>
              <to>
                <xdr:col>0</xdr:col>
                <xdr:colOff>295275</xdr:colOff>
                <xdr:row>12</xdr:row>
                <xdr:rowOff>161925</xdr:rowOff>
              </to>
            </anchor>
          </controlPr>
        </control>
      </mc:Choice>
      <mc:Fallback>
        <control shapeId="5176" r:id="rId73" name="CheckBoxAllItem9"/>
      </mc:Fallback>
    </mc:AlternateContent>
    <mc:AlternateContent xmlns:mc="http://schemas.openxmlformats.org/markup-compatibility/2006">
      <mc:Choice Requires="x14">
        <control shapeId="5177" r:id="rId74" name="CheckBoxAllItem10">
          <controlPr defaultSize="0" disabled="1" autoLine="0" r:id="rId65">
            <anchor moveWithCells="1">
              <from>
                <xdr:col>0</xdr:col>
                <xdr:colOff>95250</xdr:colOff>
                <xdr:row>13</xdr:row>
                <xdr:rowOff>38100</xdr:rowOff>
              </from>
              <to>
                <xdr:col>0</xdr:col>
                <xdr:colOff>295275</xdr:colOff>
                <xdr:row>13</xdr:row>
                <xdr:rowOff>161925</xdr:rowOff>
              </to>
            </anchor>
          </controlPr>
        </control>
      </mc:Choice>
      <mc:Fallback>
        <control shapeId="5177" r:id="rId74" name="CheckBoxAllItem10"/>
      </mc:Fallback>
    </mc:AlternateContent>
    <mc:AlternateContent xmlns:mc="http://schemas.openxmlformats.org/markup-compatibility/2006">
      <mc:Choice Requires="x14">
        <control shapeId="5178" r:id="rId75" name="CheckBoxAllItem11">
          <controlPr defaultSize="0" disabled="1" autoLine="0" r:id="rId65">
            <anchor moveWithCells="1">
              <from>
                <xdr:col>0</xdr:col>
                <xdr:colOff>95250</xdr:colOff>
                <xdr:row>14</xdr:row>
                <xdr:rowOff>38100</xdr:rowOff>
              </from>
              <to>
                <xdr:col>0</xdr:col>
                <xdr:colOff>295275</xdr:colOff>
                <xdr:row>14</xdr:row>
                <xdr:rowOff>161925</xdr:rowOff>
              </to>
            </anchor>
          </controlPr>
        </control>
      </mc:Choice>
      <mc:Fallback>
        <control shapeId="5178" r:id="rId75" name="CheckBoxAllItem11"/>
      </mc:Fallback>
    </mc:AlternateContent>
    <mc:AlternateContent xmlns:mc="http://schemas.openxmlformats.org/markup-compatibility/2006">
      <mc:Choice Requires="x14">
        <control shapeId="5179" r:id="rId76" name="CheckBoxAllItem12">
          <controlPr defaultSize="0" disabled="1" autoLine="0" r:id="rId65">
            <anchor moveWithCells="1">
              <from>
                <xdr:col>0</xdr:col>
                <xdr:colOff>95250</xdr:colOff>
                <xdr:row>15</xdr:row>
                <xdr:rowOff>38100</xdr:rowOff>
              </from>
              <to>
                <xdr:col>0</xdr:col>
                <xdr:colOff>295275</xdr:colOff>
                <xdr:row>15</xdr:row>
                <xdr:rowOff>161925</xdr:rowOff>
              </to>
            </anchor>
          </controlPr>
        </control>
      </mc:Choice>
      <mc:Fallback>
        <control shapeId="5179" r:id="rId76" name="CheckBoxAllItem12"/>
      </mc:Fallback>
    </mc:AlternateContent>
    <mc:AlternateContent xmlns:mc="http://schemas.openxmlformats.org/markup-compatibility/2006">
      <mc:Choice Requires="x14">
        <control shapeId="5180" r:id="rId77" name="CheckBoxAllItem13">
          <controlPr defaultSize="0" disabled="1" autoLine="0" r:id="rId65">
            <anchor moveWithCells="1">
              <from>
                <xdr:col>0</xdr:col>
                <xdr:colOff>95250</xdr:colOff>
                <xdr:row>16</xdr:row>
                <xdr:rowOff>38100</xdr:rowOff>
              </from>
              <to>
                <xdr:col>0</xdr:col>
                <xdr:colOff>295275</xdr:colOff>
                <xdr:row>16</xdr:row>
                <xdr:rowOff>161925</xdr:rowOff>
              </to>
            </anchor>
          </controlPr>
        </control>
      </mc:Choice>
      <mc:Fallback>
        <control shapeId="5180" r:id="rId77" name="CheckBoxAllItem13"/>
      </mc:Fallback>
    </mc:AlternateContent>
    <mc:AlternateContent xmlns:mc="http://schemas.openxmlformats.org/markup-compatibility/2006">
      <mc:Choice Requires="x14">
        <control shapeId="5181" r:id="rId78" name="CheckBoxAllItem14">
          <controlPr defaultSize="0" disabled="1" autoLine="0" r:id="rId65">
            <anchor moveWithCells="1">
              <from>
                <xdr:col>0</xdr:col>
                <xdr:colOff>95250</xdr:colOff>
                <xdr:row>17</xdr:row>
                <xdr:rowOff>38100</xdr:rowOff>
              </from>
              <to>
                <xdr:col>0</xdr:col>
                <xdr:colOff>295275</xdr:colOff>
                <xdr:row>17</xdr:row>
                <xdr:rowOff>161925</xdr:rowOff>
              </to>
            </anchor>
          </controlPr>
        </control>
      </mc:Choice>
      <mc:Fallback>
        <control shapeId="5181" r:id="rId78" name="CheckBoxAllItem14"/>
      </mc:Fallback>
    </mc:AlternateContent>
    <mc:AlternateContent xmlns:mc="http://schemas.openxmlformats.org/markup-compatibility/2006">
      <mc:Choice Requires="x14">
        <control shapeId="5182" r:id="rId79" name="CheckBoxAllItem15">
          <controlPr defaultSize="0" disabled="1" autoLine="0" r:id="rId65">
            <anchor moveWithCells="1">
              <from>
                <xdr:col>0</xdr:col>
                <xdr:colOff>95250</xdr:colOff>
                <xdr:row>18</xdr:row>
                <xdr:rowOff>38100</xdr:rowOff>
              </from>
              <to>
                <xdr:col>0</xdr:col>
                <xdr:colOff>295275</xdr:colOff>
                <xdr:row>18</xdr:row>
                <xdr:rowOff>161925</xdr:rowOff>
              </to>
            </anchor>
          </controlPr>
        </control>
      </mc:Choice>
      <mc:Fallback>
        <control shapeId="5182" r:id="rId79" name="CheckBoxAllItem15"/>
      </mc:Fallback>
    </mc:AlternateContent>
    <mc:AlternateContent xmlns:mc="http://schemas.openxmlformats.org/markup-compatibility/2006">
      <mc:Choice Requires="x14">
        <control shapeId="5183" r:id="rId80" name="CheckBoxAllItem16">
          <controlPr defaultSize="0" disabled="1" autoLine="0" r:id="rId65">
            <anchor moveWithCells="1">
              <from>
                <xdr:col>0</xdr:col>
                <xdr:colOff>95250</xdr:colOff>
                <xdr:row>19</xdr:row>
                <xdr:rowOff>38100</xdr:rowOff>
              </from>
              <to>
                <xdr:col>0</xdr:col>
                <xdr:colOff>295275</xdr:colOff>
                <xdr:row>19</xdr:row>
                <xdr:rowOff>161925</xdr:rowOff>
              </to>
            </anchor>
          </controlPr>
        </control>
      </mc:Choice>
      <mc:Fallback>
        <control shapeId="5183" r:id="rId80" name="CheckBoxAllItem16"/>
      </mc:Fallback>
    </mc:AlternateContent>
    <mc:AlternateContent xmlns:mc="http://schemas.openxmlformats.org/markup-compatibility/2006">
      <mc:Choice Requires="x14">
        <control shapeId="5184" r:id="rId81" name="CheckBoxAllItem17">
          <controlPr defaultSize="0" disabled="1" autoLine="0" r:id="rId65">
            <anchor moveWithCells="1">
              <from>
                <xdr:col>0</xdr:col>
                <xdr:colOff>95250</xdr:colOff>
                <xdr:row>20</xdr:row>
                <xdr:rowOff>38100</xdr:rowOff>
              </from>
              <to>
                <xdr:col>0</xdr:col>
                <xdr:colOff>295275</xdr:colOff>
                <xdr:row>20</xdr:row>
                <xdr:rowOff>161925</xdr:rowOff>
              </to>
            </anchor>
          </controlPr>
        </control>
      </mc:Choice>
      <mc:Fallback>
        <control shapeId="5184" r:id="rId81" name="CheckBoxAllItem17"/>
      </mc:Fallback>
    </mc:AlternateContent>
    <mc:AlternateContent xmlns:mc="http://schemas.openxmlformats.org/markup-compatibility/2006">
      <mc:Choice Requires="x14">
        <control shapeId="5185" r:id="rId82" name="CheckBoxAllItem18">
          <controlPr defaultSize="0" disabled="1" autoLine="0" r:id="rId65">
            <anchor moveWithCells="1">
              <from>
                <xdr:col>0</xdr:col>
                <xdr:colOff>95250</xdr:colOff>
                <xdr:row>21</xdr:row>
                <xdr:rowOff>38100</xdr:rowOff>
              </from>
              <to>
                <xdr:col>0</xdr:col>
                <xdr:colOff>295275</xdr:colOff>
                <xdr:row>21</xdr:row>
                <xdr:rowOff>161925</xdr:rowOff>
              </to>
            </anchor>
          </controlPr>
        </control>
      </mc:Choice>
      <mc:Fallback>
        <control shapeId="5185" r:id="rId82" name="CheckBoxAllItem18"/>
      </mc:Fallback>
    </mc:AlternateContent>
    <mc:AlternateContent xmlns:mc="http://schemas.openxmlformats.org/markup-compatibility/2006">
      <mc:Choice Requires="x14">
        <control shapeId="5186" r:id="rId83" name="CheckBoxAllItem19">
          <controlPr defaultSize="0" disabled="1" autoLine="0" r:id="rId65">
            <anchor moveWithCells="1">
              <from>
                <xdr:col>0</xdr:col>
                <xdr:colOff>95250</xdr:colOff>
                <xdr:row>22</xdr:row>
                <xdr:rowOff>38100</xdr:rowOff>
              </from>
              <to>
                <xdr:col>0</xdr:col>
                <xdr:colOff>295275</xdr:colOff>
                <xdr:row>22</xdr:row>
                <xdr:rowOff>161925</xdr:rowOff>
              </to>
            </anchor>
          </controlPr>
        </control>
      </mc:Choice>
      <mc:Fallback>
        <control shapeId="5186" r:id="rId83" name="CheckBoxAllItem19"/>
      </mc:Fallback>
    </mc:AlternateContent>
    <mc:AlternateContent xmlns:mc="http://schemas.openxmlformats.org/markup-compatibility/2006">
      <mc:Choice Requires="x14">
        <control shapeId="5187" r:id="rId84" name="CheckBoxAllItem20">
          <controlPr defaultSize="0" disabled="1" autoLine="0" r:id="rId65">
            <anchor moveWithCells="1">
              <from>
                <xdr:col>0</xdr:col>
                <xdr:colOff>95250</xdr:colOff>
                <xdr:row>23</xdr:row>
                <xdr:rowOff>38100</xdr:rowOff>
              </from>
              <to>
                <xdr:col>0</xdr:col>
                <xdr:colOff>295275</xdr:colOff>
                <xdr:row>23</xdr:row>
                <xdr:rowOff>161925</xdr:rowOff>
              </to>
            </anchor>
          </controlPr>
        </control>
      </mc:Choice>
      <mc:Fallback>
        <control shapeId="5187" r:id="rId84" name="CheckBoxAllItem20"/>
      </mc:Fallback>
    </mc:AlternateContent>
    <mc:AlternateContent xmlns:mc="http://schemas.openxmlformats.org/markup-compatibility/2006">
      <mc:Choice Requires="x14">
        <control shapeId="5188" r:id="rId85" name="CheckBoxAllItem21">
          <controlPr defaultSize="0" disabled="1" autoLine="0" r:id="rId65">
            <anchor moveWithCells="1">
              <from>
                <xdr:col>0</xdr:col>
                <xdr:colOff>95250</xdr:colOff>
                <xdr:row>24</xdr:row>
                <xdr:rowOff>38100</xdr:rowOff>
              </from>
              <to>
                <xdr:col>0</xdr:col>
                <xdr:colOff>295275</xdr:colOff>
                <xdr:row>24</xdr:row>
                <xdr:rowOff>161925</xdr:rowOff>
              </to>
            </anchor>
          </controlPr>
        </control>
      </mc:Choice>
      <mc:Fallback>
        <control shapeId="5188" r:id="rId85" name="CheckBoxAllItem21"/>
      </mc:Fallback>
    </mc:AlternateContent>
    <mc:AlternateContent xmlns:mc="http://schemas.openxmlformats.org/markup-compatibility/2006">
      <mc:Choice Requires="x14">
        <control shapeId="5189" r:id="rId86" name="CheckBoxAllItem22">
          <controlPr defaultSize="0" disabled="1" autoLine="0" r:id="rId65">
            <anchor moveWithCells="1">
              <from>
                <xdr:col>0</xdr:col>
                <xdr:colOff>95250</xdr:colOff>
                <xdr:row>25</xdr:row>
                <xdr:rowOff>38100</xdr:rowOff>
              </from>
              <to>
                <xdr:col>0</xdr:col>
                <xdr:colOff>295275</xdr:colOff>
                <xdr:row>25</xdr:row>
                <xdr:rowOff>161925</xdr:rowOff>
              </to>
            </anchor>
          </controlPr>
        </control>
      </mc:Choice>
      <mc:Fallback>
        <control shapeId="5189" r:id="rId86" name="CheckBoxAllItem22"/>
      </mc:Fallback>
    </mc:AlternateContent>
    <mc:AlternateContent xmlns:mc="http://schemas.openxmlformats.org/markup-compatibility/2006">
      <mc:Choice Requires="x14">
        <control shapeId="5190" r:id="rId87" name="CheckBoxAllItem23">
          <controlPr defaultSize="0" disabled="1" autoLine="0" r:id="rId65">
            <anchor moveWithCells="1">
              <from>
                <xdr:col>0</xdr:col>
                <xdr:colOff>95250</xdr:colOff>
                <xdr:row>26</xdr:row>
                <xdr:rowOff>38100</xdr:rowOff>
              </from>
              <to>
                <xdr:col>0</xdr:col>
                <xdr:colOff>295275</xdr:colOff>
                <xdr:row>26</xdr:row>
                <xdr:rowOff>161925</xdr:rowOff>
              </to>
            </anchor>
          </controlPr>
        </control>
      </mc:Choice>
      <mc:Fallback>
        <control shapeId="5190" r:id="rId87" name="CheckBoxAllItem23"/>
      </mc:Fallback>
    </mc:AlternateContent>
    <mc:AlternateContent xmlns:mc="http://schemas.openxmlformats.org/markup-compatibility/2006">
      <mc:Choice Requires="x14">
        <control shapeId="5191" r:id="rId88" name="CheckBoxAllItem24">
          <controlPr defaultSize="0" disabled="1" autoLine="0" r:id="rId65">
            <anchor moveWithCells="1">
              <from>
                <xdr:col>0</xdr:col>
                <xdr:colOff>95250</xdr:colOff>
                <xdr:row>27</xdr:row>
                <xdr:rowOff>38100</xdr:rowOff>
              </from>
              <to>
                <xdr:col>0</xdr:col>
                <xdr:colOff>295275</xdr:colOff>
                <xdr:row>27</xdr:row>
                <xdr:rowOff>161925</xdr:rowOff>
              </to>
            </anchor>
          </controlPr>
        </control>
      </mc:Choice>
      <mc:Fallback>
        <control shapeId="5191" r:id="rId88" name="CheckBoxAllItem24"/>
      </mc:Fallback>
    </mc:AlternateContent>
    <mc:AlternateContent xmlns:mc="http://schemas.openxmlformats.org/markup-compatibility/2006">
      <mc:Choice Requires="x14">
        <control shapeId="5192" r:id="rId89" name="CheckBoxAllItem25">
          <controlPr defaultSize="0" disabled="1" autoLine="0" r:id="rId65">
            <anchor moveWithCells="1">
              <from>
                <xdr:col>0</xdr:col>
                <xdr:colOff>95250</xdr:colOff>
                <xdr:row>28</xdr:row>
                <xdr:rowOff>38100</xdr:rowOff>
              </from>
              <to>
                <xdr:col>0</xdr:col>
                <xdr:colOff>295275</xdr:colOff>
                <xdr:row>28</xdr:row>
                <xdr:rowOff>161925</xdr:rowOff>
              </to>
            </anchor>
          </controlPr>
        </control>
      </mc:Choice>
      <mc:Fallback>
        <control shapeId="5192" r:id="rId89" name="CheckBoxAllItem25"/>
      </mc:Fallback>
    </mc:AlternateContent>
    <mc:AlternateContent xmlns:mc="http://schemas.openxmlformats.org/markup-compatibility/2006">
      <mc:Choice Requires="x14">
        <control shapeId="5193" r:id="rId90" name="CheckBoxAllItem26">
          <controlPr defaultSize="0" disabled="1" autoLine="0" r:id="rId65">
            <anchor moveWithCells="1">
              <from>
                <xdr:col>0</xdr:col>
                <xdr:colOff>95250</xdr:colOff>
                <xdr:row>29</xdr:row>
                <xdr:rowOff>38100</xdr:rowOff>
              </from>
              <to>
                <xdr:col>0</xdr:col>
                <xdr:colOff>295275</xdr:colOff>
                <xdr:row>29</xdr:row>
                <xdr:rowOff>161925</xdr:rowOff>
              </to>
            </anchor>
          </controlPr>
        </control>
      </mc:Choice>
      <mc:Fallback>
        <control shapeId="5193" r:id="rId90" name="CheckBoxAllItem26"/>
      </mc:Fallback>
    </mc:AlternateContent>
    <mc:AlternateContent xmlns:mc="http://schemas.openxmlformats.org/markup-compatibility/2006">
      <mc:Choice Requires="x14">
        <control shapeId="5194" r:id="rId91" name="CheckBoxAllItem27">
          <controlPr defaultSize="0" disabled="1" autoLine="0" r:id="rId65">
            <anchor moveWithCells="1">
              <from>
                <xdr:col>0</xdr:col>
                <xdr:colOff>95250</xdr:colOff>
                <xdr:row>30</xdr:row>
                <xdr:rowOff>38100</xdr:rowOff>
              </from>
              <to>
                <xdr:col>0</xdr:col>
                <xdr:colOff>295275</xdr:colOff>
                <xdr:row>30</xdr:row>
                <xdr:rowOff>161925</xdr:rowOff>
              </to>
            </anchor>
          </controlPr>
        </control>
      </mc:Choice>
      <mc:Fallback>
        <control shapeId="5194" r:id="rId91" name="CheckBoxAllItem27"/>
      </mc:Fallback>
    </mc:AlternateContent>
    <mc:AlternateContent xmlns:mc="http://schemas.openxmlformats.org/markup-compatibility/2006">
      <mc:Choice Requires="x14">
        <control shapeId="5195" r:id="rId92" name="CheckBoxAllItem28">
          <controlPr defaultSize="0" disabled="1" autoLine="0" r:id="rId65">
            <anchor moveWithCells="1">
              <from>
                <xdr:col>0</xdr:col>
                <xdr:colOff>95250</xdr:colOff>
                <xdr:row>31</xdr:row>
                <xdr:rowOff>38100</xdr:rowOff>
              </from>
              <to>
                <xdr:col>0</xdr:col>
                <xdr:colOff>295275</xdr:colOff>
                <xdr:row>31</xdr:row>
                <xdr:rowOff>161925</xdr:rowOff>
              </to>
            </anchor>
          </controlPr>
        </control>
      </mc:Choice>
      <mc:Fallback>
        <control shapeId="5195" r:id="rId92" name="CheckBoxAllItem28"/>
      </mc:Fallback>
    </mc:AlternateContent>
    <mc:AlternateContent xmlns:mc="http://schemas.openxmlformats.org/markup-compatibility/2006">
      <mc:Choice Requires="x14">
        <control shapeId="5196" r:id="rId93" name="CheckBoxAllItem29">
          <controlPr defaultSize="0" disabled="1" autoLine="0" r:id="rId65">
            <anchor moveWithCells="1">
              <from>
                <xdr:col>0</xdr:col>
                <xdr:colOff>95250</xdr:colOff>
                <xdr:row>32</xdr:row>
                <xdr:rowOff>38100</xdr:rowOff>
              </from>
              <to>
                <xdr:col>0</xdr:col>
                <xdr:colOff>295275</xdr:colOff>
                <xdr:row>32</xdr:row>
                <xdr:rowOff>161925</xdr:rowOff>
              </to>
            </anchor>
          </controlPr>
        </control>
      </mc:Choice>
      <mc:Fallback>
        <control shapeId="5196" r:id="rId93" name="CheckBoxAllItem29"/>
      </mc:Fallback>
    </mc:AlternateContent>
    <mc:AlternateContent xmlns:mc="http://schemas.openxmlformats.org/markup-compatibility/2006">
      <mc:Choice Requires="x14">
        <control shapeId="5197" r:id="rId94" name="CheckBoxAllItem30">
          <controlPr defaultSize="0" disabled="1" autoLine="0" r:id="rId65">
            <anchor moveWithCells="1">
              <from>
                <xdr:col>0</xdr:col>
                <xdr:colOff>95250</xdr:colOff>
                <xdr:row>33</xdr:row>
                <xdr:rowOff>38100</xdr:rowOff>
              </from>
              <to>
                <xdr:col>0</xdr:col>
                <xdr:colOff>295275</xdr:colOff>
                <xdr:row>33</xdr:row>
                <xdr:rowOff>161925</xdr:rowOff>
              </to>
            </anchor>
          </controlPr>
        </control>
      </mc:Choice>
      <mc:Fallback>
        <control shapeId="5197" r:id="rId94" name="CheckBoxAllItem30"/>
      </mc:Fallback>
    </mc:AlternateContent>
    <mc:AlternateContent xmlns:mc="http://schemas.openxmlformats.org/markup-compatibility/2006">
      <mc:Choice Requires="x14">
        <control shapeId="5198" r:id="rId95" name="CheckBoxAllItem31">
          <controlPr defaultSize="0" disabled="1" autoLine="0" r:id="rId65">
            <anchor moveWithCells="1">
              <from>
                <xdr:col>0</xdr:col>
                <xdr:colOff>95250</xdr:colOff>
                <xdr:row>34</xdr:row>
                <xdr:rowOff>38100</xdr:rowOff>
              </from>
              <to>
                <xdr:col>0</xdr:col>
                <xdr:colOff>295275</xdr:colOff>
                <xdr:row>34</xdr:row>
                <xdr:rowOff>161925</xdr:rowOff>
              </to>
            </anchor>
          </controlPr>
        </control>
      </mc:Choice>
      <mc:Fallback>
        <control shapeId="5198" r:id="rId95" name="CheckBoxAllItem31"/>
      </mc:Fallback>
    </mc:AlternateContent>
    <mc:AlternateContent xmlns:mc="http://schemas.openxmlformats.org/markup-compatibility/2006">
      <mc:Choice Requires="x14">
        <control shapeId="5199" r:id="rId96" name="CheckBoxAllItem32">
          <controlPr defaultSize="0" disabled="1" autoLine="0" r:id="rId65">
            <anchor moveWithCells="1">
              <from>
                <xdr:col>0</xdr:col>
                <xdr:colOff>95250</xdr:colOff>
                <xdr:row>35</xdr:row>
                <xdr:rowOff>38100</xdr:rowOff>
              </from>
              <to>
                <xdr:col>0</xdr:col>
                <xdr:colOff>295275</xdr:colOff>
                <xdr:row>35</xdr:row>
                <xdr:rowOff>161925</xdr:rowOff>
              </to>
            </anchor>
          </controlPr>
        </control>
      </mc:Choice>
      <mc:Fallback>
        <control shapeId="5199" r:id="rId96" name="CheckBoxAllItem32"/>
      </mc:Fallback>
    </mc:AlternateContent>
    <mc:AlternateContent xmlns:mc="http://schemas.openxmlformats.org/markup-compatibility/2006">
      <mc:Choice Requires="x14">
        <control shapeId="5200" r:id="rId97" name="CheckBoxAllItem33">
          <controlPr defaultSize="0" disabled="1" autoLine="0" r:id="rId65">
            <anchor moveWithCells="1">
              <from>
                <xdr:col>0</xdr:col>
                <xdr:colOff>95250</xdr:colOff>
                <xdr:row>36</xdr:row>
                <xdr:rowOff>38100</xdr:rowOff>
              </from>
              <to>
                <xdr:col>0</xdr:col>
                <xdr:colOff>295275</xdr:colOff>
                <xdr:row>36</xdr:row>
                <xdr:rowOff>161925</xdr:rowOff>
              </to>
            </anchor>
          </controlPr>
        </control>
      </mc:Choice>
      <mc:Fallback>
        <control shapeId="5200" r:id="rId97" name="CheckBoxAllItem33"/>
      </mc:Fallback>
    </mc:AlternateContent>
    <mc:AlternateContent xmlns:mc="http://schemas.openxmlformats.org/markup-compatibility/2006">
      <mc:Choice Requires="x14">
        <control shapeId="5201" r:id="rId98" name="CheckBoxAllItem34">
          <controlPr defaultSize="0" disabled="1" autoLine="0" r:id="rId65">
            <anchor moveWithCells="1">
              <from>
                <xdr:col>0</xdr:col>
                <xdr:colOff>95250</xdr:colOff>
                <xdr:row>37</xdr:row>
                <xdr:rowOff>38100</xdr:rowOff>
              </from>
              <to>
                <xdr:col>0</xdr:col>
                <xdr:colOff>295275</xdr:colOff>
                <xdr:row>37</xdr:row>
                <xdr:rowOff>161925</xdr:rowOff>
              </to>
            </anchor>
          </controlPr>
        </control>
      </mc:Choice>
      <mc:Fallback>
        <control shapeId="5201" r:id="rId98" name="CheckBoxAllItem34"/>
      </mc:Fallback>
    </mc:AlternateContent>
    <mc:AlternateContent xmlns:mc="http://schemas.openxmlformats.org/markup-compatibility/2006">
      <mc:Choice Requires="x14">
        <control shapeId="5202" r:id="rId99" name="CheckBoxAllItem35">
          <controlPr defaultSize="0" disabled="1" autoLine="0" r:id="rId65">
            <anchor moveWithCells="1">
              <from>
                <xdr:col>0</xdr:col>
                <xdr:colOff>95250</xdr:colOff>
                <xdr:row>38</xdr:row>
                <xdr:rowOff>38100</xdr:rowOff>
              </from>
              <to>
                <xdr:col>0</xdr:col>
                <xdr:colOff>295275</xdr:colOff>
                <xdr:row>38</xdr:row>
                <xdr:rowOff>161925</xdr:rowOff>
              </to>
            </anchor>
          </controlPr>
        </control>
      </mc:Choice>
      <mc:Fallback>
        <control shapeId="5202" r:id="rId99" name="CheckBoxAllItem35"/>
      </mc:Fallback>
    </mc:AlternateContent>
    <mc:AlternateContent xmlns:mc="http://schemas.openxmlformats.org/markup-compatibility/2006">
      <mc:Choice Requires="x14">
        <control shapeId="5203" r:id="rId100" name="CheckBoxAllItem36">
          <controlPr defaultSize="0" disabled="1" autoLine="0" r:id="rId65">
            <anchor moveWithCells="1">
              <from>
                <xdr:col>0</xdr:col>
                <xdr:colOff>95250</xdr:colOff>
                <xdr:row>39</xdr:row>
                <xdr:rowOff>38100</xdr:rowOff>
              </from>
              <to>
                <xdr:col>0</xdr:col>
                <xdr:colOff>295275</xdr:colOff>
                <xdr:row>39</xdr:row>
                <xdr:rowOff>161925</xdr:rowOff>
              </to>
            </anchor>
          </controlPr>
        </control>
      </mc:Choice>
      <mc:Fallback>
        <control shapeId="5203" r:id="rId100" name="CheckBoxAllItem36"/>
      </mc:Fallback>
    </mc:AlternateContent>
    <mc:AlternateContent xmlns:mc="http://schemas.openxmlformats.org/markup-compatibility/2006">
      <mc:Choice Requires="x14">
        <control shapeId="5204" r:id="rId101" name="CheckBoxAllItem37">
          <controlPr defaultSize="0" disabled="1" autoLine="0" r:id="rId65">
            <anchor moveWithCells="1">
              <from>
                <xdr:col>0</xdr:col>
                <xdr:colOff>95250</xdr:colOff>
                <xdr:row>40</xdr:row>
                <xdr:rowOff>38100</xdr:rowOff>
              </from>
              <to>
                <xdr:col>0</xdr:col>
                <xdr:colOff>295275</xdr:colOff>
                <xdr:row>40</xdr:row>
                <xdr:rowOff>161925</xdr:rowOff>
              </to>
            </anchor>
          </controlPr>
        </control>
      </mc:Choice>
      <mc:Fallback>
        <control shapeId="5204" r:id="rId101" name="CheckBoxAllItem37"/>
      </mc:Fallback>
    </mc:AlternateContent>
    <mc:AlternateContent xmlns:mc="http://schemas.openxmlformats.org/markup-compatibility/2006">
      <mc:Choice Requires="x14">
        <control shapeId="5205" r:id="rId102" name="CheckBoxAllItem38">
          <controlPr defaultSize="0" disabled="1" autoLine="0" r:id="rId65">
            <anchor moveWithCells="1">
              <from>
                <xdr:col>0</xdr:col>
                <xdr:colOff>95250</xdr:colOff>
                <xdr:row>41</xdr:row>
                <xdr:rowOff>38100</xdr:rowOff>
              </from>
              <to>
                <xdr:col>0</xdr:col>
                <xdr:colOff>295275</xdr:colOff>
                <xdr:row>41</xdr:row>
                <xdr:rowOff>161925</xdr:rowOff>
              </to>
            </anchor>
          </controlPr>
        </control>
      </mc:Choice>
      <mc:Fallback>
        <control shapeId="5205" r:id="rId102" name="CheckBoxAllItem38"/>
      </mc:Fallback>
    </mc:AlternateContent>
    <mc:AlternateContent xmlns:mc="http://schemas.openxmlformats.org/markup-compatibility/2006">
      <mc:Choice Requires="x14">
        <control shapeId="5206" r:id="rId103" name="CheckBoxAllItem39">
          <controlPr defaultSize="0" disabled="1" autoLine="0" r:id="rId65">
            <anchor moveWithCells="1">
              <from>
                <xdr:col>0</xdr:col>
                <xdr:colOff>95250</xdr:colOff>
                <xdr:row>42</xdr:row>
                <xdr:rowOff>38100</xdr:rowOff>
              </from>
              <to>
                <xdr:col>0</xdr:col>
                <xdr:colOff>295275</xdr:colOff>
                <xdr:row>42</xdr:row>
                <xdr:rowOff>161925</xdr:rowOff>
              </to>
            </anchor>
          </controlPr>
        </control>
      </mc:Choice>
      <mc:Fallback>
        <control shapeId="5206" r:id="rId103" name="CheckBoxAllItem39"/>
      </mc:Fallback>
    </mc:AlternateContent>
    <mc:AlternateContent xmlns:mc="http://schemas.openxmlformats.org/markup-compatibility/2006">
      <mc:Choice Requires="x14">
        <control shapeId="5207" r:id="rId104" name="CheckBoxAllItem40">
          <controlPr defaultSize="0" disabled="1" autoLine="0" r:id="rId65">
            <anchor moveWithCells="1">
              <from>
                <xdr:col>0</xdr:col>
                <xdr:colOff>95250</xdr:colOff>
                <xdr:row>43</xdr:row>
                <xdr:rowOff>38100</xdr:rowOff>
              </from>
              <to>
                <xdr:col>0</xdr:col>
                <xdr:colOff>295275</xdr:colOff>
                <xdr:row>43</xdr:row>
                <xdr:rowOff>161925</xdr:rowOff>
              </to>
            </anchor>
          </controlPr>
        </control>
      </mc:Choice>
      <mc:Fallback>
        <control shapeId="5207" r:id="rId104" name="CheckBoxAllItem40"/>
      </mc:Fallback>
    </mc:AlternateContent>
    <mc:AlternateContent xmlns:mc="http://schemas.openxmlformats.org/markup-compatibility/2006">
      <mc:Choice Requires="x14">
        <control shapeId="5208" r:id="rId105" name="CheckBoxAllItem41">
          <controlPr defaultSize="0" disabled="1" autoLine="0" r:id="rId65">
            <anchor moveWithCells="1">
              <from>
                <xdr:col>0</xdr:col>
                <xdr:colOff>95250</xdr:colOff>
                <xdr:row>44</xdr:row>
                <xdr:rowOff>38100</xdr:rowOff>
              </from>
              <to>
                <xdr:col>0</xdr:col>
                <xdr:colOff>295275</xdr:colOff>
                <xdr:row>44</xdr:row>
                <xdr:rowOff>161925</xdr:rowOff>
              </to>
            </anchor>
          </controlPr>
        </control>
      </mc:Choice>
      <mc:Fallback>
        <control shapeId="5208" r:id="rId105" name="CheckBoxAllItem41"/>
      </mc:Fallback>
    </mc:AlternateContent>
    <mc:AlternateContent xmlns:mc="http://schemas.openxmlformats.org/markup-compatibility/2006">
      <mc:Choice Requires="x14">
        <control shapeId="5209" r:id="rId106" name="CheckBoxAllItem42">
          <controlPr defaultSize="0" disabled="1" autoLine="0" r:id="rId65">
            <anchor moveWithCells="1">
              <from>
                <xdr:col>0</xdr:col>
                <xdr:colOff>95250</xdr:colOff>
                <xdr:row>45</xdr:row>
                <xdr:rowOff>38100</xdr:rowOff>
              </from>
              <to>
                <xdr:col>0</xdr:col>
                <xdr:colOff>295275</xdr:colOff>
                <xdr:row>45</xdr:row>
                <xdr:rowOff>161925</xdr:rowOff>
              </to>
            </anchor>
          </controlPr>
        </control>
      </mc:Choice>
      <mc:Fallback>
        <control shapeId="5209" r:id="rId106" name="CheckBoxAllItem42"/>
      </mc:Fallback>
    </mc:AlternateContent>
    <mc:AlternateContent xmlns:mc="http://schemas.openxmlformats.org/markup-compatibility/2006">
      <mc:Choice Requires="x14">
        <control shapeId="5210" r:id="rId107" name="CheckBoxAllItem43">
          <controlPr defaultSize="0" disabled="1" autoLine="0" r:id="rId65">
            <anchor moveWithCells="1">
              <from>
                <xdr:col>0</xdr:col>
                <xdr:colOff>95250</xdr:colOff>
                <xdr:row>46</xdr:row>
                <xdr:rowOff>38100</xdr:rowOff>
              </from>
              <to>
                <xdr:col>0</xdr:col>
                <xdr:colOff>295275</xdr:colOff>
                <xdr:row>46</xdr:row>
                <xdr:rowOff>161925</xdr:rowOff>
              </to>
            </anchor>
          </controlPr>
        </control>
      </mc:Choice>
      <mc:Fallback>
        <control shapeId="5210" r:id="rId107" name="CheckBoxAllItem43"/>
      </mc:Fallback>
    </mc:AlternateContent>
    <mc:AlternateContent xmlns:mc="http://schemas.openxmlformats.org/markup-compatibility/2006">
      <mc:Choice Requires="x14">
        <control shapeId="5211" r:id="rId108" name="CheckBoxAllItem44">
          <controlPr defaultSize="0" disabled="1" autoLine="0" r:id="rId65">
            <anchor moveWithCells="1">
              <from>
                <xdr:col>0</xdr:col>
                <xdr:colOff>95250</xdr:colOff>
                <xdr:row>47</xdr:row>
                <xdr:rowOff>38100</xdr:rowOff>
              </from>
              <to>
                <xdr:col>0</xdr:col>
                <xdr:colOff>295275</xdr:colOff>
                <xdr:row>47</xdr:row>
                <xdr:rowOff>161925</xdr:rowOff>
              </to>
            </anchor>
          </controlPr>
        </control>
      </mc:Choice>
      <mc:Fallback>
        <control shapeId="5211" r:id="rId108" name="CheckBoxAllItem44"/>
      </mc:Fallback>
    </mc:AlternateContent>
    <mc:AlternateContent xmlns:mc="http://schemas.openxmlformats.org/markup-compatibility/2006">
      <mc:Choice Requires="x14">
        <control shapeId="5212" r:id="rId109" name="CheckBoxAllItem45">
          <controlPr defaultSize="0" disabled="1" autoLine="0" r:id="rId65">
            <anchor moveWithCells="1">
              <from>
                <xdr:col>0</xdr:col>
                <xdr:colOff>95250</xdr:colOff>
                <xdr:row>48</xdr:row>
                <xdr:rowOff>38100</xdr:rowOff>
              </from>
              <to>
                <xdr:col>0</xdr:col>
                <xdr:colOff>295275</xdr:colOff>
                <xdr:row>48</xdr:row>
                <xdr:rowOff>161925</xdr:rowOff>
              </to>
            </anchor>
          </controlPr>
        </control>
      </mc:Choice>
      <mc:Fallback>
        <control shapeId="5212" r:id="rId109" name="CheckBoxAllItem45"/>
      </mc:Fallback>
    </mc:AlternateContent>
    <mc:AlternateContent xmlns:mc="http://schemas.openxmlformats.org/markup-compatibility/2006">
      <mc:Choice Requires="x14">
        <control shapeId="5213" r:id="rId110" name="CheckBoxAllItem46">
          <controlPr defaultSize="0" disabled="1" autoLine="0" r:id="rId65">
            <anchor moveWithCells="1">
              <from>
                <xdr:col>0</xdr:col>
                <xdr:colOff>95250</xdr:colOff>
                <xdr:row>49</xdr:row>
                <xdr:rowOff>38100</xdr:rowOff>
              </from>
              <to>
                <xdr:col>0</xdr:col>
                <xdr:colOff>295275</xdr:colOff>
                <xdr:row>49</xdr:row>
                <xdr:rowOff>161925</xdr:rowOff>
              </to>
            </anchor>
          </controlPr>
        </control>
      </mc:Choice>
      <mc:Fallback>
        <control shapeId="5213" r:id="rId110" name="CheckBoxAllItem46"/>
      </mc:Fallback>
    </mc:AlternateContent>
    <mc:AlternateContent xmlns:mc="http://schemas.openxmlformats.org/markup-compatibility/2006">
      <mc:Choice Requires="x14">
        <control shapeId="5214" r:id="rId111" name="CheckBoxAllItem47">
          <controlPr defaultSize="0" disabled="1" autoLine="0" r:id="rId65">
            <anchor moveWithCells="1">
              <from>
                <xdr:col>0</xdr:col>
                <xdr:colOff>95250</xdr:colOff>
                <xdr:row>50</xdr:row>
                <xdr:rowOff>38100</xdr:rowOff>
              </from>
              <to>
                <xdr:col>0</xdr:col>
                <xdr:colOff>295275</xdr:colOff>
                <xdr:row>50</xdr:row>
                <xdr:rowOff>161925</xdr:rowOff>
              </to>
            </anchor>
          </controlPr>
        </control>
      </mc:Choice>
      <mc:Fallback>
        <control shapeId="5214" r:id="rId111" name="CheckBoxAllItem47"/>
      </mc:Fallback>
    </mc:AlternateContent>
    <mc:AlternateContent xmlns:mc="http://schemas.openxmlformats.org/markup-compatibility/2006">
      <mc:Choice Requires="x14">
        <control shapeId="5215" r:id="rId112" name="CheckBoxAllItem48">
          <controlPr defaultSize="0" disabled="1" autoLine="0" r:id="rId65">
            <anchor moveWithCells="1">
              <from>
                <xdr:col>0</xdr:col>
                <xdr:colOff>95250</xdr:colOff>
                <xdr:row>51</xdr:row>
                <xdr:rowOff>38100</xdr:rowOff>
              </from>
              <to>
                <xdr:col>0</xdr:col>
                <xdr:colOff>295275</xdr:colOff>
                <xdr:row>51</xdr:row>
                <xdr:rowOff>161925</xdr:rowOff>
              </to>
            </anchor>
          </controlPr>
        </control>
      </mc:Choice>
      <mc:Fallback>
        <control shapeId="5215" r:id="rId112" name="CheckBoxAllItem48"/>
      </mc:Fallback>
    </mc:AlternateContent>
    <mc:AlternateContent xmlns:mc="http://schemas.openxmlformats.org/markup-compatibility/2006">
      <mc:Choice Requires="x14">
        <control shapeId="5216" r:id="rId113" name="CheckBoxAllItem49">
          <controlPr defaultSize="0" disabled="1" autoLine="0" r:id="rId65">
            <anchor moveWithCells="1">
              <from>
                <xdr:col>0</xdr:col>
                <xdr:colOff>95250</xdr:colOff>
                <xdr:row>52</xdr:row>
                <xdr:rowOff>38100</xdr:rowOff>
              </from>
              <to>
                <xdr:col>0</xdr:col>
                <xdr:colOff>295275</xdr:colOff>
                <xdr:row>52</xdr:row>
                <xdr:rowOff>161925</xdr:rowOff>
              </to>
            </anchor>
          </controlPr>
        </control>
      </mc:Choice>
      <mc:Fallback>
        <control shapeId="5216" r:id="rId113" name="CheckBoxAllItem49"/>
      </mc:Fallback>
    </mc:AlternateContent>
    <mc:AlternateContent xmlns:mc="http://schemas.openxmlformats.org/markup-compatibility/2006">
      <mc:Choice Requires="x14">
        <control shapeId="5217" r:id="rId114" name="CheckBoxAllItem50">
          <controlPr defaultSize="0" disabled="1" autoLine="0" r:id="rId65">
            <anchor moveWithCells="1">
              <from>
                <xdr:col>0</xdr:col>
                <xdr:colOff>95250</xdr:colOff>
                <xdr:row>53</xdr:row>
                <xdr:rowOff>38100</xdr:rowOff>
              </from>
              <to>
                <xdr:col>0</xdr:col>
                <xdr:colOff>295275</xdr:colOff>
                <xdr:row>53</xdr:row>
                <xdr:rowOff>161925</xdr:rowOff>
              </to>
            </anchor>
          </controlPr>
        </control>
      </mc:Choice>
      <mc:Fallback>
        <control shapeId="5217" r:id="rId114" name="CheckBoxAllItem50"/>
      </mc:Fallback>
    </mc:AlternateContent>
    <mc:AlternateContent xmlns:mc="http://schemas.openxmlformats.org/markup-compatibility/2006">
      <mc:Choice Requires="x14">
        <control shapeId="5218" r:id="rId115" name="CheckBoxAllItem51">
          <controlPr defaultSize="0" disabled="1" autoLine="0" r:id="rId65">
            <anchor moveWithCells="1">
              <from>
                <xdr:col>0</xdr:col>
                <xdr:colOff>95250</xdr:colOff>
                <xdr:row>54</xdr:row>
                <xdr:rowOff>38100</xdr:rowOff>
              </from>
              <to>
                <xdr:col>0</xdr:col>
                <xdr:colOff>295275</xdr:colOff>
                <xdr:row>54</xdr:row>
                <xdr:rowOff>161925</xdr:rowOff>
              </to>
            </anchor>
          </controlPr>
        </control>
      </mc:Choice>
      <mc:Fallback>
        <control shapeId="5218" r:id="rId115" name="CheckBoxAllItem51"/>
      </mc:Fallback>
    </mc:AlternateContent>
    <mc:AlternateContent xmlns:mc="http://schemas.openxmlformats.org/markup-compatibility/2006">
      <mc:Choice Requires="x14">
        <control shapeId="5219" r:id="rId116" name="CheckBoxAllItem52">
          <controlPr defaultSize="0" disabled="1" autoLine="0" r:id="rId65">
            <anchor moveWithCells="1">
              <from>
                <xdr:col>0</xdr:col>
                <xdr:colOff>95250</xdr:colOff>
                <xdr:row>55</xdr:row>
                <xdr:rowOff>38100</xdr:rowOff>
              </from>
              <to>
                <xdr:col>0</xdr:col>
                <xdr:colOff>295275</xdr:colOff>
                <xdr:row>55</xdr:row>
                <xdr:rowOff>161925</xdr:rowOff>
              </to>
            </anchor>
          </controlPr>
        </control>
      </mc:Choice>
      <mc:Fallback>
        <control shapeId="5219" r:id="rId116" name="CheckBoxAllItem52"/>
      </mc:Fallback>
    </mc:AlternateContent>
    <mc:AlternateContent xmlns:mc="http://schemas.openxmlformats.org/markup-compatibility/2006">
      <mc:Choice Requires="x14">
        <control shapeId="5220" r:id="rId117" name="CheckBoxAllItem53">
          <controlPr defaultSize="0" disabled="1" autoLine="0" r:id="rId65">
            <anchor moveWithCells="1">
              <from>
                <xdr:col>0</xdr:col>
                <xdr:colOff>95250</xdr:colOff>
                <xdr:row>56</xdr:row>
                <xdr:rowOff>38100</xdr:rowOff>
              </from>
              <to>
                <xdr:col>0</xdr:col>
                <xdr:colOff>295275</xdr:colOff>
                <xdr:row>56</xdr:row>
                <xdr:rowOff>161925</xdr:rowOff>
              </to>
            </anchor>
          </controlPr>
        </control>
      </mc:Choice>
      <mc:Fallback>
        <control shapeId="5220" r:id="rId117" name="CheckBoxAllItem53"/>
      </mc:Fallback>
    </mc:AlternateContent>
    <mc:AlternateContent xmlns:mc="http://schemas.openxmlformats.org/markup-compatibility/2006">
      <mc:Choice Requires="x14">
        <control shapeId="5221" r:id="rId118" name="CheckBoxAllItem54">
          <controlPr defaultSize="0" disabled="1" autoLine="0" r:id="rId65">
            <anchor moveWithCells="1">
              <from>
                <xdr:col>0</xdr:col>
                <xdr:colOff>95250</xdr:colOff>
                <xdr:row>57</xdr:row>
                <xdr:rowOff>38100</xdr:rowOff>
              </from>
              <to>
                <xdr:col>0</xdr:col>
                <xdr:colOff>295275</xdr:colOff>
                <xdr:row>57</xdr:row>
                <xdr:rowOff>161925</xdr:rowOff>
              </to>
            </anchor>
          </controlPr>
        </control>
      </mc:Choice>
      <mc:Fallback>
        <control shapeId="5221" r:id="rId118" name="CheckBoxAllItem54"/>
      </mc:Fallback>
    </mc:AlternateContent>
    <mc:AlternateContent xmlns:mc="http://schemas.openxmlformats.org/markup-compatibility/2006">
      <mc:Choice Requires="x14">
        <control shapeId="5222" r:id="rId119" name="CheckBoxAllItem55">
          <controlPr defaultSize="0" disabled="1" autoLine="0" r:id="rId65">
            <anchor moveWithCells="1">
              <from>
                <xdr:col>0</xdr:col>
                <xdr:colOff>95250</xdr:colOff>
                <xdr:row>58</xdr:row>
                <xdr:rowOff>38100</xdr:rowOff>
              </from>
              <to>
                <xdr:col>0</xdr:col>
                <xdr:colOff>295275</xdr:colOff>
                <xdr:row>58</xdr:row>
                <xdr:rowOff>161925</xdr:rowOff>
              </to>
            </anchor>
          </controlPr>
        </control>
      </mc:Choice>
      <mc:Fallback>
        <control shapeId="5222" r:id="rId119" name="CheckBoxAllItem55"/>
      </mc:Fallback>
    </mc:AlternateContent>
    <mc:AlternateContent xmlns:mc="http://schemas.openxmlformats.org/markup-compatibility/2006">
      <mc:Choice Requires="x14">
        <control shapeId="5223" r:id="rId120" name="CheckBoxAllItem56">
          <controlPr defaultSize="0" disabled="1" autoLine="0" r:id="rId65">
            <anchor moveWithCells="1">
              <from>
                <xdr:col>0</xdr:col>
                <xdr:colOff>95250</xdr:colOff>
                <xdr:row>59</xdr:row>
                <xdr:rowOff>38100</xdr:rowOff>
              </from>
              <to>
                <xdr:col>0</xdr:col>
                <xdr:colOff>295275</xdr:colOff>
                <xdr:row>59</xdr:row>
                <xdr:rowOff>161925</xdr:rowOff>
              </to>
            </anchor>
          </controlPr>
        </control>
      </mc:Choice>
      <mc:Fallback>
        <control shapeId="5223" r:id="rId120" name="CheckBoxAllItem56"/>
      </mc:Fallback>
    </mc:AlternateContent>
    <mc:AlternateContent xmlns:mc="http://schemas.openxmlformats.org/markup-compatibility/2006">
      <mc:Choice Requires="x14">
        <control shapeId="5224" r:id="rId121" name="CheckBoxAllItem57">
          <controlPr defaultSize="0" disabled="1" autoLine="0" r:id="rId65">
            <anchor moveWithCells="1">
              <from>
                <xdr:col>0</xdr:col>
                <xdr:colOff>95250</xdr:colOff>
                <xdr:row>60</xdr:row>
                <xdr:rowOff>38100</xdr:rowOff>
              </from>
              <to>
                <xdr:col>0</xdr:col>
                <xdr:colOff>295275</xdr:colOff>
                <xdr:row>60</xdr:row>
                <xdr:rowOff>161925</xdr:rowOff>
              </to>
            </anchor>
          </controlPr>
        </control>
      </mc:Choice>
      <mc:Fallback>
        <control shapeId="5224" r:id="rId121" name="CheckBoxAllItem57"/>
      </mc:Fallback>
    </mc:AlternateContent>
    <mc:AlternateContent xmlns:mc="http://schemas.openxmlformats.org/markup-compatibility/2006">
      <mc:Choice Requires="x14">
        <control shapeId="5225" r:id="rId122" name="CheckBoxAllItem58">
          <controlPr defaultSize="0" disabled="1" autoLine="0" r:id="rId65">
            <anchor moveWithCells="1">
              <from>
                <xdr:col>0</xdr:col>
                <xdr:colOff>95250</xdr:colOff>
                <xdr:row>61</xdr:row>
                <xdr:rowOff>38100</xdr:rowOff>
              </from>
              <to>
                <xdr:col>0</xdr:col>
                <xdr:colOff>295275</xdr:colOff>
                <xdr:row>61</xdr:row>
                <xdr:rowOff>161925</xdr:rowOff>
              </to>
            </anchor>
          </controlPr>
        </control>
      </mc:Choice>
      <mc:Fallback>
        <control shapeId="5225" r:id="rId122" name="CheckBoxAllItem58"/>
      </mc:Fallback>
    </mc:AlternateContent>
    <mc:AlternateContent xmlns:mc="http://schemas.openxmlformats.org/markup-compatibility/2006">
      <mc:Choice Requires="x14">
        <control shapeId="5226" r:id="rId123" name="CheckBoxAllItem59">
          <controlPr defaultSize="0" disabled="1" autoLine="0" r:id="rId65">
            <anchor moveWithCells="1">
              <from>
                <xdr:col>0</xdr:col>
                <xdr:colOff>95250</xdr:colOff>
                <xdr:row>62</xdr:row>
                <xdr:rowOff>38100</xdr:rowOff>
              </from>
              <to>
                <xdr:col>0</xdr:col>
                <xdr:colOff>295275</xdr:colOff>
                <xdr:row>62</xdr:row>
                <xdr:rowOff>161925</xdr:rowOff>
              </to>
            </anchor>
          </controlPr>
        </control>
      </mc:Choice>
      <mc:Fallback>
        <control shapeId="5226" r:id="rId123" name="CheckBoxAllItem59"/>
      </mc:Fallback>
    </mc:AlternateContent>
    <mc:AlternateContent xmlns:mc="http://schemas.openxmlformats.org/markup-compatibility/2006">
      <mc:Choice Requires="x14">
        <control shapeId="5227" r:id="rId124" name="CheckBoxAllItem60">
          <controlPr defaultSize="0" disabled="1" autoLine="0" r:id="rId65">
            <anchor moveWithCells="1">
              <from>
                <xdr:col>0</xdr:col>
                <xdr:colOff>95250</xdr:colOff>
                <xdr:row>63</xdr:row>
                <xdr:rowOff>38100</xdr:rowOff>
              </from>
              <to>
                <xdr:col>0</xdr:col>
                <xdr:colOff>295275</xdr:colOff>
                <xdr:row>63</xdr:row>
                <xdr:rowOff>161925</xdr:rowOff>
              </to>
            </anchor>
          </controlPr>
        </control>
      </mc:Choice>
      <mc:Fallback>
        <control shapeId="5227" r:id="rId124" name="CheckBoxAllItem60"/>
      </mc:Fallback>
    </mc:AlternateContent>
    <mc:AlternateContent xmlns:mc="http://schemas.openxmlformats.org/markup-compatibility/2006">
      <mc:Choice Requires="x14">
        <control shapeId="5228" r:id="rId125" name="CheckBoxAllItem61">
          <controlPr defaultSize="0" disabled="1" autoLine="0" r:id="rId65">
            <anchor moveWithCells="1">
              <from>
                <xdr:col>0</xdr:col>
                <xdr:colOff>95250</xdr:colOff>
                <xdr:row>64</xdr:row>
                <xdr:rowOff>38100</xdr:rowOff>
              </from>
              <to>
                <xdr:col>0</xdr:col>
                <xdr:colOff>295275</xdr:colOff>
                <xdr:row>64</xdr:row>
                <xdr:rowOff>161925</xdr:rowOff>
              </to>
            </anchor>
          </controlPr>
        </control>
      </mc:Choice>
      <mc:Fallback>
        <control shapeId="5228" r:id="rId125" name="CheckBoxAllItem61"/>
      </mc:Fallback>
    </mc:AlternateContent>
    <mc:AlternateContent xmlns:mc="http://schemas.openxmlformats.org/markup-compatibility/2006">
      <mc:Choice Requires="x14">
        <control shapeId="5229" r:id="rId126" name="CheckBoxAllItem62">
          <controlPr defaultSize="0" disabled="1" autoLine="0" r:id="rId65">
            <anchor moveWithCells="1">
              <from>
                <xdr:col>0</xdr:col>
                <xdr:colOff>95250</xdr:colOff>
                <xdr:row>65</xdr:row>
                <xdr:rowOff>38100</xdr:rowOff>
              </from>
              <to>
                <xdr:col>0</xdr:col>
                <xdr:colOff>295275</xdr:colOff>
                <xdr:row>65</xdr:row>
                <xdr:rowOff>161925</xdr:rowOff>
              </to>
            </anchor>
          </controlPr>
        </control>
      </mc:Choice>
      <mc:Fallback>
        <control shapeId="5229" r:id="rId126" name="CheckBoxAllItem62"/>
      </mc:Fallback>
    </mc:AlternateContent>
    <mc:AlternateContent xmlns:mc="http://schemas.openxmlformats.org/markup-compatibility/2006">
      <mc:Choice Requires="x14">
        <control shapeId="5230" r:id="rId127" name="CheckBoxAllItem63">
          <controlPr defaultSize="0" disabled="1" autoLine="0" r:id="rId65">
            <anchor moveWithCells="1">
              <from>
                <xdr:col>0</xdr:col>
                <xdr:colOff>95250</xdr:colOff>
                <xdr:row>66</xdr:row>
                <xdr:rowOff>38100</xdr:rowOff>
              </from>
              <to>
                <xdr:col>0</xdr:col>
                <xdr:colOff>295275</xdr:colOff>
                <xdr:row>66</xdr:row>
                <xdr:rowOff>161925</xdr:rowOff>
              </to>
            </anchor>
          </controlPr>
        </control>
      </mc:Choice>
      <mc:Fallback>
        <control shapeId="5230" r:id="rId127" name="CheckBoxAllItem63"/>
      </mc:Fallback>
    </mc:AlternateContent>
    <mc:AlternateContent xmlns:mc="http://schemas.openxmlformats.org/markup-compatibility/2006">
      <mc:Choice Requires="x14">
        <control shapeId="5231" r:id="rId128" name="CheckBoxAllItem64">
          <controlPr defaultSize="0" disabled="1" autoLine="0" r:id="rId65">
            <anchor moveWithCells="1">
              <from>
                <xdr:col>0</xdr:col>
                <xdr:colOff>95250</xdr:colOff>
                <xdr:row>67</xdr:row>
                <xdr:rowOff>38100</xdr:rowOff>
              </from>
              <to>
                <xdr:col>0</xdr:col>
                <xdr:colOff>295275</xdr:colOff>
                <xdr:row>67</xdr:row>
                <xdr:rowOff>161925</xdr:rowOff>
              </to>
            </anchor>
          </controlPr>
        </control>
      </mc:Choice>
      <mc:Fallback>
        <control shapeId="5231" r:id="rId128" name="CheckBoxAllItem64"/>
      </mc:Fallback>
    </mc:AlternateContent>
    <mc:AlternateContent xmlns:mc="http://schemas.openxmlformats.org/markup-compatibility/2006">
      <mc:Choice Requires="x14">
        <control shapeId="5232" r:id="rId129" name="CheckBoxAllItem65">
          <controlPr defaultSize="0" disabled="1" autoLine="0" r:id="rId65">
            <anchor moveWithCells="1">
              <from>
                <xdr:col>0</xdr:col>
                <xdr:colOff>95250</xdr:colOff>
                <xdr:row>68</xdr:row>
                <xdr:rowOff>38100</xdr:rowOff>
              </from>
              <to>
                <xdr:col>0</xdr:col>
                <xdr:colOff>295275</xdr:colOff>
                <xdr:row>68</xdr:row>
                <xdr:rowOff>161925</xdr:rowOff>
              </to>
            </anchor>
          </controlPr>
        </control>
      </mc:Choice>
      <mc:Fallback>
        <control shapeId="5232" r:id="rId129" name="CheckBoxAllItem65"/>
      </mc:Fallback>
    </mc:AlternateContent>
    <mc:AlternateContent xmlns:mc="http://schemas.openxmlformats.org/markup-compatibility/2006">
      <mc:Choice Requires="x14">
        <control shapeId="5233" r:id="rId130" name="CheckBoxAllItem66">
          <controlPr defaultSize="0" disabled="1" autoLine="0" r:id="rId65">
            <anchor moveWithCells="1">
              <from>
                <xdr:col>0</xdr:col>
                <xdr:colOff>95250</xdr:colOff>
                <xdr:row>69</xdr:row>
                <xdr:rowOff>38100</xdr:rowOff>
              </from>
              <to>
                <xdr:col>0</xdr:col>
                <xdr:colOff>295275</xdr:colOff>
                <xdr:row>69</xdr:row>
                <xdr:rowOff>161925</xdr:rowOff>
              </to>
            </anchor>
          </controlPr>
        </control>
      </mc:Choice>
      <mc:Fallback>
        <control shapeId="5233" r:id="rId130" name="CheckBoxAllItem66"/>
      </mc:Fallback>
    </mc:AlternateContent>
    <mc:AlternateContent xmlns:mc="http://schemas.openxmlformats.org/markup-compatibility/2006">
      <mc:Choice Requires="x14">
        <control shapeId="5234" r:id="rId131" name="CheckBoxAllItem67">
          <controlPr defaultSize="0" disabled="1" autoLine="0" r:id="rId65">
            <anchor moveWithCells="1">
              <from>
                <xdr:col>0</xdr:col>
                <xdr:colOff>95250</xdr:colOff>
                <xdr:row>70</xdr:row>
                <xdr:rowOff>38100</xdr:rowOff>
              </from>
              <to>
                <xdr:col>0</xdr:col>
                <xdr:colOff>295275</xdr:colOff>
                <xdr:row>70</xdr:row>
                <xdr:rowOff>161925</xdr:rowOff>
              </to>
            </anchor>
          </controlPr>
        </control>
      </mc:Choice>
      <mc:Fallback>
        <control shapeId="5234" r:id="rId131" name="CheckBoxAllItem67"/>
      </mc:Fallback>
    </mc:AlternateContent>
    <mc:AlternateContent xmlns:mc="http://schemas.openxmlformats.org/markup-compatibility/2006">
      <mc:Choice Requires="x14">
        <control shapeId="5235" r:id="rId132" name="CheckBoxAllItem68">
          <controlPr defaultSize="0" disabled="1" autoLine="0" r:id="rId65">
            <anchor moveWithCells="1">
              <from>
                <xdr:col>0</xdr:col>
                <xdr:colOff>95250</xdr:colOff>
                <xdr:row>71</xdr:row>
                <xdr:rowOff>38100</xdr:rowOff>
              </from>
              <to>
                <xdr:col>0</xdr:col>
                <xdr:colOff>295275</xdr:colOff>
                <xdr:row>71</xdr:row>
                <xdr:rowOff>161925</xdr:rowOff>
              </to>
            </anchor>
          </controlPr>
        </control>
      </mc:Choice>
      <mc:Fallback>
        <control shapeId="5235" r:id="rId132" name="CheckBoxAllItem68"/>
      </mc:Fallback>
    </mc:AlternateContent>
    <mc:AlternateContent xmlns:mc="http://schemas.openxmlformats.org/markup-compatibility/2006">
      <mc:Choice Requires="x14">
        <control shapeId="5236" r:id="rId133" name="CheckBoxAllItem69">
          <controlPr defaultSize="0" disabled="1" autoLine="0" r:id="rId65">
            <anchor moveWithCells="1">
              <from>
                <xdr:col>0</xdr:col>
                <xdr:colOff>95250</xdr:colOff>
                <xdr:row>72</xdr:row>
                <xdr:rowOff>38100</xdr:rowOff>
              </from>
              <to>
                <xdr:col>0</xdr:col>
                <xdr:colOff>295275</xdr:colOff>
                <xdr:row>72</xdr:row>
                <xdr:rowOff>161925</xdr:rowOff>
              </to>
            </anchor>
          </controlPr>
        </control>
      </mc:Choice>
      <mc:Fallback>
        <control shapeId="5236" r:id="rId133" name="CheckBoxAllItem69"/>
      </mc:Fallback>
    </mc:AlternateContent>
    <mc:AlternateContent xmlns:mc="http://schemas.openxmlformats.org/markup-compatibility/2006">
      <mc:Choice Requires="x14">
        <control shapeId="5237" r:id="rId134" name="CheckBoxAllItem70">
          <controlPr defaultSize="0" disabled="1" autoLine="0" r:id="rId65">
            <anchor moveWithCells="1">
              <from>
                <xdr:col>0</xdr:col>
                <xdr:colOff>95250</xdr:colOff>
                <xdr:row>73</xdr:row>
                <xdr:rowOff>38100</xdr:rowOff>
              </from>
              <to>
                <xdr:col>0</xdr:col>
                <xdr:colOff>295275</xdr:colOff>
                <xdr:row>73</xdr:row>
                <xdr:rowOff>161925</xdr:rowOff>
              </to>
            </anchor>
          </controlPr>
        </control>
      </mc:Choice>
      <mc:Fallback>
        <control shapeId="5237" r:id="rId134" name="CheckBoxAllItem70"/>
      </mc:Fallback>
    </mc:AlternateContent>
    <mc:AlternateContent xmlns:mc="http://schemas.openxmlformats.org/markup-compatibility/2006">
      <mc:Choice Requires="x14">
        <control shapeId="5238" r:id="rId135" name="CheckBox1030AM1">
          <controlPr defaultSize="0" autoLine="0" r:id="rId136">
            <anchor moveWithCells="1">
              <from>
                <xdr:col>24</xdr:col>
                <xdr:colOff>161925</xdr:colOff>
                <xdr:row>4</xdr:row>
                <xdr:rowOff>47625</xdr:rowOff>
              </from>
              <to>
                <xdr:col>24</xdr:col>
                <xdr:colOff>361950</xdr:colOff>
                <xdr:row>4</xdr:row>
                <xdr:rowOff>171450</xdr:rowOff>
              </to>
            </anchor>
          </controlPr>
        </control>
      </mc:Choice>
      <mc:Fallback>
        <control shapeId="5238" r:id="rId135" name="CheckBox1030AM1"/>
      </mc:Fallback>
    </mc:AlternateContent>
    <mc:AlternateContent xmlns:mc="http://schemas.openxmlformats.org/markup-compatibility/2006">
      <mc:Choice Requires="x14">
        <control shapeId="5239" r:id="rId137" name="CheckBox1030AM2">
          <controlPr defaultSize="0" autoLine="0" r:id="rId136">
            <anchor moveWithCells="1">
              <from>
                <xdr:col>24</xdr:col>
                <xdr:colOff>161925</xdr:colOff>
                <xdr:row>5</xdr:row>
                <xdr:rowOff>47625</xdr:rowOff>
              </from>
              <to>
                <xdr:col>24</xdr:col>
                <xdr:colOff>361950</xdr:colOff>
                <xdr:row>5</xdr:row>
                <xdr:rowOff>171450</xdr:rowOff>
              </to>
            </anchor>
          </controlPr>
        </control>
      </mc:Choice>
      <mc:Fallback>
        <control shapeId="5239" r:id="rId137" name="CheckBox1030AM2"/>
      </mc:Fallback>
    </mc:AlternateContent>
    <mc:AlternateContent xmlns:mc="http://schemas.openxmlformats.org/markup-compatibility/2006">
      <mc:Choice Requires="x14">
        <control shapeId="5240" r:id="rId138" name="CheckBox1030AM3">
          <controlPr defaultSize="0" autoLine="0" r:id="rId136">
            <anchor moveWithCells="1">
              <from>
                <xdr:col>24</xdr:col>
                <xdr:colOff>161925</xdr:colOff>
                <xdr:row>6</xdr:row>
                <xdr:rowOff>47625</xdr:rowOff>
              </from>
              <to>
                <xdr:col>24</xdr:col>
                <xdr:colOff>361950</xdr:colOff>
                <xdr:row>6</xdr:row>
                <xdr:rowOff>171450</xdr:rowOff>
              </to>
            </anchor>
          </controlPr>
        </control>
      </mc:Choice>
      <mc:Fallback>
        <control shapeId="5240" r:id="rId138" name="CheckBox1030AM3"/>
      </mc:Fallback>
    </mc:AlternateContent>
    <mc:AlternateContent xmlns:mc="http://schemas.openxmlformats.org/markup-compatibility/2006">
      <mc:Choice Requires="x14">
        <control shapeId="5241" r:id="rId139" name="CheckBox1030AM4">
          <controlPr defaultSize="0" autoLine="0" r:id="rId136">
            <anchor moveWithCells="1">
              <from>
                <xdr:col>24</xdr:col>
                <xdr:colOff>161925</xdr:colOff>
                <xdr:row>7</xdr:row>
                <xdr:rowOff>47625</xdr:rowOff>
              </from>
              <to>
                <xdr:col>24</xdr:col>
                <xdr:colOff>361950</xdr:colOff>
                <xdr:row>7</xdr:row>
                <xdr:rowOff>171450</xdr:rowOff>
              </to>
            </anchor>
          </controlPr>
        </control>
      </mc:Choice>
      <mc:Fallback>
        <control shapeId="5241" r:id="rId139" name="CheckBox1030AM4"/>
      </mc:Fallback>
    </mc:AlternateContent>
    <mc:AlternateContent xmlns:mc="http://schemas.openxmlformats.org/markup-compatibility/2006">
      <mc:Choice Requires="x14">
        <control shapeId="5242" r:id="rId140" name="CheckBox1030AM5">
          <controlPr defaultSize="0" autoLine="0" r:id="rId136">
            <anchor moveWithCells="1">
              <from>
                <xdr:col>24</xdr:col>
                <xdr:colOff>161925</xdr:colOff>
                <xdr:row>8</xdr:row>
                <xdr:rowOff>47625</xdr:rowOff>
              </from>
              <to>
                <xdr:col>24</xdr:col>
                <xdr:colOff>361950</xdr:colOff>
                <xdr:row>8</xdr:row>
                <xdr:rowOff>171450</xdr:rowOff>
              </to>
            </anchor>
          </controlPr>
        </control>
      </mc:Choice>
      <mc:Fallback>
        <control shapeId="5242" r:id="rId140" name="CheckBox1030AM5"/>
      </mc:Fallback>
    </mc:AlternateContent>
    <mc:AlternateContent xmlns:mc="http://schemas.openxmlformats.org/markup-compatibility/2006">
      <mc:Choice Requires="x14">
        <control shapeId="5243" r:id="rId141" name="CheckBox1030AM6">
          <controlPr defaultSize="0" autoLine="0" r:id="rId136">
            <anchor moveWithCells="1">
              <from>
                <xdr:col>24</xdr:col>
                <xdr:colOff>161925</xdr:colOff>
                <xdr:row>9</xdr:row>
                <xdr:rowOff>47625</xdr:rowOff>
              </from>
              <to>
                <xdr:col>24</xdr:col>
                <xdr:colOff>361950</xdr:colOff>
                <xdr:row>9</xdr:row>
                <xdr:rowOff>171450</xdr:rowOff>
              </to>
            </anchor>
          </controlPr>
        </control>
      </mc:Choice>
      <mc:Fallback>
        <control shapeId="5243" r:id="rId141" name="CheckBox1030AM6"/>
      </mc:Fallback>
    </mc:AlternateContent>
    <mc:AlternateContent xmlns:mc="http://schemas.openxmlformats.org/markup-compatibility/2006">
      <mc:Choice Requires="x14">
        <control shapeId="5244" r:id="rId142" name="CheckBox1030AM7">
          <controlPr defaultSize="0" autoLine="0" r:id="rId136">
            <anchor moveWithCells="1">
              <from>
                <xdr:col>24</xdr:col>
                <xdr:colOff>161925</xdr:colOff>
                <xdr:row>10</xdr:row>
                <xdr:rowOff>47625</xdr:rowOff>
              </from>
              <to>
                <xdr:col>24</xdr:col>
                <xdr:colOff>361950</xdr:colOff>
                <xdr:row>10</xdr:row>
                <xdr:rowOff>171450</xdr:rowOff>
              </to>
            </anchor>
          </controlPr>
        </control>
      </mc:Choice>
      <mc:Fallback>
        <control shapeId="5244" r:id="rId142" name="CheckBox1030AM7"/>
      </mc:Fallback>
    </mc:AlternateContent>
    <mc:AlternateContent xmlns:mc="http://schemas.openxmlformats.org/markup-compatibility/2006">
      <mc:Choice Requires="x14">
        <control shapeId="5245" r:id="rId143" name="CheckBox1030AM8">
          <controlPr defaultSize="0" autoLine="0" r:id="rId136">
            <anchor moveWithCells="1">
              <from>
                <xdr:col>24</xdr:col>
                <xdr:colOff>161925</xdr:colOff>
                <xdr:row>11</xdr:row>
                <xdr:rowOff>47625</xdr:rowOff>
              </from>
              <to>
                <xdr:col>24</xdr:col>
                <xdr:colOff>361950</xdr:colOff>
                <xdr:row>11</xdr:row>
                <xdr:rowOff>171450</xdr:rowOff>
              </to>
            </anchor>
          </controlPr>
        </control>
      </mc:Choice>
      <mc:Fallback>
        <control shapeId="5245" r:id="rId143" name="CheckBox1030AM8"/>
      </mc:Fallback>
    </mc:AlternateContent>
    <mc:AlternateContent xmlns:mc="http://schemas.openxmlformats.org/markup-compatibility/2006">
      <mc:Choice Requires="x14">
        <control shapeId="5246" r:id="rId144" name="CheckBox1030AM9">
          <controlPr defaultSize="0" autoLine="0" r:id="rId136">
            <anchor moveWithCells="1">
              <from>
                <xdr:col>24</xdr:col>
                <xdr:colOff>161925</xdr:colOff>
                <xdr:row>12</xdr:row>
                <xdr:rowOff>47625</xdr:rowOff>
              </from>
              <to>
                <xdr:col>24</xdr:col>
                <xdr:colOff>361950</xdr:colOff>
                <xdr:row>12</xdr:row>
                <xdr:rowOff>171450</xdr:rowOff>
              </to>
            </anchor>
          </controlPr>
        </control>
      </mc:Choice>
      <mc:Fallback>
        <control shapeId="5246" r:id="rId144" name="CheckBox1030AM9"/>
      </mc:Fallback>
    </mc:AlternateContent>
    <mc:AlternateContent xmlns:mc="http://schemas.openxmlformats.org/markup-compatibility/2006">
      <mc:Choice Requires="x14">
        <control shapeId="5247" r:id="rId145" name="CheckBox1030AM10">
          <controlPr defaultSize="0" autoLine="0" r:id="rId136">
            <anchor moveWithCells="1">
              <from>
                <xdr:col>24</xdr:col>
                <xdr:colOff>161925</xdr:colOff>
                <xdr:row>13</xdr:row>
                <xdr:rowOff>47625</xdr:rowOff>
              </from>
              <to>
                <xdr:col>24</xdr:col>
                <xdr:colOff>361950</xdr:colOff>
                <xdr:row>13</xdr:row>
                <xdr:rowOff>171450</xdr:rowOff>
              </to>
            </anchor>
          </controlPr>
        </control>
      </mc:Choice>
      <mc:Fallback>
        <control shapeId="5247" r:id="rId145" name="CheckBox1030AM10"/>
      </mc:Fallback>
    </mc:AlternateContent>
    <mc:AlternateContent xmlns:mc="http://schemas.openxmlformats.org/markup-compatibility/2006">
      <mc:Choice Requires="x14">
        <control shapeId="5248" r:id="rId146" name="CheckBox1030AM11">
          <controlPr defaultSize="0" autoLine="0" r:id="rId136">
            <anchor moveWithCells="1">
              <from>
                <xdr:col>24</xdr:col>
                <xdr:colOff>161925</xdr:colOff>
                <xdr:row>14</xdr:row>
                <xdr:rowOff>47625</xdr:rowOff>
              </from>
              <to>
                <xdr:col>24</xdr:col>
                <xdr:colOff>361950</xdr:colOff>
                <xdr:row>14</xdr:row>
                <xdr:rowOff>171450</xdr:rowOff>
              </to>
            </anchor>
          </controlPr>
        </control>
      </mc:Choice>
      <mc:Fallback>
        <control shapeId="5248" r:id="rId146" name="CheckBox1030AM11"/>
      </mc:Fallback>
    </mc:AlternateContent>
    <mc:AlternateContent xmlns:mc="http://schemas.openxmlformats.org/markup-compatibility/2006">
      <mc:Choice Requires="x14">
        <control shapeId="5249" r:id="rId147" name="CheckBox1030AM12">
          <controlPr defaultSize="0" autoLine="0" r:id="rId136">
            <anchor moveWithCells="1">
              <from>
                <xdr:col>24</xdr:col>
                <xdr:colOff>161925</xdr:colOff>
                <xdr:row>15</xdr:row>
                <xdr:rowOff>47625</xdr:rowOff>
              </from>
              <to>
                <xdr:col>24</xdr:col>
                <xdr:colOff>361950</xdr:colOff>
                <xdr:row>15</xdr:row>
                <xdr:rowOff>171450</xdr:rowOff>
              </to>
            </anchor>
          </controlPr>
        </control>
      </mc:Choice>
      <mc:Fallback>
        <control shapeId="5249" r:id="rId147" name="CheckBox1030AM12"/>
      </mc:Fallback>
    </mc:AlternateContent>
    <mc:AlternateContent xmlns:mc="http://schemas.openxmlformats.org/markup-compatibility/2006">
      <mc:Choice Requires="x14">
        <control shapeId="5250" r:id="rId148" name="CheckBox1030AM13">
          <controlPr defaultSize="0" autoLine="0" r:id="rId136">
            <anchor moveWithCells="1">
              <from>
                <xdr:col>24</xdr:col>
                <xdr:colOff>161925</xdr:colOff>
                <xdr:row>16</xdr:row>
                <xdr:rowOff>47625</xdr:rowOff>
              </from>
              <to>
                <xdr:col>24</xdr:col>
                <xdr:colOff>361950</xdr:colOff>
                <xdr:row>16</xdr:row>
                <xdr:rowOff>171450</xdr:rowOff>
              </to>
            </anchor>
          </controlPr>
        </control>
      </mc:Choice>
      <mc:Fallback>
        <control shapeId="5250" r:id="rId148" name="CheckBox1030AM13"/>
      </mc:Fallback>
    </mc:AlternateContent>
    <mc:AlternateContent xmlns:mc="http://schemas.openxmlformats.org/markup-compatibility/2006">
      <mc:Choice Requires="x14">
        <control shapeId="5251" r:id="rId149" name="CheckBox1030AM14">
          <controlPr defaultSize="0" autoLine="0" r:id="rId136">
            <anchor moveWithCells="1">
              <from>
                <xdr:col>24</xdr:col>
                <xdr:colOff>161925</xdr:colOff>
                <xdr:row>17</xdr:row>
                <xdr:rowOff>47625</xdr:rowOff>
              </from>
              <to>
                <xdr:col>24</xdr:col>
                <xdr:colOff>361950</xdr:colOff>
                <xdr:row>17</xdr:row>
                <xdr:rowOff>171450</xdr:rowOff>
              </to>
            </anchor>
          </controlPr>
        </control>
      </mc:Choice>
      <mc:Fallback>
        <control shapeId="5251" r:id="rId149" name="CheckBox1030AM14"/>
      </mc:Fallback>
    </mc:AlternateContent>
    <mc:AlternateContent xmlns:mc="http://schemas.openxmlformats.org/markup-compatibility/2006">
      <mc:Choice Requires="x14">
        <control shapeId="5252" r:id="rId150" name="CheckBox1030AM15">
          <controlPr defaultSize="0" autoLine="0" r:id="rId136">
            <anchor moveWithCells="1">
              <from>
                <xdr:col>24</xdr:col>
                <xdr:colOff>161925</xdr:colOff>
                <xdr:row>18</xdr:row>
                <xdr:rowOff>47625</xdr:rowOff>
              </from>
              <to>
                <xdr:col>24</xdr:col>
                <xdr:colOff>361950</xdr:colOff>
                <xdr:row>18</xdr:row>
                <xdr:rowOff>171450</xdr:rowOff>
              </to>
            </anchor>
          </controlPr>
        </control>
      </mc:Choice>
      <mc:Fallback>
        <control shapeId="5252" r:id="rId150" name="CheckBox1030AM15"/>
      </mc:Fallback>
    </mc:AlternateContent>
    <mc:AlternateContent xmlns:mc="http://schemas.openxmlformats.org/markup-compatibility/2006">
      <mc:Choice Requires="x14">
        <control shapeId="5253" r:id="rId151" name="CheckBox1030AM16">
          <controlPr defaultSize="0" autoLine="0" r:id="rId136">
            <anchor moveWithCells="1">
              <from>
                <xdr:col>24</xdr:col>
                <xdr:colOff>161925</xdr:colOff>
                <xdr:row>19</xdr:row>
                <xdr:rowOff>47625</xdr:rowOff>
              </from>
              <to>
                <xdr:col>24</xdr:col>
                <xdr:colOff>361950</xdr:colOff>
                <xdr:row>19</xdr:row>
                <xdr:rowOff>171450</xdr:rowOff>
              </to>
            </anchor>
          </controlPr>
        </control>
      </mc:Choice>
      <mc:Fallback>
        <control shapeId="5253" r:id="rId151" name="CheckBox1030AM16"/>
      </mc:Fallback>
    </mc:AlternateContent>
    <mc:AlternateContent xmlns:mc="http://schemas.openxmlformats.org/markup-compatibility/2006">
      <mc:Choice Requires="x14">
        <control shapeId="5254" r:id="rId152" name="CheckBox1030AM17">
          <controlPr defaultSize="0" autoLine="0" r:id="rId136">
            <anchor moveWithCells="1">
              <from>
                <xdr:col>24</xdr:col>
                <xdr:colOff>161925</xdr:colOff>
                <xdr:row>20</xdr:row>
                <xdr:rowOff>47625</xdr:rowOff>
              </from>
              <to>
                <xdr:col>24</xdr:col>
                <xdr:colOff>361950</xdr:colOff>
                <xdr:row>20</xdr:row>
                <xdr:rowOff>171450</xdr:rowOff>
              </to>
            </anchor>
          </controlPr>
        </control>
      </mc:Choice>
      <mc:Fallback>
        <control shapeId="5254" r:id="rId152" name="CheckBox1030AM17"/>
      </mc:Fallback>
    </mc:AlternateContent>
    <mc:AlternateContent xmlns:mc="http://schemas.openxmlformats.org/markup-compatibility/2006">
      <mc:Choice Requires="x14">
        <control shapeId="5255" r:id="rId153" name="CheckBox1030AM18">
          <controlPr defaultSize="0" autoLine="0" r:id="rId136">
            <anchor moveWithCells="1">
              <from>
                <xdr:col>24</xdr:col>
                <xdr:colOff>161925</xdr:colOff>
                <xdr:row>21</xdr:row>
                <xdr:rowOff>47625</xdr:rowOff>
              </from>
              <to>
                <xdr:col>24</xdr:col>
                <xdr:colOff>361950</xdr:colOff>
                <xdr:row>21</xdr:row>
                <xdr:rowOff>171450</xdr:rowOff>
              </to>
            </anchor>
          </controlPr>
        </control>
      </mc:Choice>
      <mc:Fallback>
        <control shapeId="5255" r:id="rId153" name="CheckBox1030AM18"/>
      </mc:Fallback>
    </mc:AlternateContent>
    <mc:AlternateContent xmlns:mc="http://schemas.openxmlformats.org/markup-compatibility/2006">
      <mc:Choice Requires="x14">
        <control shapeId="5256" r:id="rId154" name="CheckBox1030AM19">
          <controlPr defaultSize="0" autoLine="0" r:id="rId136">
            <anchor moveWithCells="1">
              <from>
                <xdr:col>24</xdr:col>
                <xdr:colOff>161925</xdr:colOff>
                <xdr:row>22</xdr:row>
                <xdr:rowOff>47625</xdr:rowOff>
              </from>
              <to>
                <xdr:col>24</xdr:col>
                <xdr:colOff>361950</xdr:colOff>
                <xdr:row>22</xdr:row>
                <xdr:rowOff>171450</xdr:rowOff>
              </to>
            </anchor>
          </controlPr>
        </control>
      </mc:Choice>
      <mc:Fallback>
        <control shapeId="5256" r:id="rId154" name="CheckBox1030AM19"/>
      </mc:Fallback>
    </mc:AlternateContent>
    <mc:AlternateContent xmlns:mc="http://schemas.openxmlformats.org/markup-compatibility/2006">
      <mc:Choice Requires="x14">
        <control shapeId="5257" r:id="rId155" name="CheckBox1030AM20">
          <controlPr defaultSize="0" autoLine="0" r:id="rId136">
            <anchor moveWithCells="1">
              <from>
                <xdr:col>24</xdr:col>
                <xdr:colOff>161925</xdr:colOff>
                <xdr:row>23</xdr:row>
                <xdr:rowOff>47625</xdr:rowOff>
              </from>
              <to>
                <xdr:col>24</xdr:col>
                <xdr:colOff>361950</xdr:colOff>
                <xdr:row>23</xdr:row>
                <xdr:rowOff>171450</xdr:rowOff>
              </to>
            </anchor>
          </controlPr>
        </control>
      </mc:Choice>
      <mc:Fallback>
        <control shapeId="5257" r:id="rId155" name="CheckBox1030AM20"/>
      </mc:Fallback>
    </mc:AlternateContent>
    <mc:AlternateContent xmlns:mc="http://schemas.openxmlformats.org/markup-compatibility/2006">
      <mc:Choice Requires="x14">
        <control shapeId="5258" r:id="rId156" name="CheckBox1030AM21">
          <controlPr defaultSize="0" autoLine="0" r:id="rId136">
            <anchor moveWithCells="1">
              <from>
                <xdr:col>24</xdr:col>
                <xdr:colOff>161925</xdr:colOff>
                <xdr:row>24</xdr:row>
                <xdr:rowOff>47625</xdr:rowOff>
              </from>
              <to>
                <xdr:col>24</xdr:col>
                <xdr:colOff>361950</xdr:colOff>
                <xdr:row>24</xdr:row>
                <xdr:rowOff>171450</xdr:rowOff>
              </to>
            </anchor>
          </controlPr>
        </control>
      </mc:Choice>
      <mc:Fallback>
        <control shapeId="5258" r:id="rId156" name="CheckBox1030AM21"/>
      </mc:Fallback>
    </mc:AlternateContent>
    <mc:AlternateContent xmlns:mc="http://schemas.openxmlformats.org/markup-compatibility/2006">
      <mc:Choice Requires="x14">
        <control shapeId="5259" r:id="rId157" name="CheckBox1030AM22">
          <controlPr defaultSize="0" autoLine="0" r:id="rId136">
            <anchor moveWithCells="1">
              <from>
                <xdr:col>24</xdr:col>
                <xdr:colOff>161925</xdr:colOff>
                <xdr:row>25</xdr:row>
                <xdr:rowOff>47625</xdr:rowOff>
              </from>
              <to>
                <xdr:col>24</xdr:col>
                <xdr:colOff>361950</xdr:colOff>
                <xdr:row>25</xdr:row>
                <xdr:rowOff>171450</xdr:rowOff>
              </to>
            </anchor>
          </controlPr>
        </control>
      </mc:Choice>
      <mc:Fallback>
        <control shapeId="5259" r:id="rId157" name="CheckBox1030AM22"/>
      </mc:Fallback>
    </mc:AlternateContent>
    <mc:AlternateContent xmlns:mc="http://schemas.openxmlformats.org/markup-compatibility/2006">
      <mc:Choice Requires="x14">
        <control shapeId="5260" r:id="rId158" name="CheckBox1030AM23">
          <controlPr defaultSize="0" autoLine="0" r:id="rId136">
            <anchor moveWithCells="1">
              <from>
                <xdr:col>24</xdr:col>
                <xdr:colOff>161925</xdr:colOff>
                <xdr:row>26</xdr:row>
                <xdr:rowOff>47625</xdr:rowOff>
              </from>
              <to>
                <xdr:col>24</xdr:col>
                <xdr:colOff>361950</xdr:colOff>
                <xdr:row>26</xdr:row>
                <xdr:rowOff>171450</xdr:rowOff>
              </to>
            </anchor>
          </controlPr>
        </control>
      </mc:Choice>
      <mc:Fallback>
        <control shapeId="5260" r:id="rId158" name="CheckBox1030AM23"/>
      </mc:Fallback>
    </mc:AlternateContent>
    <mc:AlternateContent xmlns:mc="http://schemas.openxmlformats.org/markup-compatibility/2006">
      <mc:Choice Requires="x14">
        <control shapeId="5261" r:id="rId159" name="CheckBox1030AM24">
          <controlPr defaultSize="0" autoLine="0" r:id="rId136">
            <anchor moveWithCells="1">
              <from>
                <xdr:col>24</xdr:col>
                <xdr:colOff>161925</xdr:colOff>
                <xdr:row>27</xdr:row>
                <xdr:rowOff>47625</xdr:rowOff>
              </from>
              <to>
                <xdr:col>24</xdr:col>
                <xdr:colOff>361950</xdr:colOff>
                <xdr:row>27</xdr:row>
                <xdr:rowOff>171450</xdr:rowOff>
              </to>
            </anchor>
          </controlPr>
        </control>
      </mc:Choice>
      <mc:Fallback>
        <control shapeId="5261" r:id="rId159" name="CheckBox1030AM24"/>
      </mc:Fallback>
    </mc:AlternateContent>
    <mc:AlternateContent xmlns:mc="http://schemas.openxmlformats.org/markup-compatibility/2006">
      <mc:Choice Requires="x14">
        <control shapeId="5262" r:id="rId160" name="CheckBox1030AM25">
          <controlPr defaultSize="0" autoLine="0" r:id="rId136">
            <anchor moveWithCells="1">
              <from>
                <xdr:col>24</xdr:col>
                <xdr:colOff>161925</xdr:colOff>
                <xdr:row>28</xdr:row>
                <xdr:rowOff>47625</xdr:rowOff>
              </from>
              <to>
                <xdr:col>24</xdr:col>
                <xdr:colOff>361950</xdr:colOff>
                <xdr:row>28</xdr:row>
                <xdr:rowOff>171450</xdr:rowOff>
              </to>
            </anchor>
          </controlPr>
        </control>
      </mc:Choice>
      <mc:Fallback>
        <control shapeId="5262" r:id="rId160" name="CheckBox1030AM25"/>
      </mc:Fallback>
    </mc:AlternateContent>
    <mc:AlternateContent xmlns:mc="http://schemas.openxmlformats.org/markup-compatibility/2006">
      <mc:Choice Requires="x14">
        <control shapeId="5263" r:id="rId161" name="CheckBox1030AM26">
          <controlPr defaultSize="0" autoLine="0" r:id="rId136">
            <anchor moveWithCells="1">
              <from>
                <xdr:col>24</xdr:col>
                <xdr:colOff>161925</xdr:colOff>
                <xdr:row>29</xdr:row>
                <xdr:rowOff>47625</xdr:rowOff>
              </from>
              <to>
                <xdr:col>24</xdr:col>
                <xdr:colOff>361950</xdr:colOff>
                <xdr:row>29</xdr:row>
                <xdr:rowOff>171450</xdr:rowOff>
              </to>
            </anchor>
          </controlPr>
        </control>
      </mc:Choice>
      <mc:Fallback>
        <control shapeId="5263" r:id="rId161" name="CheckBox1030AM26"/>
      </mc:Fallback>
    </mc:AlternateContent>
    <mc:AlternateContent xmlns:mc="http://schemas.openxmlformats.org/markup-compatibility/2006">
      <mc:Choice Requires="x14">
        <control shapeId="5264" r:id="rId162" name="CheckBox1030AM27">
          <controlPr defaultSize="0" autoLine="0" r:id="rId136">
            <anchor moveWithCells="1">
              <from>
                <xdr:col>24</xdr:col>
                <xdr:colOff>161925</xdr:colOff>
                <xdr:row>30</xdr:row>
                <xdr:rowOff>47625</xdr:rowOff>
              </from>
              <to>
                <xdr:col>24</xdr:col>
                <xdr:colOff>361950</xdr:colOff>
                <xdr:row>30</xdr:row>
                <xdr:rowOff>171450</xdr:rowOff>
              </to>
            </anchor>
          </controlPr>
        </control>
      </mc:Choice>
      <mc:Fallback>
        <control shapeId="5264" r:id="rId162" name="CheckBox1030AM27"/>
      </mc:Fallback>
    </mc:AlternateContent>
    <mc:AlternateContent xmlns:mc="http://schemas.openxmlformats.org/markup-compatibility/2006">
      <mc:Choice Requires="x14">
        <control shapeId="5265" r:id="rId163" name="CheckBox1030AM28">
          <controlPr defaultSize="0" autoLine="0" r:id="rId136">
            <anchor moveWithCells="1">
              <from>
                <xdr:col>24</xdr:col>
                <xdr:colOff>161925</xdr:colOff>
                <xdr:row>31</xdr:row>
                <xdr:rowOff>47625</xdr:rowOff>
              </from>
              <to>
                <xdr:col>24</xdr:col>
                <xdr:colOff>361950</xdr:colOff>
                <xdr:row>31</xdr:row>
                <xdr:rowOff>171450</xdr:rowOff>
              </to>
            </anchor>
          </controlPr>
        </control>
      </mc:Choice>
      <mc:Fallback>
        <control shapeId="5265" r:id="rId163" name="CheckBox1030AM28"/>
      </mc:Fallback>
    </mc:AlternateContent>
    <mc:AlternateContent xmlns:mc="http://schemas.openxmlformats.org/markup-compatibility/2006">
      <mc:Choice Requires="x14">
        <control shapeId="5266" r:id="rId164" name="CheckBox1030AM29">
          <controlPr defaultSize="0" autoLine="0" r:id="rId136">
            <anchor moveWithCells="1">
              <from>
                <xdr:col>24</xdr:col>
                <xdr:colOff>161925</xdr:colOff>
                <xdr:row>32</xdr:row>
                <xdr:rowOff>47625</xdr:rowOff>
              </from>
              <to>
                <xdr:col>24</xdr:col>
                <xdr:colOff>361950</xdr:colOff>
                <xdr:row>32</xdr:row>
                <xdr:rowOff>171450</xdr:rowOff>
              </to>
            </anchor>
          </controlPr>
        </control>
      </mc:Choice>
      <mc:Fallback>
        <control shapeId="5266" r:id="rId164" name="CheckBox1030AM29"/>
      </mc:Fallback>
    </mc:AlternateContent>
    <mc:AlternateContent xmlns:mc="http://schemas.openxmlformats.org/markup-compatibility/2006">
      <mc:Choice Requires="x14">
        <control shapeId="5267" r:id="rId165" name="CheckBox1030AM30">
          <controlPr defaultSize="0" autoLine="0" r:id="rId136">
            <anchor moveWithCells="1">
              <from>
                <xdr:col>24</xdr:col>
                <xdr:colOff>161925</xdr:colOff>
                <xdr:row>33</xdr:row>
                <xdr:rowOff>47625</xdr:rowOff>
              </from>
              <to>
                <xdr:col>24</xdr:col>
                <xdr:colOff>361950</xdr:colOff>
                <xdr:row>33</xdr:row>
                <xdr:rowOff>171450</xdr:rowOff>
              </to>
            </anchor>
          </controlPr>
        </control>
      </mc:Choice>
      <mc:Fallback>
        <control shapeId="5267" r:id="rId165" name="CheckBox1030AM30"/>
      </mc:Fallback>
    </mc:AlternateContent>
    <mc:AlternateContent xmlns:mc="http://schemas.openxmlformats.org/markup-compatibility/2006">
      <mc:Choice Requires="x14">
        <control shapeId="5268" r:id="rId166" name="CheckBox1030AM31">
          <controlPr defaultSize="0" autoLine="0" r:id="rId136">
            <anchor moveWithCells="1">
              <from>
                <xdr:col>24</xdr:col>
                <xdr:colOff>161925</xdr:colOff>
                <xdr:row>34</xdr:row>
                <xdr:rowOff>47625</xdr:rowOff>
              </from>
              <to>
                <xdr:col>24</xdr:col>
                <xdr:colOff>361950</xdr:colOff>
                <xdr:row>34</xdr:row>
                <xdr:rowOff>171450</xdr:rowOff>
              </to>
            </anchor>
          </controlPr>
        </control>
      </mc:Choice>
      <mc:Fallback>
        <control shapeId="5268" r:id="rId166" name="CheckBox1030AM31"/>
      </mc:Fallback>
    </mc:AlternateContent>
    <mc:AlternateContent xmlns:mc="http://schemas.openxmlformats.org/markup-compatibility/2006">
      <mc:Choice Requires="x14">
        <control shapeId="5269" r:id="rId167" name="CheckBox1030AM32">
          <controlPr defaultSize="0" autoLine="0" r:id="rId136">
            <anchor moveWithCells="1">
              <from>
                <xdr:col>24</xdr:col>
                <xdr:colOff>161925</xdr:colOff>
                <xdr:row>35</xdr:row>
                <xdr:rowOff>47625</xdr:rowOff>
              </from>
              <to>
                <xdr:col>24</xdr:col>
                <xdr:colOff>361950</xdr:colOff>
                <xdr:row>35</xdr:row>
                <xdr:rowOff>171450</xdr:rowOff>
              </to>
            </anchor>
          </controlPr>
        </control>
      </mc:Choice>
      <mc:Fallback>
        <control shapeId="5269" r:id="rId167" name="CheckBox1030AM32"/>
      </mc:Fallback>
    </mc:AlternateContent>
    <mc:AlternateContent xmlns:mc="http://schemas.openxmlformats.org/markup-compatibility/2006">
      <mc:Choice Requires="x14">
        <control shapeId="5270" r:id="rId168" name="CheckBox1030AM33">
          <controlPr defaultSize="0" autoLine="0" r:id="rId136">
            <anchor moveWithCells="1">
              <from>
                <xdr:col>24</xdr:col>
                <xdr:colOff>161925</xdr:colOff>
                <xdr:row>36</xdr:row>
                <xdr:rowOff>47625</xdr:rowOff>
              </from>
              <to>
                <xdr:col>24</xdr:col>
                <xdr:colOff>361950</xdr:colOff>
                <xdr:row>36</xdr:row>
                <xdr:rowOff>171450</xdr:rowOff>
              </to>
            </anchor>
          </controlPr>
        </control>
      </mc:Choice>
      <mc:Fallback>
        <control shapeId="5270" r:id="rId168" name="CheckBox1030AM33"/>
      </mc:Fallback>
    </mc:AlternateContent>
    <mc:AlternateContent xmlns:mc="http://schemas.openxmlformats.org/markup-compatibility/2006">
      <mc:Choice Requires="x14">
        <control shapeId="5271" r:id="rId169" name="CheckBox1030AM34">
          <controlPr defaultSize="0" autoLine="0" r:id="rId136">
            <anchor moveWithCells="1">
              <from>
                <xdr:col>24</xdr:col>
                <xdr:colOff>161925</xdr:colOff>
                <xdr:row>37</xdr:row>
                <xdr:rowOff>47625</xdr:rowOff>
              </from>
              <to>
                <xdr:col>24</xdr:col>
                <xdr:colOff>361950</xdr:colOff>
                <xdr:row>37</xdr:row>
                <xdr:rowOff>171450</xdr:rowOff>
              </to>
            </anchor>
          </controlPr>
        </control>
      </mc:Choice>
      <mc:Fallback>
        <control shapeId="5271" r:id="rId169" name="CheckBox1030AM34"/>
      </mc:Fallback>
    </mc:AlternateContent>
    <mc:AlternateContent xmlns:mc="http://schemas.openxmlformats.org/markup-compatibility/2006">
      <mc:Choice Requires="x14">
        <control shapeId="5272" r:id="rId170" name="CheckBox1030AM35">
          <controlPr defaultSize="0" autoLine="0" r:id="rId136">
            <anchor moveWithCells="1">
              <from>
                <xdr:col>24</xdr:col>
                <xdr:colOff>161925</xdr:colOff>
                <xdr:row>38</xdr:row>
                <xdr:rowOff>47625</xdr:rowOff>
              </from>
              <to>
                <xdr:col>24</xdr:col>
                <xdr:colOff>361950</xdr:colOff>
                <xdr:row>38</xdr:row>
                <xdr:rowOff>171450</xdr:rowOff>
              </to>
            </anchor>
          </controlPr>
        </control>
      </mc:Choice>
      <mc:Fallback>
        <control shapeId="5272" r:id="rId170" name="CheckBox1030AM35"/>
      </mc:Fallback>
    </mc:AlternateContent>
    <mc:AlternateContent xmlns:mc="http://schemas.openxmlformats.org/markup-compatibility/2006">
      <mc:Choice Requires="x14">
        <control shapeId="5273" r:id="rId171" name="CheckBox1030AM36">
          <controlPr defaultSize="0" autoLine="0" r:id="rId136">
            <anchor moveWithCells="1">
              <from>
                <xdr:col>24</xdr:col>
                <xdr:colOff>161925</xdr:colOff>
                <xdr:row>39</xdr:row>
                <xdr:rowOff>47625</xdr:rowOff>
              </from>
              <to>
                <xdr:col>24</xdr:col>
                <xdr:colOff>361950</xdr:colOff>
                <xdr:row>39</xdr:row>
                <xdr:rowOff>171450</xdr:rowOff>
              </to>
            </anchor>
          </controlPr>
        </control>
      </mc:Choice>
      <mc:Fallback>
        <control shapeId="5273" r:id="rId171" name="CheckBox1030AM36"/>
      </mc:Fallback>
    </mc:AlternateContent>
    <mc:AlternateContent xmlns:mc="http://schemas.openxmlformats.org/markup-compatibility/2006">
      <mc:Choice Requires="x14">
        <control shapeId="5274" r:id="rId172" name="CheckBox1030AM37">
          <controlPr defaultSize="0" autoLine="0" r:id="rId136">
            <anchor moveWithCells="1">
              <from>
                <xdr:col>24</xdr:col>
                <xdr:colOff>161925</xdr:colOff>
                <xdr:row>40</xdr:row>
                <xdr:rowOff>47625</xdr:rowOff>
              </from>
              <to>
                <xdr:col>24</xdr:col>
                <xdr:colOff>361950</xdr:colOff>
                <xdr:row>40</xdr:row>
                <xdr:rowOff>171450</xdr:rowOff>
              </to>
            </anchor>
          </controlPr>
        </control>
      </mc:Choice>
      <mc:Fallback>
        <control shapeId="5274" r:id="rId172" name="CheckBox1030AM37"/>
      </mc:Fallback>
    </mc:AlternateContent>
    <mc:AlternateContent xmlns:mc="http://schemas.openxmlformats.org/markup-compatibility/2006">
      <mc:Choice Requires="x14">
        <control shapeId="5275" r:id="rId173" name="CheckBox1030AM38">
          <controlPr defaultSize="0" autoLine="0" r:id="rId136">
            <anchor moveWithCells="1">
              <from>
                <xdr:col>24</xdr:col>
                <xdr:colOff>161925</xdr:colOff>
                <xdr:row>41</xdr:row>
                <xdr:rowOff>47625</xdr:rowOff>
              </from>
              <to>
                <xdr:col>24</xdr:col>
                <xdr:colOff>361950</xdr:colOff>
                <xdr:row>41</xdr:row>
                <xdr:rowOff>171450</xdr:rowOff>
              </to>
            </anchor>
          </controlPr>
        </control>
      </mc:Choice>
      <mc:Fallback>
        <control shapeId="5275" r:id="rId173" name="CheckBox1030AM38"/>
      </mc:Fallback>
    </mc:AlternateContent>
    <mc:AlternateContent xmlns:mc="http://schemas.openxmlformats.org/markup-compatibility/2006">
      <mc:Choice Requires="x14">
        <control shapeId="5276" r:id="rId174" name="CheckBox1030AM39">
          <controlPr defaultSize="0" autoLine="0" r:id="rId136">
            <anchor moveWithCells="1">
              <from>
                <xdr:col>24</xdr:col>
                <xdr:colOff>161925</xdr:colOff>
                <xdr:row>42</xdr:row>
                <xdr:rowOff>47625</xdr:rowOff>
              </from>
              <to>
                <xdr:col>24</xdr:col>
                <xdr:colOff>361950</xdr:colOff>
                <xdr:row>42</xdr:row>
                <xdr:rowOff>171450</xdr:rowOff>
              </to>
            </anchor>
          </controlPr>
        </control>
      </mc:Choice>
      <mc:Fallback>
        <control shapeId="5276" r:id="rId174" name="CheckBox1030AM39"/>
      </mc:Fallback>
    </mc:AlternateContent>
    <mc:AlternateContent xmlns:mc="http://schemas.openxmlformats.org/markup-compatibility/2006">
      <mc:Choice Requires="x14">
        <control shapeId="5277" r:id="rId175" name="CheckBox1030AM40">
          <controlPr defaultSize="0" autoLine="0" r:id="rId136">
            <anchor moveWithCells="1">
              <from>
                <xdr:col>24</xdr:col>
                <xdr:colOff>161925</xdr:colOff>
                <xdr:row>43</xdr:row>
                <xdr:rowOff>47625</xdr:rowOff>
              </from>
              <to>
                <xdr:col>24</xdr:col>
                <xdr:colOff>361950</xdr:colOff>
                <xdr:row>43</xdr:row>
                <xdr:rowOff>171450</xdr:rowOff>
              </to>
            </anchor>
          </controlPr>
        </control>
      </mc:Choice>
      <mc:Fallback>
        <control shapeId="5277" r:id="rId175" name="CheckBox1030AM40"/>
      </mc:Fallback>
    </mc:AlternateContent>
    <mc:AlternateContent xmlns:mc="http://schemas.openxmlformats.org/markup-compatibility/2006">
      <mc:Choice Requires="x14">
        <control shapeId="5278" r:id="rId176" name="CheckBox1030AM41">
          <controlPr defaultSize="0" autoLine="0" r:id="rId136">
            <anchor moveWithCells="1">
              <from>
                <xdr:col>24</xdr:col>
                <xdr:colOff>161925</xdr:colOff>
                <xdr:row>44</xdr:row>
                <xdr:rowOff>47625</xdr:rowOff>
              </from>
              <to>
                <xdr:col>24</xdr:col>
                <xdr:colOff>361950</xdr:colOff>
                <xdr:row>44</xdr:row>
                <xdr:rowOff>171450</xdr:rowOff>
              </to>
            </anchor>
          </controlPr>
        </control>
      </mc:Choice>
      <mc:Fallback>
        <control shapeId="5278" r:id="rId176" name="CheckBox1030AM41"/>
      </mc:Fallback>
    </mc:AlternateContent>
    <mc:AlternateContent xmlns:mc="http://schemas.openxmlformats.org/markup-compatibility/2006">
      <mc:Choice Requires="x14">
        <control shapeId="5279" r:id="rId177" name="CheckBox1030AM42">
          <controlPr defaultSize="0" autoLine="0" r:id="rId136">
            <anchor moveWithCells="1">
              <from>
                <xdr:col>24</xdr:col>
                <xdr:colOff>161925</xdr:colOff>
                <xdr:row>45</xdr:row>
                <xdr:rowOff>47625</xdr:rowOff>
              </from>
              <to>
                <xdr:col>24</xdr:col>
                <xdr:colOff>361950</xdr:colOff>
                <xdr:row>45</xdr:row>
                <xdr:rowOff>171450</xdr:rowOff>
              </to>
            </anchor>
          </controlPr>
        </control>
      </mc:Choice>
      <mc:Fallback>
        <control shapeId="5279" r:id="rId177" name="CheckBox1030AM42"/>
      </mc:Fallback>
    </mc:AlternateContent>
    <mc:AlternateContent xmlns:mc="http://schemas.openxmlformats.org/markup-compatibility/2006">
      <mc:Choice Requires="x14">
        <control shapeId="5280" r:id="rId178" name="CheckBox1030AM43">
          <controlPr defaultSize="0" autoLine="0" r:id="rId136">
            <anchor moveWithCells="1">
              <from>
                <xdr:col>24</xdr:col>
                <xdr:colOff>161925</xdr:colOff>
                <xdr:row>46</xdr:row>
                <xdr:rowOff>47625</xdr:rowOff>
              </from>
              <to>
                <xdr:col>24</xdr:col>
                <xdr:colOff>361950</xdr:colOff>
                <xdr:row>46</xdr:row>
                <xdr:rowOff>171450</xdr:rowOff>
              </to>
            </anchor>
          </controlPr>
        </control>
      </mc:Choice>
      <mc:Fallback>
        <control shapeId="5280" r:id="rId178" name="CheckBox1030AM43"/>
      </mc:Fallback>
    </mc:AlternateContent>
    <mc:AlternateContent xmlns:mc="http://schemas.openxmlformats.org/markup-compatibility/2006">
      <mc:Choice Requires="x14">
        <control shapeId="5281" r:id="rId179" name="CheckBox1030AM44">
          <controlPr defaultSize="0" autoLine="0" r:id="rId136">
            <anchor moveWithCells="1">
              <from>
                <xdr:col>24</xdr:col>
                <xdr:colOff>161925</xdr:colOff>
                <xdr:row>47</xdr:row>
                <xdr:rowOff>47625</xdr:rowOff>
              </from>
              <to>
                <xdr:col>24</xdr:col>
                <xdr:colOff>361950</xdr:colOff>
                <xdr:row>47</xdr:row>
                <xdr:rowOff>171450</xdr:rowOff>
              </to>
            </anchor>
          </controlPr>
        </control>
      </mc:Choice>
      <mc:Fallback>
        <control shapeId="5281" r:id="rId179" name="CheckBox1030AM44"/>
      </mc:Fallback>
    </mc:AlternateContent>
    <mc:AlternateContent xmlns:mc="http://schemas.openxmlformats.org/markup-compatibility/2006">
      <mc:Choice Requires="x14">
        <control shapeId="5282" r:id="rId180" name="CheckBox1030AM45">
          <controlPr defaultSize="0" autoLine="0" r:id="rId136">
            <anchor moveWithCells="1">
              <from>
                <xdr:col>24</xdr:col>
                <xdr:colOff>161925</xdr:colOff>
                <xdr:row>48</xdr:row>
                <xdr:rowOff>47625</xdr:rowOff>
              </from>
              <to>
                <xdr:col>24</xdr:col>
                <xdr:colOff>361950</xdr:colOff>
                <xdr:row>48</xdr:row>
                <xdr:rowOff>171450</xdr:rowOff>
              </to>
            </anchor>
          </controlPr>
        </control>
      </mc:Choice>
      <mc:Fallback>
        <control shapeId="5282" r:id="rId180" name="CheckBox1030AM45"/>
      </mc:Fallback>
    </mc:AlternateContent>
    <mc:AlternateContent xmlns:mc="http://schemas.openxmlformats.org/markup-compatibility/2006">
      <mc:Choice Requires="x14">
        <control shapeId="5283" r:id="rId181" name="CheckBox1030AM46">
          <controlPr defaultSize="0" autoLine="0" r:id="rId136">
            <anchor moveWithCells="1">
              <from>
                <xdr:col>24</xdr:col>
                <xdr:colOff>161925</xdr:colOff>
                <xdr:row>49</xdr:row>
                <xdr:rowOff>47625</xdr:rowOff>
              </from>
              <to>
                <xdr:col>24</xdr:col>
                <xdr:colOff>361950</xdr:colOff>
                <xdr:row>49</xdr:row>
                <xdr:rowOff>171450</xdr:rowOff>
              </to>
            </anchor>
          </controlPr>
        </control>
      </mc:Choice>
      <mc:Fallback>
        <control shapeId="5283" r:id="rId181" name="CheckBox1030AM46"/>
      </mc:Fallback>
    </mc:AlternateContent>
    <mc:AlternateContent xmlns:mc="http://schemas.openxmlformats.org/markup-compatibility/2006">
      <mc:Choice Requires="x14">
        <control shapeId="5284" r:id="rId182" name="CheckBox1030AM47">
          <controlPr defaultSize="0" autoLine="0" r:id="rId136">
            <anchor moveWithCells="1">
              <from>
                <xdr:col>24</xdr:col>
                <xdr:colOff>161925</xdr:colOff>
                <xdr:row>50</xdr:row>
                <xdr:rowOff>47625</xdr:rowOff>
              </from>
              <to>
                <xdr:col>24</xdr:col>
                <xdr:colOff>361950</xdr:colOff>
                <xdr:row>50</xdr:row>
                <xdr:rowOff>171450</xdr:rowOff>
              </to>
            </anchor>
          </controlPr>
        </control>
      </mc:Choice>
      <mc:Fallback>
        <control shapeId="5284" r:id="rId182" name="CheckBox1030AM47"/>
      </mc:Fallback>
    </mc:AlternateContent>
    <mc:AlternateContent xmlns:mc="http://schemas.openxmlformats.org/markup-compatibility/2006">
      <mc:Choice Requires="x14">
        <control shapeId="5285" r:id="rId183" name="CheckBox1030AM48">
          <controlPr defaultSize="0" autoLine="0" r:id="rId136">
            <anchor moveWithCells="1">
              <from>
                <xdr:col>24</xdr:col>
                <xdr:colOff>161925</xdr:colOff>
                <xdr:row>51</xdr:row>
                <xdr:rowOff>47625</xdr:rowOff>
              </from>
              <to>
                <xdr:col>24</xdr:col>
                <xdr:colOff>361950</xdr:colOff>
                <xdr:row>51</xdr:row>
                <xdr:rowOff>171450</xdr:rowOff>
              </to>
            </anchor>
          </controlPr>
        </control>
      </mc:Choice>
      <mc:Fallback>
        <control shapeId="5285" r:id="rId183" name="CheckBox1030AM48"/>
      </mc:Fallback>
    </mc:AlternateContent>
    <mc:AlternateContent xmlns:mc="http://schemas.openxmlformats.org/markup-compatibility/2006">
      <mc:Choice Requires="x14">
        <control shapeId="5286" r:id="rId184" name="CheckBox1030AM49">
          <controlPr defaultSize="0" autoLine="0" r:id="rId136">
            <anchor moveWithCells="1">
              <from>
                <xdr:col>24</xdr:col>
                <xdr:colOff>161925</xdr:colOff>
                <xdr:row>52</xdr:row>
                <xdr:rowOff>47625</xdr:rowOff>
              </from>
              <to>
                <xdr:col>24</xdr:col>
                <xdr:colOff>361950</xdr:colOff>
                <xdr:row>52</xdr:row>
                <xdr:rowOff>171450</xdr:rowOff>
              </to>
            </anchor>
          </controlPr>
        </control>
      </mc:Choice>
      <mc:Fallback>
        <control shapeId="5286" r:id="rId184" name="CheckBox1030AM49"/>
      </mc:Fallback>
    </mc:AlternateContent>
    <mc:AlternateContent xmlns:mc="http://schemas.openxmlformats.org/markup-compatibility/2006">
      <mc:Choice Requires="x14">
        <control shapeId="5287" r:id="rId185" name="CheckBox1030AM50">
          <controlPr defaultSize="0" autoLine="0" r:id="rId136">
            <anchor moveWithCells="1">
              <from>
                <xdr:col>24</xdr:col>
                <xdr:colOff>161925</xdr:colOff>
                <xdr:row>53</xdr:row>
                <xdr:rowOff>47625</xdr:rowOff>
              </from>
              <to>
                <xdr:col>24</xdr:col>
                <xdr:colOff>361950</xdr:colOff>
                <xdr:row>53</xdr:row>
                <xdr:rowOff>171450</xdr:rowOff>
              </to>
            </anchor>
          </controlPr>
        </control>
      </mc:Choice>
      <mc:Fallback>
        <control shapeId="5287" r:id="rId185" name="CheckBox1030AM50"/>
      </mc:Fallback>
    </mc:AlternateContent>
    <mc:AlternateContent xmlns:mc="http://schemas.openxmlformats.org/markup-compatibility/2006">
      <mc:Choice Requires="x14">
        <control shapeId="5288" r:id="rId186" name="CheckBox1030AM51">
          <controlPr defaultSize="0" autoLine="0" r:id="rId136">
            <anchor moveWithCells="1">
              <from>
                <xdr:col>24</xdr:col>
                <xdr:colOff>161925</xdr:colOff>
                <xdr:row>54</xdr:row>
                <xdr:rowOff>47625</xdr:rowOff>
              </from>
              <to>
                <xdr:col>24</xdr:col>
                <xdr:colOff>361950</xdr:colOff>
                <xdr:row>54</xdr:row>
                <xdr:rowOff>171450</xdr:rowOff>
              </to>
            </anchor>
          </controlPr>
        </control>
      </mc:Choice>
      <mc:Fallback>
        <control shapeId="5288" r:id="rId186" name="CheckBox1030AM51"/>
      </mc:Fallback>
    </mc:AlternateContent>
    <mc:AlternateContent xmlns:mc="http://schemas.openxmlformats.org/markup-compatibility/2006">
      <mc:Choice Requires="x14">
        <control shapeId="5289" r:id="rId187" name="CheckBox1030AM52">
          <controlPr defaultSize="0" autoLine="0" r:id="rId136">
            <anchor moveWithCells="1">
              <from>
                <xdr:col>24</xdr:col>
                <xdr:colOff>161925</xdr:colOff>
                <xdr:row>55</xdr:row>
                <xdr:rowOff>47625</xdr:rowOff>
              </from>
              <to>
                <xdr:col>24</xdr:col>
                <xdr:colOff>361950</xdr:colOff>
                <xdr:row>55</xdr:row>
                <xdr:rowOff>171450</xdr:rowOff>
              </to>
            </anchor>
          </controlPr>
        </control>
      </mc:Choice>
      <mc:Fallback>
        <control shapeId="5289" r:id="rId187" name="CheckBox1030AM52"/>
      </mc:Fallback>
    </mc:AlternateContent>
    <mc:AlternateContent xmlns:mc="http://schemas.openxmlformats.org/markup-compatibility/2006">
      <mc:Choice Requires="x14">
        <control shapeId="5290" r:id="rId188" name="CheckBox1030AM53">
          <controlPr defaultSize="0" autoLine="0" r:id="rId136">
            <anchor moveWithCells="1">
              <from>
                <xdr:col>24</xdr:col>
                <xdr:colOff>161925</xdr:colOff>
                <xdr:row>56</xdr:row>
                <xdr:rowOff>47625</xdr:rowOff>
              </from>
              <to>
                <xdr:col>24</xdr:col>
                <xdr:colOff>361950</xdr:colOff>
                <xdr:row>56</xdr:row>
                <xdr:rowOff>171450</xdr:rowOff>
              </to>
            </anchor>
          </controlPr>
        </control>
      </mc:Choice>
      <mc:Fallback>
        <control shapeId="5290" r:id="rId188" name="CheckBox1030AM53"/>
      </mc:Fallback>
    </mc:AlternateContent>
    <mc:AlternateContent xmlns:mc="http://schemas.openxmlformats.org/markup-compatibility/2006">
      <mc:Choice Requires="x14">
        <control shapeId="5291" r:id="rId189" name="CheckBox1030AM54">
          <controlPr defaultSize="0" autoLine="0" r:id="rId136">
            <anchor moveWithCells="1">
              <from>
                <xdr:col>24</xdr:col>
                <xdr:colOff>161925</xdr:colOff>
                <xdr:row>57</xdr:row>
                <xdr:rowOff>47625</xdr:rowOff>
              </from>
              <to>
                <xdr:col>24</xdr:col>
                <xdr:colOff>361950</xdr:colOff>
                <xdr:row>57</xdr:row>
                <xdr:rowOff>171450</xdr:rowOff>
              </to>
            </anchor>
          </controlPr>
        </control>
      </mc:Choice>
      <mc:Fallback>
        <control shapeId="5291" r:id="rId189" name="CheckBox1030AM54"/>
      </mc:Fallback>
    </mc:AlternateContent>
    <mc:AlternateContent xmlns:mc="http://schemas.openxmlformats.org/markup-compatibility/2006">
      <mc:Choice Requires="x14">
        <control shapeId="5292" r:id="rId190" name="CheckBox1030AM55">
          <controlPr defaultSize="0" autoLine="0" r:id="rId136">
            <anchor moveWithCells="1">
              <from>
                <xdr:col>24</xdr:col>
                <xdr:colOff>161925</xdr:colOff>
                <xdr:row>58</xdr:row>
                <xdr:rowOff>47625</xdr:rowOff>
              </from>
              <to>
                <xdr:col>24</xdr:col>
                <xdr:colOff>361950</xdr:colOff>
                <xdr:row>58</xdr:row>
                <xdr:rowOff>171450</xdr:rowOff>
              </to>
            </anchor>
          </controlPr>
        </control>
      </mc:Choice>
      <mc:Fallback>
        <control shapeId="5292" r:id="rId190" name="CheckBox1030AM55"/>
      </mc:Fallback>
    </mc:AlternateContent>
    <mc:AlternateContent xmlns:mc="http://schemas.openxmlformats.org/markup-compatibility/2006">
      <mc:Choice Requires="x14">
        <control shapeId="5293" r:id="rId191" name="CheckBox1030AM56">
          <controlPr defaultSize="0" autoLine="0" r:id="rId136">
            <anchor moveWithCells="1">
              <from>
                <xdr:col>24</xdr:col>
                <xdr:colOff>161925</xdr:colOff>
                <xdr:row>59</xdr:row>
                <xdr:rowOff>47625</xdr:rowOff>
              </from>
              <to>
                <xdr:col>24</xdr:col>
                <xdr:colOff>361950</xdr:colOff>
                <xdr:row>59</xdr:row>
                <xdr:rowOff>171450</xdr:rowOff>
              </to>
            </anchor>
          </controlPr>
        </control>
      </mc:Choice>
      <mc:Fallback>
        <control shapeId="5293" r:id="rId191" name="CheckBox1030AM56"/>
      </mc:Fallback>
    </mc:AlternateContent>
    <mc:AlternateContent xmlns:mc="http://schemas.openxmlformats.org/markup-compatibility/2006">
      <mc:Choice Requires="x14">
        <control shapeId="5294" r:id="rId192" name="CheckBox1030AM57">
          <controlPr defaultSize="0" autoLine="0" r:id="rId136">
            <anchor moveWithCells="1">
              <from>
                <xdr:col>24</xdr:col>
                <xdr:colOff>161925</xdr:colOff>
                <xdr:row>60</xdr:row>
                <xdr:rowOff>47625</xdr:rowOff>
              </from>
              <to>
                <xdr:col>24</xdr:col>
                <xdr:colOff>361950</xdr:colOff>
                <xdr:row>60</xdr:row>
                <xdr:rowOff>171450</xdr:rowOff>
              </to>
            </anchor>
          </controlPr>
        </control>
      </mc:Choice>
      <mc:Fallback>
        <control shapeId="5294" r:id="rId192" name="CheckBox1030AM57"/>
      </mc:Fallback>
    </mc:AlternateContent>
    <mc:AlternateContent xmlns:mc="http://schemas.openxmlformats.org/markup-compatibility/2006">
      <mc:Choice Requires="x14">
        <control shapeId="5295" r:id="rId193" name="CheckBox1030AM58">
          <controlPr defaultSize="0" autoLine="0" r:id="rId136">
            <anchor moveWithCells="1">
              <from>
                <xdr:col>24</xdr:col>
                <xdr:colOff>161925</xdr:colOff>
                <xdr:row>61</xdr:row>
                <xdr:rowOff>47625</xdr:rowOff>
              </from>
              <to>
                <xdr:col>24</xdr:col>
                <xdr:colOff>361950</xdr:colOff>
                <xdr:row>61</xdr:row>
                <xdr:rowOff>171450</xdr:rowOff>
              </to>
            </anchor>
          </controlPr>
        </control>
      </mc:Choice>
      <mc:Fallback>
        <control shapeId="5295" r:id="rId193" name="CheckBox1030AM58"/>
      </mc:Fallback>
    </mc:AlternateContent>
    <mc:AlternateContent xmlns:mc="http://schemas.openxmlformats.org/markup-compatibility/2006">
      <mc:Choice Requires="x14">
        <control shapeId="5296" r:id="rId194" name="CheckBox1030AM59">
          <controlPr defaultSize="0" autoLine="0" r:id="rId136">
            <anchor moveWithCells="1">
              <from>
                <xdr:col>24</xdr:col>
                <xdr:colOff>161925</xdr:colOff>
                <xdr:row>62</xdr:row>
                <xdr:rowOff>47625</xdr:rowOff>
              </from>
              <to>
                <xdr:col>24</xdr:col>
                <xdr:colOff>361950</xdr:colOff>
                <xdr:row>62</xdr:row>
                <xdr:rowOff>171450</xdr:rowOff>
              </to>
            </anchor>
          </controlPr>
        </control>
      </mc:Choice>
      <mc:Fallback>
        <control shapeId="5296" r:id="rId194" name="CheckBox1030AM59"/>
      </mc:Fallback>
    </mc:AlternateContent>
    <mc:AlternateContent xmlns:mc="http://schemas.openxmlformats.org/markup-compatibility/2006">
      <mc:Choice Requires="x14">
        <control shapeId="5297" r:id="rId195" name="CheckBox1030AM60">
          <controlPr defaultSize="0" autoLine="0" r:id="rId136">
            <anchor moveWithCells="1">
              <from>
                <xdr:col>24</xdr:col>
                <xdr:colOff>161925</xdr:colOff>
                <xdr:row>63</xdr:row>
                <xdr:rowOff>47625</xdr:rowOff>
              </from>
              <to>
                <xdr:col>24</xdr:col>
                <xdr:colOff>361950</xdr:colOff>
                <xdr:row>63</xdr:row>
                <xdr:rowOff>171450</xdr:rowOff>
              </to>
            </anchor>
          </controlPr>
        </control>
      </mc:Choice>
      <mc:Fallback>
        <control shapeId="5297" r:id="rId195" name="CheckBox1030AM60"/>
      </mc:Fallback>
    </mc:AlternateContent>
    <mc:AlternateContent xmlns:mc="http://schemas.openxmlformats.org/markup-compatibility/2006">
      <mc:Choice Requires="x14">
        <control shapeId="5298" r:id="rId196" name="CheckBox1030AM61">
          <controlPr defaultSize="0" autoLine="0" r:id="rId136">
            <anchor moveWithCells="1">
              <from>
                <xdr:col>24</xdr:col>
                <xdr:colOff>161925</xdr:colOff>
                <xdr:row>64</xdr:row>
                <xdr:rowOff>47625</xdr:rowOff>
              </from>
              <to>
                <xdr:col>24</xdr:col>
                <xdr:colOff>361950</xdr:colOff>
                <xdr:row>64</xdr:row>
                <xdr:rowOff>171450</xdr:rowOff>
              </to>
            </anchor>
          </controlPr>
        </control>
      </mc:Choice>
      <mc:Fallback>
        <control shapeId="5298" r:id="rId196" name="CheckBox1030AM61"/>
      </mc:Fallback>
    </mc:AlternateContent>
    <mc:AlternateContent xmlns:mc="http://schemas.openxmlformats.org/markup-compatibility/2006">
      <mc:Choice Requires="x14">
        <control shapeId="5299" r:id="rId197" name="CheckBox1030AM62">
          <controlPr defaultSize="0" autoLine="0" r:id="rId136">
            <anchor moveWithCells="1">
              <from>
                <xdr:col>24</xdr:col>
                <xdr:colOff>161925</xdr:colOff>
                <xdr:row>65</xdr:row>
                <xdr:rowOff>47625</xdr:rowOff>
              </from>
              <to>
                <xdr:col>24</xdr:col>
                <xdr:colOff>361950</xdr:colOff>
                <xdr:row>65</xdr:row>
                <xdr:rowOff>171450</xdr:rowOff>
              </to>
            </anchor>
          </controlPr>
        </control>
      </mc:Choice>
      <mc:Fallback>
        <control shapeId="5299" r:id="rId197" name="CheckBox1030AM62"/>
      </mc:Fallback>
    </mc:AlternateContent>
    <mc:AlternateContent xmlns:mc="http://schemas.openxmlformats.org/markup-compatibility/2006">
      <mc:Choice Requires="x14">
        <control shapeId="5300" r:id="rId198" name="CheckBox1030AM63">
          <controlPr defaultSize="0" autoLine="0" r:id="rId136">
            <anchor moveWithCells="1">
              <from>
                <xdr:col>24</xdr:col>
                <xdr:colOff>161925</xdr:colOff>
                <xdr:row>66</xdr:row>
                <xdr:rowOff>47625</xdr:rowOff>
              </from>
              <to>
                <xdr:col>24</xdr:col>
                <xdr:colOff>361950</xdr:colOff>
                <xdr:row>66</xdr:row>
                <xdr:rowOff>171450</xdr:rowOff>
              </to>
            </anchor>
          </controlPr>
        </control>
      </mc:Choice>
      <mc:Fallback>
        <control shapeId="5300" r:id="rId198" name="CheckBox1030AM63"/>
      </mc:Fallback>
    </mc:AlternateContent>
    <mc:AlternateContent xmlns:mc="http://schemas.openxmlformats.org/markup-compatibility/2006">
      <mc:Choice Requires="x14">
        <control shapeId="5301" r:id="rId199" name="CheckBox1030AM64">
          <controlPr defaultSize="0" autoLine="0" r:id="rId136">
            <anchor moveWithCells="1">
              <from>
                <xdr:col>24</xdr:col>
                <xdr:colOff>161925</xdr:colOff>
                <xdr:row>67</xdr:row>
                <xdr:rowOff>47625</xdr:rowOff>
              </from>
              <to>
                <xdr:col>24</xdr:col>
                <xdr:colOff>361950</xdr:colOff>
                <xdr:row>67</xdr:row>
                <xdr:rowOff>171450</xdr:rowOff>
              </to>
            </anchor>
          </controlPr>
        </control>
      </mc:Choice>
      <mc:Fallback>
        <control shapeId="5301" r:id="rId199" name="CheckBox1030AM64"/>
      </mc:Fallback>
    </mc:AlternateContent>
    <mc:AlternateContent xmlns:mc="http://schemas.openxmlformats.org/markup-compatibility/2006">
      <mc:Choice Requires="x14">
        <control shapeId="5302" r:id="rId200" name="CheckBox1030AM65">
          <controlPr defaultSize="0" autoLine="0" r:id="rId136">
            <anchor moveWithCells="1">
              <from>
                <xdr:col>24</xdr:col>
                <xdr:colOff>161925</xdr:colOff>
                <xdr:row>68</xdr:row>
                <xdr:rowOff>47625</xdr:rowOff>
              </from>
              <to>
                <xdr:col>24</xdr:col>
                <xdr:colOff>361950</xdr:colOff>
                <xdr:row>68</xdr:row>
                <xdr:rowOff>171450</xdr:rowOff>
              </to>
            </anchor>
          </controlPr>
        </control>
      </mc:Choice>
      <mc:Fallback>
        <control shapeId="5302" r:id="rId200" name="CheckBox1030AM65"/>
      </mc:Fallback>
    </mc:AlternateContent>
    <mc:AlternateContent xmlns:mc="http://schemas.openxmlformats.org/markup-compatibility/2006">
      <mc:Choice Requires="x14">
        <control shapeId="5303" r:id="rId201" name="CheckBox1030AM66">
          <controlPr defaultSize="0" autoLine="0" r:id="rId136">
            <anchor moveWithCells="1">
              <from>
                <xdr:col>24</xdr:col>
                <xdr:colOff>161925</xdr:colOff>
                <xdr:row>69</xdr:row>
                <xdr:rowOff>47625</xdr:rowOff>
              </from>
              <to>
                <xdr:col>24</xdr:col>
                <xdr:colOff>361950</xdr:colOff>
                <xdr:row>69</xdr:row>
                <xdr:rowOff>171450</xdr:rowOff>
              </to>
            </anchor>
          </controlPr>
        </control>
      </mc:Choice>
      <mc:Fallback>
        <control shapeId="5303" r:id="rId201" name="CheckBox1030AM66"/>
      </mc:Fallback>
    </mc:AlternateContent>
    <mc:AlternateContent xmlns:mc="http://schemas.openxmlformats.org/markup-compatibility/2006">
      <mc:Choice Requires="x14">
        <control shapeId="5304" r:id="rId202" name="CheckBox1030AM67">
          <controlPr defaultSize="0" autoLine="0" r:id="rId136">
            <anchor moveWithCells="1">
              <from>
                <xdr:col>24</xdr:col>
                <xdr:colOff>161925</xdr:colOff>
                <xdr:row>70</xdr:row>
                <xdr:rowOff>47625</xdr:rowOff>
              </from>
              <to>
                <xdr:col>24</xdr:col>
                <xdr:colOff>361950</xdr:colOff>
                <xdr:row>70</xdr:row>
                <xdr:rowOff>171450</xdr:rowOff>
              </to>
            </anchor>
          </controlPr>
        </control>
      </mc:Choice>
      <mc:Fallback>
        <control shapeId="5304" r:id="rId202" name="CheckBox1030AM67"/>
      </mc:Fallback>
    </mc:AlternateContent>
    <mc:AlternateContent xmlns:mc="http://schemas.openxmlformats.org/markup-compatibility/2006">
      <mc:Choice Requires="x14">
        <control shapeId="5305" r:id="rId203" name="CheckBox1030AM68">
          <controlPr defaultSize="0" autoLine="0" r:id="rId136">
            <anchor moveWithCells="1">
              <from>
                <xdr:col>24</xdr:col>
                <xdr:colOff>161925</xdr:colOff>
                <xdr:row>71</xdr:row>
                <xdr:rowOff>47625</xdr:rowOff>
              </from>
              <to>
                <xdr:col>24</xdr:col>
                <xdr:colOff>361950</xdr:colOff>
                <xdr:row>71</xdr:row>
                <xdr:rowOff>171450</xdr:rowOff>
              </to>
            </anchor>
          </controlPr>
        </control>
      </mc:Choice>
      <mc:Fallback>
        <control shapeId="5305" r:id="rId203" name="CheckBox1030AM68"/>
      </mc:Fallback>
    </mc:AlternateContent>
    <mc:AlternateContent xmlns:mc="http://schemas.openxmlformats.org/markup-compatibility/2006">
      <mc:Choice Requires="x14">
        <control shapeId="5306" r:id="rId204" name="CheckBox1030AM69">
          <controlPr defaultSize="0" autoLine="0" r:id="rId136">
            <anchor moveWithCells="1">
              <from>
                <xdr:col>24</xdr:col>
                <xdr:colOff>161925</xdr:colOff>
                <xdr:row>72</xdr:row>
                <xdr:rowOff>47625</xdr:rowOff>
              </from>
              <to>
                <xdr:col>24</xdr:col>
                <xdr:colOff>361950</xdr:colOff>
                <xdr:row>72</xdr:row>
                <xdr:rowOff>171450</xdr:rowOff>
              </to>
            </anchor>
          </controlPr>
        </control>
      </mc:Choice>
      <mc:Fallback>
        <control shapeId="5306" r:id="rId204" name="CheckBox1030AM69"/>
      </mc:Fallback>
    </mc:AlternateContent>
    <mc:AlternateContent xmlns:mc="http://schemas.openxmlformats.org/markup-compatibility/2006">
      <mc:Choice Requires="x14">
        <control shapeId="5307" r:id="rId205" name="CheckBox1030AM70">
          <controlPr defaultSize="0" autoLine="0" r:id="rId136">
            <anchor moveWithCells="1">
              <from>
                <xdr:col>24</xdr:col>
                <xdr:colOff>161925</xdr:colOff>
                <xdr:row>73</xdr:row>
                <xdr:rowOff>47625</xdr:rowOff>
              </from>
              <to>
                <xdr:col>24</xdr:col>
                <xdr:colOff>361950</xdr:colOff>
                <xdr:row>73</xdr:row>
                <xdr:rowOff>171450</xdr:rowOff>
              </to>
            </anchor>
          </controlPr>
        </control>
      </mc:Choice>
      <mc:Fallback>
        <control shapeId="5307" r:id="rId205" name="CheckBox1030AM70"/>
      </mc:Fallback>
    </mc:AlternateContent>
    <mc:AlternateContent xmlns:mc="http://schemas.openxmlformats.org/markup-compatibility/2006">
      <mc:Choice Requires="x14">
        <control shapeId="5308" r:id="rId206" name="CheckBox0130AM1">
          <controlPr defaultSize="0" autoLine="0" r:id="rId136">
            <anchor moveWithCells="1">
              <from>
                <xdr:col>25</xdr:col>
                <xdr:colOff>161925</xdr:colOff>
                <xdr:row>4</xdr:row>
                <xdr:rowOff>47625</xdr:rowOff>
              </from>
              <to>
                <xdr:col>25</xdr:col>
                <xdr:colOff>361950</xdr:colOff>
                <xdr:row>4</xdr:row>
                <xdr:rowOff>171450</xdr:rowOff>
              </to>
            </anchor>
          </controlPr>
        </control>
      </mc:Choice>
      <mc:Fallback>
        <control shapeId="5308" r:id="rId206" name="CheckBox0130AM1"/>
      </mc:Fallback>
    </mc:AlternateContent>
    <mc:AlternateContent xmlns:mc="http://schemas.openxmlformats.org/markup-compatibility/2006">
      <mc:Choice Requires="x14">
        <control shapeId="5309" r:id="rId207" name="CheckBox0130AM2">
          <controlPr defaultSize="0" autoLine="0" r:id="rId136">
            <anchor moveWithCells="1">
              <from>
                <xdr:col>25</xdr:col>
                <xdr:colOff>161925</xdr:colOff>
                <xdr:row>5</xdr:row>
                <xdr:rowOff>47625</xdr:rowOff>
              </from>
              <to>
                <xdr:col>25</xdr:col>
                <xdr:colOff>361950</xdr:colOff>
                <xdr:row>5</xdr:row>
                <xdr:rowOff>171450</xdr:rowOff>
              </to>
            </anchor>
          </controlPr>
        </control>
      </mc:Choice>
      <mc:Fallback>
        <control shapeId="5309" r:id="rId207" name="CheckBox0130AM2"/>
      </mc:Fallback>
    </mc:AlternateContent>
    <mc:AlternateContent xmlns:mc="http://schemas.openxmlformats.org/markup-compatibility/2006">
      <mc:Choice Requires="x14">
        <control shapeId="5310" r:id="rId208" name="CheckBox0130AM3">
          <controlPr defaultSize="0" autoLine="0" r:id="rId136">
            <anchor moveWithCells="1">
              <from>
                <xdr:col>25</xdr:col>
                <xdr:colOff>161925</xdr:colOff>
                <xdr:row>6</xdr:row>
                <xdr:rowOff>47625</xdr:rowOff>
              </from>
              <to>
                <xdr:col>25</xdr:col>
                <xdr:colOff>361950</xdr:colOff>
                <xdr:row>6</xdr:row>
                <xdr:rowOff>171450</xdr:rowOff>
              </to>
            </anchor>
          </controlPr>
        </control>
      </mc:Choice>
      <mc:Fallback>
        <control shapeId="5310" r:id="rId208" name="CheckBox0130AM3"/>
      </mc:Fallback>
    </mc:AlternateContent>
    <mc:AlternateContent xmlns:mc="http://schemas.openxmlformats.org/markup-compatibility/2006">
      <mc:Choice Requires="x14">
        <control shapeId="5311" r:id="rId209" name="CheckBox0130AM4">
          <controlPr defaultSize="0" autoLine="0" r:id="rId136">
            <anchor moveWithCells="1">
              <from>
                <xdr:col>25</xdr:col>
                <xdr:colOff>161925</xdr:colOff>
                <xdr:row>7</xdr:row>
                <xdr:rowOff>47625</xdr:rowOff>
              </from>
              <to>
                <xdr:col>25</xdr:col>
                <xdr:colOff>361950</xdr:colOff>
                <xdr:row>7</xdr:row>
                <xdr:rowOff>171450</xdr:rowOff>
              </to>
            </anchor>
          </controlPr>
        </control>
      </mc:Choice>
      <mc:Fallback>
        <control shapeId="5311" r:id="rId209" name="CheckBox0130AM4"/>
      </mc:Fallback>
    </mc:AlternateContent>
    <mc:AlternateContent xmlns:mc="http://schemas.openxmlformats.org/markup-compatibility/2006">
      <mc:Choice Requires="x14">
        <control shapeId="5312" r:id="rId210" name="CheckBox0130AM5">
          <controlPr defaultSize="0" autoLine="0" r:id="rId136">
            <anchor moveWithCells="1">
              <from>
                <xdr:col>25</xdr:col>
                <xdr:colOff>161925</xdr:colOff>
                <xdr:row>8</xdr:row>
                <xdr:rowOff>47625</xdr:rowOff>
              </from>
              <to>
                <xdr:col>25</xdr:col>
                <xdr:colOff>361950</xdr:colOff>
                <xdr:row>8</xdr:row>
                <xdr:rowOff>171450</xdr:rowOff>
              </to>
            </anchor>
          </controlPr>
        </control>
      </mc:Choice>
      <mc:Fallback>
        <control shapeId="5312" r:id="rId210" name="CheckBox0130AM5"/>
      </mc:Fallback>
    </mc:AlternateContent>
    <mc:AlternateContent xmlns:mc="http://schemas.openxmlformats.org/markup-compatibility/2006">
      <mc:Choice Requires="x14">
        <control shapeId="5313" r:id="rId211" name="CheckBox0130AM6">
          <controlPr defaultSize="0" autoLine="0" r:id="rId136">
            <anchor moveWithCells="1">
              <from>
                <xdr:col>25</xdr:col>
                <xdr:colOff>161925</xdr:colOff>
                <xdr:row>9</xdr:row>
                <xdr:rowOff>47625</xdr:rowOff>
              </from>
              <to>
                <xdr:col>25</xdr:col>
                <xdr:colOff>361950</xdr:colOff>
                <xdr:row>9</xdr:row>
                <xdr:rowOff>171450</xdr:rowOff>
              </to>
            </anchor>
          </controlPr>
        </control>
      </mc:Choice>
      <mc:Fallback>
        <control shapeId="5313" r:id="rId211" name="CheckBox0130AM6"/>
      </mc:Fallback>
    </mc:AlternateContent>
    <mc:AlternateContent xmlns:mc="http://schemas.openxmlformats.org/markup-compatibility/2006">
      <mc:Choice Requires="x14">
        <control shapeId="5314" r:id="rId212" name="CheckBox0130AM7">
          <controlPr defaultSize="0" autoLine="0" r:id="rId136">
            <anchor moveWithCells="1">
              <from>
                <xdr:col>25</xdr:col>
                <xdr:colOff>161925</xdr:colOff>
                <xdr:row>10</xdr:row>
                <xdr:rowOff>47625</xdr:rowOff>
              </from>
              <to>
                <xdr:col>25</xdr:col>
                <xdr:colOff>361950</xdr:colOff>
                <xdr:row>10</xdr:row>
                <xdr:rowOff>171450</xdr:rowOff>
              </to>
            </anchor>
          </controlPr>
        </control>
      </mc:Choice>
      <mc:Fallback>
        <control shapeId="5314" r:id="rId212" name="CheckBox0130AM7"/>
      </mc:Fallback>
    </mc:AlternateContent>
    <mc:AlternateContent xmlns:mc="http://schemas.openxmlformats.org/markup-compatibility/2006">
      <mc:Choice Requires="x14">
        <control shapeId="5315" r:id="rId213" name="CheckBox0130AM8">
          <controlPr defaultSize="0" autoLine="0" r:id="rId136">
            <anchor moveWithCells="1">
              <from>
                <xdr:col>25</xdr:col>
                <xdr:colOff>161925</xdr:colOff>
                <xdr:row>11</xdr:row>
                <xdr:rowOff>47625</xdr:rowOff>
              </from>
              <to>
                <xdr:col>25</xdr:col>
                <xdr:colOff>361950</xdr:colOff>
                <xdr:row>11</xdr:row>
                <xdr:rowOff>171450</xdr:rowOff>
              </to>
            </anchor>
          </controlPr>
        </control>
      </mc:Choice>
      <mc:Fallback>
        <control shapeId="5315" r:id="rId213" name="CheckBox0130AM8"/>
      </mc:Fallback>
    </mc:AlternateContent>
    <mc:AlternateContent xmlns:mc="http://schemas.openxmlformats.org/markup-compatibility/2006">
      <mc:Choice Requires="x14">
        <control shapeId="5316" r:id="rId214" name="CheckBox0130AM9">
          <controlPr defaultSize="0" autoLine="0" r:id="rId136">
            <anchor moveWithCells="1">
              <from>
                <xdr:col>25</xdr:col>
                <xdr:colOff>161925</xdr:colOff>
                <xdr:row>12</xdr:row>
                <xdr:rowOff>47625</xdr:rowOff>
              </from>
              <to>
                <xdr:col>25</xdr:col>
                <xdr:colOff>361950</xdr:colOff>
                <xdr:row>12</xdr:row>
                <xdr:rowOff>171450</xdr:rowOff>
              </to>
            </anchor>
          </controlPr>
        </control>
      </mc:Choice>
      <mc:Fallback>
        <control shapeId="5316" r:id="rId214" name="CheckBox0130AM9"/>
      </mc:Fallback>
    </mc:AlternateContent>
    <mc:AlternateContent xmlns:mc="http://schemas.openxmlformats.org/markup-compatibility/2006">
      <mc:Choice Requires="x14">
        <control shapeId="5317" r:id="rId215" name="CheckBox0130AM10">
          <controlPr defaultSize="0" autoLine="0" r:id="rId136">
            <anchor moveWithCells="1">
              <from>
                <xdr:col>25</xdr:col>
                <xdr:colOff>161925</xdr:colOff>
                <xdr:row>13</xdr:row>
                <xdr:rowOff>47625</xdr:rowOff>
              </from>
              <to>
                <xdr:col>25</xdr:col>
                <xdr:colOff>361950</xdr:colOff>
                <xdr:row>13</xdr:row>
                <xdr:rowOff>171450</xdr:rowOff>
              </to>
            </anchor>
          </controlPr>
        </control>
      </mc:Choice>
      <mc:Fallback>
        <control shapeId="5317" r:id="rId215" name="CheckBox0130AM10"/>
      </mc:Fallback>
    </mc:AlternateContent>
    <mc:AlternateContent xmlns:mc="http://schemas.openxmlformats.org/markup-compatibility/2006">
      <mc:Choice Requires="x14">
        <control shapeId="5318" r:id="rId216" name="CheckBox0130AM11">
          <controlPr defaultSize="0" autoLine="0" r:id="rId136">
            <anchor moveWithCells="1">
              <from>
                <xdr:col>25</xdr:col>
                <xdr:colOff>161925</xdr:colOff>
                <xdr:row>14</xdr:row>
                <xdr:rowOff>47625</xdr:rowOff>
              </from>
              <to>
                <xdr:col>25</xdr:col>
                <xdr:colOff>361950</xdr:colOff>
                <xdr:row>14</xdr:row>
                <xdr:rowOff>171450</xdr:rowOff>
              </to>
            </anchor>
          </controlPr>
        </control>
      </mc:Choice>
      <mc:Fallback>
        <control shapeId="5318" r:id="rId216" name="CheckBox0130AM11"/>
      </mc:Fallback>
    </mc:AlternateContent>
    <mc:AlternateContent xmlns:mc="http://schemas.openxmlformats.org/markup-compatibility/2006">
      <mc:Choice Requires="x14">
        <control shapeId="5319" r:id="rId217" name="CheckBox0130AM12">
          <controlPr defaultSize="0" autoLine="0" r:id="rId136">
            <anchor moveWithCells="1">
              <from>
                <xdr:col>25</xdr:col>
                <xdr:colOff>161925</xdr:colOff>
                <xdr:row>15</xdr:row>
                <xdr:rowOff>47625</xdr:rowOff>
              </from>
              <to>
                <xdr:col>25</xdr:col>
                <xdr:colOff>361950</xdr:colOff>
                <xdr:row>15</xdr:row>
                <xdr:rowOff>171450</xdr:rowOff>
              </to>
            </anchor>
          </controlPr>
        </control>
      </mc:Choice>
      <mc:Fallback>
        <control shapeId="5319" r:id="rId217" name="CheckBox0130AM12"/>
      </mc:Fallback>
    </mc:AlternateContent>
    <mc:AlternateContent xmlns:mc="http://schemas.openxmlformats.org/markup-compatibility/2006">
      <mc:Choice Requires="x14">
        <control shapeId="5320" r:id="rId218" name="CheckBox0130AM13">
          <controlPr defaultSize="0" autoLine="0" r:id="rId136">
            <anchor moveWithCells="1">
              <from>
                <xdr:col>25</xdr:col>
                <xdr:colOff>161925</xdr:colOff>
                <xdr:row>16</xdr:row>
                <xdr:rowOff>47625</xdr:rowOff>
              </from>
              <to>
                <xdr:col>25</xdr:col>
                <xdr:colOff>361950</xdr:colOff>
                <xdr:row>16</xdr:row>
                <xdr:rowOff>171450</xdr:rowOff>
              </to>
            </anchor>
          </controlPr>
        </control>
      </mc:Choice>
      <mc:Fallback>
        <control shapeId="5320" r:id="rId218" name="CheckBox0130AM13"/>
      </mc:Fallback>
    </mc:AlternateContent>
    <mc:AlternateContent xmlns:mc="http://schemas.openxmlformats.org/markup-compatibility/2006">
      <mc:Choice Requires="x14">
        <control shapeId="5321" r:id="rId219" name="CheckBox0130AM14">
          <controlPr defaultSize="0" autoLine="0" r:id="rId136">
            <anchor moveWithCells="1">
              <from>
                <xdr:col>25</xdr:col>
                <xdr:colOff>161925</xdr:colOff>
                <xdr:row>17</xdr:row>
                <xdr:rowOff>47625</xdr:rowOff>
              </from>
              <to>
                <xdr:col>25</xdr:col>
                <xdr:colOff>361950</xdr:colOff>
                <xdr:row>17</xdr:row>
                <xdr:rowOff>171450</xdr:rowOff>
              </to>
            </anchor>
          </controlPr>
        </control>
      </mc:Choice>
      <mc:Fallback>
        <control shapeId="5321" r:id="rId219" name="CheckBox0130AM14"/>
      </mc:Fallback>
    </mc:AlternateContent>
    <mc:AlternateContent xmlns:mc="http://schemas.openxmlformats.org/markup-compatibility/2006">
      <mc:Choice Requires="x14">
        <control shapeId="5322" r:id="rId220" name="CheckBox0130AM15">
          <controlPr defaultSize="0" autoLine="0" r:id="rId136">
            <anchor moveWithCells="1">
              <from>
                <xdr:col>25</xdr:col>
                <xdr:colOff>161925</xdr:colOff>
                <xdr:row>18</xdr:row>
                <xdr:rowOff>47625</xdr:rowOff>
              </from>
              <to>
                <xdr:col>25</xdr:col>
                <xdr:colOff>361950</xdr:colOff>
                <xdr:row>18</xdr:row>
                <xdr:rowOff>171450</xdr:rowOff>
              </to>
            </anchor>
          </controlPr>
        </control>
      </mc:Choice>
      <mc:Fallback>
        <control shapeId="5322" r:id="rId220" name="CheckBox0130AM15"/>
      </mc:Fallback>
    </mc:AlternateContent>
    <mc:AlternateContent xmlns:mc="http://schemas.openxmlformats.org/markup-compatibility/2006">
      <mc:Choice Requires="x14">
        <control shapeId="5323" r:id="rId221" name="CheckBox0130AM16">
          <controlPr defaultSize="0" autoLine="0" r:id="rId136">
            <anchor moveWithCells="1">
              <from>
                <xdr:col>25</xdr:col>
                <xdr:colOff>161925</xdr:colOff>
                <xdr:row>19</xdr:row>
                <xdr:rowOff>47625</xdr:rowOff>
              </from>
              <to>
                <xdr:col>25</xdr:col>
                <xdr:colOff>361950</xdr:colOff>
                <xdr:row>19</xdr:row>
                <xdr:rowOff>171450</xdr:rowOff>
              </to>
            </anchor>
          </controlPr>
        </control>
      </mc:Choice>
      <mc:Fallback>
        <control shapeId="5323" r:id="rId221" name="CheckBox0130AM16"/>
      </mc:Fallback>
    </mc:AlternateContent>
    <mc:AlternateContent xmlns:mc="http://schemas.openxmlformats.org/markup-compatibility/2006">
      <mc:Choice Requires="x14">
        <control shapeId="5324" r:id="rId222" name="CheckBox0130AM17">
          <controlPr defaultSize="0" autoLine="0" r:id="rId136">
            <anchor moveWithCells="1">
              <from>
                <xdr:col>25</xdr:col>
                <xdr:colOff>161925</xdr:colOff>
                <xdr:row>20</xdr:row>
                <xdr:rowOff>47625</xdr:rowOff>
              </from>
              <to>
                <xdr:col>25</xdr:col>
                <xdr:colOff>361950</xdr:colOff>
                <xdr:row>20</xdr:row>
                <xdr:rowOff>171450</xdr:rowOff>
              </to>
            </anchor>
          </controlPr>
        </control>
      </mc:Choice>
      <mc:Fallback>
        <control shapeId="5324" r:id="rId222" name="CheckBox0130AM17"/>
      </mc:Fallback>
    </mc:AlternateContent>
    <mc:AlternateContent xmlns:mc="http://schemas.openxmlformats.org/markup-compatibility/2006">
      <mc:Choice Requires="x14">
        <control shapeId="5325" r:id="rId223" name="CheckBox0130AM18">
          <controlPr defaultSize="0" autoLine="0" r:id="rId136">
            <anchor moveWithCells="1">
              <from>
                <xdr:col>25</xdr:col>
                <xdr:colOff>161925</xdr:colOff>
                <xdr:row>21</xdr:row>
                <xdr:rowOff>47625</xdr:rowOff>
              </from>
              <to>
                <xdr:col>25</xdr:col>
                <xdr:colOff>361950</xdr:colOff>
                <xdr:row>21</xdr:row>
                <xdr:rowOff>171450</xdr:rowOff>
              </to>
            </anchor>
          </controlPr>
        </control>
      </mc:Choice>
      <mc:Fallback>
        <control shapeId="5325" r:id="rId223" name="CheckBox0130AM18"/>
      </mc:Fallback>
    </mc:AlternateContent>
    <mc:AlternateContent xmlns:mc="http://schemas.openxmlformats.org/markup-compatibility/2006">
      <mc:Choice Requires="x14">
        <control shapeId="5326" r:id="rId224" name="CheckBox0130AM19">
          <controlPr defaultSize="0" autoLine="0" r:id="rId136">
            <anchor moveWithCells="1">
              <from>
                <xdr:col>25</xdr:col>
                <xdr:colOff>161925</xdr:colOff>
                <xdr:row>22</xdr:row>
                <xdr:rowOff>47625</xdr:rowOff>
              </from>
              <to>
                <xdr:col>25</xdr:col>
                <xdr:colOff>361950</xdr:colOff>
                <xdr:row>22</xdr:row>
                <xdr:rowOff>171450</xdr:rowOff>
              </to>
            </anchor>
          </controlPr>
        </control>
      </mc:Choice>
      <mc:Fallback>
        <control shapeId="5326" r:id="rId224" name="CheckBox0130AM19"/>
      </mc:Fallback>
    </mc:AlternateContent>
    <mc:AlternateContent xmlns:mc="http://schemas.openxmlformats.org/markup-compatibility/2006">
      <mc:Choice Requires="x14">
        <control shapeId="5327" r:id="rId225" name="CheckBox0130AM20">
          <controlPr defaultSize="0" autoLine="0" r:id="rId136">
            <anchor moveWithCells="1">
              <from>
                <xdr:col>25</xdr:col>
                <xdr:colOff>161925</xdr:colOff>
                <xdr:row>23</xdr:row>
                <xdr:rowOff>47625</xdr:rowOff>
              </from>
              <to>
                <xdr:col>25</xdr:col>
                <xdr:colOff>361950</xdr:colOff>
                <xdr:row>23</xdr:row>
                <xdr:rowOff>171450</xdr:rowOff>
              </to>
            </anchor>
          </controlPr>
        </control>
      </mc:Choice>
      <mc:Fallback>
        <control shapeId="5327" r:id="rId225" name="CheckBox0130AM20"/>
      </mc:Fallback>
    </mc:AlternateContent>
    <mc:AlternateContent xmlns:mc="http://schemas.openxmlformats.org/markup-compatibility/2006">
      <mc:Choice Requires="x14">
        <control shapeId="5328" r:id="rId226" name="CheckBox0130AM21">
          <controlPr defaultSize="0" autoLine="0" r:id="rId136">
            <anchor moveWithCells="1">
              <from>
                <xdr:col>25</xdr:col>
                <xdr:colOff>161925</xdr:colOff>
                <xdr:row>24</xdr:row>
                <xdr:rowOff>47625</xdr:rowOff>
              </from>
              <to>
                <xdr:col>25</xdr:col>
                <xdr:colOff>361950</xdr:colOff>
                <xdr:row>24</xdr:row>
                <xdr:rowOff>171450</xdr:rowOff>
              </to>
            </anchor>
          </controlPr>
        </control>
      </mc:Choice>
      <mc:Fallback>
        <control shapeId="5328" r:id="rId226" name="CheckBox0130AM21"/>
      </mc:Fallback>
    </mc:AlternateContent>
    <mc:AlternateContent xmlns:mc="http://schemas.openxmlformats.org/markup-compatibility/2006">
      <mc:Choice Requires="x14">
        <control shapeId="5329" r:id="rId227" name="CheckBox0130AM22">
          <controlPr defaultSize="0" autoLine="0" r:id="rId136">
            <anchor moveWithCells="1">
              <from>
                <xdr:col>25</xdr:col>
                <xdr:colOff>161925</xdr:colOff>
                <xdr:row>25</xdr:row>
                <xdr:rowOff>47625</xdr:rowOff>
              </from>
              <to>
                <xdr:col>25</xdr:col>
                <xdr:colOff>361950</xdr:colOff>
                <xdr:row>25</xdr:row>
                <xdr:rowOff>171450</xdr:rowOff>
              </to>
            </anchor>
          </controlPr>
        </control>
      </mc:Choice>
      <mc:Fallback>
        <control shapeId="5329" r:id="rId227" name="CheckBox0130AM22"/>
      </mc:Fallback>
    </mc:AlternateContent>
    <mc:AlternateContent xmlns:mc="http://schemas.openxmlformats.org/markup-compatibility/2006">
      <mc:Choice Requires="x14">
        <control shapeId="5330" r:id="rId228" name="CheckBox0130AM23">
          <controlPr defaultSize="0" autoLine="0" r:id="rId136">
            <anchor moveWithCells="1">
              <from>
                <xdr:col>25</xdr:col>
                <xdr:colOff>161925</xdr:colOff>
                <xdr:row>26</xdr:row>
                <xdr:rowOff>47625</xdr:rowOff>
              </from>
              <to>
                <xdr:col>25</xdr:col>
                <xdr:colOff>361950</xdr:colOff>
                <xdr:row>26</xdr:row>
                <xdr:rowOff>171450</xdr:rowOff>
              </to>
            </anchor>
          </controlPr>
        </control>
      </mc:Choice>
      <mc:Fallback>
        <control shapeId="5330" r:id="rId228" name="CheckBox0130AM23"/>
      </mc:Fallback>
    </mc:AlternateContent>
    <mc:AlternateContent xmlns:mc="http://schemas.openxmlformats.org/markup-compatibility/2006">
      <mc:Choice Requires="x14">
        <control shapeId="5331" r:id="rId229" name="CheckBox0130AM24">
          <controlPr defaultSize="0" autoLine="0" r:id="rId136">
            <anchor moveWithCells="1">
              <from>
                <xdr:col>25</xdr:col>
                <xdr:colOff>161925</xdr:colOff>
                <xdr:row>27</xdr:row>
                <xdr:rowOff>47625</xdr:rowOff>
              </from>
              <to>
                <xdr:col>25</xdr:col>
                <xdr:colOff>361950</xdr:colOff>
                <xdr:row>27</xdr:row>
                <xdr:rowOff>171450</xdr:rowOff>
              </to>
            </anchor>
          </controlPr>
        </control>
      </mc:Choice>
      <mc:Fallback>
        <control shapeId="5331" r:id="rId229" name="CheckBox0130AM24"/>
      </mc:Fallback>
    </mc:AlternateContent>
    <mc:AlternateContent xmlns:mc="http://schemas.openxmlformats.org/markup-compatibility/2006">
      <mc:Choice Requires="x14">
        <control shapeId="5332" r:id="rId230" name="CheckBox0130AM25">
          <controlPr defaultSize="0" autoLine="0" r:id="rId136">
            <anchor moveWithCells="1">
              <from>
                <xdr:col>25</xdr:col>
                <xdr:colOff>161925</xdr:colOff>
                <xdr:row>28</xdr:row>
                <xdr:rowOff>47625</xdr:rowOff>
              </from>
              <to>
                <xdr:col>25</xdr:col>
                <xdr:colOff>361950</xdr:colOff>
                <xdr:row>28</xdr:row>
                <xdr:rowOff>171450</xdr:rowOff>
              </to>
            </anchor>
          </controlPr>
        </control>
      </mc:Choice>
      <mc:Fallback>
        <control shapeId="5332" r:id="rId230" name="CheckBox0130AM25"/>
      </mc:Fallback>
    </mc:AlternateContent>
    <mc:AlternateContent xmlns:mc="http://schemas.openxmlformats.org/markup-compatibility/2006">
      <mc:Choice Requires="x14">
        <control shapeId="5333" r:id="rId231" name="CheckBox0130AM26">
          <controlPr defaultSize="0" autoLine="0" r:id="rId136">
            <anchor moveWithCells="1">
              <from>
                <xdr:col>25</xdr:col>
                <xdr:colOff>161925</xdr:colOff>
                <xdr:row>29</xdr:row>
                <xdr:rowOff>47625</xdr:rowOff>
              </from>
              <to>
                <xdr:col>25</xdr:col>
                <xdr:colOff>361950</xdr:colOff>
                <xdr:row>29</xdr:row>
                <xdr:rowOff>171450</xdr:rowOff>
              </to>
            </anchor>
          </controlPr>
        </control>
      </mc:Choice>
      <mc:Fallback>
        <control shapeId="5333" r:id="rId231" name="CheckBox0130AM26"/>
      </mc:Fallback>
    </mc:AlternateContent>
    <mc:AlternateContent xmlns:mc="http://schemas.openxmlformats.org/markup-compatibility/2006">
      <mc:Choice Requires="x14">
        <control shapeId="5334" r:id="rId232" name="CheckBox0130AM27">
          <controlPr defaultSize="0" autoLine="0" r:id="rId136">
            <anchor moveWithCells="1">
              <from>
                <xdr:col>25</xdr:col>
                <xdr:colOff>161925</xdr:colOff>
                <xdr:row>30</xdr:row>
                <xdr:rowOff>47625</xdr:rowOff>
              </from>
              <to>
                <xdr:col>25</xdr:col>
                <xdr:colOff>361950</xdr:colOff>
                <xdr:row>30</xdr:row>
                <xdr:rowOff>171450</xdr:rowOff>
              </to>
            </anchor>
          </controlPr>
        </control>
      </mc:Choice>
      <mc:Fallback>
        <control shapeId="5334" r:id="rId232" name="CheckBox0130AM27"/>
      </mc:Fallback>
    </mc:AlternateContent>
    <mc:AlternateContent xmlns:mc="http://schemas.openxmlformats.org/markup-compatibility/2006">
      <mc:Choice Requires="x14">
        <control shapeId="5335" r:id="rId233" name="CheckBox0130AM28">
          <controlPr defaultSize="0" autoLine="0" r:id="rId136">
            <anchor moveWithCells="1">
              <from>
                <xdr:col>25</xdr:col>
                <xdr:colOff>161925</xdr:colOff>
                <xdr:row>31</xdr:row>
                <xdr:rowOff>47625</xdr:rowOff>
              </from>
              <to>
                <xdr:col>25</xdr:col>
                <xdr:colOff>361950</xdr:colOff>
                <xdr:row>31</xdr:row>
                <xdr:rowOff>171450</xdr:rowOff>
              </to>
            </anchor>
          </controlPr>
        </control>
      </mc:Choice>
      <mc:Fallback>
        <control shapeId="5335" r:id="rId233" name="CheckBox0130AM28"/>
      </mc:Fallback>
    </mc:AlternateContent>
    <mc:AlternateContent xmlns:mc="http://schemas.openxmlformats.org/markup-compatibility/2006">
      <mc:Choice Requires="x14">
        <control shapeId="5336" r:id="rId234" name="CheckBox0130AM29">
          <controlPr defaultSize="0" autoLine="0" r:id="rId136">
            <anchor moveWithCells="1">
              <from>
                <xdr:col>25</xdr:col>
                <xdr:colOff>161925</xdr:colOff>
                <xdr:row>32</xdr:row>
                <xdr:rowOff>47625</xdr:rowOff>
              </from>
              <to>
                <xdr:col>25</xdr:col>
                <xdr:colOff>361950</xdr:colOff>
                <xdr:row>32</xdr:row>
                <xdr:rowOff>171450</xdr:rowOff>
              </to>
            </anchor>
          </controlPr>
        </control>
      </mc:Choice>
      <mc:Fallback>
        <control shapeId="5336" r:id="rId234" name="CheckBox0130AM29"/>
      </mc:Fallback>
    </mc:AlternateContent>
    <mc:AlternateContent xmlns:mc="http://schemas.openxmlformats.org/markup-compatibility/2006">
      <mc:Choice Requires="x14">
        <control shapeId="5337" r:id="rId235" name="CheckBox0130AM30">
          <controlPr defaultSize="0" autoLine="0" r:id="rId136">
            <anchor moveWithCells="1">
              <from>
                <xdr:col>25</xdr:col>
                <xdr:colOff>161925</xdr:colOff>
                <xdr:row>33</xdr:row>
                <xdr:rowOff>47625</xdr:rowOff>
              </from>
              <to>
                <xdr:col>25</xdr:col>
                <xdr:colOff>361950</xdr:colOff>
                <xdr:row>33</xdr:row>
                <xdr:rowOff>171450</xdr:rowOff>
              </to>
            </anchor>
          </controlPr>
        </control>
      </mc:Choice>
      <mc:Fallback>
        <control shapeId="5337" r:id="rId235" name="CheckBox0130AM30"/>
      </mc:Fallback>
    </mc:AlternateContent>
    <mc:AlternateContent xmlns:mc="http://schemas.openxmlformats.org/markup-compatibility/2006">
      <mc:Choice Requires="x14">
        <control shapeId="5338" r:id="rId236" name="CheckBox0130AM31">
          <controlPr defaultSize="0" autoLine="0" r:id="rId136">
            <anchor moveWithCells="1">
              <from>
                <xdr:col>25</xdr:col>
                <xdr:colOff>161925</xdr:colOff>
                <xdr:row>34</xdr:row>
                <xdr:rowOff>47625</xdr:rowOff>
              </from>
              <to>
                <xdr:col>25</xdr:col>
                <xdr:colOff>361950</xdr:colOff>
                <xdr:row>34</xdr:row>
                <xdr:rowOff>171450</xdr:rowOff>
              </to>
            </anchor>
          </controlPr>
        </control>
      </mc:Choice>
      <mc:Fallback>
        <control shapeId="5338" r:id="rId236" name="CheckBox0130AM31"/>
      </mc:Fallback>
    </mc:AlternateContent>
    <mc:AlternateContent xmlns:mc="http://schemas.openxmlformats.org/markup-compatibility/2006">
      <mc:Choice Requires="x14">
        <control shapeId="5339" r:id="rId237" name="CheckBox0130AM32">
          <controlPr defaultSize="0" autoLine="0" r:id="rId136">
            <anchor moveWithCells="1">
              <from>
                <xdr:col>25</xdr:col>
                <xdr:colOff>161925</xdr:colOff>
                <xdr:row>35</xdr:row>
                <xdr:rowOff>47625</xdr:rowOff>
              </from>
              <to>
                <xdr:col>25</xdr:col>
                <xdr:colOff>361950</xdr:colOff>
                <xdr:row>35</xdr:row>
                <xdr:rowOff>171450</xdr:rowOff>
              </to>
            </anchor>
          </controlPr>
        </control>
      </mc:Choice>
      <mc:Fallback>
        <control shapeId="5339" r:id="rId237" name="CheckBox0130AM32"/>
      </mc:Fallback>
    </mc:AlternateContent>
    <mc:AlternateContent xmlns:mc="http://schemas.openxmlformats.org/markup-compatibility/2006">
      <mc:Choice Requires="x14">
        <control shapeId="5340" r:id="rId238" name="CheckBox0130AM33">
          <controlPr defaultSize="0" autoLine="0" r:id="rId136">
            <anchor moveWithCells="1">
              <from>
                <xdr:col>25</xdr:col>
                <xdr:colOff>161925</xdr:colOff>
                <xdr:row>36</xdr:row>
                <xdr:rowOff>47625</xdr:rowOff>
              </from>
              <to>
                <xdr:col>25</xdr:col>
                <xdr:colOff>361950</xdr:colOff>
                <xdr:row>36</xdr:row>
                <xdr:rowOff>171450</xdr:rowOff>
              </to>
            </anchor>
          </controlPr>
        </control>
      </mc:Choice>
      <mc:Fallback>
        <control shapeId="5340" r:id="rId238" name="CheckBox0130AM33"/>
      </mc:Fallback>
    </mc:AlternateContent>
    <mc:AlternateContent xmlns:mc="http://schemas.openxmlformats.org/markup-compatibility/2006">
      <mc:Choice Requires="x14">
        <control shapeId="5341" r:id="rId239" name="CheckBox0130AM34">
          <controlPr defaultSize="0" autoLine="0" r:id="rId136">
            <anchor moveWithCells="1">
              <from>
                <xdr:col>25</xdr:col>
                <xdr:colOff>161925</xdr:colOff>
                <xdr:row>37</xdr:row>
                <xdr:rowOff>47625</xdr:rowOff>
              </from>
              <to>
                <xdr:col>25</xdr:col>
                <xdr:colOff>361950</xdr:colOff>
                <xdr:row>37</xdr:row>
                <xdr:rowOff>171450</xdr:rowOff>
              </to>
            </anchor>
          </controlPr>
        </control>
      </mc:Choice>
      <mc:Fallback>
        <control shapeId="5341" r:id="rId239" name="CheckBox0130AM34"/>
      </mc:Fallback>
    </mc:AlternateContent>
    <mc:AlternateContent xmlns:mc="http://schemas.openxmlformats.org/markup-compatibility/2006">
      <mc:Choice Requires="x14">
        <control shapeId="5342" r:id="rId240" name="CheckBox0130AM35">
          <controlPr defaultSize="0" autoLine="0" r:id="rId136">
            <anchor moveWithCells="1">
              <from>
                <xdr:col>25</xdr:col>
                <xdr:colOff>161925</xdr:colOff>
                <xdr:row>38</xdr:row>
                <xdr:rowOff>47625</xdr:rowOff>
              </from>
              <to>
                <xdr:col>25</xdr:col>
                <xdr:colOff>361950</xdr:colOff>
                <xdr:row>38</xdr:row>
                <xdr:rowOff>171450</xdr:rowOff>
              </to>
            </anchor>
          </controlPr>
        </control>
      </mc:Choice>
      <mc:Fallback>
        <control shapeId="5342" r:id="rId240" name="CheckBox0130AM35"/>
      </mc:Fallback>
    </mc:AlternateContent>
    <mc:AlternateContent xmlns:mc="http://schemas.openxmlformats.org/markup-compatibility/2006">
      <mc:Choice Requires="x14">
        <control shapeId="5343" r:id="rId241" name="CheckBox0130AM36">
          <controlPr defaultSize="0" autoLine="0" r:id="rId136">
            <anchor moveWithCells="1">
              <from>
                <xdr:col>25</xdr:col>
                <xdr:colOff>161925</xdr:colOff>
                <xdr:row>39</xdr:row>
                <xdr:rowOff>47625</xdr:rowOff>
              </from>
              <to>
                <xdr:col>25</xdr:col>
                <xdr:colOff>361950</xdr:colOff>
                <xdr:row>39</xdr:row>
                <xdr:rowOff>171450</xdr:rowOff>
              </to>
            </anchor>
          </controlPr>
        </control>
      </mc:Choice>
      <mc:Fallback>
        <control shapeId="5343" r:id="rId241" name="CheckBox0130AM36"/>
      </mc:Fallback>
    </mc:AlternateContent>
    <mc:AlternateContent xmlns:mc="http://schemas.openxmlformats.org/markup-compatibility/2006">
      <mc:Choice Requires="x14">
        <control shapeId="5344" r:id="rId242" name="CheckBox0130AM37">
          <controlPr defaultSize="0" autoLine="0" r:id="rId136">
            <anchor moveWithCells="1">
              <from>
                <xdr:col>25</xdr:col>
                <xdr:colOff>161925</xdr:colOff>
                <xdr:row>40</xdr:row>
                <xdr:rowOff>47625</xdr:rowOff>
              </from>
              <to>
                <xdr:col>25</xdr:col>
                <xdr:colOff>361950</xdr:colOff>
                <xdr:row>40</xdr:row>
                <xdr:rowOff>171450</xdr:rowOff>
              </to>
            </anchor>
          </controlPr>
        </control>
      </mc:Choice>
      <mc:Fallback>
        <control shapeId="5344" r:id="rId242" name="CheckBox0130AM37"/>
      </mc:Fallback>
    </mc:AlternateContent>
    <mc:AlternateContent xmlns:mc="http://schemas.openxmlformats.org/markup-compatibility/2006">
      <mc:Choice Requires="x14">
        <control shapeId="5345" r:id="rId243" name="CheckBox0130AM38">
          <controlPr defaultSize="0" autoLine="0" r:id="rId136">
            <anchor moveWithCells="1">
              <from>
                <xdr:col>25</xdr:col>
                <xdr:colOff>161925</xdr:colOff>
                <xdr:row>41</xdr:row>
                <xdr:rowOff>47625</xdr:rowOff>
              </from>
              <to>
                <xdr:col>25</xdr:col>
                <xdr:colOff>361950</xdr:colOff>
                <xdr:row>41</xdr:row>
                <xdr:rowOff>171450</xdr:rowOff>
              </to>
            </anchor>
          </controlPr>
        </control>
      </mc:Choice>
      <mc:Fallback>
        <control shapeId="5345" r:id="rId243" name="CheckBox0130AM38"/>
      </mc:Fallback>
    </mc:AlternateContent>
    <mc:AlternateContent xmlns:mc="http://schemas.openxmlformats.org/markup-compatibility/2006">
      <mc:Choice Requires="x14">
        <control shapeId="5346" r:id="rId244" name="CheckBox0130AM39">
          <controlPr defaultSize="0" autoLine="0" r:id="rId136">
            <anchor moveWithCells="1">
              <from>
                <xdr:col>25</xdr:col>
                <xdr:colOff>161925</xdr:colOff>
                <xdr:row>42</xdr:row>
                <xdr:rowOff>47625</xdr:rowOff>
              </from>
              <to>
                <xdr:col>25</xdr:col>
                <xdr:colOff>361950</xdr:colOff>
                <xdr:row>42</xdr:row>
                <xdr:rowOff>171450</xdr:rowOff>
              </to>
            </anchor>
          </controlPr>
        </control>
      </mc:Choice>
      <mc:Fallback>
        <control shapeId="5346" r:id="rId244" name="CheckBox0130AM39"/>
      </mc:Fallback>
    </mc:AlternateContent>
    <mc:AlternateContent xmlns:mc="http://schemas.openxmlformats.org/markup-compatibility/2006">
      <mc:Choice Requires="x14">
        <control shapeId="5347" r:id="rId245" name="CheckBox0130AM40">
          <controlPr defaultSize="0" autoLine="0" r:id="rId136">
            <anchor moveWithCells="1">
              <from>
                <xdr:col>25</xdr:col>
                <xdr:colOff>161925</xdr:colOff>
                <xdr:row>43</xdr:row>
                <xdr:rowOff>47625</xdr:rowOff>
              </from>
              <to>
                <xdr:col>25</xdr:col>
                <xdr:colOff>361950</xdr:colOff>
                <xdr:row>43</xdr:row>
                <xdr:rowOff>171450</xdr:rowOff>
              </to>
            </anchor>
          </controlPr>
        </control>
      </mc:Choice>
      <mc:Fallback>
        <control shapeId="5347" r:id="rId245" name="CheckBox0130AM40"/>
      </mc:Fallback>
    </mc:AlternateContent>
    <mc:AlternateContent xmlns:mc="http://schemas.openxmlformats.org/markup-compatibility/2006">
      <mc:Choice Requires="x14">
        <control shapeId="5348" r:id="rId246" name="CheckBox0130AM41">
          <controlPr defaultSize="0" autoLine="0" r:id="rId136">
            <anchor moveWithCells="1">
              <from>
                <xdr:col>25</xdr:col>
                <xdr:colOff>161925</xdr:colOff>
                <xdr:row>44</xdr:row>
                <xdr:rowOff>47625</xdr:rowOff>
              </from>
              <to>
                <xdr:col>25</xdr:col>
                <xdr:colOff>361950</xdr:colOff>
                <xdr:row>44</xdr:row>
                <xdr:rowOff>171450</xdr:rowOff>
              </to>
            </anchor>
          </controlPr>
        </control>
      </mc:Choice>
      <mc:Fallback>
        <control shapeId="5348" r:id="rId246" name="CheckBox0130AM41"/>
      </mc:Fallback>
    </mc:AlternateContent>
    <mc:AlternateContent xmlns:mc="http://schemas.openxmlformats.org/markup-compatibility/2006">
      <mc:Choice Requires="x14">
        <control shapeId="5349" r:id="rId247" name="CheckBox0130AM42">
          <controlPr defaultSize="0" autoLine="0" r:id="rId136">
            <anchor moveWithCells="1">
              <from>
                <xdr:col>25</xdr:col>
                <xdr:colOff>161925</xdr:colOff>
                <xdr:row>45</xdr:row>
                <xdr:rowOff>47625</xdr:rowOff>
              </from>
              <to>
                <xdr:col>25</xdr:col>
                <xdr:colOff>361950</xdr:colOff>
                <xdr:row>45</xdr:row>
                <xdr:rowOff>171450</xdr:rowOff>
              </to>
            </anchor>
          </controlPr>
        </control>
      </mc:Choice>
      <mc:Fallback>
        <control shapeId="5349" r:id="rId247" name="CheckBox0130AM42"/>
      </mc:Fallback>
    </mc:AlternateContent>
    <mc:AlternateContent xmlns:mc="http://schemas.openxmlformats.org/markup-compatibility/2006">
      <mc:Choice Requires="x14">
        <control shapeId="5350" r:id="rId248" name="CheckBox0130AM43">
          <controlPr defaultSize="0" autoLine="0" r:id="rId136">
            <anchor moveWithCells="1">
              <from>
                <xdr:col>25</xdr:col>
                <xdr:colOff>161925</xdr:colOff>
                <xdr:row>46</xdr:row>
                <xdr:rowOff>47625</xdr:rowOff>
              </from>
              <to>
                <xdr:col>25</xdr:col>
                <xdr:colOff>361950</xdr:colOff>
                <xdr:row>46</xdr:row>
                <xdr:rowOff>171450</xdr:rowOff>
              </to>
            </anchor>
          </controlPr>
        </control>
      </mc:Choice>
      <mc:Fallback>
        <control shapeId="5350" r:id="rId248" name="CheckBox0130AM43"/>
      </mc:Fallback>
    </mc:AlternateContent>
    <mc:AlternateContent xmlns:mc="http://schemas.openxmlformats.org/markup-compatibility/2006">
      <mc:Choice Requires="x14">
        <control shapeId="5351" r:id="rId249" name="CheckBox0130AM44">
          <controlPr defaultSize="0" autoLine="0" r:id="rId136">
            <anchor moveWithCells="1">
              <from>
                <xdr:col>25</xdr:col>
                <xdr:colOff>161925</xdr:colOff>
                <xdr:row>47</xdr:row>
                <xdr:rowOff>47625</xdr:rowOff>
              </from>
              <to>
                <xdr:col>25</xdr:col>
                <xdr:colOff>361950</xdr:colOff>
                <xdr:row>47</xdr:row>
                <xdr:rowOff>171450</xdr:rowOff>
              </to>
            </anchor>
          </controlPr>
        </control>
      </mc:Choice>
      <mc:Fallback>
        <control shapeId="5351" r:id="rId249" name="CheckBox0130AM44"/>
      </mc:Fallback>
    </mc:AlternateContent>
    <mc:AlternateContent xmlns:mc="http://schemas.openxmlformats.org/markup-compatibility/2006">
      <mc:Choice Requires="x14">
        <control shapeId="5352" r:id="rId250" name="CheckBox0130AM45">
          <controlPr defaultSize="0" autoLine="0" r:id="rId136">
            <anchor moveWithCells="1">
              <from>
                <xdr:col>25</xdr:col>
                <xdr:colOff>161925</xdr:colOff>
                <xdr:row>48</xdr:row>
                <xdr:rowOff>47625</xdr:rowOff>
              </from>
              <to>
                <xdr:col>25</xdr:col>
                <xdr:colOff>361950</xdr:colOff>
                <xdr:row>48</xdr:row>
                <xdr:rowOff>171450</xdr:rowOff>
              </to>
            </anchor>
          </controlPr>
        </control>
      </mc:Choice>
      <mc:Fallback>
        <control shapeId="5352" r:id="rId250" name="CheckBox0130AM45"/>
      </mc:Fallback>
    </mc:AlternateContent>
    <mc:AlternateContent xmlns:mc="http://schemas.openxmlformats.org/markup-compatibility/2006">
      <mc:Choice Requires="x14">
        <control shapeId="5353" r:id="rId251" name="CheckBox0130AM46">
          <controlPr defaultSize="0" autoLine="0" r:id="rId136">
            <anchor moveWithCells="1">
              <from>
                <xdr:col>25</xdr:col>
                <xdr:colOff>161925</xdr:colOff>
                <xdr:row>49</xdr:row>
                <xdr:rowOff>47625</xdr:rowOff>
              </from>
              <to>
                <xdr:col>25</xdr:col>
                <xdr:colOff>361950</xdr:colOff>
                <xdr:row>49</xdr:row>
                <xdr:rowOff>171450</xdr:rowOff>
              </to>
            </anchor>
          </controlPr>
        </control>
      </mc:Choice>
      <mc:Fallback>
        <control shapeId="5353" r:id="rId251" name="CheckBox0130AM46"/>
      </mc:Fallback>
    </mc:AlternateContent>
    <mc:AlternateContent xmlns:mc="http://schemas.openxmlformats.org/markup-compatibility/2006">
      <mc:Choice Requires="x14">
        <control shapeId="5354" r:id="rId252" name="CheckBox0130AM47">
          <controlPr defaultSize="0" autoLine="0" r:id="rId136">
            <anchor moveWithCells="1">
              <from>
                <xdr:col>25</xdr:col>
                <xdr:colOff>161925</xdr:colOff>
                <xdr:row>50</xdr:row>
                <xdr:rowOff>47625</xdr:rowOff>
              </from>
              <to>
                <xdr:col>25</xdr:col>
                <xdr:colOff>361950</xdr:colOff>
                <xdr:row>50</xdr:row>
                <xdr:rowOff>171450</xdr:rowOff>
              </to>
            </anchor>
          </controlPr>
        </control>
      </mc:Choice>
      <mc:Fallback>
        <control shapeId="5354" r:id="rId252" name="CheckBox0130AM47"/>
      </mc:Fallback>
    </mc:AlternateContent>
    <mc:AlternateContent xmlns:mc="http://schemas.openxmlformats.org/markup-compatibility/2006">
      <mc:Choice Requires="x14">
        <control shapeId="5355" r:id="rId253" name="CheckBox0130AM48">
          <controlPr defaultSize="0" autoLine="0" r:id="rId136">
            <anchor moveWithCells="1">
              <from>
                <xdr:col>25</xdr:col>
                <xdr:colOff>161925</xdr:colOff>
                <xdr:row>51</xdr:row>
                <xdr:rowOff>47625</xdr:rowOff>
              </from>
              <to>
                <xdr:col>25</xdr:col>
                <xdr:colOff>361950</xdr:colOff>
                <xdr:row>51</xdr:row>
                <xdr:rowOff>171450</xdr:rowOff>
              </to>
            </anchor>
          </controlPr>
        </control>
      </mc:Choice>
      <mc:Fallback>
        <control shapeId="5355" r:id="rId253" name="CheckBox0130AM48"/>
      </mc:Fallback>
    </mc:AlternateContent>
    <mc:AlternateContent xmlns:mc="http://schemas.openxmlformats.org/markup-compatibility/2006">
      <mc:Choice Requires="x14">
        <control shapeId="5356" r:id="rId254" name="CheckBox0130AM49">
          <controlPr defaultSize="0" autoLine="0" r:id="rId136">
            <anchor moveWithCells="1">
              <from>
                <xdr:col>25</xdr:col>
                <xdr:colOff>161925</xdr:colOff>
                <xdr:row>52</xdr:row>
                <xdr:rowOff>47625</xdr:rowOff>
              </from>
              <to>
                <xdr:col>25</xdr:col>
                <xdr:colOff>361950</xdr:colOff>
                <xdr:row>52</xdr:row>
                <xdr:rowOff>171450</xdr:rowOff>
              </to>
            </anchor>
          </controlPr>
        </control>
      </mc:Choice>
      <mc:Fallback>
        <control shapeId="5356" r:id="rId254" name="CheckBox0130AM49"/>
      </mc:Fallback>
    </mc:AlternateContent>
    <mc:AlternateContent xmlns:mc="http://schemas.openxmlformats.org/markup-compatibility/2006">
      <mc:Choice Requires="x14">
        <control shapeId="5357" r:id="rId255" name="CheckBox0130AM50">
          <controlPr defaultSize="0" autoLine="0" r:id="rId136">
            <anchor moveWithCells="1">
              <from>
                <xdr:col>25</xdr:col>
                <xdr:colOff>161925</xdr:colOff>
                <xdr:row>53</xdr:row>
                <xdr:rowOff>47625</xdr:rowOff>
              </from>
              <to>
                <xdr:col>25</xdr:col>
                <xdr:colOff>361950</xdr:colOff>
                <xdr:row>53</xdr:row>
                <xdr:rowOff>171450</xdr:rowOff>
              </to>
            </anchor>
          </controlPr>
        </control>
      </mc:Choice>
      <mc:Fallback>
        <control shapeId="5357" r:id="rId255" name="CheckBox0130AM50"/>
      </mc:Fallback>
    </mc:AlternateContent>
    <mc:AlternateContent xmlns:mc="http://schemas.openxmlformats.org/markup-compatibility/2006">
      <mc:Choice Requires="x14">
        <control shapeId="5358" r:id="rId256" name="CheckBox0130AM51">
          <controlPr defaultSize="0" autoLine="0" r:id="rId136">
            <anchor moveWithCells="1">
              <from>
                <xdr:col>25</xdr:col>
                <xdr:colOff>161925</xdr:colOff>
                <xdr:row>54</xdr:row>
                <xdr:rowOff>47625</xdr:rowOff>
              </from>
              <to>
                <xdr:col>25</xdr:col>
                <xdr:colOff>361950</xdr:colOff>
                <xdr:row>54</xdr:row>
                <xdr:rowOff>171450</xdr:rowOff>
              </to>
            </anchor>
          </controlPr>
        </control>
      </mc:Choice>
      <mc:Fallback>
        <control shapeId="5358" r:id="rId256" name="CheckBox0130AM51"/>
      </mc:Fallback>
    </mc:AlternateContent>
    <mc:AlternateContent xmlns:mc="http://schemas.openxmlformats.org/markup-compatibility/2006">
      <mc:Choice Requires="x14">
        <control shapeId="5359" r:id="rId257" name="CheckBox0130AM52">
          <controlPr defaultSize="0" autoLine="0" r:id="rId136">
            <anchor moveWithCells="1">
              <from>
                <xdr:col>25</xdr:col>
                <xdr:colOff>161925</xdr:colOff>
                <xdr:row>55</xdr:row>
                <xdr:rowOff>47625</xdr:rowOff>
              </from>
              <to>
                <xdr:col>25</xdr:col>
                <xdr:colOff>361950</xdr:colOff>
                <xdr:row>55</xdr:row>
                <xdr:rowOff>171450</xdr:rowOff>
              </to>
            </anchor>
          </controlPr>
        </control>
      </mc:Choice>
      <mc:Fallback>
        <control shapeId="5359" r:id="rId257" name="CheckBox0130AM52"/>
      </mc:Fallback>
    </mc:AlternateContent>
    <mc:AlternateContent xmlns:mc="http://schemas.openxmlformats.org/markup-compatibility/2006">
      <mc:Choice Requires="x14">
        <control shapeId="5360" r:id="rId258" name="CheckBox0130AM53">
          <controlPr defaultSize="0" autoLine="0" r:id="rId136">
            <anchor moveWithCells="1">
              <from>
                <xdr:col>25</xdr:col>
                <xdr:colOff>161925</xdr:colOff>
                <xdr:row>56</xdr:row>
                <xdr:rowOff>47625</xdr:rowOff>
              </from>
              <to>
                <xdr:col>25</xdr:col>
                <xdr:colOff>361950</xdr:colOff>
                <xdr:row>56</xdr:row>
                <xdr:rowOff>171450</xdr:rowOff>
              </to>
            </anchor>
          </controlPr>
        </control>
      </mc:Choice>
      <mc:Fallback>
        <control shapeId="5360" r:id="rId258" name="CheckBox0130AM53"/>
      </mc:Fallback>
    </mc:AlternateContent>
    <mc:AlternateContent xmlns:mc="http://schemas.openxmlformats.org/markup-compatibility/2006">
      <mc:Choice Requires="x14">
        <control shapeId="5361" r:id="rId259" name="CheckBox0130AM54">
          <controlPr defaultSize="0" autoLine="0" r:id="rId136">
            <anchor moveWithCells="1">
              <from>
                <xdr:col>25</xdr:col>
                <xdr:colOff>161925</xdr:colOff>
                <xdr:row>57</xdr:row>
                <xdr:rowOff>47625</xdr:rowOff>
              </from>
              <to>
                <xdr:col>25</xdr:col>
                <xdr:colOff>361950</xdr:colOff>
                <xdr:row>57</xdr:row>
                <xdr:rowOff>171450</xdr:rowOff>
              </to>
            </anchor>
          </controlPr>
        </control>
      </mc:Choice>
      <mc:Fallback>
        <control shapeId="5361" r:id="rId259" name="CheckBox0130AM54"/>
      </mc:Fallback>
    </mc:AlternateContent>
    <mc:AlternateContent xmlns:mc="http://schemas.openxmlformats.org/markup-compatibility/2006">
      <mc:Choice Requires="x14">
        <control shapeId="5362" r:id="rId260" name="CheckBox0130AM55">
          <controlPr defaultSize="0" autoLine="0" r:id="rId136">
            <anchor moveWithCells="1">
              <from>
                <xdr:col>25</xdr:col>
                <xdr:colOff>161925</xdr:colOff>
                <xdr:row>58</xdr:row>
                <xdr:rowOff>47625</xdr:rowOff>
              </from>
              <to>
                <xdr:col>25</xdr:col>
                <xdr:colOff>361950</xdr:colOff>
                <xdr:row>58</xdr:row>
                <xdr:rowOff>171450</xdr:rowOff>
              </to>
            </anchor>
          </controlPr>
        </control>
      </mc:Choice>
      <mc:Fallback>
        <control shapeId="5362" r:id="rId260" name="CheckBox0130AM55"/>
      </mc:Fallback>
    </mc:AlternateContent>
    <mc:AlternateContent xmlns:mc="http://schemas.openxmlformats.org/markup-compatibility/2006">
      <mc:Choice Requires="x14">
        <control shapeId="5363" r:id="rId261" name="CheckBox0130AM56">
          <controlPr defaultSize="0" autoLine="0" r:id="rId136">
            <anchor moveWithCells="1">
              <from>
                <xdr:col>25</xdr:col>
                <xdr:colOff>161925</xdr:colOff>
                <xdr:row>59</xdr:row>
                <xdr:rowOff>47625</xdr:rowOff>
              </from>
              <to>
                <xdr:col>25</xdr:col>
                <xdr:colOff>361950</xdr:colOff>
                <xdr:row>59</xdr:row>
                <xdr:rowOff>171450</xdr:rowOff>
              </to>
            </anchor>
          </controlPr>
        </control>
      </mc:Choice>
      <mc:Fallback>
        <control shapeId="5363" r:id="rId261" name="CheckBox0130AM56"/>
      </mc:Fallback>
    </mc:AlternateContent>
    <mc:AlternateContent xmlns:mc="http://schemas.openxmlformats.org/markup-compatibility/2006">
      <mc:Choice Requires="x14">
        <control shapeId="5364" r:id="rId262" name="CheckBox0130AM57">
          <controlPr defaultSize="0" autoLine="0" r:id="rId136">
            <anchor moveWithCells="1">
              <from>
                <xdr:col>25</xdr:col>
                <xdr:colOff>161925</xdr:colOff>
                <xdr:row>60</xdr:row>
                <xdr:rowOff>47625</xdr:rowOff>
              </from>
              <to>
                <xdr:col>25</xdr:col>
                <xdr:colOff>361950</xdr:colOff>
                <xdr:row>60</xdr:row>
                <xdr:rowOff>171450</xdr:rowOff>
              </to>
            </anchor>
          </controlPr>
        </control>
      </mc:Choice>
      <mc:Fallback>
        <control shapeId="5364" r:id="rId262" name="CheckBox0130AM57"/>
      </mc:Fallback>
    </mc:AlternateContent>
    <mc:AlternateContent xmlns:mc="http://schemas.openxmlformats.org/markup-compatibility/2006">
      <mc:Choice Requires="x14">
        <control shapeId="5365" r:id="rId263" name="CheckBox0130AM58">
          <controlPr defaultSize="0" autoLine="0" r:id="rId136">
            <anchor moveWithCells="1">
              <from>
                <xdr:col>25</xdr:col>
                <xdr:colOff>161925</xdr:colOff>
                <xdr:row>61</xdr:row>
                <xdr:rowOff>47625</xdr:rowOff>
              </from>
              <to>
                <xdr:col>25</xdr:col>
                <xdr:colOff>361950</xdr:colOff>
                <xdr:row>61</xdr:row>
                <xdr:rowOff>171450</xdr:rowOff>
              </to>
            </anchor>
          </controlPr>
        </control>
      </mc:Choice>
      <mc:Fallback>
        <control shapeId="5365" r:id="rId263" name="CheckBox0130AM58"/>
      </mc:Fallback>
    </mc:AlternateContent>
    <mc:AlternateContent xmlns:mc="http://schemas.openxmlformats.org/markup-compatibility/2006">
      <mc:Choice Requires="x14">
        <control shapeId="5366" r:id="rId264" name="CheckBox0130AM59">
          <controlPr defaultSize="0" autoLine="0" r:id="rId136">
            <anchor moveWithCells="1">
              <from>
                <xdr:col>25</xdr:col>
                <xdr:colOff>161925</xdr:colOff>
                <xdr:row>62</xdr:row>
                <xdr:rowOff>47625</xdr:rowOff>
              </from>
              <to>
                <xdr:col>25</xdr:col>
                <xdr:colOff>361950</xdr:colOff>
                <xdr:row>62</xdr:row>
                <xdr:rowOff>171450</xdr:rowOff>
              </to>
            </anchor>
          </controlPr>
        </control>
      </mc:Choice>
      <mc:Fallback>
        <control shapeId="5366" r:id="rId264" name="CheckBox0130AM59"/>
      </mc:Fallback>
    </mc:AlternateContent>
    <mc:AlternateContent xmlns:mc="http://schemas.openxmlformats.org/markup-compatibility/2006">
      <mc:Choice Requires="x14">
        <control shapeId="5367" r:id="rId265" name="CheckBox0130AM60">
          <controlPr defaultSize="0" autoLine="0" r:id="rId136">
            <anchor moveWithCells="1">
              <from>
                <xdr:col>25</xdr:col>
                <xdr:colOff>161925</xdr:colOff>
                <xdr:row>63</xdr:row>
                <xdr:rowOff>47625</xdr:rowOff>
              </from>
              <to>
                <xdr:col>25</xdr:col>
                <xdr:colOff>361950</xdr:colOff>
                <xdr:row>63</xdr:row>
                <xdr:rowOff>171450</xdr:rowOff>
              </to>
            </anchor>
          </controlPr>
        </control>
      </mc:Choice>
      <mc:Fallback>
        <control shapeId="5367" r:id="rId265" name="CheckBox0130AM60"/>
      </mc:Fallback>
    </mc:AlternateContent>
    <mc:AlternateContent xmlns:mc="http://schemas.openxmlformats.org/markup-compatibility/2006">
      <mc:Choice Requires="x14">
        <control shapeId="5368" r:id="rId266" name="CheckBox0130AM61">
          <controlPr defaultSize="0" autoLine="0" r:id="rId136">
            <anchor moveWithCells="1">
              <from>
                <xdr:col>25</xdr:col>
                <xdr:colOff>161925</xdr:colOff>
                <xdr:row>64</xdr:row>
                <xdr:rowOff>47625</xdr:rowOff>
              </from>
              <to>
                <xdr:col>25</xdr:col>
                <xdr:colOff>361950</xdr:colOff>
                <xdr:row>64</xdr:row>
                <xdr:rowOff>171450</xdr:rowOff>
              </to>
            </anchor>
          </controlPr>
        </control>
      </mc:Choice>
      <mc:Fallback>
        <control shapeId="5368" r:id="rId266" name="CheckBox0130AM61"/>
      </mc:Fallback>
    </mc:AlternateContent>
    <mc:AlternateContent xmlns:mc="http://schemas.openxmlformats.org/markup-compatibility/2006">
      <mc:Choice Requires="x14">
        <control shapeId="5369" r:id="rId267" name="CheckBox0130AM62">
          <controlPr defaultSize="0" autoLine="0" r:id="rId136">
            <anchor moveWithCells="1">
              <from>
                <xdr:col>25</xdr:col>
                <xdr:colOff>161925</xdr:colOff>
                <xdr:row>65</xdr:row>
                <xdr:rowOff>47625</xdr:rowOff>
              </from>
              <to>
                <xdr:col>25</xdr:col>
                <xdr:colOff>361950</xdr:colOff>
                <xdr:row>65</xdr:row>
                <xdr:rowOff>171450</xdr:rowOff>
              </to>
            </anchor>
          </controlPr>
        </control>
      </mc:Choice>
      <mc:Fallback>
        <control shapeId="5369" r:id="rId267" name="CheckBox0130AM62"/>
      </mc:Fallback>
    </mc:AlternateContent>
    <mc:AlternateContent xmlns:mc="http://schemas.openxmlformats.org/markup-compatibility/2006">
      <mc:Choice Requires="x14">
        <control shapeId="5370" r:id="rId268" name="CheckBox0130AM63">
          <controlPr defaultSize="0" autoLine="0" r:id="rId136">
            <anchor moveWithCells="1">
              <from>
                <xdr:col>25</xdr:col>
                <xdr:colOff>161925</xdr:colOff>
                <xdr:row>66</xdr:row>
                <xdr:rowOff>47625</xdr:rowOff>
              </from>
              <to>
                <xdr:col>25</xdr:col>
                <xdr:colOff>361950</xdr:colOff>
                <xdr:row>66</xdr:row>
                <xdr:rowOff>171450</xdr:rowOff>
              </to>
            </anchor>
          </controlPr>
        </control>
      </mc:Choice>
      <mc:Fallback>
        <control shapeId="5370" r:id="rId268" name="CheckBox0130AM63"/>
      </mc:Fallback>
    </mc:AlternateContent>
    <mc:AlternateContent xmlns:mc="http://schemas.openxmlformats.org/markup-compatibility/2006">
      <mc:Choice Requires="x14">
        <control shapeId="5371" r:id="rId269" name="CheckBox0130AM64">
          <controlPr defaultSize="0" autoLine="0" r:id="rId136">
            <anchor moveWithCells="1">
              <from>
                <xdr:col>25</xdr:col>
                <xdr:colOff>161925</xdr:colOff>
                <xdr:row>67</xdr:row>
                <xdr:rowOff>47625</xdr:rowOff>
              </from>
              <to>
                <xdr:col>25</xdr:col>
                <xdr:colOff>361950</xdr:colOff>
                <xdr:row>67</xdr:row>
                <xdr:rowOff>171450</xdr:rowOff>
              </to>
            </anchor>
          </controlPr>
        </control>
      </mc:Choice>
      <mc:Fallback>
        <control shapeId="5371" r:id="rId269" name="CheckBox0130AM64"/>
      </mc:Fallback>
    </mc:AlternateContent>
    <mc:AlternateContent xmlns:mc="http://schemas.openxmlformats.org/markup-compatibility/2006">
      <mc:Choice Requires="x14">
        <control shapeId="5372" r:id="rId270" name="CheckBox0130AM65">
          <controlPr defaultSize="0" autoLine="0" r:id="rId136">
            <anchor moveWithCells="1">
              <from>
                <xdr:col>25</xdr:col>
                <xdr:colOff>161925</xdr:colOff>
                <xdr:row>68</xdr:row>
                <xdr:rowOff>47625</xdr:rowOff>
              </from>
              <to>
                <xdr:col>25</xdr:col>
                <xdr:colOff>361950</xdr:colOff>
                <xdr:row>68</xdr:row>
                <xdr:rowOff>171450</xdr:rowOff>
              </to>
            </anchor>
          </controlPr>
        </control>
      </mc:Choice>
      <mc:Fallback>
        <control shapeId="5372" r:id="rId270" name="CheckBox0130AM65"/>
      </mc:Fallback>
    </mc:AlternateContent>
    <mc:AlternateContent xmlns:mc="http://schemas.openxmlformats.org/markup-compatibility/2006">
      <mc:Choice Requires="x14">
        <control shapeId="5373" r:id="rId271" name="CheckBox0130AM66">
          <controlPr defaultSize="0" autoLine="0" r:id="rId136">
            <anchor moveWithCells="1">
              <from>
                <xdr:col>25</xdr:col>
                <xdr:colOff>161925</xdr:colOff>
                <xdr:row>69</xdr:row>
                <xdr:rowOff>47625</xdr:rowOff>
              </from>
              <to>
                <xdr:col>25</xdr:col>
                <xdr:colOff>361950</xdr:colOff>
                <xdr:row>69</xdr:row>
                <xdr:rowOff>171450</xdr:rowOff>
              </to>
            </anchor>
          </controlPr>
        </control>
      </mc:Choice>
      <mc:Fallback>
        <control shapeId="5373" r:id="rId271" name="CheckBox0130AM66"/>
      </mc:Fallback>
    </mc:AlternateContent>
    <mc:AlternateContent xmlns:mc="http://schemas.openxmlformats.org/markup-compatibility/2006">
      <mc:Choice Requires="x14">
        <control shapeId="5374" r:id="rId272" name="CheckBox0130AM67">
          <controlPr defaultSize="0" autoLine="0" r:id="rId136">
            <anchor moveWithCells="1">
              <from>
                <xdr:col>25</xdr:col>
                <xdr:colOff>161925</xdr:colOff>
                <xdr:row>70</xdr:row>
                <xdr:rowOff>47625</xdr:rowOff>
              </from>
              <to>
                <xdr:col>25</xdr:col>
                <xdr:colOff>361950</xdr:colOff>
                <xdr:row>70</xdr:row>
                <xdr:rowOff>171450</xdr:rowOff>
              </to>
            </anchor>
          </controlPr>
        </control>
      </mc:Choice>
      <mc:Fallback>
        <control shapeId="5374" r:id="rId272" name="CheckBox0130AM67"/>
      </mc:Fallback>
    </mc:AlternateContent>
    <mc:AlternateContent xmlns:mc="http://schemas.openxmlformats.org/markup-compatibility/2006">
      <mc:Choice Requires="x14">
        <control shapeId="5375" r:id="rId273" name="CheckBox0130AM68">
          <controlPr defaultSize="0" autoLine="0" r:id="rId136">
            <anchor moveWithCells="1">
              <from>
                <xdr:col>25</xdr:col>
                <xdr:colOff>161925</xdr:colOff>
                <xdr:row>71</xdr:row>
                <xdr:rowOff>47625</xdr:rowOff>
              </from>
              <to>
                <xdr:col>25</xdr:col>
                <xdr:colOff>361950</xdr:colOff>
                <xdr:row>71</xdr:row>
                <xdr:rowOff>171450</xdr:rowOff>
              </to>
            </anchor>
          </controlPr>
        </control>
      </mc:Choice>
      <mc:Fallback>
        <control shapeId="5375" r:id="rId273" name="CheckBox0130AM68"/>
      </mc:Fallback>
    </mc:AlternateContent>
    <mc:AlternateContent xmlns:mc="http://schemas.openxmlformats.org/markup-compatibility/2006">
      <mc:Choice Requires="x14">
        <control shapeId="5376" r:id="rId274" name="CheckBox0130AM69">
          <controlPr defaultSize="0" autoLine="0" r:id="rId136">
            <anchor moveWithCells="1">
              <from>
                <xdr:col>25</xdr:col>
                <xdr:colOff>161925</xdr:colOff>
                <xdr:row>72</xdr:row>
                <xdr:rowOff>47625</xdr:rowOff>
              </from>
              <to>
                <xdr:col>25</xdr:col>
                <xdr:colOff>361950</xdr:colOff>
                <xdr:row>72</xdr:row>
                <xdr:rowOff>171450</xdr:rowOff>
              </to>
            </anchor>
          </controlPr>
        </control>
      </mc:Choice>
      <mc:Fallback>
        <control shapeId="5376" r:id="rId274" name="CheckBox0130AM69"/>
      </mc:Fallback>
    </mc:AlternateContent>
    <mc:AlternateContent xmlns:mc="http://schemas.openxmlformats.org/markup-compatibility/2006">
      <mc:Choice Requires="x14">
        <control shapeId="5377" r:id="rId275" name="CheckBox0130AM70">
          <controlPr defaultSize="0" autoLine="0" r:id="rId136">
            <anchor moveWithCells="1">
              <from>
                <xdr:col>25</xdr:col>
                <xdr:colOff>161925</xdr:colOff>
                <xdr:row>73</xdr:row>
                <xdr:rowOff>47625</xdr:rowOff>
              </from>
              <to>
                <xdr:col>25</xdr:col>
                <xdr:colOff>361950</xdr:colOff>
                <xdr:row>73</xdr:row>
                <xdr:rowOff>171450</xdr:rowOff>
              </to>
            </anchor>
          </controlPr>
        </control>
      </mc:Choice>
      <mc:Fallback>
        <control shapeId="5377" r:id="rId275" name="CheckBox0130AM70"/>
      </mc:Fallback>
    </mc:AlternateContent>
    <mc:AlternateContent xmlns:mc="http://schemas.openxmlformats.org/markup-compatibility/2006">
      <mc:Choice Requires="x14">
        <control shapeId="5378" r:id="rId276" name="ExtraProductionCheckBox">
          <controlPr defaultSize="0" autoLine="0" r:id="rId277">
            <anchor moveWithCells="1">
              <from>
                <xdr:col>9</xdr:col>
                <xdr:colOff>142875</xdr:colOff>
                <xdr:row>5</xdr:row>
                <xdr:rowOff>57150</xdr:rowOff>
              </from>
              <to>
                <xdr:col>13</xdr:col>
                <xdr:colOff>409575</xdr:colOff>
                <xdr:row>9</xdr:row>
                <xdr:rowOff>47625</xdr:rowOff>
              </to>
            </anchor>
          </controlPr>
        </control>
      </mc:Choice>
      <mc:Fallback>
        <control shapeId="5378" r:id="rId276" name="ExtraProductionCheckBox"/>
      </mc:Fallback>
    </mc:AlternateContent>
    <mc:AlternateContent xmlns:mc="http://schemas.openxmlformats.org/markup-compatibility/2006">
      <mc:Choice Requires="x14">
        <control shapeId="5125" r:id="rId278" name="Button 5">
          <controlPr defaultSize="0" print="0" autoFill="0" autoPict="0" macro="[0]!Click_to_Delivery_Summary">
            <anchor moveWithCells="1">
              <from>
                <xdr:col>8</xdr:col>
                <xdr:colOff>361950</xdr:colOff>
                <xdr:row>2</xdr:row>
                <xdr:rowOff>0</xdr:rowOff>
              </from>
              <to>
                <xdr:col>12</xdr:col>
                <xdr:colOff>295275</xdr:colOff>
                <xdr:row>2</xdr:row>
                <xdr:rowOff>428625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AN117"/>
  <sheetViews>
    <sheetView showGridLines="0" zoomScaleNormal="100" workbookViewId="0">
      <pane ySplit="6" topLeftCell="A25" activePane="bottomLeft" state="frozen"/>
      <selection activeCell="Y1" sqref="Y1"/>
      <selection pane="bottomLeft" activeCell="M30" sqref="M30"/>
    </sheetView>
  </sheetViews>
  <sheetFormatPr defaultColWidth="0" defaultRowHeight="15" customHeight="1" zeroHeight="1" x14ac:dyDescent="0.25"/>
  <cols>
    <col min="1" max="1" width="4.7109375" style="8" customWidth="1"/>
    <col min="2" max="2" width="30.7109375" style="5" customWidth="1"/>
    <col min="3" max="3" width="7.7109375" style="5" customWidth="1"/>
    <col min="4" max="4" width="6.7109375" style="5" customWidth="1"/>
    <col min="5" max="5" width="6.7109375" style="1" customWidth="1"/>
    <col min="6" max="6" width="6.7109375" style="7" customWidth="1"/>
    <col min="7" max="19" width="6.7109375" style="1" customWidth="1"/>
    <col min="20" max="23" width="6.7109375" style="3" customWidth="1"/>
    <col min="24" max="24" width="6.140625" style="2" customWidth="1"/>
    <col min="25" max="25" width="4.7109375" style="2" customWidth="1"/>
    <col min="26" max="27" width="6.140625" style="2" customWidth="1"/>
    <col min="28" max="28" width="4.7109375" style="2" customWidth="1"/>
    <col min="29" max="40" width="4.7109375" style="2" hidden="1" customWidth="1"/>
    <col min="41" max="16384" width="6.140625" style="2" hidden="1"/>
  </cols>
  <sheetData>
    <row r="1" spans="1:28" ht="15" customHeight="1" thickBot="1" x14ac:dyDescent="0.3">
      <c r="A1" s="245" t="s">
        <v>300</v>
      </c>
      <c r="B1" s="388">
        <f ca="1">TODAY()+1</f>
        <v>46123</v>
      </c>
      <c r="C1" s="389"/>
      <c r="D1" s="196"/>
      <c r="E1" s="196"/>
      <c r="F1" s="196"/>
      <c r="G1" s="196"/>
      <c r="H1" s="196"/>
      <c r="I1" s="196"/>
      <c r="J1" s="196"/>
      <c r="K1" s="196"/>
      <c r="L1" s="196"/>
      <c r="M1" s="157"/>
      <c r="N1" s="157"/>
      <c r="O1" s="157"/>
      <c r="P1" s="157"/>
      <c r="Q1" s="157"/>
      <c r="R1" s="157"/>
      <c r="S1" s="157"/>
      <c r="T1" s="198"/>
      <c r="U1" s="198"/>
      <c r="V1" s="198"/>
      <c r="W1" s="387"/>
      <c r="X1" s="152"/>
      <c r="Y1" s="643" t="s">
        <v>753</v>
      </c>
      <c r="AB1" s="642"/>
    </row>
    <row r="2" spans="1:28" ht="24.95" customHeight="1" x14ac:dyDescent="0.2">
      <c r="A2" s="245" t="s">
        <v>300</v>
      </c>
      <c r="B2" s="1391" t="s">
        <v>258</v>
      </c>
      <c r="C2" s="1392"/>
      <c r="D2" s="1392"/>
      <c r="E2" s="1392"/>
      <c r="F2" s="1392"/>
      <c r="G2" s="1392"/>
      <c r="H2" s="1392"/>
      <c r="I2" s="1392"/>
      <c r="J2" s="1392"/>
      <c r="K2" s="1393"/>
      <c r="L2" s="1389"/>
      <c r="M2" s="1389"/>
      <c r="N2" s="1389"/>
      <c r="O2" s="1389"/>
      <c r="P2" s="1389"/>
      <c r="Q2" s="1389"/>
      <c r="R2" s="1389"/>
      <c r="S2" s="1389"/>
      <c r="T2" s="1389"/>
      <c r="U2" s="1389"/>
      <c r="V2" s="1389"/>
      <c r="W2" s="1389"/>
      <c r="X2" s="243"/>
      <c r="Y2" s="643"/>
      <c r="Z2" s="243"/>
      <c r="AA2" s="243"/>
      <c r="AB2" s="642"/>
    </row>
    <row r="3" spans="1:28" ht="39.950000000000003" customHeight="1" x14ac:dyDescent="0.2">
      <c r="A3" s="245" t="s">
        <v>300</v>
      </c>
      <c r="B3" s="1394" t="s">
        <v>232</v>
      </c>
      <c r="C3" s="1395"/>
      <c r="D3" s="1395"/>
      <c r="E3" s="1395"/>
      <c r="F3" s="1395"/>
      <c r="G3" s="1395"/>
      <c r="H3" s="1395"/>
      <c r="I3" s="1395"/>
      <c r="J3" s="1395"/>
      <c r="K3" s="1396"/>
      <c r="L3" s="1389"/>
      <c r="M3" s="1389"/>
      <c r="N3" s="1389"/>
      <c r="O3" s="1389"/>
      <c r="P3" s="1389"/>
      <c r="Q3" s="1389"/>
      <c r="R3" s="1389"/>
      <c r="S3" s="1389"/>
      <c r="T3" s="1389"/>
      <c r="U3" s="1389"/>
      <c r="V3" s="1389"/>
      <c r="W3" s="1389"/>
      <c r="Y3" s="643"/>
      <c r="AB3" s="642"/>
    </row>
    <row r="4" spans="1:28" ht="44.1" customHeight="1" thickBot="1" x14ac:dyDescent="0.25">
      <c r="A4" s="245" t="s">
        <v>300</v>
      </c>
      <c r="B4" s="1397">
        <f ca="1">TODAY()+1</f>
        <v>46123</v>
      </c>
      <c r="C4" s="1398"/>
      <c r="D4" s="1398"/>
      <c r="E4" s="1398"/>
      <c r="F4" s="1398"/>
      <c r="G4" s="1398"/>
      <c r="H4" s="1398"/>
      <c r="I4" s="1398"/>
      <c r="J4" s="1398"/>
      <c r="K4" s="1399"/>
      <c r="L4" s="1389"/>
      <c r="M4" s="1389"/>
      <c r="N4" s="1389"/>
      <c r="O4" s="1389"/>
      <c r="P4" s="1389"/>
      <c r="Q4" s="1389"/>
      <c r="R4" s="1389"/>
      <c r="S4" s="1389"/>
      <c r="T4" s="1389"/>
      <c r="U4" s="1389"/>
      <c r="V4" s="1389"/>
      <c r="W4" s="1389"/>
      <c r="Y4" s="643"/>
      <c r="AB4" s="642"/>
    </row>
    <row r="5" spans="1:28" s="4" customFormat="1" ht="6" customHeight="1" thickBot="1" x14ac:dyDescent="0.3">
      <c r="A5" s="321" t="s">
        <v>300</v>
      </c>
      <c r="B5" s="1390"/>
      <c r="C5" s="1390"/>
      <c r="D5" s="1390"/>
      <c r="E5" s="1390"/>
      <c r="F5" s="1390"/>
      <c r="G5" s="1390"/>
      <c r="H5" s="1390"/>
      <c r="I5" s="1390"/>
      <c r="J5" s="1390"/>
      <c r="K5" s="1390"/>
      <c r="L5" s="1390"/>
      <c r="M5" s="1390"/>
      <c r="N5" s="1390"/>
      <c r="O5" s="1390"/>
      <c r="P5" s="1390"/>
      <c r="Q5" s="1390"/>
      <c r="R5" s="1390"/>
      <c r="S5" s="1390"/>
      <c r="T5" s="1390"/>
      <c r="U5" s="1390"/>
      <c r="V5" s="1390"/>
      <c r="W5" s="1390"/>
      <c r="Y5" s="643"/>
      <c r="AB5" s="642"/>
    </row>
    <row r="6" spans="1:28" s="6" customFormat="1" ht="32.1" customHeight="1" thickBot="1" x14ac:dyDescent="0.3">
      <c r="A6" s="195" t="s">
        <v>300</v>
      </c>
      <c r="B6" s="249" t="s">
        <v>0</v>
      </c>
      <c r="C6" s="250" t="s">
        <v>168</v>
      </c>
      <c r="D6" s="680" t="s">
        <v>39</v>
      </c>
      <c r="E6" s="775" t="s">
        <v>498</v>
      </c>
      <c r="F6" s="1260" t="s">
        <v>39</v>
      </c>
      <c r="G6" s="461" t="s">
        <v>782</v>
      </c>
      <c r="H6" s="460" t="s">
        <v>499</v>
      </c>
      <c r="I6" s="461" t="s">
        <v>352</v>
      </c>
      <c r="J6" s="460" t="s">
        <v>76</v>
      </c>
      <c r="K6" s="460" t="s">
        <v>755</v>
      </c>
      <c r="L6" s="460" t="s">
        <v>794</v>
      </c>
      <c r="M6" s="460" t="s">
        <v>360</v>
      </c>
      <c r="N6" s="460" t="s">
        <v>412</v>
      </c>
      <c r="O6" s="460" t="s">
        <v>500</v>
      </c>
      <c r="P6" s="461" t="s">
        <v>366</v>
      </c>
      <c r="Q6" s="460" t="s">
        <v>191</v>
      </c>
      <c r="R6" s="460" t="s">
        <v>192</v>
      </c>
      <c r="S6" s="460" t="s">
        <v>501</v>
      </c>
      <c r="T6" s="575" t="s">
        <v>238</v>
      </c>
      <c r="U6" s="575" t="s">
        <v>239</v>
      </c>
      <c r="V6" s="251" t="s">
        <v>236</v>
      </c>
      <c r="W6" s="251" t="s">
        <v>237</v>
      </c>
      <c r="X6" s="248" t="s">
        <v>29</v>
      </c>
      <c r="Y6" s="644"/>
      <c r="Z6" s="248" t="s">
        <v>29</v>
      </c>
      <c r="AA6" s="248" t="s">
        <v>477</v>
      </c>
      <c r="AB6" s="642"/>
    </row>
    <row r="7" spans="1:28" ht="20.100000000000001" customHeight="1" x14ac:dyDescent="0.25">
      <c r="A7" s="245" t="str">
        <f>IF(AA7&gt;0,"Y","N")</f>
        <v>N</v>
      </c>
      <c r="B7" s="15" t="s">
        <v>134</v>
      </c>
      <c r="C7" s="571" t="s">
        <v>135</v>
      </c>
      <c r="D7" s="683">
        <f>Order!G5</f>
        <v>0</v>
      </c>
      <c r="E7" s="264"/>
      <c r="F7" s="265"/>
      <c r="G7" s="266"/>
      <c r="H7" s="266"/>
      <c r="I7" s="266"/>
      <c r="J7" s="266"/>
      <c r="K7" s="266"/>
      <c r="L7" s="266"/>
      <c r="M7" s="266"/>
      <c r="N7" s="266"/>
      <c r="O7" s="266"/>
      <c r="P7" s="266"/>
      <c r="Q7" s="266"/>
      <c r="R7" s="267"/>
      <c r="S7" s="268"/>
      <c r="T7" s="673">
        <f>+Order!D5</f>
        <v>0</v>
      </c>
      <c r="U7" s="673">
        <f>+Order!E5</f>
        <v>0</v>
      </c>
      <c r="V7" s="673">
        <f t="shared" ref="V7:V45" si="0">SUM(D7:T7)</f>
        <v>0</v>
      </c>
      <c r="W7" s="674">
        <f>+U7</f>
        <v>0</v>
      </c>
      <c r="X7" s="674">
        <f t="shared" ref="X7:X32" si="1">SUM(D7:T7)+(U7*0.5)</f>
        <v>0</v>
      </c>
      <c r="Y7" s="645"/>
      <c r="Z7" s="674">
        <f>SUM(G7:T7)</f>
        <v>0</v>
      </c>
      <c r="AA7" s="674">
        <f>SUM(D7:U7)</f>
        <v>0</v>
      </c>
      <c r="AB7" s="642"/>
    </row>
    <row r="8" spans="1:28" ht="20.100000000000001" customHeight="1" x14ac:dyDescent="0.2">
      <c r="A8" s="245" t="str">
        <f t="shared" ref="A8:A71" si="2">IF(AA8&gt;0,"Y","N")</f>
        <v>N</v>
      </c>
      <c r="B8" s="16" t="s">
        <v>255</v>
      </c>
      <c r="C8" s="572" t="s">
        <v>392</v>
      </c>
      <c r="D8" s="684">
        <f>Order!G6</f>
        <v>0</v>
      </c>
      <c r="E8" s="269"/>
      <c r="F8" s="270"/>
      <c r="G8" s="270"/>
      <c r="H8" s="270"/>
      <c r="I8" s="270"/>
      <c r="J8" s="270"/>
      <c r="K8" s="270"/>
      <c r="L8" s="270"/>
      <c r="M8" s="270"/>
      <c r="N8" s="270"/>
      <c r="O8" s="270"/>
      <c r="P8" s="270"/>
      <c r="Q8" s="270"/>
      <c r="R8" s="269"/>
      <c r="S8" s="271"/>
      <c r="T8" s="675">
        <f>+Order!D6</f>
        <v>0</v>
      </c>
      <c r="U8" s="675">
        <f>+Order!E6</f>
        <v>0</v>
      </c>
      <c r="V8" s="676">
        <f t="shared" si="0"/>
        <v>0</v>
      </c>
      <c r="W8" s="681">
        <f>+U8</f>
        <v>0</v>
      </c>
      <c r="X8" s="319">
        <f t="shared" si="1"/>
        <v>0</v>
      </c>
      <c r="Y8" s="646">
        <f>CEILING(X8,4)</f>
        <v>0</v>
      </c>
      <c r="Z8" s="319">
        <f t="shared" ref="Z8:Z71" si="3">SUM(G8:T8)</f>
        <v>0</v>
      </c>
      <c r="AA8" s="319">
        <f t="shared" ref="AA8:AA71" si="4">SUM(D8:U8)</f>
        <v>0</v>
      </c>
      <c r="AB8" s="642"/>
    </row>
    <row r="9" spans="1:28" ht="20.100000000000001" customHeight="1" x14ac:dyDescent="0.2">
      <c r="A9" s="245" t="str">
        <f t="shared" si="2"/>
        <v>N</v>
      </c>
      <c r="B9" s="16" t="s">
        <v>316</v>
      </c>
      <c r="C9" s="572" t="s">
        <v>487</v>
      </c>
      <c r="D9" s="684">
        <f>Order!G7</f>
        <v>0</v>
      </c>
      <c r="E9" s="269"/>
      <c r="F9" s="270"/>
      <c r="G9" s="270"/>
      <c r="H9" s="270"/>
      <c r="I9" s="270"/>
      <c r="J9" s="270"/>
      <c r="K9" s="270"/>
      <c r="L9" s="270"/>
      <c r="M9" s="270"/>
      <c r="N9" s="270"/>
      <c r="O9" s="270"/>
      <c r="P9" s="270"/>
      <c r="Q9" s="270"/>
      <c r="R9" s="269"/>
      <c r="S9" s="271"/>
      <c r="T9" s="675">
        <f>+Order!D7</f>
        <v>0</v>
      </c>
      <c r="U9" s="675">
        <f>+Order!E7</f>
        <v>0</v>
      </c>
      <c r="V9" s="676">
        <f t="shared" si="0"/>
        <v>0</v>
      </c>
      <c r="W9" s="681">
        <f t="shared" ref="W9:W73" si="5">+U9</f>
        <v>0</v>
      </c>
      <c r="X9" s="319">
        <f t="shared" si="1"/>
        <v>0</v>
      </c>
      <c r="Y9" s="646"/>
      <c r="Z9" s="319">
        <f t="shared" si="3"/>
        <v>0</v>
      </c>
      <c r="AA9" s="319">
        <f t="shared" si="4"/>
        <v>0</v>
      </c>
      <c r="AB9" s="642"/>
    </row>
    <row r="10" spans="1:28" ht="20.100000000000001" customHeight="1" x14ac:dyDescent="0.25">
      <c r="A10" s="245" t="str">
        <f t="shared" si="2"/>
        <v>N</v>
      </c>
      <c r="B10" s="16" t="s">
        <v>315</v>
      </c>
      <c r="C10" s="572" t="s">
        <v>511</v>
      </c>
      <c r="D10" s="684">
        <f>Order!G8</f>
        <v>0</v>
      </c>
      <c r="E10" s="269"/>
      <c r="F10" s="270"/>
      <c r="G10" s="270"/>
      <c r="H10" s="270"/>
      <c r="I10" s="270"/>
      <c r="J10" s="270"/>
      <c r="K10" s="270"/>
      <c r="L10" s="270"/>
      <c r="M10" s="270"/>
      <c r="N10" s="270"/>
      <c r="O10" s="270"/>
      <c r="P10" s="270"/>
      <c r="Q10" s="270"/>
      <c r="R10" s="269"/>
      <c r="S10" s="271"/>
      <c r="T10" s="675">
        <f>+Order!D8</f>
        <v>0</v>
      </c>
      <c r="U10" s="675">
        <f>+Order!E8</f>
        <v>0</v>
      </c>
      <c r="V10" s="676">
        <f t="shared" si="0"/>
        <v>0</v>
      </c>
      <c r="W10" s="681">
        <f t="shared" si="5"/>
        <v>0</v>
      </c>
      <c r="X10" s="319">
        <f>SUM(D10,F10,T10)+(U10*0.5)</f>
        <v>0</v>
      </c>
      <c r="Y10" s="644"/>
      <c r="Z10" s="319">
        <f t="shared" si="3"/>
        <v>0</v>
      </c>
      <c r="AA10" s="319">
        <f t="shared" si="4"/>
        <v>0</v>
      </c>
      <c r="AB10" s="642"/>
    </row>
    <row r="11" spans="1:28" ht="20.100000000000001" customHeight="1" x14ac:dyDescent="0.25">
      <c r="A11" s="245" t="str">
        <f t="shared" si="2"/>
        <v>N</v>
      </c>
      <c r="B11" s="16" t="s">
        <v>195</v>
      </c>
      <c r="C11" s="572" t="s">
        <v>393</v>
      </c>
      <c r="D11" s="684">
        <f>Order!G9</f>
        <v>0</v>
      </c>
      <c r="E11" s="269"/>
      <c r="F11" s="270"/>
      <c r="G11" s="270"/>
      <c r="H11" s="270"/>
      <c r="I11" s="270"/>
      <c r="J11" s="270"/>
      <c r="K11" s="270"/>
      <c r="L11" s="270"/>
      <c r="M11" s="270"/>
      <c r="N11" s="270"/>
      <c r="O11" s="270"/>
      <c r="P11" s="270"/>
      <c r="Q11" s="270"/>
      <c r="R11" s="270"/>
      <c r="S11" s="271"/>
      <c r="T11" s="675">
        <f>+Order!D9</f>
        <v>0</v>
      </c>
      <c r="U11" s="675">
        <f>+Order!E9</f>
        <v>0</v>
      </c>
      <c r="V11" s="676">
        <f t="shared" si="0"/>
        <v>0</v>
      </c>
      <c r="W11" s="681">
        <f t="shared" si="5"/>
        <v>0</v>
      </c>
      <c r="X11" s="319">
        <f t="shared" si="1"/>
        <v>0</v>
      </c>
      <c r="Y11" s="646">
        <f>CEILING(X11,75)</f>
        <v>0</v>
      </c>
      <c r="Z11" s="319">
        <f t="shared" si="3"/>
        <v>0</v>
      </c>
      <c r="AA11" s="319">
        <f t="shared" si="4"/>
        <v>0</v>
      </c>
      <c r="AB11" s="1284">
        <f>CEILING(V11,75)</f>
        <v>0</v>
      </c>
    </row>
    <row r="12" spans="1:28" ht="20.100000000000001" customHeight="1" x14ac:dyDescent="0.25">
      <c r="A12" s="245" t="str">
        <f t="shared" si="2"/>
        <v>N</v>
      </c>
      <c r="B12" s="16" t="s">
        <v>317</v>
      </c>
      <c r="C12" s="572" t="s">
        <v>505</v>
      </c>
      <c r="D12" s="684">
        <f>Order!G10</f>
        <v>0</v>
      </c>
      <c r="E12" s="269"/>
      <c r="F12" s="270"/>
      <c r="G12" s="270"/>
      <c r="H12" s="270"/>
      <c r="I12" s="270"/>
      <c r="J12" s="270"/>
      <c r="K12" s="270"/>
      <c r="L12" s="270"/>
      <c r="M12" s="270"/>
      <c r="N12" s="270"/>
      <c r="O12" s="270"/>
      <c r="P12" s="270"/>
      <c r="Q12" s="270"/>
      <c r="R12" s="269"/>
      <c r="S12" s="271"/>
      <c r="T12" s="675">
        <f>+Order!D10</f>
        <v>0</v>
      </c>
      <c r="U12" s="675">
        <f>+Order!E10</f>
        <v>0</v>
      </c>
      <c r="V12" s="676">
        <f t="shared" si="0"/>
        <v>0</v>
      </c>
      <c r="W12" s="681">
        <f t="shared" si="5"/>
        <v>0</v>
      </c>
      <c r="X12" s="319">
        <f t="shared" si="1"/>
        <v>0</v>
      </c>
      <c r="Y12" s="644"/>
      <c r="Z12" s="319">
        <f t="shared" si="3"/>
        <v>0</v>
      </c>
      <c r="AA12" s="319">
        <f t="shared" si="4"/>
        <v>0</v>
      </c>
      <c r="AB12" s="642"/>
    </row>
    <row r="13" spans="1:28" ht="18.75" customHeight="1" x14ac:dyDescent="0.2">
      <c r="A13" s="245" t="str">
        <f t="shared" si="2"/>
        <v>N</v>
      </c>
      <c r="B13" s="16" t="s">
        <v>745</v>
      </c>
      <c r="C13" s="572" t="s">
        <v>746</v>
      </c>
      <c r="D13" s="684">
        <f>Order!G11</f>
        <v>0</v>
      </c>
      <c r="E13" s="269"/>
      <c r="F13" s="270"/>
      <c r="G13" s="270"/>
      <c r="H13" s="270"/>
      <c r="I13" s="270"/>
      <c r="J13" s="270"/>
      <c r="K13" s="270"/>
      <c r="L13" s="270"/>
      <c r="M13" s="270"/>
      <c r="N13" s="270"/>
      <c r="O13" s="270"/>
      <c r="P13" s="270"/>
      <c r="Q13" s="270"/>
      <c r="R13" s="269"/>
      <c r="S13" s="271"/>
      <c r="T13" s="675">
        <f>IF('Delivery Summary'!F1="6.00AM Production Activated",Order!U11+Order!W11,Order!D11)</f>
        <v>0</v>
      </c>
      <c r="U13" s="675">
        <f>IF('Delivery Summary'!F1="6.00AM Production Activated",Order!V11+Order!X11,Order!E11)</f>
        <v>0</v>
      </c>
      <c r="V13" s="676">
        <f t="shared" si="0"/>
        <v>0</v>
      </c>
      <c r="W13" s="681">
        <f t="shared" si="5"/>
        <v>0</v>
      </c>
      <c r="X13" s="319">
        <f>SUM(D13:T13)+(U13*0.5)</f>
        <v>0</v>
      </c>
      <c r="Y13" s="646">
        <f>SUM(D13:S13)</f>
        <v>0</v>
      </c>
      <c r="Z13" s="319">
        <f t="shared" si="3"/>
        <v>0</v>
      </c>
      <c r="AA13" s="319">
        <f t="shared" si="4"/>
        <v>0</v>
      </c>
      <c r="AB13" s="1285">
        <f>SUM(D22:S23)+SUM(D26:S26)</f>
        <v>28</v>
      </c>
    </row>
    <row r="14" spans="1:28" ht="20.100000000000001" customHeight="1" x14ac:dyDescent="0.2">
      <c r="A14" s="245" t="str">
        <f t="shared" si="2"/>
        <v>N</v>
      </c>
      <c r="B14" s="16" t="s">
        <v>390</v>
      </c>
      <c r="C14" s="572" t="s">
        <v>98</v>
      </c>
      <c r="D14" s="684">
        <f>Order!G12</f>
        <v>0</v>
      </c>
      <c r="E14" s="269"/>
      <c r="F14" s="270"/>
      <c r="G14" s="270"/>
      <c r="H14" s="270"/>
      <c r="I14" s="270"/>
      <c r="J14" s="270"/>
      <c r="K14" s="270"/>
      <c r="L14" s="270"/>
      <c r="M14" s="270"/>
      <c r="N14" s="270"/>
      <c r="O14" s="270"/>
      <c r="P14" s="270"/>
      <c r="Q14" s="270"/>
      <c r="R14" s="269"/>
      <c r="S14" s="271"/>
      <c r="T14" s="675">
        <f>IF('Delivery Summary'!F1="6.00AM Production Activated",Order!U12+Order!W12,Order!D12)</f>
        <v>0</v>
      </c>
      <c r="U14" s="675">
        <f>IF('Delivery Summary'!F1="6.00AM Production Activated",Order!V12+Order!X12,Order!E12)</f>
        <v>0</v>
      </c>
      <c r="V14" s="676">
        <f t="shared" si="0"/>
        <v>0</v>
      </c>
      <c r="W14" s="681">
        <f t="shared" si="5"/>
        <v>0</v>
      </c>
      <c r="X14" s="319">
        <f t="shared" si="1"/>
        <v>0</v>
      </c>
      <c r="Y14" s="646">
        <f>SUM(D14:S14)</f>
        <v>0</v>
      </c>
      <c r="Z14" s="319">
        <f t="shared" si="3"/>
        <v>0</v>
      </c>
      <c r="AA14" s="319">
        <f t="shared" si="4"/>
        <v>0</v>
      </c>
      <c r="AB14" s="642"/>
    </row>
    <row r="15" spans="1:28" ht="20.100000000000001" customHeight="1" x14ac:dyDescent="0.2">
      <c r="A15" s="245" t="str">
        <f t="shared" si="2"/>
        <v>N</v>
      </c>
      <c r="B15" s="16" t="s">
        <v>59</v>
      </c>
      <c r="C15" s="572" t="s">
        <v>99</v>
      </c>
      <c r="D15" s="684">
        <f>Order!G13</f>
        <v>0</v>
      </c>
      <c r="E15" s="269"/>
      <c r="F15" s="270"/>
      <c r="G15" s="270"/>
      <c r="H15" s="270"/>
      <c r="I15" s="270"/>
      <c r="J15" s="270"/>
      <c r="K15" s="270"/>
      <c r="L15" s="270"/>
      <c r="M15" s="270"/>
      <c r="N15" s="270"/>
      <c r="O15" s="270"/>
      <c r="P15" s="270"/>
      <c r="Q15" s="270"/>
      <c r="R15" s="269"/>
      <c r="S15" s="271"/>
      <c r="T15" s="675">
        <f>+Order!D13</f>
        <v>0</v>
      </c>
      <c r="U15" s="675">
        <f>+Order!E13</f>
        <v>0</v>
      </c>
      <c r="V15" s="676">
        <f t="shared" si="0"/>
        <v>0</v>
      </c>
      <c r="W15" s="681">
        <f t="shared" si="5"/>
        <v>0</v>
      </c>
      <c r="X15" s="319">
        <f t="shared" si="1"/>
        <v>0</v>
      </c>
      <c r="Y15" s="1283">
        <f>SUM(D15:S15)</f>
        <v>0</v>
      </c>
      <c r="Z15" s="319">
        <f t="shared" si="3"/>
        <v>0</v>
      </c>
      <c r="AA15" s="319">
        <f t="shared" si="4"/>
        <v>0</v>
      </c>
      <c r="AB15" s="642"/>
    </row>
    <row r="16" spans="1:28" ht="20.100000000000001" customHeight="1" x14ac:dyDescent="0.25">
      <c r="A16" s="245" t="str">
        <f t="shared" si="2"/>
        <v>N</v>
      </c>
      <c r="B16" s="16" t="s">
        <v>80</v>
      </c>
      <c r="C16" s="572" t="s">
        <v>100</v>
      </c>
      <c r="D16" s="684">
        <f>Order!G14</f>
        <v>0</v>
      </c>
      <c r="E16" s="269"/>
      <c r="F16" s="270"/>
      <c r="G16" s="270"/>
      <c r="H16" s="270"/>
      <c r="I16" s="270"/>
      <c r="J16" s="270"/>
      <c r="K16" s="270"/>
      <c r="L16" s="270"/>
      <c r="M16" s="270"/>
      <c r="N16" s="270"/>
      <c r="O16" s="270"/>
      <c r="P16" s="270"/>
      <c r="Q16" s="270"/>
      <c r="R16" s="269"/>
      <c r="S16" s="271"/>
      <c r="T16" s="675">
        <f>+Order!D14</f>
        <v>0</v>
      </c>
      <c r="U16" s="675">
        <f>+Order!E14</f>
        <v>0</v>
      </c>
      <c r="V16" s="676">
        <f t="shared" si="0"/>
        <v>0</v>
      </c>
      <c r="W16" s="681">
        <f t="shared" si="5"/>
        <v>0</v>
      </c>
      <c r="X16" s="319">
        <f t="shared" si="1"/>
        <v>0</v>
      </c>
      <c r="Y16" s="644"/>
      <c r="Z16" s="319">
        <f t="shared" si="3"/>
        <v>0</v>
      </c>
      <c r="AA16" s="319">
        <f t="shared" si="4"/>
        <v>0</v>
      </c>
      <c r="AB16" s="642"/>
    </row>
    <row r="17" spans="1:28" ht="20.100000000000001" customHeight="1" x14ac:dyDescent="0.25">
      <c r="A17" s="245" t="str">
        <f t="shared" si="2"/>
        <v>N</v>
      </c>
      <c r="B17" s="16" t="s">
        <v>220</v>
      </c>
      <c r="C17" s="572" t="s">
        <v>101</v>
      </c>
      <c r="D17" s="684">
        <f>Order!G15</f>
        <v>0</v>
      </c>
      <c r="E17" s="269"/>
      <c r="F17" s="270"/>
      <c r="G17" s="270"/>
      <c r="H17" s="270"/>
      <c r="I17" s="270"/>
      <c r="J17" s="270"/>
      <c r="K17" s="270"/>
      <c r="L17" s="270"/>
      <c r="M17" s="270"/>
      <c r="N17" s="270"/>
      <c r="O17" s="270"/>
      <c r="P17" s="270"/>
      <c r="Q17" s="270"/>
      <c r="R17" s="269"/>
      <c r="S17" s="271"/>
      <c r="T17" s="675">
        <f>+Order!D15</f>
        <v>0</v>
      </c>
      <c r="U17" s="675">
        <f>+Order!E15</f>
        <v>0</v>
      </c>
      <c r="V17" s="676">
        <f t="shared" si="0"/>
        <v>0</v>
      </c>
      <c r="W17" s="681">
        <f t="shared" si="5"/>
        <v>0</v>
      </c>
      <c r="X17" s="319">
        <f t="shared" si="1"/>
        <v>0</v>
      </c>
      <c r="Y17" s="644"/>
      <c r="Z17" s="319">
        <f t="shared" si="3"/>
        <v>0</v>
      </c>
      <c r="AA17" s="319">
        <f t="shared" si="4"/>
        <v>0</v>
      </c>
      <c r="AB17" s="642"/>
    </row>
    <row r="18" spans="1:28" ht="20.100000000000001" customHeight="1" x14ac:dyDescent="0.25">
      <c r="A18" s="245" t="str">
        <f t="shared" si="2"/>
        <v>N</v>
      </c>
      <c r="B18" s="16" t="s">
        <v>79</v>
      </c>
      <c r="C18" s="572" t="s">
        <v>102</v>
      </c>
      <c r="D18" s="684">
        <f>Order!G16</f>
        <v>0</v>
      </c>
      <c r="E18" s="269"/>
      <c r="F18" s="270"/>
      <c r="G18" s="270"/>
      <c r="H18" s="270"/>
      <c r="I18" s="270"/>
      <c r="J18" s="270"/>
      <c r="K18" s="270"/>
      <c r="L18" s="270"/>
      <c r="M18" s="270"/>
      <c r="N18" s="270"/>
      <c r="O18" s="270"/>
      <c r="P18" s="270"/>
      <c r="Q18" s="270"/>
      <c r="R18" s="269"/>
      <c r="S18" s="271"/>
      <c r="T18" s="675">
        <f>+Order!D16</f>
        <v>0</v>
      </c>
      <c r="U18" s="675"/>
      <c r="V18" s="676">
        <f t="shared" si="0"/>
        <v>0</v>
      </c>
      <c r="W18" s="681">
        <f t="shared" si="5"/>
        <v>0</v>
      </c>
      <c r="X18" s="319">
        <f t="shared" si="1"/>
        <v>0</v>
      </c>
      <c r="Y18" s="644"/>
      <c r="Z18" s="319">
        <f t="shared" si="3"/>
        <v>0</v>
      </c>
      <c r="AA18" s="319">
        <f t="shared" si="4"/>
        <v>0</v>
      </c>
      <c r="AB18" s="642"/>
    </row>
    <row r="19" spans="1:28" ht="20.100000000000001" customHeight="1" x14ac:dyDescent="0.2">
      <c r="A19" s="245" t="str">
        <f t="shared" si="2"/>
        <v>N</v>
      </c>
      <c r="B19" s="16" t="s">
        <v>36</v>
      </c>
      <c r="C19" s="572" t="s">
        <v>97</v>
      </c>
      <c r="D19" s="684">
        <f>Order!G17</f>
        <v>0</v>
      </c>
      <c r="E19" s="269"/>
      <c r="F19" s="270"/>
      <c r="G19" s="270"/>
      <c r="H19" s="270"/>
      <c r="I19" s="270"/>
      <c r="J19" s="270"/>
      <c r="K19" s="270"/>
      <c r="L19" s="270"/>
      <c r="M19" s="270"/>
      <c r="N19" s="270"/>
      <c r="O19" s="270"/>
      <c r="P19" s="270"/>
      <c r="Q19" s="270"/>
      <c r="R19" s="269"/>
      <c r="S19" s="271"/>
      <c r="T19" s="675">
        <f>IF('Delivery Summary'!F1="6.00AM Production Activated",Order!U17+Order!W17,Order!D17)</f>
        <v>0</v>
      </c>
      <c r="U19" s="675">
        <f>IF('Delivery Summary'!F1="6.00AM Production Activated",Order!V17+Order!X17,Order!E17)</f>
        <v>0</v>
      </c>
      <c r="V19" s="676">
        <f t="shared" si="0"/>
        <v>0</v>
      </c>
      <c r="W19" s="681">
        <f t="shared" si="5"/>
        <v>0</v>
      </c>
      <c r="X19" s="319">
        <f t="shared" si="1"/>
        <v>0</v>
      </c>
      <c r="Y19" s="646">
        <f>SUM(D19:S19)</f>
        <v>0</v>
      </c>
      <c r="Z19" s="319">
        <f t="shared" si="3"/>
        <v>0</v>
      </c>
      <c r="AA19" s="319">
        <f t="shared" si="4"/>
        <v>0</v>
      </c>
      <c r="AB19" s="642"/>
    </row>
    <row r="20" spans="1:28" ht="20.100000000000001" customHeight="1" x14ac:dyDescent="0.2">
      <c r="A20" s="245" t="str">
        <f t="shared" si="2"/>
        <v>N</v>
      </c>
      <c r="B20" s="16" t="s">
        <v>548</v>
      </c>
      <c r="C20" s="572" t="s">
        <v>547</v>
      </c>
      <c r="D20" s="684">
        <f>Order!G18</f>
        <v>0</v>
      </c>
      <c r="E20" s="269"/>
      <c r="F20" s="270"/>
      <c r="G20" s="270"/>
      <c r="H20" s="270"/>
      <c r="I20" s="270"/>
      <c r="J20" s="270"/>
      <c r="K20" s="270"/>
      <c r="L20" s="270"/>
      <c r="M20" s="270"/>
      <c r="N20" s="270"/>
      <c r="O20" s="270"/>
      <c r="P20" s="270"/>
      <c r="Q20" s="270"/>
      <c r="R20" s="269"/>
      <c r="S20" s="271"/>
      <c r="T20" s="675">
        <f>IF('Delivery Summary'!F1="6.00AM Production Activated",Order!U18+Order!W18,Order!D18)</f>
        <v>0</v>
      </c>
      <c r="U20" s="675">
        <f>IF('Delivery Summary'!F1="6.00AM Production Activated",Order!V18+Order!X18,Order!E18)</f>
        <v>0</v>
      </c>
      <c r="V20" s="676">
        <f t="shared" si="0"/>
        <v>0</v>
      </c>
      <c r="W20" s="681">
        <f t="shared" si="5"/>
        <v>0</v>
      </c>
      <c r="X20" s="319">
        <f t="shared" si="1"/>
        <v>0</v>
      </c>
      <c r="Y20" s="646">
        <f>SUM(D20:S20)</f>
        <v>0</v>
      </c>
      <c r="Z20" s="319">
        <f t="shared" si="3"/>
        <v>0</v>
      </c>
      <c r="AA20" s="319">
        <f t="shared" si="4"/>
        <v>0</v>
      </c>
      <c r="AB20" s="642"/>
    </row>
    <row r="21" spans="1:28" ht="20.100000000000001" customHeight="1" x14ac:dyDescent="0.2">
      <c r="A21" s="245" t="str">
        <f t="shared" si="2"/>
        <v>N</v>
      </c>
      <c r="B21" s="16" t="s">
        <v>534</v>
      </c>
      <c r="C21" s="572" t="s">
        <v>103</v>
      </c>
      <c r="D21" s="684">
        <f>Order!G19</f>
        <v>0</v>
      </c>
      <c r="E21" s="269"/>
      <c r="F21" s="270"/>
      <c r="G21" s="270"/>
      <c r="H21" s="270"/>
      <c r="I21" s="270"/>
      <c r="J21" s="270"/>
      <c r="K21" s="270"/>
      <c r="L21" s="270"/>
      <c r="M21" s="270"/>
      <c r="N21" s="270"/>
      <c r="O21" s="270"/>
      <c r="P21" s="270"/>
      <c r="Q21" s="270"/>
      <c r="R21" s="269"/>
      <c r="S21" s="271"/>
      <c r="T21" s="675">
        <f>IF('Delivery Summary'!F1="6.00AM Production Activated",Order!U19+Order!W19,Order!D19)</f>
        <v>0</v>
      </c>
      <c r="U21" s="675">
        <f>IF('Delivery Summary'!F1="6.00AM Production Activated",Order!V19+Order!X19,Order!E19)</f>
        <v>0</v>
      </c>
      <c r="V21" s="676">
        <f t="shared" si="0"/>
        <v>0</v>
      </c>
      <c r="W21" s="681">
        <f t="shared" si="5"/>
        <v>0</v>
      </c>
      <c r="X21" s="319">
        <f t="shared" si="1"/>
        <v>0</v>
      </c>
      <c r="Y21" s="646">
        <f>SUM(D21:S21)</f>
        <v>0</v>
      </c>
      <c r="Z21" s="319">
        <f t="shared" si="3"/>
        <v>0</v>
      </c>
      <c r="AA21" s="319">
        <f t="shared" si="4"/>
        <v>0</v>
      </c>
      <c r="AB21" s="642"/>
    </row>
    <row r="22" spans="1:28" ht="20.100000000000001" customHeight="1" x14ac:dyDescent="0.2">
      <c r="A22" s="245" t="str">
        <f t="shared" si="2"/>
        <v>N</v>
      </c>
      <c r="B22" s="16" t="s">
        <v>532</v>
      </c>
      <c r="C22" s="572" t="s">
        <v>104</v>
      </c>
      <c r="D22" s="684">
        <f>Order!G20</f>
        <v>0</v>
      </c>
      <c r="E22" s="269"/>
      <c r="F22" s="270"/>
      <c r="G22" s="270"/>
      <c r="H22" s="270"/>
      <c r="I22" s="270"/>
      <c r="J22" s="270"/>
      <c r="K22" s="270"/>
      <c r="L22" s="270"/>
      <c r="M22" s="270"/>
      <c r="N22" s="270"/>
      <c r="O22" s="270"/>
      <c r="P22" s="270"/>
      <c r="Q22" s="270"/>
      <c r="R22" s="269"/>
      <c r="S22" s="271"/>
      <c r="T22" s="675">
        <f>IF('Delivery Summary'!F1="6.00AM Production Activated",Order!U20+Order!W20,Order!D20)</f>
        <v>0</v>
      </c>
      <c r="U22" s="675">
        <f>IF('Delivery Summary'!F1="6.00AM Production Activated",Order!V20+Order!X20,Order!E20)</f>
        <v>0</v>
      </c>
      <c r="V22" s="676">
        <f t="shared" si="0"/>
        <v>0</v>
      </c>
      <c r="W22" s="681">
        <f t="shared" si="5"/>
        <v>0</v>
      </c>
      <c r="X22" s="319">
        <f t="shared" si="1"/>
        <v>0</v>
      </c>
      <c r="Y22" s="809">
        <f>X22+X23+X26</f>
        <v>28</v>
      </c>
      <c r="Z22" s="319">
        <f t="shared" si="3"/>
        <v>0</v>
      </c>
      <c r="AA22" s="319">
        <f t="shared" si="4"/>
        <v>0</v>
      </c>
      <c r="AB22" s="642"/>
    </row>
    <row r="23" spans="1:28" ht="20.100000000000001" customHeight="1" x14ac:dyDescent="0.25">
      <c r="A23" s="245" t="str">
        <f t="shared" si="2"/>
        <v>N</v>
      </c>
      <c r="B23" s="16" t="s">
        <v>533</v>
      </c>
      <c r="C23" s="572" t="s">
        <v>105</v>
      </c>
      <c r="D23" s="684">
        <f>Order!G21</f>
        <v>0</v>
      </c>
      <c r="E23" s="269"/>
      <c r="F23" s="270"/>
      <c r="G23" s="270"/>
      <c r="H23" s="270"/>
      <c r="I23" s="270"/>
      <c r="J23" s="270"/>
      <c r="K23" s="270"/>
      <c r="L23" s="270"/>
      <c r="M23" s="270"/>
      <c r="N23" s="270"/>
      <c r="O23" s="270"/>
      <c r="P23" s="270"/>
      <c r="Q23" s="270"/>
      <c r="R23" s="269"/>
      <c r="S23" s="271"/>
      <c r="T23" s="675">
        <f>IF('Delivery Summary'!F1="6.00AM Production Activated",Order!U21+Order!W21,Order!D21)</f>
        <v>0</v>
      </c>
      <c r="U23" s="675">
        <f>IF('Delivery Summary'!F1="6.00AM Production Activated",Order!V21+Order!X21,Order!E21)</f>
        <v>0</v>
      </c>
      <c r="V23" s="676">
        <f t="shared" si="0"/>
        <v>0</v>
      </c>
      <c r="W23" s="681">
        <f t="shared" si="5"/>
        <v>0</v>
      </c>
      <c r="X23" s="319">
        <f t="shared" si="1"/>
        <v>0</v>
      </c>
      <c r="Y23" s="644"/>
      <c r="Z23" s="319">
        <f t="shared" si="3"/>
        <v>0</v>
      </c>
      <c r="AA23" s="319">
        <f t="shared" si="4"/>
        <v>0</v>
      </c>
      <c r="AB23" s="642"/>
    </row>
    <row r="24" spans="1:28" ht="20.100000000000001" customHeight="1" x14ac:dyDescent="0.2">
      <c r="A24" s="245" t="str">
        <f t="shared" si="2"/>
        <v>N</v>
      </c>
      <c r="B24" s="16" t="s">
        <v>514</v>
      </c>
      <c r="C24" s="572" t="s">
        <v>106</v>
      </c>
      <c r="D24" s="684">
        <f>Order!G22</f>
        <v>0</v>
      </c>
      <c r="E24" s="269"/>
      <c r="F24" s="270"/>
      <c r="G24" s="270"/>
      <c r="H24" s="270"/>
      <c r="I24" s="270"/>
      <c r="J24" s="270"/>
      <c r="K24" s="270"/>
      <c r="L24" s="270"/>
      <c r="M24" s="270"/>
      <c r="N24" s="270"/>
      <c r="O24" s="270"/>
      <c r="P24" s="270"/>
      <c r="Q24" s="270"/>
      <c r="R24" s="269"/>
      <c r="S24" s="271"/>
      <c r="T24" s="675">
        <f>IF('Delivery Summary'!F1="6.00AM Production Activated",Order!U22+Order!W22,Order!D22)</f>
        <v>0</v>
      </c>
      <c r="U24" s="675">
        <f>IF('Delivery Summary'!F1="6.00AM Production Activated",Order!V22+Order!X22,Order!E22)</f>
        <v>0</v>
      </c>
      <c r="V24" s="676">
        <f t="shared" si="0"/>
        <v>0</v>
      </c>
      <c r="W24" s="681">
        <f t="shared" si="5"/>
        <v>0</v>
      </c>
      <c r="X24" s="319">
        <f t="shared" si="1"/>
        <v>0</v>
      </c>
      <c r="Y24" s="646">
        <f>SUM(D24:S24)</f>
        <v>0</v>
      </c>
      <c r="Z24" s="319">
        <f t="shared" si="3"/>
        <v>0</v>
      </c>
      <c r="AA24" s="319">
        <f t="shared" si="4"/>
        <v>0</v>
      </c>
      <c r="AB24" s="642"/>
    </row>
    <row r="25" spans="1:28" ht="20.100000000000001" customHeight="1" x14ac:dyDescent="0.25">
      <c r="A25" s="245" t="str">
        <f t="shared" si="2"/>
        <v>Y</v>
      </c>
      <c r="B25" s="16" t="s">
        <v>535</v>
      </c>
      <c r="C25" s="572" t="s">
        <v>394</v>
      </c>
      <c r="D25" s="684">
        <f>Order!G23</f>
        <v>0</v>
      </c>
      <c r="E25" s="269"/>
      <c r="F25" s="270"/>
      <c r="G25" s="270">
        <v>0</v>
      </c>
      <c r="H25" s="270">
        <v>3</v>
      </c>
      <c r="I25" s="270">
        <v>3</v>
      </c>
      <c r="J25" s="270">
        <v>5</v>
      </c>
      <c r="K25" s="270">
        <v>5</v>
      </c>
      <c r="L25" s="270">
        <v>5</v>
      </c>
      <c r="M25" s="270">
        <v>15</v>
      </c>
      <c r="N25" s="270">
        <v>5</v>
      </c>
      <c r="O25" s="270">
        <v>10</v>
      </c>
      <c r="P25" s="270">
        <v>10</v>
      </c>
      <c r="Q25" s="270">
        <v>15</v>
      </c>
      <c r="R25" s="269">
        <v>24</v>
      </c>
      <c r="S25" s="271"/>
      <c r="T25" s="675">
        <f>IF('Delivery Summary'!F1="6.00AM Production Activated",Order!U23+Order!W23,Order!D23)</f>
        <v>0</v>
      </c>
      <c r="U25" s="675">
        <f>IF('Delivery Summary'!F1="6.00AM Production Activated",Order!V23+Order!X23,Order!E23)</f>
        <v>0</v>
      </c>
      <c r="V25" s="676">
        <f t="shared" si="0"/>
        <v>100</v>
      </c>
      <c r="W25" s="681">
        <f t="shared" si="5"/>
        <v>0</v>
      </c>
      <c r="X25" s="319">
        <f t="shared" si="1"/>
        <v>100</v>
      </c>
      <c r="Y25" s="644"/>
      <c r="Z25" s="319">
        <f t="shared" si="3"/>
        <v>100</v>
      </c>
      <c r="AA25" s="319">
        <f t="shared" si="4"/>
        <v>100</v>
      </c>
      <c r="AB25" s="642"/>
    </row>
    <row r="26" spans="1:28" ht="20.100000000000001" customHeight="1" x14ac:dyDescent="0.25">
      <c r="A26" s="245" t="str">
        <f t="shared" si="2"/>
        <v>Y</v>
      </c>
      <c r="B26" s="16" t="s">
        <v>4</v>
      </c>
      <c r="C26" s="572" t="s">
        <v>384</v>
      </c>
      <c r="D26" s="684">
        <f>Order!G24</f>
        <v>0</v>
      </c>
      <c r="E26" s="269"/>
      <c r="F26" s="270"/>
      <c r="G26" s="270">
        <v>0</v>
      </c>
      <c r="H26" s="270">
        <v>0</v>
      </c>
      <c r="I26" s="270">
        <v>1</v>
      </c>
      <c r="J26" s="270">
        <v>0</v>
      </c>
      <c r="K26" s="270">
        <v>1</v>
      </c>
      <c r="L26" s="270">
        <v>1</v>
      </c>
      <c r="M26" s="270">
        <v>1</v>
      </c>
      <c r="N26" s="270">
        <v>1</v>
      </c>
      <c r="O26" s="270">
        <v>3</v>
      </c>
      <c r="P26" s="270">
        <v>2</v>
      </c>
      <c r="Q26" s="270">
        <v>2</v>
      </c>
      <c r="R26" s="269">
        <v>16</v>
      </c>
      <c r="S26" s="271"/>
      <c r="T26" s="675">
        <f>IF('Delivery Summary'!F1="6.00AM Production Activated",Order!U24+Order!W24,Order!D24)</f>
        <v>0</v>
      </c>
      <c r="U26" s="675">
        <f>IF('Delivery Summary'!F1="6.00AM Production Activated",Order!V24+Order!X24,Order!E24)</f>
        <v>0</v>
      </c>
      <c r="V26" s="676">
        <f t="shared" si="0"/>
        <v>28</v>
      </c>
      <c r="W26" s="681">
        <f t="shared" si="5"/>
        <v>0</v>
      </c>
      <c r="X26" s="319">
        <f t="shared" si="1"/>
        <v>28</v>
      </c>
      <c r="Y26" s="644"/>
      <c r="Z26" s="319">
        <f t="shared" si="3"/>
        <v>28</v>
      </c>
      <c r="AA26" s="319">
        <f t="shared" si="4"/>
        <v>28</v>
      </c>
      <c r="AB26" s="642"/>
    </row>
    <row r="27" spans="1:28" ht="20.100000000000001" customHeight="1" x14ac:dyDescent="0.3">
      <c r="A27" s="245" t="str">
        <f t="shared" si="2"/>
        <v>N</v>
      </c>
      <c r="B27" s="16" t="s">
        <v>503</v>
      </c>
      <c r="C27" s="572" t="s">
        <v>502</v>
      </c>
      <c r="D27" s="684">
        <f>Order!G25</f>
        <v>0</v>
      </c>
      <c r="E27" s="269"/>
      <c r="F27" s="270"/>
      <c r="G27" s="270"/>
      <c r="H27" s="270"/>
      <c r="I27" s="270"/>
      <c r="J27" s="270"/>
      <c r="K27" s="270"/>
      <c r="L27" s="270"/>
      <c r="M27" s="270"/>
      <c r="N27" s="270"/>
      <c r="O27" s="270"/>
      <c r="P27" s="270"/>
      <c r="Q27" s="270"/>
      <c r="R27" s="269"/>
      <c r="S27" s="271"/>
      <c r="T27" s="675">
        <f>+Order!D25</f>
        <v>0</v>
      </c>
      <c r="U27" s="675">
        <f>+Order!E25</f>
        <v>0</v>
      </c>
      <c r="V27" s="676">
        <f t="shared" si="0"/>
        <v>0</v>
      </c>
      <c r="W27" s="681">
        <f t="shared" si="5"/>
        <v>0</v>
      </c>
      <c r="X27" s="319">
        <f>SUM(D27:T27)+(U27)</f>
        <v>0</v>
      </c>
      <c r="Y27" s="1089" t="s">
        <v>660</v>
      </c>
      <c r="Z27" s="319">
        <f t="shared" si="3"/>
        <v>0</v>
      </c>
      <c r="AA27" s="319">
        <f t="shared" si="4"/>
        <v>0</v>
      </c>
      <c r="AB27" s="642"/>
    </row>
    <row r="28" spans="1:28" ht="20.100000000000001" customHeight="1" x14ac:dyDescent="0.2">
      <c r="A28" s="245" t="str">
        <f t="shared" si="2"/>
        <v>Y</v>
      </c>
      <c r="B28" s="16" t="s">
        <v>512</v>
      </c>
      <c r="C28" s="572" t="s">
        <v>395</v>
      </c>
      <c r="D28" s="684">
        <f>Order!G26</f>
        <v>0</v>
      </c>
      <c r="E28" s="269"/>
      <c r="F28" s="270"/>
      <c r="G28" s="270">
        <v>0</v>
      </c>
      <c r="H28" s="270">
        <v>2</v>
      </c>
      <c r="I28" s="270">
        <v>5</v>
      </c>
      <c r="J28" s="270">
        <v>3</v>
      </c>
      <c r="K28" s="270">
        <v>5</v>
      </c>
      <c r="L28" s="270">
        <v>3</v>
      </c>
      <c r="M28" s="270">
        <v>5</v>
      </c>
      <c r="N28" s="270">
        <v>5</v>
      </c>
      <c r="O28" s="270">
        <v>25</v>
      </c>
      <c r="P28" s="270">
        <v>15</v>
      </c>
      <c r="Q28" s="270">
        <v>15</v>
      </c>
      <c r="R28" s="269">
        <v>37</v>
      </c>
      <c r="S28" s="271"/>
      <c r="T28" s="675">
        <f>IF('Delivery Summary'!F1="6.00AM Production Activated",Order!U26+Order!W26,Order!D26)</f>
        <v>0</v>
      </c>
      <c r="U28" s="675">
        <f>IF('Delivery Summary'!F1="6.00AM Production Activated",Order!V26+Order!X26,Order!E26)</f>
        <v>0</v>
      </c>
      <c r="V28" s="675">
        <f t="shared" si="0"/>
        <v>120</v>
      </c>
      <c r="W28" s="319">
        <f t="shared" si="5"/>
        <v>0</v>
      </c>
      <c r="X28" s="319">
        <f t="shared" si="1"/>
        <v>120</v>
      </c>
      <c r="Y28" s="646">
        <f>SUM(D28:S28)</f>
        <v>120</v>
      </c>
      <c r="Z28" s="319">
        <f t="shared" si="3"/>
        <v>120</v>
      </c>
      <c r="AA28" s="319">
        <f t="shared" si="4"/>
        <v>120</v>
      </c>
      <c r="AB28" s="642"/>
    </row>
    <row r="29" spans="1:28" ht="20.100000000000001" customHeight="1" x14ac:dyDescent="0.25">
      <c r="A29" s="245" t="str">
        <f t="shared" si="2"/>
        <v>Y</v>
      </c>
      <c r="B29" s="16" t="s">
        <v>528</v>
      </c>
      <c r="C29" s="572" t="s">
        <v>385</v>
      </c>
      <c r="D29" s="684">
        <f>Order!G27</f>
        <v>0</v>
      </c>
      <c r="E29" s="269"/>
      <c r="F29" s="270"/>
      <c r="G29" s="270">
        <v>0</v>
      </c>
      <c r="H29" s="270">
        <v>5</v>
      </c>
      <c r="I29" s="270">
        <v>3</v>
      </c>
      <c r="J29" s="270">
        <v>5</v>
      </c>
      <c r="K29" s="270">
        <v>5</v>
      </c>
      <c r="L29" s="270">
        <v>3</v>
      </c>
      <c r="M29" s="270">
        <v>5</v>
      </c>
      <c r="N29" s="270">
        <v>5</v>
      </c>
      <c r="O29" s="270">
        <v>5</v>
      </c>
      <c r="P29" s="270">
        <v>10</v>
      </c>
      <c r="Q29" s="270">
        <v>10</v>
      </c>
      <c r="R29" s="269">
        <v>14</v>
      </c>
      <c r="S29" s="271">
        <v>5</v>
      </c>
      <c r="T29" s="675">
        <f>IF('Delivery Summary'!F1="6.00AM Production Activated",Order!U27+Order!W27,Order!D27)</f>
        <v>0</v>
      </c>
      <c r="U29" s="675">
        <f>IF('Delivery Summary'!F1="6.00AM Production Activated",Order!V27+Order!X27,Order!E27)</f>
        <v>0</v>
      </c>
      <c r="V29" s="675">
        <f t="shared" si="0"/>
        <v>75</v>
      </c>
      <c r="W29" s="319">
        <f>+U29</f>
        <v>0</v>
      </c>
      <c r="X29" s="319">
        <f t="shared" si="1"/>
        <v>75</v>
      </c>
      <c r="Y29" s="646">
        <f>SUM(D29:S29)</f>
        <v>75</v>
      </c>
      <c r="Z29" s="319">
        <f t="shared" si="3"/>
        <v>75</v>
      </c>
      <c r="AA29" s="319">
        <f t="shared" si="4"/>
        <v>75</v>
      </c>
      <c r="AB29" s="1284">
        <f>CEILING(V29,2)</f>
        <v>76</v>
      </c>
    </row>
    <row r="30" spans="1:28" ht="20.100000000000001" customHeight="1" x14ac:dyDescent="0.2">
      <c r="A30" s="245" t="str">
        <f t="shared" si="2"/>
        <v>N</v>
      </c>
      <c r="B30" s="16" t="s">
        <v>347</v>
      </c>
      <c r="C30" s="572" t="s">
        <v>396</v>
      </c>
      <c r="D30" s="684">
        <f>Order!G28</f>
        <v>0</v>
      </c>
      <c r="E30" s="269"/>
      <c r="F30" s="270"/>
      <c r="G30" s="270"/>
      <c r="H30" s="270"/>
      <c r="I30" s="270"/>
      <c r="J30" s="270"/>
      <c r="K30" s="270"/>
      <c r="L30" s="270"/>
      <c r="M30" s="270"/>
      <c r="N30" s="270"/>
      <c r="O30" s="270"/>
      <c r="P30" s="270"/>
      <c r="Q30" s="270"/>
      <c r="R30" s="269"/>
      <c r="S30" s="271"/>
      <c r="T30" s="675">
        <f>IF('Delivery Summary'!F1="6.00AM Production Activated",Order!U28+Order!W28,Order!D28)</f>
        <v>0</v>
      </c>
      <c r="U30" s="675">
        <f>IF('Delivery Summary'!F1="6.00AM Production Activated",Order!V28+Order!X28,Order!E28)</f>
        <v>0</v>
      </c>
      <c r="V30" s="676">
        <f t="shared" si="0"/>
        <v>0</v>
      </c>
      <c r="W30" s="681">
        <f t="shared" si="5"/>
        <v>0</v>
      </c>
      <c r="X30" s="319">
        <f t="shared" si="1"/>
        <v>0</v>
      </c>
      <c r="Y30" s="646">
        <f>SUM(D30:S30)</f>
        <v>0</v>
      </c>
      <c r="Z30" s="319">
        <f t="shared" si="3"/>
        <v>0</v>
      </c>
      <c r="AA30" s="319">
        <f t="shared" si="4"/>
        <v>0</v>
      </c>
      <c r="AB30" s="642"/>
    </row>
    <row r="31" spans="1:28" ht="20.100000000000001" customHeight="1" x14ac:dyDescent="0.2">
      <c r="A31" s="245" t="str">
        <f t="shared" si="2"/>
        <v>N</v>
      </c>
      <c r="B31" s="16" t="s">
        <v>89</v>
      </c>
      <c r="C31" s="572" t="s">
        <v>107</v>
      </c>
      <c r="D31" s="684">
        <f>Order!G29</f>
        <v>0</v>
      </c>
      <c r="E31" s="269"/>
      <c r="F31" s="270"/>
      <c r="G31" s="270"/>
      <c r="H31" s="270"/>
      <c r="I31" s="270"/>
      <c r="J31" s="270"/>
      <c r="K31" s="270"/>
      <c r="L31" s="270"/>
      <c r="M31" s="270"/>
      <c r="N31" s="270"/>
      <c r="O31" s="270"/>
      <c r="P31" s="270"/>
      <c r="Q31" s="270"/>
      <c r="R31" s="269"/>
      <c r="S31" s="271"/>
      <c r="T31" s="675">
        <f>IF('Delivery Summary'!F1="6.00AM Production Activated",Order!U29+Order!W29,Order!D29)</f>
        <v>0</v>
      </c>
      <c r="U31" s="675">
        <f>IF('Delivery Summary'!F1="6.00AM Production Activated",Order!V29+Order!X29,Order!E29)</f>
        <v>0</v>
      </c>
      <c r="V31" s="676">
        <f t="shared" si="0"/>
        <v>0</v>
      </c>
      <c r="W31" s="681">
        <f t="shared" si="5"/>
        <v>0</v>
      </c>
      <c r="X31" s="319">
        <f t="shared" si="1"/>
        <v>0</v>
      </c>
      <c r="Y31" s="646">
        <f>SUM(D31:S31)</f>
        <v>0</v>
      </c>
      <c r="Z31" s="319">
        <f t="shared" si="3"/>
        <v>0</v>
      </c>
      <c r="AA31" s="319">
        <f t="shared" si="4"/>
        <v>0</v>
      </c>
      <c r="AB31" s="642"/>
    </row>
    <row r="32" spans="1:28" ht="20.100000000000001" customHeight="1" x14ac:dyDescent="0.2">
      <c r="A32" s="245" t="str">
        <f t="shared" si="2"/>
        <v>Y</v>
      </c>
      <c r="B32" s="16" t="s">
        <v>732</v>
      </c>
      <c r="C32" s="572" t="s">
        <v>731</v>
      </c>
      <c r="D32" s="684">
        <f>Order!G30</f>
        <v>0</v>
      </c>
      <c r="E32" s="269"/>
      <c r="F32" s="270"/>
      <c r="G32" s="270">
        <v>2</v>
      </c>
      <c r="H32" s="270">
        <v>2</v>
      </c>
      <c r="I32" s="270">
        <v>3</v>
      </c>
      <c r="J32" s="270">
        <v>3</v>
      </c>
      <c r="K32" s="270">
        <v>3</v>
      </c>
      <c r="L32" s="270">
        <v>3</v>
      </c>
      <c r="M32" s="270">
        <v>5</v>
      </c>
      <c r="N32" s="270">
        <v>10</v>
      </c>
      <c r="O32" s="270">
        <v>3</v>
      </c>
      <c r="P32" s="270">
        <v>5</v>
      </c>
      <c r="Q32" s="270">
        <v>10</v>
      </c>
      <c r="R32" s="269">
        <v>9</v>
      </c>
      <c r="S32" s="271"/>
      <c r="T32" s="675">
        <f>IF('Delivery Summary'!F1="6.00AM Production Activated",Order!U30+Order!W30,Order!D30)</f>
        <v>0</v>
      </c>
      <c r="U32" s="675"/>
      <c r="V32" s="676">
        <f t="shared" si="0"/>
        <v>58</v>
      </c>
      <c r="W32" s="681">
        <f t="shared" si="5"/>
        <v>0</v>
      </c>
      <c r="X32" s="319">
        <f t="shared" si="1"/>
        <v>58</v>
      </c>
      <c r="Y32" s="646">
        <f>SUM(D32:S32)</f>
        <v>58</v>
      </c>
      <c r="Z32" s="319">
        <f t="shared" si="3"/>
        <v>58</v>
      </c>
      <c r="AA32" s="319">
        <f t="shared" si="4"/>
        <v>58</v>
      </c>
      <c r="AB32" s="642"/>
    </row>
    <row r="33" spans="1:40" ht="20.100000000000001" customHeight="1" x14ac:dyDescent="0.2">
      <c r="A33" s="245" t="str">
        <f t="shared" si="2"/>
        <v>Y</v>
      </c>
      <c r="B33" s="17" t="s">
        <v>153</v>
      </c>
      <c r="C33" s="572" t="s">
        <v>397</v>
      </c>
      <c r="D33" s="684">
        <f>Order!G31</f>
        <v>0</v>
      </c>
      <c r="E33" s="269"/>
      <c r="F33" s="270"/>
      <c r="G33" s="270">
        <v>0</v>
      </c>
      <c r="H33" s="270">
        <v>4</v>
      </c>
      <c r="I33" s="270">
        <v>5</v>
      </c>
      <c r="J33" s="270">
        <v>5</v>
      </c>
      <c r="K33" s="270">
        <v>3</v>
      </c>
      <c r="L33" s="270">
        <v>5</v>
      </c>
      <c r="M33" s="270">
        <v>5</v>
      </c>
      <c r="N33" s="270">
        <v>10</v>
      </c>
      <c r="O33" s="270">
        <v>10</v>
      </c>
      <c r="P33" s="270">
        <v>10</v>
      </c>
      <c r="Q33" s="270">
        <v>10</v>
      </c>
      <c r="R33" s="269">
        <v>13</v>
      </c>
      <c r="S33" s="271"/>
      <c r="T33" s="675"/>
      <c r="U33" s="677">
        <f>+Order!E31</f>
        <v>0</v>
      </c>
      <c r="V33" s="676">
        <f t="shared" si="0"/>
        <v>80</v>
      </c>
      <c r="W33" s="681">
        <f>U33+V33</f>
        <v>80</v>
      </c>
      <c r="X33" s="319">
        <f>SUM(D33:T33)+U33</f>
        <v>80</v>
      </c>
      <c r="Y33" s="1388">
        <f>SUM(X33:X34)</f>
        <v>80</v>
      </c>
      <c r="Z33" s="319">
        <f>SUM(G33:T33)</f>
        <v>80</v>
      </c>
      <c r="AA33" s="319">
        <f t="shared" si="4"/>
        <v>80</v>
      </c>
      <c r="AB33" s="642"/>
    </row>
    <row r="34" spans="1:40" ht="20.100000000000001" customHeight="1" x14ac:dyDescent="0.2">
      <c r="A34" s="245" t="str">
        <f t="shared" si="2"/>
        <v>N</v>
      </c>
      <c r="B34" s="17" t="s">
        <v>152</v>
      </c>
      <c r="C34" s="572" t="s">
        <v>398</v>
      </c>
      <c r="D34" s="684">
        <f>Order!G32</f>
        <v>0</v>
      </c>
      <c r="E34" s="269"/>
      <c r="F34" s="270"/>
      <c r="G34" s="270"/>
      <c r="H34" s="270"/>
      <c r="I34" s="270"/>
      <c r="J34" s="270"/>
      <c r="K34" s="270"/>
      <c r="L34" s="270"/>
      <c r="M34" s="270"/>
      <c r="N34" s="270"/>
      <c r="O34" s="270"/>
      <c r="P34" s="270"/>
      <c r="Q34" s="270"/>
      <c r="R34" s="269"/>
      <c r="S34" s="271"/>
      <c r="T34" s="675"/>
      <c r="U34" s="677">
        <f>+Order!E32</f>
        <v>0</v>
      </c>
      <c r="V34" s="676">
        <f t="shared" si="0"/>
        <v>0</v>
      </c>
      <c r="W34" s="681">
        <f>U34+V34</f>
        <v>0</v>
      </c>
      <c r="X34" s="319">
        <f>SUM(D34:T34)+U34</f>
        <v>0</v>
      </c>
      <c r="Y34" s="1388"/>
      <c r="Z34" s="319">
        <f t="shared" si="3"/>
        <v>0</v>
      </c>
      <c r="AA34" s="319">
        <f t="shared" si="4"/>
        <v>0</v>
      </c>
      <c r="AB34" s="642"/>
    </row>
    <row r="35" spans="1:40" ht="20.100000000000001" customHeight="1" x14ac:dyDescent="0.25">
      <c r="A35" s="245" t="str">
        <f t="shared" si="2"/>
        <v>N</v>
      </c>
      <c r="B35" s="16" t="s">
        <v>10</v>
      </c>
      <c r="C35" s="572" t="s">
        <v>108</v>
      </c>
      <c r="D35" s="684">
        <f>Order!G33</f>
        <v>0</v>
      </c>
      <c r="E35" s="269"/>
      <c r="F35" s="270"/>
      <c r="G35" s="270"/>
      <c r="H35" s="270"/>
      <c r="I35" s="270"/>
      <c r="J35" s="270"/>
      <c r="K35" s="270"/>
      <c r="L35" s="270"/>
      <c r="M35" s="270"/>
      <c r="N35" s="270"/>
      <c r="O35" s="270"/>
      <c r="P35" s="270"/>
      <c r="Q35" s="270"/>
      <c r="R35" s="269"/>
      <c r="S35" s="271"/>
      <c r="T35" s="675">
        <f>+Order!D33</f>
        <v>0</v>
      </c>
      <c r="U35" s="675">
        <f>+Order!E33</f>
        <v>0</v>
      </c>
      <c r="V35" s="676">
        <f t="shared" si="0"/>
        <v>0</v>
      </c>
      <c r="W35" s="681">
        <f t="shared" si="5"/>
        <v>0</v>
      </c>
      <c r="X35" s="319">
        <f>SUM(D35:T35)+(U35*0.5)</f>
        <v>0</v>
      </c>
      <c r="Y35" s="647">
        <f>SUM(D35:S35)</f>
        <v>0</v>
      </c>
      <c r="Z35" s="319">
        <f t="shared" si="3"/>
        <v>0</v>
      </c>
      <c r="AA35" s="319">
        <f t="shared" si="4"/>
        <v>0</v>
      </c>
      <c r="AB35" s="1284">
        <f>CEILING(V35,2)</f>
        <v>0</v>
      </c>
    </row>
    <row r="36" spans="1:40" ht="20.100000000000001" customHeight="1" x14ac:dyDescent="0.25">
      <c r="A36" s="245" t="str">
        <f t="shared" si="2"/>
        <v>Y</v>
      </c>
      <c r="B36" s="16" t="s">
        <v>11</v>
      </c>
      <c r="C36" s="572" t="s">
        <v>109</v>
      </c>
      <c r="D36" s="684">
        <f>Order!G34</f>
        <v>0</v>
      </c>
      <c r="E36" s="269"/>
      <c r="F36" s="270"/>
      <c r="G36" s="270">
        <v>0</v>
      </c>
      <c r="H36" s="270">
        <v>0</v>
      </c>
      <c r="I36" s="270">
        <v>2</v>
      </c>
      <c r="J36" s="270">
        <v>2</v>
      </c>
      <c r="K36" s="270">
        <v>2</v>
      </c>
      <c r="L36" s="270">
        <v>1</v>
      </c>
      <c r="M36" s="270">
        <v>2</v>
      </c>
      <c r="N36" s="270">
        <v>2</v>
      </c>
      <c r="O36" s="270">
        <v>3</v>
      </c>
      <c r="P36" s="270">
        <v>3</v>
      </c>
      <c r="Q36" s="270">
        <v>3</v>
      </c>
      <c r="R36" s="269">
        <v>4</v>
      </c>
      <c r="S36" s="271"/>
      <c r="T36" s="675">
        <f>+Order!D34</f>
        <v>0</v>
      </c>
      <c r="U36" s="675">
        <f>+Order!E34</f>
        <v>0</v>
      </c>
      <c r="V36" s="676">
        <f t="shared" si="0"/>
        <v>24</v>
      </c>
      <c r="W36" s="681">
        <f t="shared" si="5"/>
        <v>0</v>
      </c>
      <c r="X36" s="319">
        <f>SUM(D36:T36)+(U36*0.5)</f>
        <v>24</v>
      </c>
      <c r="Y36" s="644">
        <f t="shared" ref="Y36:Y43" si="6">CEILING(V36,2)</f>
        <v>24</v>
      </c>
      <c r="Z36" s="319">
        <f t="shared" si="3"/>
        <v>24</v>
      </c>
      <c r="AA36" s="319">
        <f t="shared" si="4"/>
        <v>24</v>
      </c>
      <c r="AB36" s="1284">
        <f t="shared" ref="AB36:AB43" si="7">CEILING(V36,2)</f>
        <v>24</v>
      </c>
    </row>
    <row r="37" spans="1:40" ht="20.100000000000001" customHeight="1" x14ac:dyDescent="0.25">
      <c r="A37" s="245" t="str">
        <f t="shared" si="2"/>
        <v>Y</v>
      </c>
      <c r="B37" s="16" t="s">
        <v>479</v>
      </c>
      <c r="C37" s="572" t="s">
        <v>480</v>
      </c>
      <c r="D37" s="684">
        <f>Order!G35</f>
        <v>0</v>
      </c>
      <c r="E37" s="269"/>
      <c r="F37" s="270"/>
      <c r="G37" s="270">
        <v>5</v>
      </c>
      <c r="H37" s="270">
        <v>10</v>
      </c>
      <c r="I37" s="270">
        <v>5</v>
      </c>
      <c r="J37" s="270">
        <v>5</v>
      </c>
      <c r="K37" s="270">
        <v>7</v>
      </c>
      <c r="L37" s="270">
        <v>8</v>
      </c>
      <c r="M37" s="270">
        <v>10</v>
      </c>
      <c r="N37" s="270">
        <v>15</v>
      </c>
      <c r="O37" s="270">
        <v>10</v>
      </c>
      <c r="P37" s="270">
        <v>20</v>
      </c>
      <c r="Q37" s="270">
        <v>50</v>
      </c>
      <c r="R37" s="269">
        <v>28</v>
      </c>
      <c r="S37" s="271"/>
      <c r="T37" s="675">
        <f>+Order!D35</f>
        <v>0</v>
      </c>
      <c r="U37" s="675">
        <f>+Order!E35</f>
        <v>0</v>
      </c>
      <c r="V37" s="676">
        <f t="shared" si="0"/>
        <v>173</v>
      </c>
      <c r="W37" s="681">
        <f t="shared" si="5"/>
        <v>0</v>
      </c>
      <c r="X37" s="319">
        <f>SUM(D37:U37)</f>
        <v>173</v>
      </c>
      <c r="Y37" s="644">
        <f t="shared" si="6"/>
        <v>174</v>
      </c>
      <c r="Z37" s="319">
        <f t="shared" si="3"/>
        <v>173</v>
      </c>
      <c r="AA37" s="319">
        <f t="shared" si="4"/>
        <v>173</v>
      </c>
      <c r="AB37" s="1284">
        <f t="shared" si="7"/>
        <v>174</v>
      </c>
    </row>
    <row r="38" spans="1:40" ht="20.100000000000001" customHeight="1" x14ac:dyDescent="0.25">
      <c r="A38" s="245" t="str">
        <f t="shared" si="2"/>
        <v>N</v>
      </c>
      <c r="B38" s="16" t="s">
        <v>12</v>
      </c>
      <c r="C38" s="572" t="s">
        <v>111</v>
      </c>
      <c r="D38" s="684">
        <f>Order!G36</f>
        <v>0</v>
      </c>
      <c r="E38" s="269"/>
      <c r="F38" s="270"/>
      <c r="G38" s="270"/>
      <c r="H38" s="270"/>
      <c r="I38" s="270"/>
      <c r="J38" s="270"/>
      <c r="K38" s="270"/>
      <c r="L38" s="270"/>
      <c r="M38" s="270"/>
      <c r="N38" s="270"/>
      <c r="O38" s="270"/>
      <c r="P38" s="270"/>
      <c r="Q38" s="270"/>
      <c r="R38" s="269"/>
      <c r="S38" s="271"/>
      <c r="T38" s="675">
        <f>+Order!D36</f>
        <v>0</v>
      </c>
      <c r="U38" s="675">
        <f>+Order!E36</f>
        <v>0</v>
      </c>
      <c r="V38" s="676">
        <f t="shared" si="0"/>
        <v>0</v>
      </c>
      <c r="W38" s="681">
        <f t="shared" si="5"/>
        <v>0</v>
      </c>
      <c r="X38" s="319">
        <f>SUM(D38:T38)+(U38*0.5)</f>
        <v>0</v>
      </c>
      <c r="Y38" s="644">
        <f t="shared" si="6"/>
        <v>0</v>
      </c>
      <c r="Z38" s="319">
        <f t="shared" si="3"/>
        <v>0</v>
      </c>
      <c r="AA38" s="319">
        <f t="shared" si="4"/>
        <v>0</v>
      </c>
      <c r="AB38" s="1284">
        <f t="shared" si="7"/>
        <v>0</v>
      </c>
    </row>
    <row r="39" spans="1:40" ht="20.100000000000001" customHeight="1" x14ac:dyDescent="0.25">
      <c r="A39" s="245" t="str">
        <f t="shared" si="2"/>
        <v>Y</v>
      </c>
      <c r="B39" s="16" t="s">
        <v>16</v>
      </c>
      <c r="C39" s="572" t="s">
        <v>112</v>
      </c>
      <c r="D39" s="684">
        <f>Order!G37</f>
        <v>0</v>
      </c>
      <c r="E39" s="269"/>
      <c r="F39" s="270"/>
      <c r="G39" s="270">
        <v>0</v>
      </c>
      <c r="H39" s="270">
        <v>8</v>
      </c>
      <c r="I39" s="270">
        <v>10</v>
      </c>
      <c r="J39" s="270">
        <v>10</v>
      </c>
      <c r="K39" s="270">
        <v>7</v>
      </c>
      <c r="L39" s="270">
        <v>3</v>
      </c>
      <c r="M39" s="270">
        <v>10</v>
      </c>
      <c r="N39" s="270">
        <v>15</v>
      </c>
      <c r="O39" s="270">
        <v>5</v>
      </c>
      <c r="P39" s="270">
        <v>10</v>
      </c>
      <c r="Q39" s="270">
        <v>10</v>
      </c>
      <c r="R39" s="269">
        <v>12</v>
      </c>
      <c r="S39" s="271"/>
      <c r="T39" s="675">
        <f>+Order!D37</f>
        <v>0</v>
      </c>
      <c r="U39" s="675">
        <f>+Order!E37</f>
        <v>0</v>
      </c>
      <c r="V39" s="676">
        <f t="shared" si="0"/>
        <v>100</v>
      </c>
      <c r="W39" s="681">
        <f t="shared" si="5"/>
        <v>0</v>
      </c>
      <c r="X39" s="319">
        <f>SUM(D39:U39)</f>
        <v>100</v>
      </c>
      <c r="Y39" s="644">
        <f t="shared" si="6"/>
        <v>100</v>
      </c>
      <c r="Z39" s="319">
        <f t="shared" si="3"/>
        <v>100</v>
      </c>
      <c r="AA39" s="319">
        <f t="shared" si="4"/>
        <v>100</v>
      </c>
      <c r="AB39" s="1284">
        <f t="shared" si="7"/>
        <v>100</v>
      </c>
    </row>
    <row r="40" spans="1:40" ht="20.100000000000001" customHeight="1" x14ac:dyDescent="0.25">
      <c r="A40" s="245" t="str">
        <f t="shared" si="2"/>
        <v>Y</v>
      </c>
      <c r="B40" s="19" t="s">
        <v>406</v>
      </c>
      <c r="C40" s="572" t="s">
        <v>399</v>
      </c>
      <c r="D40" s="684">
        <f>Order!G38</f>
        <v>0</v>
      </c>
      <c r="E40" s="269"/>
      <c r="F40" s="270"/>
      <c r="G40" s="270">
        <v>10</v>
      </c>
      <c r="H40" s="270">
        <v>9</v>
      </c>
      <c r="I40" s="270">
        <v>10</v>
      </c>
      <c r="J40" s="270">
        <v>10</v>
      </c>
      <c r="K40" s="270">
        <v>10</v>
      </c>
      <c r="L40" s="270">
        <v>8</v>
      </c>
      <c r="M40" s="270">
        <v>10</v>
      </c>
      <c r="N40" s="270">
        <v>10</v>
      </c>
      <c r="O40" s="270">
        <v>20</v>
      </c>
      <c r="P40" s="270">
        <v>20</v>
      </c>
      <c r="Q40" s="270">
        <v>25</v>
      </c>
      <c r="R40" s="269">
        <v>28</v>
      </c>
      <c r="S40" s="271"/>
      <c r="T40" s="675">
        <f>+Order!D38</f>
        <v>0</v>
      </c>
      <c r="U40" s="675">
        <f>+Order!E38</f>
        <v>0</v>
      </c>
      <c r="V40" s="676">
        <f t="shared" si="0"/>
        <v>170</v>
      </c>
      <c r="W40" s="681">
        <f t="shared" si="5"/>
        <v>0</v>
      </c>
      <c r="X40" s="319">
        <f>SUM(D40:U40)</f>
        <v>170</v>
      </c>
      <c r="Y40" s="644">
        <f t="shared" si="6"/>
        <v>170</v>
      </c>
      <c r="Z40" s="319">
        <f t="shared" si="3"/>
        <v>170</v>
      </c>
      <c r="AA40" s="319">
        <f t="shared" si="4"/>
        <v>170</v>
      </c>
      <c r="AB40" s="1284">
        <f t="shared" si="7"/>
        <v>170</v>
      </c>
    </row>
    <row r="41" spans="1:40" ht="20.100000000000001" customHeight="1" x14ac:dyDescent="0.25">
      <c r="A41" s="245" t="str">
        <f t="shared" si="2"/>
        <v>Y</v>
      </c>
      <c r="B41" s="16" t="s">
        <v>17</v>
      </c>
      <c r="C41" s="572" t="s">
        <v>110</v>
      </c>
      <c r="D41" s="684">
        <f>Order!G39</f>
        <v>0</v>
      </c>
      <c r="E41" s="269"/>
      <c r="F41" s="270"/>
      <c r="G41" s="270">
        <v>0</v>
      </c>
      <c r="H41" s="270">
        <v>2</v>
      </c>
      <c r="I41" s="270">
        <v>5</v>
      </c>
      <c r="J41" s="270">
        <v>5</v>
      </c>
      <c r="K41" s="270">
        <v>3</v>
      </c>
      <c r="L41" s="270">
        <v>5</v>
      </c>
      <c r="M41" s="270">
        <v>5</v>
      </c>
      <c r="N41" s="270">
        <v>3</v>
      </c>
      <c r="O41" s="270">
        <v>5</v>
      </c>
      <c r="P41" s="270">
        <v>5</v>
      </c>
      <c r="Q41" s="270">
        <v>5</v>
      </c>
      <c r="R41" s="269">
        <v>9</v>
      </c>
      <c r="S41" s="271"/>
      <c r="T41" s="675">
        <f>+Order!D39</f>
        <v>0</v>
      </c>
      <c r="U41" s="675">
        <f>+Order!E39</f>
        <v>0</v>
      </c>
      <c r="V41" s="676">
        <f t="shared" si="0"/>
        <v>52</v>
      </c>
      <c r="W41" s="681">
        <f t="shared" si="5"/>
        <v>0</v>
      </c>
      <c r="X41" s="319">
        <f>SUM(D41:U41)</f>
        <v>52</v>
      </c>
      <c r="Y41" s="644">
        <f t="shared" si="6"/>
        <v>52</v>
      </c>
      <c r="Z41" s="319">
        <f t="shared" si="3"/>
        <v>52</v>
      </c>
      <c r="AA41" s="319">
        <f t="shared" si="4"/>
        <v>52</v>
      </c>
      <c r="AB41" s="1284">
        <f t="shared" si="7"/>
        <v>52</v>
      </c>
    </row>
    <row r="42" spans="1:40" ht="20.100000000000001" customHeight="1" x14ac:dyDescent="0.25">
      <c r="A42" s="245" t="str">
        <f t="shared" si="2"/>
        <v>N</v>
      </c>
      <c r="B42" s="16" t="s">
        <v>18</v>
      </c>
      <c r="C42" s="572" t="s">
        <v>114</v>
      </c>
      <c r="D42" s="684">
        <f>Order!G40</f>
        <v>0</v>
      </c>
      <c r="E42" s="269"/>
      <c r="F42" s="270"/>
      <c r="G42" s="270"/>
      <c r="H42" s="270"/>
      <c r="I42" s="270"/>
      <c r="J42" s="270"/>
      <c r="K42" s="270"/>
      <c r="L42" s="270"/>
      <c r="M42" s="270"/>
      <c r="N42" s="270"/>
      <c r="O42" s="270"/>
      <c r="P42" s="270"/>
      <c r="Q42" s="270"/>
      <c r="R42" s="269"/>
      <c r="S42" s="271"/>
      <c r="T42" s="675">
        <f>+Order!D40</f>
        <v>0</v>
      </c>
      <c r="U42" s="675">
        <f>+Order!E40</f>
        <v>0</v>
      </c>
      <c r="V42" s="676">
        <f t="shared" si="0"/>
        <v>0</v>
      </c>
      <c r="W42" s="681">
        <f t="shared" si="5"/>
        <v>0</v>
      </c>
      <c r="X42" s="319">
        <f>SUM(D42:T42)+(U42*0.5)</f>
        <v>0</v>
      </c>
      <c r="Y42" s="644">
        <f t="shared" si="6"/>
        <v>0</v>
      </c>
      <c r="Z42" s="319">
        <f t="shared" si="3"/>
        <v>0</v>
      </c>
      <c r="AA42" s="319">
        <f t="shared" si="4"/>
        <v>0</v>
      </c>
      <c r="AB42" s="1284">
        <f t="shared" si="7"/>
        <v>0</v>
      </c>
    </row>
    <row r="43" spans="1:40" ht="20.100000000000001" customHeight="1" x14ac:dyDescent="0.25">
      <c r="A43" s="245" t="str">
        <f t="shared" si="2"/>
        <v>N</v>
      </c>
      <c r="B43" s="17" t="s">
        <v>166</v>
      </c>
      <c r="C43" s="572" t="s">
        <v>113</v>
      </c>
      <c r="D43" s="684">
        <f>Order!G41</f>
        <v>0</v>
      </c>
      <c r="E43" s="269"/>
      <c r="F43" s="270"/>
      <c r="G43" s="270"/>
      <c r="H43" s="270"/>
      <c r="I43" s="270"/>
      <c r="J43" s="270"/>
      <c r="K43" s="270"/>
      <c r="L43" s="270"/>
      <c r="M43" s="270"/>
      <c r="N43" s="270"/>
      <c r="O43" s="270"/>
      <c r="P43" s="270"/>
      <c r="Q43" s="270"/>
      <c r="R43" s="269"/>
      <c r="S43" s="271"/>
      <c r="T43" s="675">
        <f>+Order!D41</f>
        <v>0</v>
      </c>
      <c r="U43" s="675">
        <f>+Order!E41</f>
        <v>0</v>
      </c>
      <c r="V43" s="676">
        <f t="shared" si="0"/>
        <v>0</v>
      </c>
      <c r="W43" s="681">
        <f t="shared" si="5"/>
        <v>0</v>
      </c>
      <c r="X43" s="319">
        <f>SUM(D43:T43)+(U43*0.5)</f>
        <v>0</v>
      </c>
      <c r="Y43" s="644">
        <f t="shared" si="6"/>
        <v>0</v>
      </c>
      <c r="Z43" s="319">
        <f t="shared" si="3"/>
        <v>0</v>
      </c>
      <c r="AA43" s="319">
        <f t="shared" si="4"/>
        <v>0</v>
      </c>
      <c r="AB43" s="1284">
        <f t="shared" si="7"/>
        <v>0</v>
      </c>
    </row>
    <row r="44" spans="1:40" ht="20.100000000000001" customHeight="1" x14ac:dyDescent="0.25">
      <c r="A44" s="245" t="str">
        <f t="shared" si="2"/>
        <v>Y</v>
      </c>
      <c r="B44" s="16" t="s">
        <v>765</v>
      </c>
      <c r="C44" s="572" t="s">
        <v>766</v>
      </c>
      <c r="D44" s="684">
        <f>Order!G42</f>
        <v>0</v>
      </c>
      <c r="E44" s="269"/>
      <c r="F44" s="270"/>
      <c r="G44" s="270">
        <v>25</v>
      </c>
      <c r="H44" s="270">
        <v>10</v>
      </c>
      <c r="I44" s="270">
        <v>5</v>
      </c>
      <c r="J44" s="270">
        <v>5</v>
      </c>
      <c r="K44" s="270">
        <v>3</v>
      </c>
      <c r="L44" s="270">
        <v>5</v>
      </c>
      <c r="M44" s="270">
        <v>8</v>
      </c>
      <c r="N44" s="270">
        <v>5</v>
      </c>
      <c r="O44" s="270">
        <v>5</v>
      </c>
      <c r="P44" s="270">
        <v>8</v>
      </c>
      <c r="Q44" s="270">
        <v>5</v>
      </c>
      <c r="R44" s="269">
        <v>20</v>
      </c>
      <c r="S44" s="271"/>
      <c r="T44" s="675">
        <f>+Order!D42</f>
        <v>0</v>
      </c>
      <c r="U44" s="675">
        <f>+Order!E42</f>
        <v>0</v>
      </c>
      <c r="V44" s="676">
        <f t="shared" si="0"/>
        <v>104</v>
      </c>
      <c r="W44" s="681">
        <f t="shared" si="5"/>
        <v>0</v>
      </c>
      <c r="X44" s="319">
        <f>SUM(D44:T44)+(U44*0.5)</f>
        <v>104</v>
      </c>
      <c r="Y44" s="644"/>
      <c r="Z44" s="319">
        <f t="shared" si="3"/>
        <v>104</v>
      </c>
      <c r="AA44" s="319">
        <f t="shared" si="4"/>
        <v>104</v>
      </c>
      <c r="AB44" s="642"/>
    </row>
    <row r="45" spans="1:40" ht="20.100000000000001" customHeight="1" x14ac:dyDescent="0.2">
      <c r="A45" s="245" t="str">
        <f t="shared" si="2"/>
        <v>N</v>
      </c>
      <c r="B45" s="179" t="s">
        <v>719</v>
      </c>
      <c r="C45" s="572" t="s">
        <v>720</v>
      </c>
      <c r="D45" s="684">
        <f>Order!G43</f>
        <v>0</v>
      </c>
      <c r="E45" s="269"/>
      <c r="F45" s="270"/>
      <c r="G45" s="270"/>
      <c r="H45" s="270"/>
      <c r="I45" s="270"/>
      <c r="J45" s="270"/>
      <c r="K45" s="270"/>
      <c r="L45" s="270"/>
      <c r="M45" s="270"/>
      <c r="N45" s="270"/>
      <c r="O45" s="270"/>
      <c r="P45" s="270"/>
      <c r="Q45" s="270"/>
      <c r="R45" s="269"/>
      <c r="S45" s="271"/>
      <c r="T45" s="675">
        <f>+Order!D43</f>
        <v>0</v>
      </c>
      <c r="U45" s="675">
        <f>+Order!E43</f>
        <v>0</v>
      </c>
      <c r="V45" s="676">
        <f t="shared" si="0"/>
        <v>0</v>
      </c>
      <c r="W45" s="681">
        <f t="shared" si="5"/>
        <v>0</v>
      </c>
      <c r="X45" s="319">
        <f>SUM(D45:T45)+(U45*0.5)</f>
        <v>0</v>
      </c>
      <c r="Y45" s="1283">
        <f>SUM(D45:S45)</f>
        <v>0</v>
      </c>
      <c r="Z45" s="319">
        <f t="shared" si="3"/>
        <v>0</v>
      </c>
      <c r="AA45" s="319">
        <f t="shared" si="4"/>
        <v>0</v>
      </c>
      <c r="AB45" s="642"/>
    </row>
    <row r="46" spans="1:40" ht="20.100000000000001" customHeight="1" x14ac:dyDescent="0.25">
      <c r="A46" s="245" t="str">
        <f t="shared" si="2"/>
        <v>N</v>
      </c>
      <c r="B46" s="16" t="s">
        <v>203</v>
      </c>
      <c r="C46" s="572" t="s">
        <v>115</v>
      </c>
      <c r="D46" s="684">
        <f>Order!G44</f>
        <v>0</v>
      </c>
      <c r="E46" s="269"/>
      <c r="F46" s="270"/>
      <c r="G46" s="270"/>
      <c r="H46" s="270"/>
      <c r="I46" s="270"/>
      <c r="J46" s="270"/>
      <c r="K46" s="270"/>
      <c r="L46" s="270"/>
      <c r="M46" s="270"/>
      <c r="N46" s="270"/>
      <c r="O46" s="270"/>
      <c r="P46" s="270"/>
      <c r="Q46" s="270"/>
      <c r="R46" s="269"/>
      <c r="S46" s="271"/>
      <c r="T46" s="675">
        <f>+Order!D44</f>
        <v>0</v>
      </c>
      <c r="U46" s="675">
        <f>+Order!E44</f>
        <v>0</v>
      </c>
      <c r="V46" s="676">
        <f>IF(SUM(D46:S46)&lt;Order!F44,0,SUM(D46:T46)-Order!F44)</f>
        <v>0</v>
      </c>
      <c r="W46" s="681">
        <f t="shared" si="5"/>
        <v>0</v>
      </c>
      <c r="X46" s="319">
        <f>IF(SUM(D46:S46)&lt;(Order!F44),0,SUM(D46:T46)+(U46*0.5)-(Order!F44))</f>
        <v>0</v>
      </c>
      <c r="Y46" s="644"/>
      <c r="Z46" s="319">
        <f t="shared" si="3"/>
        <v>0</v>
      </c>
      <c r="AA46" s="319">
        <f t="shared" si="4"/>
        <v>0</v>
      </c>
      <c r="AB46" s="642"/>
    </row>
    <row r="47" spans="1:40" ht="20.100000000000001" customHeight="1" x14ac:dyDescent="0.25">
      <c r="A47" s="245" t="str">
        <f t="shared" si="2"/>
        <v>N</v>
      </c>
      <c r="B47" s="16" t="s">
        <v>204</v>
      </c>
      <c r="C47" s="572" t="s">
        <v>116</v>
      </c>
      <c r="D47" s="684">
        <f>Order!G45</f>
        <v>0</v>
      </c>
      <c r="E47" s="269"/>
      <c r="F47" s="270"/>
      <c r="G47" s="270"/>
      <c r="H47" s="270"/>
      <c r="I47" s="270"/>
      <c r="J47" s="270"/>
      <c r="K47" s="270"/>
      <c r="L47" s="270"/>
      <c r="M47" s="270"/>
      <c r="N47" s="270"/>
      <c r="O47" s="270"/>
      <c r="P47" s="270"/>
      <c r="Q47" s="270"/>
      <c r="R47" s="269"/>
      <c r="S47" s="271"/>
      <c r="T47" s="675">
        <f>+Order!D45</f>
        <v>0</v>
      </c>
      <c r="U47" s="675">
        <f>+Order!E45</f>
        <v>0</v>
      </c>
      <c r="V47" s="676">
        <f>IF(SUM(D47:S47)&lt;Order!F45,0,SUM(D47:T47)-Order!F45)</f>
        <v>0</v>
      </c>
      <c r="W47" s="681">
        <f t="shared" si="5"/>
        <v>0</v>
      </c>
      <c r="X47" s="319">
        <f>IF(SUM(D47:S47)&lt;(Order!F45),0,SUM(D47:T47)+(U47*0.5)-(Order!F45))</f>
        <v>0</v>
      </c>
      <c r="Y47" s="644"/>
      <c r="Z47" s="319">
        <f t="shared" si="3"/>
        <v>0</v>
      </c>
      <c r="AA47" s="319">
        <f t="shared" si="4"/>
        <v>0</v>
      </c>
      <c r="AB47" s="642"/>
      <c r="AC47" s="7"/>
      <c r="AD47" s="7"/>
      <c r="AE47" s="7"/>
      <c r="AF47" s="7"/>
      <c r="AG47" s="7"/>
      <c r="AH47" s="7"/>
      <c r="AI47" s="7"/>
      <c r="AJ47" s="7"/>
      <c r="AK47" s="7"/>
      <c r="AL47" s="7"/>
      <c r="AM47" s="7"/>
      <c r="AN47" s="7"/>
    </row>
    <row r="48" spans="1:40" ht="20.100000000000001" customHeight="1" x14ac:dyDescent="0.25">
      <c r="A48" s="245" t="str">
        <f t="shared" si="2"/>
        <v>Y</v>
      </c>
      <c r="B48" s="16" t="s">
        <v>78</v>
      </c>
      <c r="C48" s="572" t="s">
        <v>117</v>
      </c>
      <c r="D48" s="684">
        <f>Order!G46</f>
        <v>0</v>
      </c>
      <c r="E48" s="269"/>
      <c r="F48" s="270"/>
      <c r="G48" s="270">
        <v>5</v>
      </c>
      <c r="H48" s="270">
        <v>20</v>
      </c>
      <c r="I48" s="270">
        <v>5</v>
      </c>
      <c r="J48" s="270">
        <v>5</v>
      </c>
      <c r="K48" s="270">
        <v>5</v>
      </c>
      <c r="L48" s="270">
        <v>3</v>
      </c>
      <c r="M48" s="270">
        <v>5</v>
      </c>
      <c r="N48" s="270">
        <v>15</v>
      </c>
      <c r="O48" s="270">
        <v>5</v>
      </c>
      <c r="P48" s="270">
        <v>5</v>
      </c>
      <c r="Q48" s="270">
        <v>10</v>
      </c>
      <c r="R48" s="269">
        <v>12</v>
      </c>
      <c r="S48" s="271"/>
      <c r="T48" s="675">
        <f>+Order!D46</f>
        <v>0</v>
      </c>
      <c r="U48" s="675">
        <f>+Order!E46</f>
        <v>0</v>
      </c>
      <c r="V48" s="676">
        <f>IF(SUM(D48:S48)&lt;Order!F46,0,SUM(D48:T48)-Order!F46)</f>
        <v>95</v>
      </c>
      <c r="W48" s="681">
        <f t="shared" si="5"/>
        <v>0</v>
      </c>
      <c r="X48" s="319">
        <f>IF(SUM(D48:S48)&lt;(Order!F46),0,SUM(D48:T48)+(U48*0.5)-(Order!F46))</f>
        <v>95</v>
      </c>
      <c r="Y48" s="644"/>
      <c r="Z48" s="319">
        <f t="shared" si="3"/>
        <v>95</v>
      </c>
      <c r="AA48" s="319">
        <f t="shared" si="4"/>
        <v>95</v>
      </c>
      <c r="AB48" s="642"/>
    </row>
    <row r="49" spans="1:28" ht="20.100000000000001" customHeight="1" x14ac:dyDescent="0.25">
      <c r="A49" s="245" t="str">
        <f t="shared" si="2"/>
        <v>Y</v>
      </c>
      <c r="B49" s="16" t="s">
        <v>205</v>
      </c>
      <c r="C49" s="572" t="s">
        <v>118</v>
      </c>
      <c r="D49" s="684">
        <f>Order!G47</f>
        <v>0</v>
      </c>
      <c r="E49" s="269"/>
      <c r="F49" s="270"/>
      <c r="G49" s="270">
        <v>8</v>
      </c>
      <c r="H49" s="270">
        <v>4</v>
      </c>
      <c r="I49" s="270">
        <v>3</v>
      </c>
      <c r="J49" s="270">
        <v>3</v>
      </c>
      <c r="K49" s="270">
        <v>3</v>
      </c>
      <c r="L49" s="270">
        <v>3</v>
      </c>
      <c r="M49" s="270">
        <v>5</v>
      </c>
      <c r="N49" s="270">
        <v>5</v>
      </c>
      <c r="O49" s="270">
        <v>10</v>
      </c>
      <c r="P49" s="270">
        <v>5</v>
      </c>
      <c r="Q49" s="270">
        <v>10</v>
      </c>
      <c r="R49" s="269">
        <v>11</v>
      </c>
      <c r="S49" s="271"/>
      <c r="T49" s="675">
        <f>+Order!D47</f>
        <v>0</v>
      </c>
      <c r="U49" s="675">
        <f>+Order!E47</f>
        <v>0</v>
      </c>
      <c r="V49" s="676">
        <f>IF(SUM(D49:S49)&lt;Order!F47,0,SUM(D49:T49)-Order!F47)</f>
        <v>70</v>
      </c>
      <c r="W49" s="681">
        <f t="shared" si="5"/>
        <v>0</v>
      </c>
      <c r="X49" s="319">
        <f>IF(SUM(D49:S49)&lt;(Order!F47),0,SUM(D49:T49)+(U49*0.5)-(Order!F47))</f>
        <v>70</v>
      </c>
      <c r="Y49" s="659"/>
      <c r="Z49" s="319">
        <f t="shared" si="3"/>
        <v>70</v>
      </c>
      <c r="AA49" s="319">
        <f t="shared" si="4"/>
        <v>70</v>
      </c>
      <c r="AB49" s="642"/>
    </row>
    <row r="50" spans="1:28" ht="20.100000000000001" customHeight="1" x14ac:dyDescent="0.25">
      <c r="A50" s="245" t="str">
        <f t="shared" si="2"/>
        <v>Y</v>
      </c>
      <c r="B50" s="16" t="s">
        <v>206</v>
      </c>
      <c r="C50" s="572" t="s">
        <v>119</v>
      </c>
      <c r="D50" s="684">
        <f>Order!G48</f>
        <v>0</v>
      </c>
      <c r="E50" s="269"/>
      <c r="F50" s="270"/>
      <c r="G50" s="270">
        <v>2</v>
      </c>
      <c r="H50" s="270">
        <v>6</v>
      </c>
      <c r="I50" s="270">
        <v>2</v>
      </c>
      <c r="J50" s="270">
        <v>2</v>
      </c>
      <c r="K50" s="270">
        <v>3</v>
      </c>
      <c r="L50" s="270">
        <v>2</v>
      </c>
      <c r="M50" s="270">
        <v>3</v>
      </c>
      <c r="N50" s="270">
        <v>2</v>
      </c>
      <c r="O50" s="270">
        <v>3</v>
      </c>
      <c r="P50" s="270">
        <v>4</v>
      </c>
      <c r="Q50" s="270">
        <v>4</v>
      </c>
      <c r="R50" s="269">
        <v>7</v>
      </c>
      <c r="S50" s="271"/>
      <c r="T50" s="675">
        <f>+Order!D48</f>
        <v>0</v>
      </c>
      <c r="U50" s="675">
        <f>+Order!E48</f>
        <v>0</v>
      </c>
      <c r="V50" s="676">
        <f>IF(SUM(D50:S50)&lt;Order!F48,0,SUM(D50:T50)-Order!F48)</f>
        <v>40</v>
      </c>
      <c r="W50" s="681">
        <f t="shared" si="5"/>
        <v>0</v>
      </c>
      <c r="X50" s="319">
        <f>IF(SUM(D50:S50)&lt;(Order!F48),0,SUM(D50:T50)+(U50*0.5)-(Order!F48))</f>
        <v>40</v>
      </c>
      <c r="Y50" s="644"/>
      <c r="Z50" s="319">
        <f t="shared" si="3"/>
        <v>40</v>
      </c>
      <c r="AA50" s="319">
        <f t="shared" si="4"/>
        <v>40</v>
      </c>
      <c r="AB50" s="642"/>
    </row>
    <row r="51" spans="1:28" ht="20.100000000000001" customHeight="1" x14ac:dyDescent="0.25">
      <c r="A51" s="245" t="str">
        <f t="shared" si="2"/>
        <v>N</v>
      </c>
      <c r="B51" s="17" t="s">
        <v>81</v>
      </c>
      <c r="C51" s="572" t="s">
        <v>179</v>
      </c>
      <c r="D51" s="684">
        <f>Order!G49</f>
        <v>0</v>
      </c>
      <c r="E51" s="269"/>
      <c r="F51" s="270"/>
      <c r="G51" s="270"/>
      <c r="H51" s="270"/>
      <c r="I51" s="270"/>
      <c r="J51" s="270"/>
      <c r="K51" s="270"/>
      <c r="L51" s="270"/>
      <c r="M51" s="270"/>
      <c r="N51" s="270"/>
      <c r="O51" s="270"/>
      <c r="P51" s="270"/>
      <c r="Q51" s="270"/>
      <c r="R51" s="269"/>
      <c r="S51" s="271"/>
      <c r="T51" s="675">
        <f>+Order!D49</f>
        <v>0</v>
      </c>
      <c r="U51" s="675">
        <f>+Order!E49</f>
        <v>0</v>
      </c>
      <c r="V51" s="676">
        <f>IF(SUM(D51:S51)&lt;Order!F49,0,SUM(D51:T51)-Order!F49)</f>
        <v>0</v>
      </c>
      <c r="W51" s="681">
        <f t="shared" si="5"/>
        <v>0</v>
      </c>
      <c r="X51" s="319">
        <f>IF(SUM(D51:S51)&lt;(Order!F49),0,SUM(D51:T51)+(U51*0.5)-(Order!F49))</f>
        <v>0</v>
      </c>
      <c r="Y51" s="644"/>
      <c r="Z51" s="319">
        <f t="shared" si="3"/>
        <v>0</v>
      </c>
      <c r="AA51" s="319">
        <f t="shared" si="4"/>
        <v>0</v>
      </c>
      <c r="AB51" s="642"/>
    </row>
    <row r="52" spans="1:28" ht="20.100000000000001" customHeight="1" x14ac:dyDescent="0.25">
      <c r="A52" s="245" t="str">
        <f t="shared" si="2"/>
        <v>N</v>
      </c>
      <c r="B52" s="16" t="s">
        <v>222</v>
      </c>
      <c r="C52" s="572" t="s">
        <v>120</v>
      </c>
      <c r="D52" s="684">
        <f>Order!G50</f>
        <v>0</v>
      </c>
      <c r="E52" s="269"/>
      <c r="F52" s="270"/>
      <c r="G52" s="270"/>
      <c r="H52" s="270"/>
      <c r="I52" s="270"/>
      <c r="J52" s="270"/>
      <c r="K52" s="270"/>
      <c r="L52" s="270"/>
      <c r="M52" s="270"/>
      <c r="N52" s="270"/>
      <c r="O52" s="270"/>
      <c r="P52" s="270"/>
      <c r="Q52" s="270"/>
      <c r="R52" s="269"/>
      <c r="S52" s="271"/>
      <c r="T52" s="675">
        <f>+Order!D50</f>
        <v>0</v>
      </c>
      <c r="U52" s="675">
        <f>+Order!E50</f>
        <v>0</v>
      </c>
      <c r="V52" s="676">
        <f>IF(SUM(D52:S52)&lt;Order!F50,0,SUM(D52:T52)-Order!F50)</f>
        <v>0</v>
      </c>
      <c r="W52" s="681">
        <f t="shared" si="5"/>
        <v>0</v>
      </c>
      <c r="X52" s="319">
        <f>IF(SUM(D52:S52)&lt;(Order!F50),0,SUM(D52:T52)+(U52*0.5)-(Order!F50))</f>
        <v>0</v>
      </c>
      <c r="Y52" s="644"/>
      <c r="Z52" s="319">
        <f t="shared" si="3"/>
        <v>0</v>
      </c>
      <c r="AA52" s="319">
        <f t="shared" si="4"/>
        <v>0</v>
      </c>
      <c r="AB52" s="642"/>
    </row>
    <row r="53" spans="1:28" ht="20.100000000000001" customHeight="1" x14ac:dyDescent="0.25">
      <c r="A53" s="245" t="str">
        <f t="shared" si="2"/>
        <v>Y</v>
      </c>
      <c r="B53" s="16" t="s">
        <v>200</v>
      </c>
      <c r="C53" s="572" t="s">
        <v>121</v>
      </c>
      <c r="D53" s="684">
        <f>Order!G51</f>
        <v>0</v>
      </c>
      <c r="E53" s="269"/>
      <c r="F53" s="270"/>
      <c r="G53" s="270">
        <v>6</v>
      </c>
      <c r="H53" s="270">
        <v>2</v>
      </c>
      <c r="I53" s="270">
        <v>4</v>
      </c>
      <c r="J53" s="270">
        <v>5</v>
      </c>
      <c r="K53" s="270">
        <v>3</v>
      </c>
      <c r="L53" s="270">
        <v>5</v>
      </c>
      <c r="M53" s="270">
        <v>5</v>
      </c>
      <c r="N53" s="270">
        <v>5</v>
      </c>
      <c r="O53" s="270">
        <v>5</v>
      </c>
      <c r="P53" s="270">
        <v>5</v>
      </c>
      <c r="Q53" s="270">
        <v>7</v>
      </c>
      <c r="R53" s="269">
        <v>10</v>
      </c>
      <c r="S53" s="271"/>
      <c r="T53" s="675">
        <f>+Order!D51</f>
        <v>0</v>
      </c>
      <c r="U53" s="675">
        <f>+Order!E51</f>
        <v>0</v>
      </c>
      <c r="V53" s="676">
        <f>IF(SUM(D53:S53)&lt;Order!F51,0,SUM(D53:T53)-Order!F51)</f>
        <v>62</v>
      </c>
      <c r="W53" s="681">
        <f t="shared" si="5"/>
        <v>0</v>
      </c>
      <c r="X53" s="319">
        <f>IF(Home!B4="5.00AM Delivery Production Programme",0,IF(SUM(D53:S53)&lt;(Order!F51),0,SUM(D53:T53)+(U53*0.5)-(Order!F51)))</f>
        <v>0</v>
      </c>
      <c r="Y53" s="644"/>
      <c r="Z53" s="319">
        <f t="shared" si="3"/>
        <v>62</v>
      </c>
      <c r="AA53" s="319">
        <f t="shared" si="4"/>
        <v>62</v>
      </c>
      <c r="AB53" s="642"/>
    </row>
    <row r="54" spans="1:28" ht="20.100000000000001" customHeight="1" x14ac:dyDescent="0.25">
      <c r="A54" s="245" t="str">
        <f t="shared" si="2"/>
        <v>Y</v>
      </c>
      <c r="B54" s="16" t="s">
        <v>201</v>
      </c>
      <c r="C54" s="572" t="s">
        <v>122</v>
      </c>
      <c r="D54" s="684">
        <f>Order!G52</f>
        <v>0</v>
      </c>
      <c r="E54" s="269"/>
      <c r="F54" s="270"/>
      <c r="G54" s="428">
        <v>2</v>
      </c>
      <c r="H54" s="428">
        <v>2</v>
      </c>
      <c r="I54" s="428">
        <v>2</v>
      </c>
      <c r="J54" s="428">
        <v>2</v>
      </c>
      <c r="K54" s="428">
        <v>2</v>
      </c>
      <c r="L54" s="428">
        <v>2</v>
      </c>
      <c r="M54" s="270">
        <v>2</v>
      </c>
      <c r="N54" s="428">
        <v>2</v>
      </c>
      <c r="O54" s="428">
        <v>4</v>
      </c>
      <c r="P54" s="428">
        <v>4</v>
      </c>
      <c r="Q54" s="428">
        <v>6</v>
      </c>
      <c r="R54" s="428">
        <v>6</v>
      </c>
      <c r="S54" s="271"/>
      <c r="T54" s="675">
        <f>+Order!D52</f>
        <v>0</v>
      </c>
      <c r="U54" s="675">
        <f>+Order!E52</f>
        <v>0</v>
      </c>
      <c r="V54" s="676">
        <f>IF(SUM(D54:S54)&lt;Order!F52,0,SUM(D54:T54)-Order!F52)</f>
        <v>36</v>
      </c>
      <c r="W54" s="681">
        <f t="shared" si="5"/>
        <v>0</v>
      </c>
      <c r="X54" s="319">
        <f>IF(SUM(D54:S54)&lt;(Order!F52),0,SUM(D54:T54)+(U54*0.5)-(Order!F52))</f>
        <v>36</v>
      </c>
      <c r="Y54" s="644"/>
      <c r="Z54" s="319">
        <f t="shared" si="3"/>
        <v>36</v>
      </c>
      <c r="AA54" s="319">
        <f t="shared" si="4"/>
        <v>36</v>
      </c>
      <c r="AB54" s="642"/>
    </row>
    <row r="55" spans="1:28" ht="20.100000000000001" customHeight="1" x14ac:dyDescent="0.25">
      <c r="A55" s="245" t="str">
        <f t="shared" si="2"/>
        <v>N</v>
      </c>
      <c r="B55" s="16" t="s">
        <v>783</v>
      </c>
      <c r="C55" s="572" t="s">
        <v>123</v>
      </c>
      <c r="D55" s="684">
        <f>Order!G53</f>
        <v>0</v>
      </c>
      <c r="E55" s="269"/>
      <c r="F55" s="270"/>
      <c r="G55" s="270"/>
      <c r="H55" s="270"/>
      <c r="I55" s="270"/>
      <c r="J55" s="270"/>
      <c r="K55" s="270"/>
      <c r="L55" s="270"/>
      <c r="M55" s="270"/>
      <c r="N55" s="270"/>
      <c r="O55" s="270"/>
      <c r="P55" s="270"/>
      <c r="Q55" s="270"/>
      <c r="R55" s="269"/>
      <c r="S55" s="271"/>
      <c r="T55" s="675">
        <f>+Order!D53</f>
        <v>0</v>
      </c>
      <c r="U55" s="675">
        <f>+Order!E53</f>
        <v>0</v>
      </c>
      <c r="V55" s="676">
        <f>IF(SUM(D55:S55)&lt;Order!F53,0,SUM(D55:T55)-Order!F53)</f>
        <v>0</v>
      </c>
      <c r="W55" s="681">
        <f t="shared" si="5"/>
        <v>0</v>
      </c>
      <c r="X55" s="319">
        <f>IF(SUM(D55:S55)&lt;(Order!F53),0,SUM(D55:T55)+(U55*0.5)-(Order!F53))</f>
        <v>0</v>
      </c>
      <c r="Y55" s="644"/>
      <c r="Z55" s="319">
        <f t="shared" si="3"/>
        <v>0</v>
      </c>
      <c r="AA55" s="319">
        <f t="shared" si="4"/>
        <v>0</v>
      </c>
      <c r="AB55" s="642"/>
    </row>
    <row r="56" spans="1:28" ht="20.100000000000001" customHeight="1" x14ac:dyDescent="0.25">
      <c r="A56" s="245" t="str">
        <f t="shared" si="2"/>
        <v>Y</v>
      </c>
      <c r="B56" s="16" t="s">
        <v>143</v>
      </c>
      <c r="C56" s="572" t="s">
        <v>124</v>
      </c>
      <c r="D56" s="684">
        <f>Order!G54</f>
        <v>0</v>
      </c>
      <c r="E56" s="269"/>
      <c r="F56" s="270"/>
      <c r="G56" s="270">
        <v>0</v>
      </c>
      <c r="H56" s="270">
        <v>0</v>
      </c>
      <c r="I56" s="270">
        <v>2</v>
      </c>
      <c r="J56" s="270">
        <v>2</v>
      </c>
      <c r="K56" s="270">
        <v>2</v>
      </c>
      <c r="L56" s="270">
        <v>2</v>
      </c>
      <c r="M56" s="270">
        <v>2</v>
      </c>
      <c r="N56" s="270">
        <v>2</v>
      </c>
      <c r="O56" s="270">
        <v>3</v>
      </c>
      <c r="P56" s="270">
        <v>3</v>
      </c>
      <c r="Q56" s="270">
        <v>5</v>
      </c>
      <c r="R56" s="269">
        <v>5</v>
      </c>
      <c r="S56" s="271"/>
      <c r="T56" s="675">
        <f>+Order!D54</f>
        <v>0</v>
      </c>
      <c r="U56" s="675">
        <f>+Order!E54</f>
        <v>0</v>
      </c>
      <c r="V56" s="676">
        <f>IF(SUM(D56:S56)&lt;Order!F54,0,SUM(D56:T56)-Order!F54)</f>
        <v>28</v>
      </c>
      <c r="W56" s="681">
        <f t="shared" si="5"/>
        <v>0</v>
      </c>
      <c r="X56" s="319">
        <f>IF(SUM(D56:S56)&lt;(Order!F54),0,SUM(D56:T56)+(U56*0.5)-(Order!F54))</f>
        <v>28</v>
      </c>
      <c r="Y56" s="644"/>
      <c r="Z56" s="319">
        <f t="shared" si="3"/>
        <v>28</v>
      </c>
      <c r="AA56" s="319">
        <f t="shared" si="4"/>
        <v>28</v>
      </c>
      <c r="AB56" s="642"/>
    </row>
    <row r="57" spans="1:28" ht="20.100000000000001" customHeight="1" x14ac:dyDescent="0.25">
      <c r="A57" s="245" t="str">
        <f t="shared" si="2"/>
        <v>Y</v>
      </c>
      <c r="B57" s="17" t="s">
        <v>147</v>
      </c>
      <c r="C57" s="572" t="s">
        <v>400</v>
      </c>
      <c r="D57" s="684">
        <f>Order!G55</f>
        <v>0</v>
      </c>
      <c r="E57" s="269"/>
      <c r="F57" s="270"/>
      <c r="G57" s="270">
        <v>10</v>
      </c>
      <c r="H57" s="270">
        <v>8</v>
      </c>
      <c r="I57" s="270">
        <v>4</v>
      </c>
      <c r="J57" s="270">
        <v>5</v>
      </c>
      <c r="K57" s="270">
        <v>5</v>
      </c>
      <c r="L57" s="270">
        <v>3</v>
      </c>
      <c r="M57" s="270">
        <v>5</v>
      </c>
      <c r="N57" s="270">
        <v>5</v>
      </c>
      <c r="O57" s="270">
        <v>3</v>
      </c>
      <c r="P57" s="270">
        <v>5</v>
      </c>
      <c r="Q57" s="270">
        <v>7</v>
      </c>
      <c r="R57" s="269">
        <v>12</v>
      </c>
      <c r="S57" s="271"/>
      <c r="T57" s="675">
        <f>+Order!D55</f>
        <v>0</v>
      </c>
      <c r="U57" s="675">
        <f>+Order!E55</f>
        <v>0</v>
      </c>
      <c r="V57" s="676">
        <f>IF(SUM(D57:S57)&lt;Order!F55,0,SUM(D57:T57)-Order!F55)</f>
        <v>72</v>
      </c>
      <c r="W57" s="319">
        <f t="shared" si="5"/>
        <v>0</v>
      </c>
      <c r="X57" s="319">
        <f>IF(SUM(D57:S57)&lt;(Order!F55),0,SUM(D57:T57)+(U57*0.5)-(Order!F55))</f>
        <v>72</v>
      </c>
      <c r="Y57" s="644"/>
      <c r="Z57" s="319">
        <f t="shared" si="3"/>
        <v>72</v>
      </c>
      <c r="AA57" s="319">
        <f t="shared" si="4"/>
        <v>72</v>
      </c>
      <c r="AB57" s="642"/>
    </row>
    <row r="58" spans="1:28" ht="20.100000000000001" customHeight="1" x14ac:dyDescent="0.25">
      <c r="A58" s="245" t="str">
        <f t="shared" si="2"/>
        <v>N</v>
      </c>
      <c r="B58" s="17" t="s">
        <v>569</v>
      </c>
      <c r="C58" s="572" t="s">
        <v>570</v>
      </c>
      <c r="D58" s="684">
        <f>Order!G56</f>
        <v>0</v>
      </c>
      <c r="E58" s="269"/>
      <c r="F58" s="270"/>
      <c r="G58" s="270"/>
      <c r="H58" s="270"/>
      <c r="I58" s="270"/>
      <c r="J58" s="270"/>
      <c r="K58" s="270"/>
      <c r="L58" s="270"/>
      <c r="M58" s="270"/>
      <c r="N58" s="270"/>
      <c r="O58" s="270"/>
      <c r="P58" s="270"/>
      <c r="Q58" s="270"/>
      <c r="R58" s="269"/>
      <c r="S58" s="271"/>
      <c r="T58" s="675">
        <f>+Order!D56</f>
        <v>0</v>
      </c>
      <c r="U58" s="675">
        <f>+Order!E56</f>
        <v>0</v>
      </c>
      <c r="V58" s="676">
        <f>SUM(D58:T58)</f>
        <v>0</v>
      </c>
      <c r="W58" s="681">
        <f t="shared" si="5"/>
        <v>0</v>
      </c>
      <c r="X58" s="319">
        <f>SUM(D58:T58)+(U58*0.5)</f>
        <v>0</v>
      </c>
      <c r="Y58" s="644"/>
      <c r="Z58" s="319">
        <f t="shared" si="3"/>
        <v>0</v>
      </c>
      <c r="AA58" s="319">
        <f t="shared" si="4"/>
        <v>0</v>
      </c>
      <c r="AB58" s="642"/>
    </row>
    <row r="59" spans="1:28" ht="20.100000000000001" customHeight="1" x14ac:dyDescent="0.25">
      <c r="A59" s="245" t="str">
        <f t="shared" si="2"/>
        <v>Y</v>
      </c>
      <c r="B59" s="17" t="s">
        <v>590</v>
      </c>
      <c r="C59" s="572" t="s">
        <v>591</v>
      </c>
      <c r="D59" s="684">
        <f>Order!G57</f>
        <v>0</v>
      </c>
      <c r="E59" s="269"/>
      <c r="F59" s="270"/>
      <c r="G59" s="270">
        <v>0</v>
      </c>
      <c r="H59" s="270">
        <v>2</v>
      </c>
      <c r="I59" s="270">
        <v>6</v>
      </c>
      <c r="J59" s="270">
        <v>7</v>
      </c>
      <c r="K59" s="270">
        <v>5</v>
      </c>
      <c r="L59" s="270">
        <v>3</v>
      </c>
      <c r="M59" s="270">
        <v>3</v>
      </c>
      <c r="N59" s="270">
        <v>5</v>
      </c>
      <c r="O59" s="270">
        <v>3</v>
      </c>
      <c r="P59" s="270">
        <v>5</v>
      </c>
      <c r="Q59" s="270">
        <v>7</v>
      </c>
      <c r="R59" s="269">
        <v>8</v>
      </c>
      <c r="S59" s="271"/>
      <c r="T59" s="675">
        <f>+Order!D57</f>
        <v>0</v>
      </c>
      <c r="U59" s="675"/>
      <c r="V59" s="676">
        <f>SUM(D59:T59)</f>
        <v>54</v>
      </c>
      <c r="W59" s="681">
        <f>+U59</f>
        <v>0</v>
      </c>
      <c r="X59" s="319">
        <f>SUM(D59:T59)+(U59*0.5)</f>
        <v>54</v>
      </c>
      <c r="Y59" s="646">
        <f>CEILING(X59,42)</f>
        <v>84</v>
      </c>
      <c r="Z59" s="319">
        <f t="shared" si="3"/>
        <v>54</v>
      </c>
      <c r="AA59" s="319">
        <f t="shared" si="4"/>
        <v>54</v>
      </c>
      <c r="AB59" s="1284">
        <f>CEILING(V59,42)</f>
        <v>84</v>
      </c>
    </row>
    <row r="60" spans="1:28" ht="20.100000000000001" customHeight="1" x14ac:dyDescent="0.25">
      <c r="A60" s="245" t="str">
        <f t="shared" si="2"/>
        <v>Y</v>
      </c>
      <c r="B60" s="17" t="s">
        <v>348</v>
      </c>
      <c r="C60" s="573" t="s">
        <v>401</v>
      </c>
      <c r="D60" s="685">
        <f>Order!G58</f>
        <v>0</v>
      </c>
      <c r="E60" s="269"/>
      <c r="F60" s="270"/>
      <c r="G60" s="270">
        <v>0</v>
      </c>
      <c r="H60" s="270">
        <v>10</v>
      </c>
      <c r="I60" s="270">
        <v>5</v>
      </c>
      <c r="J60" s="270">
        <v>5</v>
      </c>
      <c r="K60" s="270">
        <v>7</v>
      </c>
      <c r="L60" s="270">
        <v>5</v>
      </c>
      <c r="M60" s="270">
        <v>5</v>
      </c>
      <c r="N60" s="270">
        <v>14</v>
      </c>
      <c r="O60" s="270">
        <v>10</v>
      </c>
      <c r="P60" s="270">
        <v>16</v>
      </c>
      <c r="Q60" s="270">
        <v>10</v>
      </c>
      <c r="R60" s="269">
        <v>13</v>
      </c>
      <c r="S60" s="271"/>
      <c r="T60" s="675">
        <f>+Order!D58</f>
        <v>0</v>
      </c>
      <c r="U60" s="675">
        <f>+Order!E58</f>
        <v>0</v>
      </c>
      <c r="V60" s="676">
        <f>IF(SUM(D60:S60)&lt;Order!F58,0,SUM(D60:T60)-Order!F58)</f>
        <v>100</v>
      </c>
      <c r="W60" s="681">
        <f t="shared" si="5"/>
        <v>0</v>
      </c>
      <c r="X60" s="319">
        <f>IF(SUM(D60:S60)&lt;(Order!F58),0,SUM(D60:T60)+(U60*0.5)-(Order!F58))</f>
        <v>100</v>
      </c>
      <c r="Y60" s="644"/>
      <c r="Z60" s="319">
        <f t="shared" si="3"/>
        <v>100</v>
      </c>
      <c r="AA60" s="319">
        <f t="shared" si="4"/>
        <v>100</v>
      </c>
      <c r="AB60" s="642"/>
    </row>
    <row r="61" spans="1:28" ht="20.100000000000001" customHeight="1" x14ac:dyDescent="0.2">
      <c r="A61" s="245" t="str">
        <f t="shared" si="2"/>
        <v>N</v>
      </c>
      <c r="B61" s="17" t="s">
        <v>149</v>
      </c>
      <c r="C61" s="572" t="s">
        <v>402</v>
      </c>
      <c r="D61" s="684">
        <f>Order!G59</f>
        <v>0</v>
      </c>
      <c r="E61" s="269"/>
      <c r="F61" s="270"/>
      <c r="G61" s="270"/>
      <c r="H61" s="270"/>
      <c r="I61" s="270"/>
      <c r="J61" s="270"/>
      <c r="K61" s="270"/>
      <c r="L61" s="270"/>
      <c r="M61" s="270"/>
      <c r="N61" s="270"/>
      <c r="O61" s="270"/>
      <c r="P61" s="270"/>
      <c r="Q61" s="270"/>
      <c r="R61" s="269"/>
      <c r="S61" s="271"/>
      <c r="T61" s="675">
        <f>+Order!D59</f>
        <v>0</v>
      </c>
      <c r="U61" s="675">
        <f>+Order!E59</f>
        <v>0</v>
      </c>
      <c r="V61" s="676">
        <f>IF(SUM(D61:S61)&lt;Order!F59,0,SUM(D61:T61)-Order!F59)</f>
        <v>0</v>
      </c>
      <c r="W61" s="681">
        <f t="shared" si="5"/>
        <v>0</v>
      </c>
      <c r="X61" s="319">
        <f>IF(SUM(D61:S61)&lt;(Order!F59),0,SUM(D61:T61)+(U61*0.5)-(Order!F59))</f>
        <v>0</v>
      </c>
      <c r="Y61" s="646"/>
      <c r="Z61" s="319">
        <f t="shared" si="3"/>
        <v>0</v>
      </c>
      <c r="AA61" s="319">
        <f t="shared" si="4"/>
        <v>0</v>
      </c>
      <c r="AB61" s="642"/>
    </row>
    <row r="62" spans="1:28" ht="20.100000000000001" customHeight="1" x14ac:dyDescent="0.25">
      <c r="A62" s="245" t="str">
        <f t="shared" si="2"/>
        <v>N</v>
      </c>
      <c r="B62" s="16" t="s">
        <v>21</v>
      </c>
      <c r="C62" s="572" t="s">
        <v>136</v>
      </c>
      <c r="D62" s="684">
        <f>Order!G60</f>
        <v>0</v>
      </c>
      <c r="E62" s="269"/>
      <c r="F62" s="270"/>
      <c r="G62" s="270"/>
      <c r="H62" s="270"/>
      <c r="I62" s="270"/>
      <c r="J62" s="270"/>
      <c r="K62" s="270"/>
      <c r="L62" s="270"/>
      <c r="M62" s="270"/>
      <c r="N62" s="270"/>
      <c r="O62" s="270"/>
      <c r="P62" s="270"/>
      <c r="Q62" s="270"/>
      <c r="R62" s="269"/>
      <c r="S62" s="271"/>
      <c r="T62" s="675">
        <f>+Order!D60</f>
        <v>0</v>
      </c>
      <c r="U62" s="675">
        <f>+Order!E60</f>
        <v>0</v>
      </c>
      <c r="V62" s="676">
        <f>SUM(D62:T62)</f>
        <v>0</v>
      </c>
      <c r="W62" s="681">
        <f t="shared" si="5"/>
        <v>0</v>
      </c>
      <c r="X62" s="319">
        <f>SUM(D62:T62)+(U62*0.35)</f>
        <v>0</v>
      </c>
      <c r="Y62" s="644"/>
      <c r="Z62" s="319">
        <f t="shared" si="3"/>
        <v>0</v>
      </c>
      <c r="AA62" s="319">
        <f t="shared" si="4"/>
        <v>0</v>
      </c>
      <c r="AB62" s="642"/>
    </row>
    <row r="63" spans="1:28" ht="20.100000000000001" customHeight="1" x14ac:dyDescent="0.25">
      <c r="A63" s="245" t="str">
        <f t="shared" si="2"/>
        <v>N</v>
      </c>
      <c r="B63" s="18" t="s">
        <v>33</v>
      </c>
      <c r="C63" s="572" t="s">
        <v>148</v>
      </c>
      <c r="D63" s="684">
        <f>Order!G61</f>
        <v>0</v>
      </c>
      <c r="E63" s="269"/>
      <c r="F63" s="270"/>
      <c r="G63" s="270"/>
      <c r="H63" s="270"/>
      <c r="I63" s="270"/>
      <c r="J63" s="270"/>
      <c r="K63" s="270"/>
      <c r="L63" s="270"/>
      <c r="M63" s="270"/>
      <c r="N63" s="270"/>
      <c r="O63" s="270"/>
      <c r="P63" s="270"/>
      <c r="Q63" s="270"/>
      <c r="R63" s="269"/>
      <c r="S63" s="271"/>
      <c r="T63" s="675">
        <f>+Order!D61</f>
        <v>0</v>
      </c>
      <c r="U63" s="675">
        <f>+Order!E61</f>
        <v>0</v>
      </c>
      <c r="V63" s="676">
        <f>SUM(D63:T63)</f>
        <v>0</v>
      </c>
      <c r="W63" s="681">
        <f t="shared" si="5"/>
        <v>0</v>
      </c>
      <c r="X63" s="319">
        <f>SUM(D63:T63)+(U63*0.35)</f>
        <v>0</v>
      </c>
      <c r="Y63" s="1282">
        <f>CEILING(V63,12)</f>
        <v>0</v>
      </c>
      <c r="Z63" s="319">
        <f t="shared" si="3"/>
        <v>0</v>
      </c>
      <c r="AA63" s="319">
        <f t="shared" si="4"/>
        <v>0</v>
      </c>
      <c r="AB63" s="1284">
        <f>CEILING(V63,12)</f>
        <v>0</v>
      </c>
    </row>
    <row r="64" spans="1:28" ht="20.100000000000001" customHeight="1" x14ac:dyDescent="0.25">
      <c r="A64" s="245" t="str">
        <f t="shared" si="2"/>
        <v>N</v>
      </c>
      <c r="B64" s="16" t="s">
        <v>22</v>
      </c>
      <c r="C64" s="572" t="s">
        <v>137</v>
      </c>
      <c r="D64" s="684">
        <f>Order!G62</f>
        <v>0</v>
      </c>
      <c r="E64" s="269"/>
      <c r="F64" s="270"/>
      <c r="G64" s="270"/>
      <c r="H64" s="270"/>
      <c r="I64" s="270"/>
      <c r="J64" s="270"/>
      <c r="K64" s="270"/>
      <c r="L64" s="270"/>
      <c r="M64" s="270"/>
      <c r="N64" s="270"/>
      <c r="O64" s="270"/>
      <c r="P64" s="270"/>
      <c r="Q64" s="270"/>
      <c r="R64" s="269"/>
      <c r="S64" s="271"/>
      <c r="T64" s="675">
        <f>+Order!D62</f>
        <v>0</v>
      </c>
      <c r="U64" s="675">
        <f>+Order!E62</f>
        <v>0</v>
      </c>
      <c r="V64" s="676">
        <f>SUM(D64:T64)</f>
        <v>0</v>
      </c>
      <c r="W64" s="681">
        <f t="shared" si="5"/>
        <v>0</v>
      </c>
      <c r="X64" s="319">
        <f>SUM(D64:T64)+(U64*0.35)</f>
        <v>0</v>
      </c>
      <c r="Y64" s="1282">
        <f>CEILING(V64,12)</f>
        <v>0</v>
      </c>
      <c r="Z64" s="319">
        <f t="shared" si="3"/>
        <v>0</v>
      </c>
      <c r="AA64" s="319">
        <f t="shared" si="4"/>
        <v>0</v>
      </c>
      <c r="AB64" s="1284">
        <f>CEILING(V64,12)</f>
        <v>0</v>
      </c>
    </row>
    <row r="65" spans="1:28" ht="20.100000000000001" customHeight="1" x14ac:dyDescent="0.25">
      <c r="A65" s="245" t="str">
        <f t="shared" si="2"/>
        <v>N</v>
      </c>
      <c r="B65" s="16" t="s">
        <v>207</v>
      </c>
      <c r="C65" s="572" t="s">
        <v>125</v>
      </c>
      <c r="D65" s="684">
        <f>Order!G63</f>
        <v>0</v>
      </c>
      <c r="E65" s="269"/>
      <c r="F65" s="270"/>
      <c r="G65" s="270"/>
      <c r="H65" s="270"/>
      <c r="I65" s="270"/>
      <c r="J65" s="270"/>
      <c r="K65" s="270"/>
      <c r="L65" s="270"/>
      <c r="M65" s="270"/>
      <c r="N65" s="270"/>
      <c r="O65" s="270"/>
      <c r="P65" s="270"/>
      <c r="Q65" s="270"/>
      <c r="R65" s="269"/>
      <c r="S65" s="271"/>
      <c r="T65" s="675">
        <f>+Order!D63</f>
        <v>0</v>
      </c>
      <c r="U65" s="675">
        <f>+Order!E63</f>
        <v>0</v>
      </c>
      <c r="V65" s="676">
        <f>IF(SUM(D65:S65)&lt;Order!F63,0,SUM(D65:T65)-Order!F63)</f>
        <v>0</v>
      </c>
      <c r="W65" s="681">
        <f t="shared" si="5"/>
        <v>0</v>
      </c>
      <c r="X65" s="319">
        <f>IF(SUM(D65:S65)&lt;(Order!F63),0,SUM(D65:T65)+(U65*0.5)-(Order!F63))</f>
        <v>0</v>
      </c>
      <c r="Y65" s="644"/>
      <c r="Z65" s="319">
        <f t="shared" si="3"/>
        <v>0</v>
      </c>
      <c r="AA65" s="319">
        <f t="shared" si="4"/>
        <v>0</v>
      </c>
      <c r="AB65" s="642"/>
    </row>
    <row r="66" spans="1:28" ht="20.100000000000001" customHeight="1" x14ac:dyDescent="0.25">
      <c r="A66" s="245" t="str">
        <f t="shared" si="2"/>
        <v>N</v>
      </c>
      <c r="B66" s="16" t="s">
        <v>77</v>
      </c>
      <c r="C66" s="572" t="s">
        <v>126</v>
      </c>
      <c r="D66" s="684">
        <f>Order!G64</f>
        <v>0</v>
      </c>
      <c r="E66" s="269"/>
      <c r="F66" s="270"/>
      <c r="G66" s="270"/>
      <c r="H66" s="270"/>
      <c r="I66" s="270"/>
      <c r="J66" s="270"/>
      <c r="K66" s="270"/>
      <c r="L66" s="270"/>
      <c r="M66" s="270"/>
      <c r="N66" s="270"/>
      <c r="O66" s="270"/>
      <c r="P66" s="270"/>
      <c r="Q66" s="270"/>
      <c r="R66" s="269"/>
      <c r="S66" s="271"/>
      <c r="T66" s="675">
        <f>+Order!D64</f>
        <v>0</v>
      </c>
      <c r="U66" s="675">
        <f>+Order!E64</f>
        <v>0</v>
      </c>
      <c r="V66" s="676">
        <f>IF(SUM(D66:S66)&lt;Order!F64,0,SUM(D66:T66)-Order!F64)</f>
        <v>0</v>
      </c>
      <c r="W66" s="681">
        <f t="shared" si="5"/>
        <v>0</v>
      </c>
      <c r="X66" s="319">
        <f>IF(SUM(D66:S66)&lt;(Order!F64),0,SUM(D66:T66)+(U66*0.5)-(Order!F64))</f>
        <v>0</v>
      </c>
      <c r="Y66" s="644"/>
      <c r="Z66" s="319">
        <f t="shared" si="3"/>
        <v>0</v>
      </c>
      <c r="AA66" s="319">
        <f t="shared" si="4"/>
        <v>0</v>
      </c>
      <c r="AB66" s="642"/>
    </row>
    <row r="67" spans="1:28" ht="20.100000000000001" customHeight="1" x14ac:dyDescent="0.25">
      <c r="A67" s="245" t="str">
        <f t="shared" si="2"/>
        <v>N</v>
      </c>
      <c r="B67" s="16" t="s">
        <v>529</v>
      </c>
      <c r="C67" s="572" t="s">
        <v>127</v>
      </c>
      <c r="D67" s="684">
        <f>Order!G65</f>
        <v>0</v>
      </c>
      <c r="E67" s="269"/>
      <c r="F67" s="270"/>
      <c r="G67" s="270"/>
      <c r="H67" s="270"/>
      <c r="I67" s="270"/>
      <c r="J67" s="270"/>
      <c r="K67" s="270"/>
      <c r="L67" s="270"/>
      <c r="M67" s="270"/>
      <c r="N67" s="270"/>
      <c r="O67" s="270"/>
      <c r="P67" s="270"/>
      <c r="Q67" s="270"/>
      <c r="R67" s="269"/>
      <c r="S67" s="271"/>
      <c r="T67" s="675">
        <f>+Order!D65</f>
        <v>0</v>
      </c>
      <c r="U67" s="675">
        <f>+Order!E65</f>
        <v>0</v>
      </c>
      <c r="V67" s="676">
        <f>IF(SUM(D67:S67)&lt;Order!F65,0,SUM(D67:T67)-Order!F65)</f>
        <v>0</v>
      </c>
      <c r="W67" s="681">
        <f t="shared" si="5"/>
        <v>0</v>
      </c>
      <c r="X67" s="319">
        <f>IF(SUM(D67:S67)&lt;(Order!F65),0,SUM(D67:T67)+(U67*0.5)-(Order!F65))</f>
        <v>0</v>
      </c>
      <c r="Y67" s="644"/>
      <c r="Z67" s="319">
        <f t="shared" si="3"/>
        <v>0</v>
      </c>
      <c r="AA67" s="319">
        <f t="shared" si="4"/>
        <v>0</v>
      </c>
      <c r="AB67" s="642"/>
    </row>
    <row r="68" spans="1:28" ht="20.100000000000001" customHeight="1" x14ac:dyDescent="0.25">
      <c r="A68" s="245" t="str">
        <f t="shared" si="2"/>
        <v>Y</v>
      </c>
      <c r="B68" s="16" t="s">
        <v>41</v>
      </c>
      <c r="C68" s="572" t="s">
        <v>128</v>
      </c>
      <c r="D68" s="684">
        <f>Order!G66</f>
        <v>0</v>
      </c>
      <c r="E68" s="269"/>
      <c r="F68" s="270"/>
      <c r="G68" s="270">
        <v>0</v>
      </c>
      <c r="H68" s="270">
        <v>5</v>
      </c>
      <c r="I68" s="270">
        <v>5</v>
      </c>
      <c r="J68" s="270">
        <v>5</v>
      </c>
      <c r="K68" s="270">
        <v>5</v>
      </c>
      <c r="L68" s="270">
        <v>5</v>
      </c>
      <c r="M68" s="270">
        <v>5</v>
      </c>
      <c r="N68" s="270">
        <v>10</v>
      </c>
      <c r="O68" s="270">
        <v>10</v>
      </c>
      <c r="P68" s="270">
        <v>15</v>
      </c>
      <c r="Q68" s="270">
        <v>20</v>
      </c>
      <c r="R68" s="269">
        <v>25</v>
      </c>
      <c r="S68" s="271"/>
      <c r="T68" s="675">
        <f>+Order!D66</f>
        <v>0</v>
      </c>
      <c r="U68" s="675">
        <f>+Order!E66</f>
        <v>0</v>
      </c>
      <c r="V68" s="676">
        <f>IF(SUM(D68:S68)&lt;Order!F66,0,SUM(D68:T68)-Order!F66)</f>
        <v>110</v>
      </c>
      <c r="W68" s="681">
        <f t="shared" si="5"/>
        <v>0</v>
      </c>
      <c r="X68" s="319">
        <f>IF(SUM(D68:T68)&lt;(Order!F66),0,SUM(D68:T68)+(U68*0.5)-(Order!F66))</f>
        <v>110</v>
      </c>
      <c r="Y68" s="644"/>
      <c r="Z68" s="319">
        <f t="shared" si="3"/>
        <v>110</v>
      </c>
      <c r="AA68" s="319">
        <f t="shared" si="4"/>
        <v>110</v>
      </c>
      <c r="AB68" s="642"/>
    </row>
    <row r="69" spans="1:28" ht="20.100000000000001" customHeight="1" x14ac:dyDescent="0.25">
      <c r="A69" s="245" t="str">
        <f t="shared" si="2"/>
        <v>N</v>
      </c>
      <c r="B69" s="16" t="s">
        <v>208</v>
      </c>
      <c r="C69" s="572" t="s">
        <v>133</v>
      </c>
      <c r="D69" s="684">
        <f>Order!G67</f>
        <v>0</v>
      </c>
      <c r="E69" s="269"/>
      <c r="F69" s="270"/>
      <c r="G69" s="270"/>
      <c r="H69" s="270"/>
      <c r="I69" s="270"/>
      <c r="J69" s="270"/>
      <c r="K69" s="270"/>
      <c r="L69" s="270"/>
      <c r="M69" s="270"/>
      <c r="N69" s="270"/>
      <c r="O69" s="270"/>
      <c r="P69" s="270"/>
      <c r="Q69" s="270"/>
      <c r="R69" s="269"/>
      <c r="S69" s="271"/>
      <c r="T69" s="675">
        <f>+Order!D67</f>
        <v>0</v>
      </c>
      <c r="U69" s="675">
        <f>+Order!E67</f>
        <v>0</v>
      </c>
      <c r="V69" s="676">
        <f>SUM(D69:T69)</f>
        <v>0</v>
      </c>
      <c r="W69" s="681">
        <f t="shared" si="5"/>
        <v>0</v>
      </c>
      <c r="X69" s="319">
        <f>SUM(D69:T69)+(U69*0.5)-(Order!F67)</f>
        <v>0</v>
      </c>
      <c r="Y69" s="644"/>
      <c r="Z69" s="319">
        <f t="shared" si="3"/>
        <v>0</v>
      </c>
      <c r="AA69" s="319">
        <f t="shared" si="4"/>
        <v>0</v>
      </c>
      <c r="AB69" s="642"/>
    </row>
    <row r="70" spans="1:28" ht="20.100000000000001" customHeight="1" x14ac:dyDescent="0.25">
      <c r="A70" s="245" t="str">
        <f t="shared" si="2"/>
        <v>Y</v>
      </c>
      <c r="B70" s="16" t="s">
        <v>209</v>
      </c>
      <c r="C70" s="572" t="s">
        <v>403</v>
      </c>
      <c r="D70" s="684">
        <f>Order!G68</f>
        <v>0</v>
      </c>
      <c r="E70" s="269"/>
      <c r="F70" s="270"/>
      <c r="G70" s="270">
        <v>0</v>
      </c>
      <c r="H70" s="270">
        <v>2</v>
      </c>
      <c r="I70" s="270">
        <v>3</v>
      </c>
      <c r="J70" s="270">
        <v>3</v>
      </c>
      <c r="K70" s="270">
        <v>3</v>
      </c>
      <c r="L70" s="270">
        <v>3</v>
      </c>
      <c r="M70" s="270">
        <v>5</v>
      </c>
      <c r="N70" s="270">
        <v>5</v>
      </c>
      <c r="O70" s="270">
        <v>5</v>
      </c>
      <c r="P70" s="270">
        <v>5</v>
      </c>
      <c r="Q70" s="270">
        <v>5</v>
      </c>
      <c r="R70" s="269">
        <v>9</v>
      </c>
      <c r="S70" s="271"/>
      <c r="T70" s="675">
        <f>+Order!D68</f>
        <v>0</v>
      </c>
      <c r="U70" s="675">
        <f>+Order!E68</f>
        <v>0</v>
      </c>
      <c r="V70" s="676">
        <f>IF(SUM(D70:S70)&lt;Order!F68,0,SUM(D70:T70)-Order!F68)</f>
        <v>48</v>
      </c>
      <c r="W70" s="681">
        <f t="shared" si="5"/>
        <v>0</v>
      </c>
      <c r="X70" s="319">
        <f>IF(SUM(D70:S70)&lt;(Order!F68),0,SUM(D70:T70)+(U70*0.5)-(Order!F68))</f>
        <v>48</v>
      </c>
      <c r="Y70" s="644"/>
      <c r="Z70" s="319">
        <f t="shared" si="3"/>
        <v>48</v>
      </c>
      <c r="AA70" s="319">
        <f t="shared" si="4"/>
        <v>48</v>
      </c>
      <c r="AB70" s="642"/>
    </row>
    <row r="71" spans="1:28" ht="20.100000000000001" customHeight="1" x14ac:dyDescent="0.25">
      <c r="A71" s="245" t="str">
        <f t="shared" si="2"/>
        <v>Y</v>
      </c>
      <c r="B71" s="16" t="s">
        <v>42</v>
      </c>
      <c r="C71" s="572" t="s">
        <v>404</v>
      </c>
      <c r="D71" s="684">
        <f>Order!G69</f>
        <v>0</v>
      </c>
      <c r="E71" s="269"/>
      <c r="F71" s="270"/>
      <c r="G71" s="270">
        <v>10</v>
      </c>
      <c r="H71" s="270">
        <v>20</v>
      </c>
      <c r="I71" s="270">
        <v>10</v>
      </c>
      <c r="J71" s="270">
        <v>10</v>
      </c>
      <c r="K71" s="270">
        <v>10</v>
      </c>
      <c r="L71" s="270">
        <v>15</v>
      </c>
      <c r="M71" s="270">
        <v>15</v>
      </c>
      <c r="N71" s="270">
        <v>20</v>
      </c>
      <c r="O71" s="270">
        <v>20</v>
      </c>
      <c r="P71" s="270">
        <v>25</v>
      </c>
      <c r="Q71" s="270">
        <v>50</v>
      </c>
      <c r="R71" s="269">
        <v>30</v>
      </c>
      <c r="S71" s="271"/>
      <c r="T71" s="675">
        <f>+Order!D69</f>
        <v>0</v>
      </c>
      <c r="U71" s="675">
        <f>+Order!E69</f>
        <v>0</v>
      </c>
      <c r="V71" s="676">
        <f>IF(SUM(D71:S71)&lt;Order!F69,0,SUM(D71:T71)-Order!F69)</f>
        <v>235</v>
      </c>
      <c r="W71" s="681">
        <f t="shared" si="5"/>
        <v>0</v>
      </c>
      <c r="X71" s="319">
        <f>IF(SUM(D71:S71)&lt;(Order!F69),0,SUM(D71:T71)+(U71*0.5)-(Order!F69))</f>
        <v>235</v>
      </c>
      <c r="Y71" s="644"/>
      <c r="Z71" s="319">
        <f t="shared" si="3"/>
        <v>235</v>
      </c>
      <c r="AA71" s="319">
        <f t="shared" si="4"/>
        <v>235</v>
      </c>
      <c r="AB71" s="642"/>
    </row>
    <row r="72" spans="1:28" ht="20.100000000000001" customHeight="1" x14ac:dyDescent="0.25">
      <c r="A72" s="245" t="str">
        <f>IF(AA72&gt;0,"Y","N")</f>
        <v>Y</v>
      </c>
      <c r="B72" s="16" t="s">
        <v>96</v>
      </c>
      <c r="C72" s="572" t="s">
        <v>132</v>
      </c>
      <c r="D72" s="684">
        <f>Order!G70</f>
        <v>0</v>
      </c>
      <c r="E72" s="269"/>
      <c r="F72" s="270"/>
      <c r="G72" s="270">
        <v>5</v>
      </c>
      <c r="H72" s="270">
        <v>25</v>
      </c>
      <c r="I72" s="270">
        <v>10</v>
      </c>
      <c r="J72" s="270">
        <v>10</v>
      </c>
      <c r="K72" s="270">
        <v>10</v>
      </c>
      <c r="L72" s="270">
        <v>10</v>
      </c>
      <c r="M72" s="270">
        <v>10</v>
      </c>
      <c r="N72" s="270">
        <v>15</v>
      </c>
      <c r="O72" s="270">
        <v>15</v>
      </c>
      <c r="P72" s="270">
        <v>25</v>
      </c>
      <c r="Q72" s="270">
        <v>30</v>
      </c>
      <c r="R72" s="269">
        <v>20</v>
      </c>
      <c r="S72" s="271"/>
      <c r="T72" s="675">
        <f>+Order!D70</f>
        <v>0</v>
      </c>
      <c r="U72" s="675">
        <f>+Order!E70</f>
        <v>0</v>
      </c>
      <c r="V72" s="676">
        <f>SUM(D72:T72)</f>
        <v>185</v>
      </c>
      <c r="W72" s="681">
        <f t="shared" si="5"/>
        <v>0</v>
      </c>
      <c r="X72" s="319">
        <f>SUM(D72:T72)+(U72*0.5)</f>
        <v>185</v>
      </c>
      <c r="Y72" s="644"/>
      <c r="Z72" s="319">
        <f>SUM(G72:T72)</f>
        <v>185</v>
      </c>
      <c r="AA72" s="319">
        <f>SUM(D72:U72)</f>
        <v>185</v>
      </c>
      <c r="AB72" s="642"/>
    </row>
    <row r="73" spans="1:28" ht="20.100000000000001" customHeight="1" x14ac:dyDescent="0.25">
      <c r="A73" s="245" t="str">
        <f>IF(AA73&gt;0,"Y","N")</f>
        <v>Y</v>
      </c>
      <c r="B73" s="16" t="s">
        <v>210</v>
      </c>
      <c r="C73" s="572" t="s">
        <v>129</v>
      </c>
      <c r="D73" s="684">
        <f>Order!G71</f>
        <v>0</v>
      </c>
      <c r="E73" s="269"/>
      <c r="F73" s="270"/>
      <c r="G73" s="428">
        <v>5</v>
      </c>
      <c r="H73" s="428">
        <v>20</v>
      </c>
      <c r="I73" s="428">
        <v>10</v>
      </c>
      <c r="J73" s="428">
        <v>10</v>
      </c>
      <c r="K73" s="428">
        <v>10</v>
      </c>
      <c r="L73" s="428">
        <v>15</v>
      </c>
      <c r="M73" s="270">
        <v>15</v>
      </c>
      <c r="N73" s="428">
        <v>20</v>
      </c>
      <c r="O73" s="428">
        <v>15</v>
      </c>
      <c r="P73" s="428">
        <v>20</v>
      </c>
      <c r="Q73" s="428">
        <v>25</v>
      </c>
      <c r="R73" s="428">
        <v>15</v>
      </c>
      <c r="S73" s="271"/>
      <c r="T73" s="675">
        <f>+Order!D71</f>
        <v>0</v>
      </c>
      <c r="U73" s="675">
        <f>+Order!E71</f>
        <v>0</v>
      </c>
      <c r="V73" s="676">
        <f>IF(SUM(D73:S73)&lt;Order!F71,0,SUM(D73:T73)-Order!F71)</f>
        <v>180</v>
      </c>
      <c r="W73" s="681">
        <f t="shared" si="5"/>
        <v>0</v>
      </c>
      <c r="X73" s="319">
        <f>IF(SUM(D73:S73)&lt;(Order!F71),0,SUM(D73:T73)+(U73*0.5)-(Order!F71))</f>
        <v>180</v>
      </c>
      <c r="Y73" s="644"/>
      <c r="Z73" s="319">
        <f>SUM(G73:T73)</f>
        <v>180</v>
      </c>
      <c r="AA73" s="319">
        <f>SUM(D73:U73)</f>
        <v>180</v>
      </c>
      <c r="AB73" s="642"/>
    </row>
    <row r="74" spans="1:28" ht="20.100000000000001" customHeight="1" x14ac:dyDescent="0.25">
      <c r="A74" s="245" t="str">
        <f>IF(AA74&gt;0,"Y","N")</f>
        <v>N</v>
      </c>
      <c r="B74" s="16" t="s">
        <v>75</v>
      </c>
      <c r="C74" s="572" t="s">
        <v>405</v>
      </c>
      <c r="D74" s="684">
        <f>Order!G72</f>
        <v>0</v>
      </c>
      <c r="E74" s="269"/>
      <c r="F74" s="270"/>
      <c r="G74" s="428"/>
      <c r="H74" s="428"/>
      <c r="I74" s="428"/>
      <c r="J74" s="428"/>
      <c r="K74" s="428"/>
      <c r="L74" s="428"/>
      <c r="M74" s="428"/>
      <c r="N74" s="270"/>
      <c r="O74" s="428"/>
      <c r="P74" s="428"/>
      <c r="Q74" s="428"/>
      <c r="R74" s="428"/>
      <c r="S74" s="271"/>
      <c r="T74" s="675">
        <f>+Order!D72</f>
        <v>0</v>
      </c>
      <c r="U74" s="675">
        <f>+Order!E72</f>
        <v>0</v>
      </c>
      <c r="V74" s="676">
        <f>IF(SUM(D74:S74)&lt;Order!F72,0,SUM(D74:T74)-Order!F72)</f>
        <v>0</v>
      </c>
      <c r="W74" s="681">
        <f>+U74</f>
        <v>0</v>
      </c>
      <c r="X74" s="319">
        <f>IF(SUM(D74:S74)&lt;(Order!F72),0,SUM(D74:T74)+(U74*0.5)-(Order!F72))</f>
        <v>0</v>
      </c>
      <c r="Y74" s="644"/>
      <c r="Z74" s="319">
        <f>SUM(G74:T74)</f>
        <v>0</v>
      </c>
      <c r="AA74" s="319">
        <f>SUM(D74:U74)</f>
        <v>0</v>
      </c>
      <c r="AB74" s="642"/>
    </row>
    <row r="75" spans="1:28" ht="20.100000000000001" customHeight="1" x14ac:dyDescent="0.25">
      <c r="A75" s="245" t="str">
        <f>IF(AA75&gt;0,"Y","N")</f>
        <v>N</v>
      </c>
      <c r="B75" s="16" t="s">
        <v>211</v>
      </c>
      <c r="C75" s="572" t="s">
        <v>130</v>
      </c>
      <c r="D75" s="684">
        <f>Order!G73</f>
        <v>0</v>
      </c>
      <c r="E75" s="269"/>
      <c r="F75" s="270"/>
      <c r="G75" s="428"/>
      <c r="H75" s="428"/>
      <c r="I75" s="428"/>
      <c r="J75" s="428"/>
      <c r="K75" s="428"/>
      <c r="L75" s="428"/>
      <c r="M75" s="270"/>
      <c r="N75" s="428"/>
      <c r="O75" s="428"/>
      <c r="P75" s="428"/>
      <c r="Q75" s="428"/>
      <c r="R75" s="428"/>
      <c r="S75" s="271"/>
      <c r="T75" s="675">
        <f>+Order!D73</f>
        <v>0</v>
      </c>
      <c r="U75" s="675">
        <f>+Order!E73</f>
        <v>0</v>
      </c>
      <c r="V75" s="676">
        <f>IF(SUM(D75:S75)&lt;Order!F73,0,SUM(D75:T75)-Order!F73)</f>
        <v>0</v>
      </c>
      <c r="W75" s="319">
        <f>+U75</f>
        <v>0</v>
      </c>
      <c r="X75" s="319">
        <f>IF(SUM(D75:S75)&lt;(Order!F73),0,SUM(D75:T75)+(U75*0.5)-(Order!F73))</f>
        <v>0</v>
      </c>
      <c r="Y75" s="644"/>
      <c r="Z75" s="319">
        <f>SUM(G75:T75)</f>
        <v>0</v>
      </c>
      <c r="AA75" s="319">
        <f>SUM(D75:U75)</f>
        <v>0</v>
      </c>
      <c r="AB75" s="642"/>
    </row>
    <row r="76" spans="1:28" ht="20.100000000000001" customHeight="1" thickBot="1" x14ac:dyDescent="0.3">
      <c r="A76" s="245" t="str">
        <f>IF(AA76&gt;0,"Y","N")</f>
        <v>N</v>
      </c>
      <c r="B76" s="246" t="s">
        <v>261</v>
      </c>
      <c r="C76" s="574" t="s">
        <v>386</v>
      </c>
      <c r="D76" s="686">
        <f>Order!G74</f>
        <v>0</v>
      </c>
      <c r="E76" s="274"/>
      <c r="F76" s="273"/>
      <c r="G76" s="273"/>
      <c r="H76" s="273"/>
      <c r="I76" s="273"/>
      <c r="J76" s="273"/>
      <c r="K76" s="273"/>
      <c r="L76" s="273"/>
      <c r="M76" s="273"/>
      <c r="N76" s="273"/>
      <c r="O76" s="273"/>
      <c r="P76" s="273"/>
      <c r="Q76" s="273"/>
      <c r="R76" s="274"/>
      <c r="S76" s="275"/>
      <c r="T76" s="678">
        <f>+Order!D74</f>
        <v>0</v>
      </c>
      <c r="U76" s="678">
        <f>+Order!E74</f>
        <v>0</v>
      </c>
      <c r="V76" s="678">
        <f>SUM(D76:T76)</f>
        <v>0</v>
      </c>
      <c r="W76" s="682">
        <f>+U76</f>
        <v>0</v>
      </c>
      <c r="X76" s="679">
        <f>SUM(D76:T76)+(U76*0.5)</f>
        <v>0</v>
      </c>
      <c r="Y76" s="644"/>
      <c r="Z76" s="679">
        <f>SUM(G76:T76)</f>
        <v>0</v>
      </c>
      <c r="AA76" s="679">
        <f>SUM(D76:U76)</f>
        <v>0</v>
      </c>
      <c r="AB76" s="642"/>
    </row>
    <row r="77" spans="1:28" ht="15" customHeight="1" x14ac:dyDescent="0.25">
      <c r="A77" s="245" t="s">
        <v>300</v>
      </c>
      <c r="B77" s="196"/>
      <c r="C77" s="196"/>
      <c r="D77" s="641">
        <f>SUM(D7:D76)</f>
        <v>0</v>
      </c>
      <c r="E77" s="641">
        <f t="shared" ref="E77:S77" si="8">SUM(E7:E76)</f>
        <v>0</v>
      </c>
      <c r="F77" s="641"/>
      <c r="G77" s="641">
        <v>0</v>
      </c>
      <c r="H77" s="641">
        <v>0</v>
      </c>
      <c r="I77" s="641">
        <v>0</v>
      </c>
      <c r="J77" s="641">
        <v>0</v>
      </c>
      <c r="K77" s="641">
        <v>0</v>
      </c>
      <c r="L77" s="641">
        <v>2</v>
      </c>
      <c r="M77" s="641">
        <v>3</v>
      </c>
      <c r="N77" s="641">
        <v>3</v>
      </c>
      <c r="O77" s="641">
        <v>3</v>
      </c>
      <c r="P77" s="641">
        <v>3</v>
      </c>
      <c r="Q77" s="641">
        <v>3</v>
      </c>
      <c r="R77" s="641">
        <v>10</v>
      </c>
      <c r="S77" s="641">
        <v>15</v>
      </c>
      <c r="T77" s="642">
        <f>SUMIF(T7:T76,"&gt;0",T7:T76)</f>
        <v>0</v>
      </c>
      <c r="U77" s="642">
        <f>SUMIF(U7:U76,"&gt;0",U7:U76)</f>
        <v>0</v>
      </c>
      <c r="V77" s="648"/>
      <c r="W77" s="648"/>
      <c r="X77" s="642">
        <f>SUM(X7:X76)</f>
        <v>2337</v>
      </c>
      <c r="Y77" s="643"/>
      <c r="Z77" s="642"/>
      <c r="AA77" s="642"/>
      <c r="AB77" s="642"/>
    </row>
    <row r="78" spans="1:28" ht="15" hidden="1" customHeight="1" x14ac:dyDescent="0.25">
      <c r="G78" s="1">
        <v>10</v>
      </c>
      <c r="H78" s="1">
        <v>5</v>
      </c>
      <c r="I78" s="1">
        <v>5</v>
      </c>
      <c r="J78" s="1">
        <v>5</v>
      </c>
      <c r="K78" s="1">
        <v>3</v>
      </c>
      <c r="L78" s="1">
        <v>0</v>
      </c>
      <c r="M78" s="1">
        <v>5</v>
      </c>
      <c r="N78" s="1">
        <v>10</v>
      </c>
      <c r="O78" s="1">
        <v>10</v>
      </c>
      <c r="P78" s="1">
        <v>15</v>
      </c>
      <c r="Q78" s="1">
        <v>20</v>
      </c>
      <c r="R78" s="1">
        <v>15</v>
      </c>
    </row>
    <row r="81" spans="7:18" ht="15" hidden="1" customHeight="1" x14ac:dyDescent="0.25">
      <c r="G81" s="1">
        <v>4</v>
      </c>
      <c r="H81" s="1">
        <v>0</v>
      </c>
      <c r="I81" s="1">
        <v>1</v>
      </c>
      <c r="J81" s="1">
        <v>5</v>
      </c>
      <c r="K81" s="1">
        <v>1</v>
      </c>
      <c r="L81" s="1">
        <v>2</v>
      </c>
      <c r="M81" s="1">
        <v>2</v>
      </c>
      <c r="N81" s="1">
        <v>1</v>
      </c>
      <c r="O81" s="1">
        <v>3</v>
      </c>
      <c r="P81" s="1">
        <v>3</v>
      </c>
      <c r="Q81" s="1">
        <v>7</v>
      </c>
      <c r="R81" s="1">
        <v>7</v>
      </c>
    </row>
    <row r="82" spans="7:18" ht="15" hidden="1" customHeight="1" x14ac:dyDescent="0.25">
      <c r="G82" s="1">
        <v>4</v>
      </c>
      <c r="H82" s="1">
        <v>0</v>
      </c>
      <c r="I82" s="1">
        <v>1</v>
      </c>
      <c r="J82" s="1">
        <v>5</v>
      </c>
      <c r="K82" s="1">
        <v>2</v>
      </c>
      <c r="L82" s="1">
        <v>2</v>
      </c>
      <c r="M82" s="1">
        <v>2</v>
      </c>
      <c r="N82" s="1">
        <v>1</v>
      </c>
      <c r="O82" s="1">
        <v>3</v>
      </c>
      <c r="P82" s="1">
        <v>3</v>
      </c>
      <c r="Q82" s="1">
        <v>7</v>
      </c>
      <c r="R82" s="1">
        <v>6</v>
      </c>
    </row>
    <row r="91" spans="7:18" ht="15" hidden="1" customHeight="1" x14ac:dyDescent="0.25">
      <c r="G91" s="1">
        <v>2</v>
      </c>
      <c r="H91" s="1">
        <v>2</v>
      </c>
      <c r="I91" s="1">
        <v>2</v>
      </c>
      <c r="J91" s="1">
        <v>2</v>
      </c>
      <c r="K91" s="1">
        <v>2</v>
      </c>
      <c r="L91" s="1">
        <v>3</v>
      </c>
      <c r="M91" s="1">
        <v>3</v>
      </c>
      <c r="N91" s="1">
        <v>3</v>
      </c>
      <c r="O91" s="1">
        <v>5</v>
      </c>
      <c r="P91" s="1">
        <v>5</v>
      </c>
      <c r="Q91" s="1">
        <v>5</v>
      </c>
      <c r="R91" s="1">
        <v>6</v>
      </c>
    </row>
    <row r="92" spans="7:18" ht="15" hidden="1" customHeight="1" x14ac:dyDescent="0.25">
      <c r="G92" s="1">
        <v>10</v>
      </c>
      <c r="H92" s="1">
        <v>2</v>
      </c>
      <c r="I92" s="1">
        <v>2</v>
      </c>
      <c r="J92" s="1">
        <v>2</v>
      </c>
      <c r="K92" s="1">
        <v>2</v>
      </c>
      <c r="L92" s="1">
        <v>3</v>
      </c>
      <c r="M92" s="1">
        <v>3</v>
      </c>
      <c r="N92" s="1">
        <v>3</v>
      </c>
      <c r="O92" s="1">
        <v>5</v>
      </c>
      <c r="P92" s="1">
        <v>5</v>
      </c>
      <c r="Q92" s="1">
        <v>5</v>
      </c>
      <c r="R92" s="1">
        <v>8</v>
      </c>
    </row>
    <row r="93" spans="7:18" ht="15" hidden="1" customHeight="1" x14ac:dyDescent="0.25">
      <c r="G93" s="1">
        <v>20</v>
      </c>
      <c r="H93" s="1">
        <v>2</v>
      </c>
      <c r="I93" s="1">
        <v>2</v>
      </c>
      <c r="J93" s="1">
        <v>2</v>
      </c>
      <c r="K93" s="1">
        <v>2</v>
      </c>
      <c r="L93" s="1">
        <v>3</v>
      </c>
      <c r="M93" s="1">
        <v>3</v>
      </c>
      <c r="N93" s="1">
        <v>3</v>
      </c>
      <c r="O93" s="1">
        <v>5</v>
      </c>
      <c r="P93" s="1">
        <v>5</v>
      </c>
      <c r="Q93" s="1">
        <v>5</v>
      </c>
      <c r="R93" s="1">
        <v>8</v>
      </c>
    </row>
    <row r="98" spans="2:27" ht="15" hidden="1" customHeight="1" x14ac:dyDescent="0.25">
      <c r="G98" s="9"/>
    </row>
    <row r="99" spans="2:27" ht="15" hidden="1" customHeight="1" x14ac:dyDescent="0.25">
      <c r="G99" s="10"/>
    </row>
    <row r="100" spans="2:27" ht="15" hidden="1" customHeight="1" x14ac:dyDescent="0.25">
      <c r="G100" s="9"/>
    </row>
    <row r="101" spans="2:27" ht="15" hidden="1" customHeight="1" x14ac:dyDescent="0.25">
      <c r="E101" s="7"/>
      <c r="G101" s="7"/>
      <c r="H101" s="7"/>
      <c r="I101" s="7"/>
      <c r="J101" s="7"/>
      <c r="K101" s="7"/>
      <c r="L101" s="7"/>
      <c r="M101" s="7"/>
      <c r="N101" s="7"/>
      <c r="O101" s="7"/>
      <c r="P101" s="7"/>
      <c r="Q101" s="7"/>
      <c r="R101" s="7"/>
      <c r="S101" s="7"/>
      <c r="T101" s="11"/>
      <c r="U101" s="11"/>
      <c r="V101" s="11"/>
      <c r="W101" s="11"/>
      <c r="X101" s="6"/>
      <c r="Y101" s="6"/>
      <c r="Z101" s="6"/>
      <c r="AA101" s="6"/>
    </row>
    <row r="102" spans="2:27" ht="15" hidden="1" customHeight="1" x14ac:dyDescent="0.25">
      <c r="B102" s="12"/>
      <c r="C102" s="12"/>
      <c r="D102" s="12"/>
      <c r="E102" s="7"/>
      <c r="F102" s="13"/>
      <c r="G102" s="14"/>
      <c r="H102" s="7"/>
      <c r="I102" s="7"/>
      <c r="J102" s="7"/>
      <c r="K102" s="7"/>
      <c r="L102" s="7"/>
      <c r="M102" s="7"/>
      <c r="N102" s="7"/>
      <c r="O102" s="7"/>
      <c r="P102" s="7"/>
      <c r="Q102" s="7"/>
      <c r="R102" s="7"/>
      <c r="S102" s="7"/>
      <c r="T102" s="11"/>
      <c r="U102" s="11"/>
      <c r="V102" s="11"/>
      <c r="W102" s="11"/>
      <c r="X102" s="6"/>
      <c r="Y102" s="6"/>
      <c r="Z102" s="6"/>
      <c r="AA102" s="6"/>
    </row>
    <row r="103" spans="2:27" ht="15" hidden="1" customHeight="1" x14ac:dyDescent="0.25">
      <c r="B103" s="12"/>
      <c r="C103" s="12"/>
      <c r="D103" s="12"/>
      <c r="E103" s="7"/>
      <c r="G103" s="7"/>
      <c r="H103" s="7"/>
      <c r="I103" s="7"/>
      <c r="J103" s="7"/>
      <c r="K103" s="7"/>
      <c r="L103" s="7"/>
      <c r="M103" s="7"/>
      <c r="N103" s="7"/>
      <c r="O103" s="7"/>
      <c r="P103" s="7"/>
      <c r="Q103" s="7"/>
      <c r="R103" s="7"/>
      <c r="S103" s="7"/>
      <c r="T103" s="11"/>
      <c r="U103" s="11"/>
      <c r="V103" s="11"/>
      <c r="W103" s="11"/>
      <c r="X103" s="6"/>
      <c r="Y103" s="6"/>
      <c r="Z103" s="6"/>
      <c r="AA103" s="6"/>
    </row>
    <row r="104" spans="2:27" ht="15" hidden="1" customHeight="1" x14ac:dyDescent="0.25">
      <c r="B104" s="12"/>
      <c r="C104" s="12"/>
      <c r="D104" s="12"/>
      <c r="E104" s="7"/>
      <c r="G104" s="7"/>
      <c r="H104" s="7"/>
      <c r="I104" s="7"/>
      <c r="J104" s="7"/>
      <c r="K104" s="7"/>
      <c r="L104" s="7"/>
      <c r="M104" s="7"/>
      <c r="N104" s="7"/>
      <c r="O104" s="7"/>
      <c r="P104" s="7"/>
      <c r="Q104" s="7"/>
      <c r="R104" s="7"/>
      <c r="S104" s="7"/>
      <c r="T104" s="11"/>
      <c r="U104" s="11"/>
      <c r="V104" s="11"/>
      <c r="W104" s="11"/>
      <c r="X104" s="6"/>
      <c r="Y104" s="6"/>
      <c r="Z104" s="6"/>
      <c r="AA104" s="6"/>
    </row>
    <row r="105" spans="2:27" ht="15" hidden="1" customHeight="1" x14ac:dyDescent="0.25">
      <c r="B105" s="12"/>
      <c r="C105" s="12"/>
      <c r="D105" s="12"/>
      <c r="E105" s="7"/>
      <c r="G105" s="7"/>
      <c r="H105" s="7"/>
      <c r="I105" s="7"/>
      <c r="J105" s="7"/>
      <c r="K105" s="7"/>
      <c r="L105" s="7"/>
      <c r="M105" s="7"/>
      <c r="N105" s="7"/>
      <c r="O105" s="7"/>
      <c r="P105" s="7"/>
      <c r="Q105" s="7"/>
      <c r="R105" s="7"/>
      <c r="S105" s="7"/>
      <c r="T105" s="11"/>
      <c r="U105" s="11"/>
      <c r="V105" s="11"/>
      <c r="W105" s="11"/>
      <c r="X105" s="6"/>
      <c r="Y105" s="6"/>
      <c r="Z105" s="6"/>
      <c r="AA105" s="6"/>
    </row>
    <row r="106" spans="2:27" ht="15" hidden="1" customHeight="1" x14ac:dyDescent="0.25">
      <c r="B106" s="12"/>
      <c r="C106" s="12"/>
      <c r="D106" s="12"/>
      <c r="E106" s="7"/>
      <c r="F106" s="13"/>
      <c r="G106" s="14"/>
      <c r="H106" s="7"/>
      <c r="I106" s="7"/>
      <c r="J106" s="7"/>
      <c r="K106" s="7"/>
      <c r="L106" s="7"/>
      <c r="M106" s="7"/>
      <c r="N106" s="7"/>
      <c r="O106" s="7"/>
      <c r="P106" s="7"/>
      <c r="Q106" s="7"/>
      <c r="R106" s="7"/>
      <c r="S106" s="7"/>
      <c r="T106" s="11"/>
      <c r="U106" s="11"/>
      <c r="V106" s="11"/>
      <c r="W106" s="11"/>
      <c r="X106" s="6"/>
      <c r="Y106" s="6"/>
      <c r="Z106" s="6"/>
      <c r="AA106" s="6"/>
    </row>
    <row r="107" spans="2:27" ht="15" hidden="1" customHeight="1" x14ac:dyDescent="0.25">
      <c r="G107" s="9"/>
    </row>
    <row r="108" spans="2:27" ht="15" hidden="1" customHeight="1" x14ac:dyDescent="0.25">
      <c r="G108" s="10"/>
    </row>
    <row r="109" spans="2:27" ht="15" hidden="1" customHeight="1" x14ac:dyDescent="0.25">
      <c r="G109" s="9"/>
    </row>
    <row r="110" spans="2:27" ht="15" hidden="1" customHeight="1" x14ac:dyDescent="0.25">
      <c r="E110" s="7"/>
      <c r="G110" s="7"/>
      <c r="H110" s="7"/>
      <c r="I110" s="7"/>
      <c r="J110" s="7"/>
      <c r="K110" s="7"/>
      <c r="L110" s="7"/>
      <c r="M110" s="7"/>
      <c r="N110" s="7"/>
      <c r="O110" s="7"/>
      <c r="P110" s="7"/>
      <c r="Q110" s="7"/>
      <c r="R110" s="7"/>
      <c r="S110" s="7"/>
      <c r="T110" s="11"/>
      <c r="U110" s="11"/>
      <c r="V110" s="11"/>
      <c r="W110" s="11"/>
      <c r="X110" s="6"/>
      <c r="Y110" s="6"/>
      <c r="Z110" s="6"/>
      <c r="AA110" s="6"/>
    </row>
    <row r="111" spans="2:27" ht="15" hidden="1" customHeight="1" x14ac:dyDescent="0.25">
      <c r="B111" s="12"/>
      <c r="C111" s="12"/>
      <c r="D111" s="12"/>
      <c r="E111" s="7"/>
      <c r="F111" s="13"/>
      <c r="G111" s="14"/>
      <c r="H111" s="7"/>
      <c r="I111" s="7"/>
      <c r="J111" s="7"/>
      <c r="K111" s="7"/>
      <c r="L111" s="7"/>
      <c r="M111" s="7"/>
      <c r="N111" s="7"/>
      <c r="O111" s="7"/>
      <c r="P111" s="7"/>
      <c r="Q111" s="7"/>
      <c r="R111" s="7"/>
      <c r="S111" s="7"/>
      <c r="T111" s="11"/>
      <c r="U111" s="11"/>
      <c r="V111" s="11"/>
      <c r="W111" s="11"/>
      <c r="X111" s="6"/>
      <c r="Y111" s="6"/>
      <c r="Z111" s="6"/>
      <c r="AA111" s="6"/>
    </row>
    <row r="112" spans="2:27" ht="15" hidden="1" customHeight="1" x14ac:dyDescent="0.25">
      <c r="B112" s="12"/>
      <c r="C112" s="12"/>
      <c r="D112" s="12"/>
      <c r="E112" s="7"/>
      <c r="F112" s="14"/>
      <c r="G112" s="14"/>
      <c r="H112" s="7"/>
      <c r="I112" s="7"/>
      <c r="J112" s="7"/>
      <c r="K112" s="7"/>
      <c r="L112" s="7"/>
      <c r="M112" s="7"/>
      <c r="N112" s="7"/>
      <c r="O112" s="7"/>
      <c r="P112" s="7"/>
      <c r="Q112" s="7"/>
      <c r="R112" s="7"/>
      <c r="S112" s="7"/>
      <c r="T112" s="11"/>
      <c r="U112" s="11"/>
      <c r="V112" s="11"/>
      <c r="W112" s="11"/>
      <c r="X112" s="6"/>
      <c r="Y112" s="6"/>
      <c r="Z112" s="6"/>
      <c r="AA112" s="6"/>
    </row>
    <row r="113" spans="2:27" ht="15" hidden="1" customHeight="1" x14ac:dyDescent="0.25">
      <c r="B113" s="12"/>
      <c r="C113" s="12"/>
      <c r="D113" s="12"/>
      <c r="E113" s="7"/>
      <c r="F113" s="14"/>
      <c r="G113" s="14"/>
      <c r="H113" s="7"/>
      <c r="I113" s="7"/>
      <c r="J113" s="7"/>
      <c r="K113" s="7"/>
      <c r="L113" s="7"/>
      <c r="M113" s="7"/>
      <c r="N113" s="7"/>
      <c r="O113" s="7"/>
      <c r="P113" s="7"/>
      <c r="Q113" s="7"/>
      <c r="R113" s="7"/>
      <c r="S113" s="7"/>
      <c r="T113" s="11"/>
      <c r="U113" s="11"/>
      <c r="V113" s="11"/>
      <c r="W113" s="11"/>
      <c r="X113" s="6"/>
      <c r="Y113" s="6"/>
      <c r="Z113" s="6"/>
      <c r="AA113" s="6"/>
    </row>
    <row r="114" spans="2:27" ht="15" hidden="1" customHeight="1" x14ac:dyDescent="0.25">
      <c r="B114" s="12"/>
      <c r="C114" s="12"/>
      <c r="D114" s="12"/>
      <c r="E114" s="7"/>
      <c r="F114" s="14"/>
      <c r="G114" s="14"/>
      <c r="H114" s="7"/>
      <c r="I114" s="7"/>
      <c r="J114" s="7"/>
      <c r="K114" s="7"/>
      <c r="L114" s="7"/>
      <c r="M114" s="7"/>
      <c r="N114" s="7"/>
      <c r="O114" s="7"/>
      <c r="P114" s="7"/>
      <c r="Q114" s="7"/>
      <c r="R114" s="7"/>
      <c r="S114" s="7"/>
      <c r="T114" s="11"/>
      <c r="U114" s="11"/>
      <c r="V114" s="11"/>
      <c r="W114" s="11"/>
      <c r="X114" s="6"/>
      <c r="Y114" s="6"/>
      <c r="Z114" s="6"/>
      <c r="AA114" s="6"/>
    </row>
    <row r="115" spans="2:27" ht="15" hidden="1" customHeight="1" x14ac:dyDescent="0.25">
      <c r="B115" s="12"/>
      <c r="C115" s="12"/>
      <c r="D115" s="12"/>
      <c r="E115" s="7"/>
      <c r="F115" s="14"/>
      <c r="G115" s="14"/>
      <c r="H115" s="7"/>
      <c r="I115" s="7"/>
      <c r="J115" s="7"/>
      <c r="K115" s="7"/>
      <c r="L115" s="7"/>
      <c r="M115" s="7"/>
      <c r="N115" s="7"/>
      <c r="O115" s="7"/>
      <c r="P115" s="7"/>
      <c r="Q115" s="7"/>
      <c r="R115" s="7"/>
      <c r="S115" s="7"/>
      <c r="T115" s="11"/>
      <c r="U115" s="11"/>
      <c r="V115" s="11"/>
      <c r="W115" s="11"/>
      <c r="X115" s="6"/>
      <c r="Y115" s="6"/>
      <c r="Z115" s="6"/>
      <c r="AA115" s="6"/>
    </row>
    <row r="116" spans="2:27" ht="15" hidden="1" customHeight="1" x14ac:dyDescent="0.25">
      <c r="B116" s="12"/>
      <c r="C116" s="12"/>
      <c r="D116" s="12"/>
      <c r="E116" s="7"/>
      <c r="F116" s="13"/>
      <c r="G116" s="14"/>
      <c r="H116" s="7"/>
      <c r="I116" s="7"/>
      <c r="J116" s="7"/>
      <c r="K116" s="7"/>
      <c r="L116" s="7"/>
      <c r="M116" s="7"/>
      <c r="N116" s="7"/>
      <c r="O116" s="7"/>
      <c r="P116" s="7"/>
      <c r="Q116" s="7"/>
      <c r="R116" s="7"/>
      <c r="S116" s="7"/>
      <c r="T116" s="11"/>
      <c r="U116" s="11"/>
      <c r="V116" s="11"/>
      <c r="W116" s="11"/>
      <c r="X116" s="6"/>
      <c r="Y116" s="6"/>
      <c r="Z116" s="6"/>
      <c r="AA116" s="6"/>
    </row>
    <row r="117" spans="2:27" ht="15" hidden="1" customHeight="1" x14ac:dyDescent="0.25">
      <c r="G117" s="9"/>
    </row>
  </sheetData>
  <sheetProtection selectLockedCells="1"/>
  <autoFilter ref="A1:A342" xr:uid="{00000000-0009-0000-0000-000005000000}"/>
  <mergeCells count="6">
    <mergeCell ref="Y33:Y34"/>
    <mergeCell ref="L2:W4"/>
    <mergeCell ref="B5:W5"/>
    <mergeCell ref="B2:K2"/>
    <mergeCell ref="B3:K3"/>
    <mergeCell ref="B4:K4"/>
  </mergeCells>
  <phoneticPr fontId="3" type="noConversion"/>
  <dataValidations count="1">
    <dataValidation type="list" allowBlank="1" showErrorMessage="1" errorTitle="Admin@Viraj Lakshan Rathnayake" error="                    ***The Value You Entered is Not Valid***_x000a_A user has restricted values that can be entered into this cell._x000a_          ***Contact Your Administrator to Request Access***" sqref="B3:K3" xr:uid="{00000000-0002-0000-0500-000000000000}">
      <formula1>"Weekdays, Saturday, Sunday, Poya, Curfew, April New Year"</formula1>
    </dataValidation>
  </dataValidations>
  <pageMargins left="0" right="0" top="0" bottom="0.4" header="0" footer="0"/>
  <pageSetup paperSize="8" scale="76" orientation="portrait" r:id="rId1"/>
  <headerFooter>
    <oddFooter>&amp;L&amp;"Cambria,Regular"*මෙම පත්‍රිකාව Delivery අංශයට ලබාදෙන්න.*          &amp;C&amp;"Cambria,Italic"&amp;B&amp;10This File Was Prepared by LViraj on &amp;D at &amp;T</oddFooter>
  </headerFooter>
  <ignoredErrors>
    <ignoredError sqref="V63" formulaRange="1"/>
    <ignoredError sqref="X37:X38 Y35 X27 W33 X10:X11" formula="1"/>
  </ignoredErrors>
  <drawing r:id="rId2"/>
  <legacyDrawing r:id="rId3"/>
  <controls>
    <mc:AlternateContent xmlns:mc="http://schemas.openxmlformats.org/markup-compatibility/2006">
      <mc:Choice Requires="x14">
        <control shapeId="7171" r:id="rId4" name="CheckBoxPlainRoll">
          <controlPr defaultSize="0" print="0" disabled="1" autoLine="0" r:id="rId5">
            <anchor moveWithCells="1">
              <from>
                <xdr:col>25</xdr:col>
                <xdr:colOff>180975</xdr:colOff>
                <xdr:row>0</xdr:row>
                <xdr:rowOff>133350</xdr:rowOff>
              </from>
              <to>
                <xdr:col>26</xdr:col>
                <xdr:colOff>85725</xdr:colOff>
                <xdr:row>1</xdr:row>
                <xdr:rowOff>200025</xdr:rowOff>
              </to>
            </anchor>
          </controlPr>
        </control>
      </mc:Choice>
      <mc:Fallback>
        <control shapeId="7171" r:id="rId4" name="CheckBoxPlainRoll"/>
      </mc:Fallback>
    </mc:AlternateContent>
    <mc:AlternateContent xmlns:mc="http://schemas.openxmlformats.org/markup-compatibility/2006">
      <mc:Choice Requires="x14">
        <control shapeId="7172" r:id="rId6" name="CheckBoxPizza">
          <controlPr defaultSize="0" print="0" disabled="1" autoLine="0" r:id="rId5">
            <anchor moveWithCells="1">
              <from>
                <xdr:col>25</xdr:col>
                <xdr:colOff>180975</xdr:colOff>
                <xdr:row>2</xdr:row>
                <xdr:rowOff>0</xdr:rowOff>
              </from>
              <to>
                <xdr:col>26</xdr:col>
                <xdr:colOff>85725</xdr:colOff>
                <xdr:row>2</xdr:row>
                <xdr:rowOff>257175</xdr:rowOff>
              </to>
            </anchor>
          </controlPr>
        </control>
      </mc:Choice>
      <mc:Fallback>
        <control shapeId="7172" r:id="rId6" name="CheckBoxPizza"/>
      </mc:Fallback>
    </mc:AlternateContent>
    <mc:AlternateContent xmlns:mc="http://schemas.openxmlformats.org/markup-compatibility/2006">
      <mc:Choice Requires="x14">
        <control shapeId="7169" r:id="rId7" name="Button 1">
          <controlPr defaultSize="0" print="0" autoFill="0" autoPict="0" macro="[0]!Click_to_Home" altText="Data Entry">
            <anchor moveWithCells="1">
              <from>
                <xdr:col>11</xdr:col>
                <xdr:colOff>352425</xdr:colOff>
                <xdr:row>2</xdr:row>
                <xdr:rowOff>38100</xdr:rowOff>
              </from>
              <to>
                <xdr:col>14</xdr:col>
                <xdr:colOff>190500</xdr:colOff>
                <xdr:row>2</xdr:row>
                <xdr:rowOff>438150</xdr:rowOff>
              </to>
            </anchor>
          </controlPr>
        </control>
      </mc:Choice>
    </mc:AlternateContent>
    <mc:AlternateContent xmlns:mc="http://schemas.openxmlformats.org/markup-compatibility/2006">
      <mc:Choice Requires="x14">
        <control shapeId="7170" r:id="rId8" name="Button 2">
          <controlPr defaultSize="0" print="0" autoFill="0" autoPict="0" macro="[0]!Click_to_Curry_Sheet" altText="Data Entry">
            <anchor moveWithCells="1" sizeWithCells="1">
              <from>
                <xdr:col>11</xdr:col>
                <xdr:colOff>352425</xdr:colOff>
                <xdr:row>3</xdr:row>
                <xdr:rowOff>133350</xdr:rowOff>
              </from>
              <to>
                <xdr:col>14</xdr:col>
                <xdr:colOff>190500</xdr:colOff>
                <xdr:row>3</xdr:row>
                <xdr:rowOff>533400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pageSetUpPr fitToPage="1"/>
  </sheetPr>
  <dimension ref="A1:DX337"/>
  <sheetViews>
    <sheetView showGridLines="0" zoomScale="90" zoomScaleNormal="90" workbookViewId="0">
      <pane xSplit="1" ySplit="6" topLeftCell="B7" activePane="bottomRight" state="frozen"/>
      <selection activeCell="B7" sqref="B7:J7"/>
      <selection pane="topRight" activeCell="B7" sqref="B7:J7"/>
      <selection pane="bottomLeft" activeCell="B7" sqref="B7:J7"/>
      <selection pane="bottomRight" activeCell="D10" sqref="D10"/>
    </sheetView>
  </sheetViews>
  <sheetFormatPr defaultColWidth="0" defaultRowHeight="0" customHeight="1" zeroHeight="1" x14ac:dyDescent="0.25"/>
  <cols>
    <col min="1" max="1" width="47.7109375" style="451" customWidth="1"/>
    <col min="2" max="2" width="30.7109375" style="5" customWidth="1"/>
    <col min="3" max="3" width="7.7109375" style="5" customWidth="1"/>
    <col min="4" max="4" width="6.7109375" style="5" customWidth="1"/>
    <col min="5" max="19" width="6.7109375" style="7" customWidth="1"/>
    <col min="20" max="20" width="9" style="5" customWidth="1"/>
    <col min="21" max="21" width="2.7109375" style="5" customWidth="1"/>
    <col min="22" max="22" width="15.7109375" style="479" customWidth="1"/>
    <col min="23" max="23" width="4.7109375" style="441" customWidth="1"/>
    <col min="24" max="24" width="30.7109375" style="5" customWidth="1"/>
    <col min="25" max="25" width="7.7109375" style="5" customWidth="1"/>
    <col min="26" max="26" width="6.7109375" style="5" customWidth="1"/>
    <col min="27" max="41" width="6.7109375" style="7" customWidth="1"/>
    <col min="42" max="42" width="9" style="5" customWidth="1"/>
    <col min="43" max="43" width="4.7109375" style="5" customWidth="1"/>
    <col min="44" max="44" width="4.7109375" style="441" customWidth="1"/>
    <col min="45" max="45" width="30.7109375" style="5" customWidth="1"/>
    <col min="46" max="46" width="7.7109375" style="5" customWidth="1"/>
    <col min="47" max="47" width="6.7109375" style="5" customWidth="1"/>
    <col min="48" max="62" width="6.7109375" style="7" customWidth="1"/>
    <col min="63" max="63" width="9" style="5" customWidth="1"/>
    <col min="64" max="64" width="4.7109375" style="5" customWidth="1"/>
    <col min="65" max="65" width="4.7109375" style="441" customWidth="1"/>
    <col min="66" max="66" width="30.7109375" style="5" customWidth="1"/>
    <col min="67" max="67" width="7.7109375" style="5" customWidth="1"/>
    <col min="68" max="68" width="6.7109375" style="5" customWidth="1"/>
    <col min="69" max="83" width="6.7109375" style="7" customWidth="1"/>
    <col min="84" max="84" width="9" style="5" customWidth="1"/>
    <col min="85" max="85" width="4.7109375" style="5" customWidth="1"/>
    <col min="86" max="86" width="4.7109375" style="441" customWidth="1"/>
    <col min="87" max="87" width="30.7109375" style="5" customWidth="1"/>
    <col min="88" max="88" width="7.7109375" style="5" customWidth="1"/>
    <col min="89" max="89" width="6.7109375" style="5" customWidth="1"/>
    <col min="90" max="104" width="6.7109375" style="7" customWidth="1"/>
    <col min="105" max="105" width="9" style="5" customWidth="1"/>
    <col min="106" max="106" width="4.7109375" style="5" customWidth="1"/>
    <col min="107" max="107" width="4.7109375" style="441" customWidth="1"/>
    <col min="108" max="108" width="30.7109375" style="5" customWidth="1"/>
    <col min="109" max="109" width="7.7109375" style="5" customWidth="1"/>
    <col min="110" max="110" width="6.7109375" style="5" customWidth="1"/>
    <col min="111" max="125" width="6.7109375" style="7" customWidth="1"/>
    <col min="126" max="126" width="9" style="5" customWidth="1"/>
    <col min="127" max="127" width="4.7109375" style="5" customWidth="1"/>
    <col min="128" max="128" width="2.7109375" style="5" hidden="1" customWidth="1"/>
    <col min="129" max="16384" width="4.7109375" style="5" hidden="1"/>
  </cols>
  <sheetData>
    <row r="1" spans="1:127" ht="117.75" customHeight="1" thickBot="1" x14ac:dyDescent="0.3">
      <c r="A1" s="449" t="s">
        <v>300</v>
      </c>
      <c r="B1" s="1403" t="s">
        <v>359</v>
      </c>
      <c r="C1" s="1403"/>
      <c r="D1" s="1403"/>
      <c r="E1" s="1403"/>
      <c r="F1" s="1403"/>
      <c r="G1" s="1403"/>
      <c r="H1" s="1403"/>
      <c r="I1" s="1403"/>
      <c r="J1" s="1403"/>
      <c r="K1" s="1403"/>
      <c r="L1" s="1403"/>
      <c r="M1" s="1403"/>
      <c r="N1" s="1403"/>
      <c r="O1" s="1403"/>
      <c r="P1" s="1403"/>
      <c r="Q1" s="1403"/>
      <c r="R1" s="1403"/>
      <c r="S1" s="1403"/>
      <c r="T1" s="1403"/>
      <c r="U1" s="1403"/>
      <c r="W1" s="440" t="s">
        <v>300</v>
      </c>
      <c r="X1" s="1403" t="s">
        <v>359</v>
      </c>
      <c r="Y1" s="1403"/>
      <c r="Z1" s="1403"/>
      <c r="AA1" s="1403"/>
      <c r="AB1" s="1403"/>
      <c r="AC1" s="1403"/>
      <c r="AD1" s="1403"/>
      <c r="AE1" s="1403"/>
      <c r="AF1" s="1403"/>
      <c r="AG1" s="1403"/>
      <c r="AH1" s="1403"/>
      <c r="AI1" s="1403"/>
      <c r="AJ1" s="1403"/>
      <c r="AK1" s="1403"/>
      <c r="AL1" s="1403"/>
      <c r="AM1" s="1403"/>
      <c r="AN1" s="1403"/>
      <c r="AO1" s="1403"/>
      <c r="AP1" s="1403"/>
      <c r="AQ1" s="1403"/>
      <c r="AR1" s="440" t="s">
        <v>300</v>
      </c>
      <c r="AS1" s="1403" t="s">
        <v>359</v>
      </c>
      <c r="AT1" s="1403"/>
      <c r="AU1" s="1403"/>
      <c r="AV1" s="1403"/>
      <c r="AW1" s="1403"/>
      <c r="AX1" s="1403"/>
      <c r="AY1" s="1403"/>
      <c r="AZ1" s="1403"/>
      <c r="BA1" s="1403"/>
      <c r="BB1" s="1403"/>
      <c r="BC1" s="1403"/>
      <c r="BD1" s="1403"/>
      <c r="BE1" s="1403"/>
      <c r="BF1" s="1403"/>
      <c r="BG1" s="1403"/>
      <c r="BH1" s="1403"/>
      <c r="BI1" s="1403"/>
      <c r="BJ1" s="1403"/>
      <c r="BK1" s="1403"/>
      <c r="BL1" s="1403"/>
      <c r="BM1" s="440" t="s">
        <v>300</v>
      </c>
      <c r="BN1" s="1403" t="s">
        <v>359</v>
      </c>
      <c r="BO1" s="1403"/>
      <c r="BP1" s="1403"/>
      <c r="BQ1" s="1403"/>
      <c r="BR1" s="1403"/>
      <c r="BS1" s="1403"/>
      <c r="BT1" s="1403"/>
      <c r="BU1" s="1403"/>
      <c r="BV1" s="1403"/>
      <c r="BW1" s="1403"/>
      <c r="BX1" s="1403"/>
      <c r="BY1" s="1403"/>
      <c r="BZ1" s="1403"/>
      <c r="CA1" s="1403"/>
      <c r="CB1" s="1403"/>
      <c r="CC1" s="1403"/>
      <c r="CD1" s="1403"/>
      <c r="CE1" s="1403"/>
      <c r="CF1" s="1403"/>
      <c r="CG1" s="1403"/>
      <c r="CH1" s="440" t="s">
        <v>300</v>
      </c>
      <c r="CI1" s="1403" t="s">
        <v>359</v>
      </c>
      <c r="CJ1" s="1403"/>
      <c r="CK1" s="1403"/>
      <c r="CL1" s="1403"/>
      <c r="CM1" s="1403"/>
      <c r="CN1" s="1403"/>
      <c r="CO1" s="1403"/>
      <c r="CP1" s="1403"/>
      <c r="CQ1" s="1403"/>
      <c r="CR1" s="1403"/>
      <c r="CS1" s="1403"/>
      <c r="CT1" s="1403"/>
      <c r="CU1" s="1403"/>
      <c r="CV1" s="1403"/>
      <c r="CW1" s="1403"/>
      <c r="CX1" s="1403"/>
      <c r="CY1" s="1403"/>
      <c r="CZ1" s="1403"/>
      <c r="DA1" s="1403"/>
      <c r="DB1" s="1403"/>
      <c r="DC1" s="440" t="s">
        <v>300</v>
      </c>
      <c r="DD1" s="1403" t="s">
        <v>359</v>
      </c>
      <c r="DE1" s="1403"/>
      <c r="DF1" s="1403"/>
      <c r="DG1" s="1403"/>
      <c r="DH1" s="1403"/>
      <c r="DI1" s="1403"/>
      <c r="DJ1" s="1403"/>
      <c r="DK1" s="1403"/>
      <c r="DL1" s="1403"/>
      <c r="DM1" s="1403"/>
      <c r="DN1" s="1403"/>
      <c r="DO1" s="1403"/>
      <c r="DP1" s="1403"/>
      <c r="DQ1" s="1403"/>
      <c r="DR1" s="1403"/>
      <c r="DS1" s="1403"/>
      <c r="DT1" s="1403"/>
      <c r="DU1" s="1403"/>
      <c r="DV1" s="1403"/>
      <c r="DW1" s="1403"/>
    </row>
    <row r="2" spans="1:127" s="2" customFormat="1" ht="24.95" customHeight="1" x14ac:dyDescent="0.25">
      <c r="A2" s="450" t="s">
        <v>300</v>
      </c>
      <c r="B2" s="1391" t="s">
        <v>258</v>
      </c>
      <c r="C2" s="1392"/>
      <c r="D2" s="1392"/>
      <c r="E2" s="1392"/>
      <c r="F2" s="1392"/>
      <c r="G2" s="1392"/>
      <c r="H2" s="1392"/>
      <c r="I2" s="1392"/>
      <c r="J2" s="1392"/>
      <c r="K2" s="1393"/>
      <c r="L2" s="1406"/>
      <c r="M2" s="1407"/>
      <c r="N2" s="1407"/>
      <c r="O2" s="1407"/>
      <c r="P2" s="1407"/>
      <c r="Q2" s="1407"/>
      <c r="R2" s="1407"/>
      <c r="S2" s="1407"/>
      <c r="T2" s="1407"/>
      <c r="U2" s="194"/>
      <c r="V2" s="479"/>
      <c r="W2" s="321" t="s">
        <v>300</v>
      </c>
      <c r="X2" s="1391" t="s">
        <v>258</v>
      </c>
      <c r="Y2" s="1392"/>
      <c r="Z2" s="1392"/>
      <c r="AA2" s="1392"/>
      <c r="AB2" s="1392"/>
      <c r="AC2" s="1392"/>
      <c r="AD2" s="1392"/>
      <c r="AE2" s="1392"/>
      <c r="AF2" s="1392"/>
      <c r="AG2" s="1393"/>
      <c r="AH2" s="1408"/>
      <c r="AI2" s="1409"/>
      <c r="AJ2" s="1409"/>
      <c r="AK2" s="1409"/>
      <c r="AL2" s="1409"/>
      <c r="AM2" s="1409"/>
      <c r="AN2" s="1409"/>
      <c r="AO2" s="1409"/>
      <c r="AP2" s="1409"/>
      <c r="AQ2" s="194"/>
      <c r="AR2" s="321" t="s">
        <v>300</v>
      </c>
      <c r="AS2" s="1391" t="s">
        <v>258</v>
      </c>
      <c r="AT2" s="1392"/>
      <c r="AU2" s="1392"/>
      <c r="AV2" s="1392"/>
      <c r="AW2" s="1392"/>
      <c r="AX2" s="1392"/>
      <c r="AY2" s="1392"/>
      <c r="AZ2" s="1392"/>
      <c r="BA2" s="1392"/>
      <c r="BB2" s="1393"/>
      <c r="BC2" s="1410"/>
      <c r="BD2" s="1407"/>
      <c r="BE2" s="1407"/>
      <c r="BF2" s="1407"/>
      <c r="BG2" s="1407"/>
      <c r="BH2" s="1407"/>
      <c r="BI2" s="1407"/>
      <c r="BJ2" s="1407"/>
      <c r="BK2" s="1407"/>
      <c r="BL2" s="194"/>
      <c r="BM2" s="321" t="s">
        <v>300</v>
      </c>
      <c r="BN2" s="1391" t="s">
        <v>258</v>
      </c>
      <c r="BO2" s="1392"/>
      <c r="BP2" s="1392"/>
      <c r="BQ2" s="1392"/>
      <c r="BR2" s="1392"/>
      <c r="BS2" s="1392"/>
      <c r="BT2" s="1392"/>
      <c r="BU2" s="1392"/>
      <c r="BV2" s="1392"/>
      <c r="BW2" s="1393"/>
      <c r="BX2" s="1410"/>
      <c r="BY2" s="1407"/>
      <c r="BZ2" s="1407"/>
      <c r="CA2" s="1407"/>
      <c r="CB2" s="1407"/>
      <c r="CC2" s="1407"/>
      <c r="CD2" s="1407"/>
      <c r="CE2" s="1407"/>
      <c r="CF2" s="1407"/>
      <c r="CG2" s="194"/>
      <c r="CH2" s="321" t="s">
        <v>300</v>
      </c>
      <c r="CI2" s="1391" t="s">
        <v>258</v>
      </c>
      <c r="CJ2" s="1392"/>
      <c r="CK2" s="1392"/>
      <c r="CL2" s="1392"/>
      <c r="CM2" s="1392"/>
      <c r="CN2" s="1392"/>
      <c r="CO2" s="1392"/>
      <c r="CP2" s="1392"/>
      <c r="CQ2" s="1392"/>
      <c r="CR2" s="1393"/>
      <c r="CS2" s="1406"/>
      <c r="CT2" s="1407"/>
      <c r="CU2" s="1407"/>
      <c r="CV2" s="1407"/>
      <c r="CW2" s="1407"/>
      <c r="CX2" s="1407"/>
      <c r="CY2" s="1407"/>
      <c r="CZ2" s="1407"/>
      <c r="DA2" s="1407"/>
      <c r="DB2" s="194"/>
      <c r="DC2" s="321" t="s">
        <v>300</v>
      </c>
      <c r="DD2" s="1391" t="s">
        <v>258</v>
      </c>
      <c r="DE2" s="1392"/>
      <c r="DF2" s="1392"/>
      <c r="DG2" s="1392"/>
      <c r="DH2" s="1392"/>
      <c r="DI2" s="1392"/>
      <c r="DJ2" s="1392"/>
      <c r="DK2" s="1392"/>
      <c r="DL2" s="1392"/>
      <c r="DM2" s="1393"/>
      <c r="DN2" s="1406"/>
      <c r="DO2" s="1407"/>
      <c r="DP2" s="1407"/>
      <c r="DQ2" s="1407"/>
      <c r="DR2" s="1407"/>
      <c r="DS2" s="1407"/>
      <c r="DT2" s="1407"/>
      <c r="DU2" s="1407"/>
      <c r="DV2" s="1407"/>
      <c r="DW2" s="194"/>
    </row>
    <row r="3" spans="1:127" s="2" customFormat="1" ht="39.950000000000003" customHeight="1" x14ac:dyDescent="0.25">
      <c r="A3" s="450" t="s">
        <v>300</v>
      </c>
      <c r="B3" s="1394" t="s">
        <v>795</v>
      </c>
      <c r="C3" s="1395"/>
      <c r="D3" s="1395"/>
      <c r="E3" s="1395"/>
      <c r="F3" s="1395"/>
      <c r="G3" s="1395"/>
      <c r="H3" s="1395"/>
      <c r="I3" s="1395"/>
      <c r="J3" s="1395"/>
      <c r="K3" s="1396"/>
      <c r="L3" s="1406"/>
      <c r="M3" s="1407"/>
      <c r="N3" s="1407"/>
      <c r="O3" s="1407"/>
      <c r="P3" s="1407"/>
      <c r="Q3" s="1407"/>
      <c r="R3" s="1407"/>
      <c r="S3" s="1407"/>
      <c r="T3" s="1407"/>
      <c r="U3" s="194"/>
      <c r="V3" s="479"/>
      <c r="W3" s="321" t="s">
        <v>300</v>
      </c>
      <c r="X3" s="1394" t="s">
        <v>798</v>
      </c>
      <c r="Y3" s="1395"/>
      <c r="Z3" s="1395"/>
      <c r="AA3" s="1395"/>
      <c r="AB3" s="1395"/>
      <c r="AC3" s="1395"/>
      <c r="AD3" s="1395"/>
      <c r="AE3" s="1395"/>
      <c r="AF3" s="1395"/>
      <c r="AG3" s="1396"/>
      <c r="AH3" s="1408"/>
      <c r="AI3" s="1409"/>
      <c r="AJ3" s="1409"/>
      <c r="AK3" s="1409"/>
      <c r="AL3" s="1409"/>
      <c r="AM3" s="1409"/>
      <c r="AN3" s="1409"/>
      <c r="AO3" s="1409"/>
      <c r="AP3" s="1409"/>
      <c r="AQ3" s="194"/>
      <c r="AR3" s="321" t="s">
        <v>300</v>
      </c>
      <c r="AS3" s="1394" t="s">
        <v>354</v>
      </c>
      <c r="AT3" s="1395"/>
      <c r="AU3" s="1395"/>
      <c r="AV3" s="1395"/>
      <c r="AW3" s="1395"/>
      <c r="AX3" s="1395"/>
      <c r="AY3" s="1395"/>
      <c r="AZ3" s="1395"/>
      <c r="BA3" s="1395"/>
      <c r="BB3" s="1396"/>
      <c r="BC3" s="1406"/>
      <c r="BD3" s="1407"/>
      <c r="BE3" s="1407"/>
      <c r="BF3" s="1407"/>
      <c r="BG3" s="1407"/>
      <c r="BH3" s="1407"/>
      <c r="BI3" s="1407"/>
      <c r="BJ3" s="1407"/>
      <c r="BK3" s="1407"/>
      <c r="BL3" s="194"/>
      <c r="BM3" s="321" t="s">
        <v>300</v>
      </c>
      <c r="BN3" s="1394" t="s">
        <v>355</v>
      </c>
      <c r="BO3" s="1395"/>
      <c r="BP3" s="1395"/>
      <c r="BQ3" s="1395"/>
      <c r="BR3" s="1395"/>
      <c r="BS3" s="1395"/>
      <c r="BT3" s="1395"/>
      <c r="BU3" s="1395"/>
      <c r="BV3" s="1395"/>
      <c r="BW3" s="1396"/>
      <c r="BX3" s="1406"/>
      <c r="BY3" s="1407"/>
      <c r="BZ3" s="1407"/>
      <c r="CA3" s="1407"/>
      <c r="CB3" s="1407"/>
      <c r="CC3" s="1407"/>
      <c r="CD3" s="1407"/>
      <c r="CE3" s="1407"/>
      <c r="CF3" s="1407"/>
      <c r="CG3" s="194"/>
      <c r="CH3" s="321" t="s">
        <v>300</v>
      </c>
      <c r="CI3" s="1394" t="s">
        <v>358</v>
      </c>
      <c r="CJ3" s="1395"/>
      <c r="CK3" s="1395"/>
      <c r="CL3" s="1395"/>
      <c r="CM3" s="1395"/>
      <c r="CN3" s="1395"/>
      <c r="CO3" s="1395"/>
      <c r="CP3" s="1395"/>
      <c r="CQ3" s="1395"/>
      <c r="CR3" s="1396"/>
      <c r="CS3" s="1406"/>
      <c r="CT3" s="1407"/>
      <c r="CU3" s="1407"/>
      <c r="CV3" s="1407"/>
      <c r="CW3" s="1407"/>
      <c r="CX3" s="1407"/>
      <c r="CY3" s="1407"/>
      <c r="CZ3" s="1407"/>
      <c r="DA3" s="1407"/>
      <c r="DB3" s="194"/>
      <c r="DC3" s="321" t="s">
        <v>300</v>
      </c>
      <c r="DD3" s="1394" t="s">
        <v>407</v>
      </c>
      <c r="DE3" s="1395"/>
      <c r="DF3" s="1395"/>
      <c r="DG3" s="1395"/>
      <c r="DH3" s="1395"/>
      <c r="DI3" s="1395"/>
      <c r="DJ3" s="1395"/>
      <c r="DK3" s="1395"/>
      <c r="DL3" s="1395"/>
      <c r="DM3" s="1396"/>
      <c r="DN3" s="1406"/>
      <c r="DO3" s="1407"/>
      <c r="DP3" s="1407"/>
      <c r="DQ3" s="1407"/>
      <c r="DR3" s="1407"/>
      <c r="DS3" s="1407"/>
      <c r="DT3" s="1407"/>
      <c r="DU3" s="1407"/>
      <c r="DV3" s="1407"/>
      <c r="DW3" s="194"/>
    </row>
    <row r="4" spans="1:127" s="2" customFormat="1" ht="44.1" customHeight="1" thickBot="1" x14ac:dyDescent="0.3">
      <c r="A4" s="450" t="s">
        <v>300</v>
      </c>
      <c r="B4" s="1400" t="s">
        <v>258</v>
      </c>
      <c r="C4" s="1401"/>
      <c r="D4" s="1401"/>
      <c r="E4" s="1401"/>
      <c r="F4" s="1401"/>
      <c r="G4" s="1401"/>
      <c r="H4" s="1401"/>
      <c r="I4" s="1401"/>
      <c r="J4" s="1401"/>
      <c r="K4" s="1402"/>
      <c r="L4" s="1406"/>
      <c r="M4" s="1407"/>
      <c r="N4" s="1407"/>
      <c r="O4" s="1407"/>
      <c r="P4" s="1407"/>
      <c r="Q4" s="1407"/>
      <c r="R4" s="1407"/>
      <c r="S4" s="1407"/>
      <c r="T4" s="1407"/>
      <c r="U4" s="194"/>
      <c r="V4" s="479"/>
      <c r="W4" s="321" t="s">
        <v>300</v>
      </c>
      <c r="X4" s="1400" t="s">
        <v>258</v>
      </c>
      <c r="Y4" s="1401"/>
      <c r="Z4" s="1401"/>
      <c r="AA4" s="1401"/>
      <c r="AB4" s="1401"/>
      <c r="AC4" s="1401"/>
      <c r="AD4" s="1401"/>
      <c r="AE4" s="1401"/>
      <c r="AF4" s="1401"/>
      <c r="AG4" s="1402"/>
      <c r="AH4" s="1408"/>
      <c r="AI4" s="1409"/>
      <c r="AJ4" s="1409"/>
      <c r="AK4" s="1409"/>
      <c r="AL4" s="1409"/>
      <c r="AM4" s="1409"/>
      <c r="AN4" s="1409"/>
      <c r="AO4" s="1409"/>
      <c r="AP4" s="1409"/>
      <c r="AQ4" s="194"/>
      <c r="AR4" s="321" t="s">
        <v>300</v>
      </c>
      <c r="AS4" s="1400" t="s">
        <v>258</v>
      </c>
      <c r="AT4" s="1401"/>
      <c r="AU4" s="1401"/>
      <c r="AV4" s="1401"/>
      <c r="AW4" s="1401"/>
      <c r="AX4" s="1401"/>
      <c r="AY4" s="1401"/>
      <c r="AZ4" s="1401"/>
      <c r="BA4" s="1401"/>
      <c r="BB4" s="1402"/>
      <c r="BC4" s="1406"/>
      <c r="BD4" s="1407"/>
      <c r="BE4" s="1407"/>
      <c r="BF4" s="1407"/>
      <c r="BG4" s="1407"/>
      <c r="BH4" s="1407"/>
      <c r="BI4" s="1407"/>
      <c r="BJ4" s="1407"/>
      <c r="BK4" s="1407"/>
      <c r="BL4" s="194"/>
      <c r="BM4" s="321" t="s">
        <v>300</v>
      </c>
      <c r="BN4" s="1400" t="s">
        <v>258</v>
      </c>
      <c r="BO4" s="1401"/>
      <c r="BP4" s="1401"/>
      <c r="BQ4" s="1401"/>
      <c r="BR4" s="1401"/>
      <c r="BS4" s="1401"/>
      <c r="BT4" s="1401"/>
      <c r="BU4" s="1401"/>
      <c r="BV4" s="1401"/>
      <c r="BW4" s="1402"/>
      <c r="BX4" s="1406"/>
      <c r="BY4" s="1407"/>
      <c r="BZ4" s="1407"/>
      <c r="CA4" s="1407"/>
      <c r="CB4" s="1407"/>
      <c r="CC4" s="1407"/>
      <c r="CD4" s="1407"/>
      <c r="CE4" s="1407"/>
      <c r="CF4" s="1407"/>
      <c r="CG4" s="194"/>
      <c r="CH4" s="321" t="s">
        <v>300</v>
      </c>
      <c r="CI4" s="1400" t="s">
        <v>258</v>
      </c>
      <c r="CJ4" s="1401"/>
      <c r="CK4" s="1401"/>
      <c r="CL4" s="1401"/>
      <c r="CM4" s="1401"/>
      <c r="CN4" s="1401"/>
      <c r="CO4" s="1401"/>
      <c r="CP4" s="1401"/>
      <c r="CQ4" s="1401"/>
      <c r="CR4" s="1402"/>
      <c r="CS4" s="1406"/>
      <c r="CT4" s="1407"/>
      <c r="CU4" s="1407"/>
      <c r="CV4" s="1407"/>
      <c r="CW4" s="1407"/>
      <c r="CX4" s="1407"/>
      <c r="CY4" s="1407"/>
      <c r="CZ4" s="1407"/>
      <c r="DA4" s="1407"/>
      <c r="DB4" s="194"/>
      <c r="DC4" s="321" t="s">
        <v>300</v>
      </c>
      <c r="DD4" s="1400" t="s">
        <v>258</v>
      </c>
      <c r="DE4" s="1401"/>
      <c r="DF4" s="1401"/>
      <c r="DG4" s="1401"/>
      <c r="DH4" s="1401"/>
      <c r="DI4" s="1401"/>
      <c r="DJ4" s="1401"/>
      <c r="DK4" s="1401"/>
      <c r="DL4" s="1401"/>
      <c r="DM4" s="1402"/>
      <c r="DN4" s="1406"/>
      <c r="DO4" s="1407"/>
      <c r="DP4" s="1407"/>
      <c r="DQ4" s="1407"/>
      <c r="DR4" s="1407"/>
      <c r="DS4" s="1407"/>
      <c r="DT4" s="1407"/>
      <c r="DU4" s="1407"/>
      <c r="DV4" s="1407"/>
      <c r="DW4" s="194"/>
    </row>
    <row r="5" spans="1:127" s="4" customFormat="1" ht="6" customHeight="1" thickBot="1" x14ac:dyDescent="0.3">
      <c r="A5" s="450" t="s">
        <v>300</v>
      </c>
      <c r="B5" s="1390"/>
      <c r="C5" s="1390"/>
      <c r="D5" s="1390"/>
      <c r="E5" s="1390"/>
      <c r="F5" s="1390"/>
      <c r="G5" s="1390"/>
      <c r="H5" s="1390"/>
      <c r="I5" s="1390"/>
      <c r="J5" s="1390"/>
      <c r="K5" s="1390"/>
      <c r="L5" s="1390"/>
      <c r="M5" s="1390"/>
      <c r="N5" s="1390"/>
      <c r="O5" s="1390"/>
      <c r="P5" s="1390"/>
      <c r="Q5" s="1390"/>
      <c r="R5" s="1390"/>
      <c r="S5" s="1390"/>
      <c r="T5" s="1390"/>
      <c r="U5" s="194"/>
      <c r="V5" s="479"/>
      <c r="W5" s="321" t="s">
        <v>300</v>
      </c>
      <c r="X5" s="1390"/>
      <c r="Y5" s="1390"/>
      <c r="Z5" s="1390"/>
      <c r="AA5" s="1390"/>
      <c r="AB5" s="1390"/>
      <c r="AC5" s="1390"/>
      <c r="AD5" s="1390"/>
      <c r="AE5" s="1390"/>
      <c r="AF5" s="1390"/>
      <c r="AG5" s="1390"/>
      <c r="AH5" s="1390"/>
      <c r="AI5" s="1390"/>
      <c r="AJ5" s="1390"/>
      <c r="AK5" s="1390"/>
      <c r="AL5" s="1390"/>
      <c r="AM5" s="1390"/>
      <c r="AN5" s="1390"/>
      <c r="AO5" s="1390"/>
      <c r="AP5" s="1390"/>
      <c r="AQ5" s="194"/>
      <c r="AR5" s="321" t="s">
        <v>300</v>
      </c>
      <c r="AS5" s="1405"/>
      <c r="AT5" s="1405"/>
      <c r="AU5" s="1405"/>
      <c r="AV5" s="1405"/>
      <c r="AW5" s="1405"/>
      <c r="AX5" s="1405"/>
      <c r="AY5" s="1405"/>
      <c r="AZ5" s="1405"/>
      <c r="BA5" s="1405"/>
      <c r="BB5" s="1405"/>
      <c r="BC5" s="1405"/>
      <c r="BD5" s="1405"/>
      <c r="BE5" s="1405"/>
      <c r="BF5" s="1405"/>
      <c r="BG5" s="1405"/>
      <c r="BH5" s="1405"/>
      <c r="BI5" s="1405"/>
      <c r="BJ5" s="1405"/>
      <c r="BK5" s="1405"/>
      <c r="BL5" s="194"/>
      <c r="BM5" s="321" t="s">
        <v>300</v>
      </c>
      <c r="BN5" s="1390"/>
      <c r="BO5" s="1390"/>
      <c r="BP5" s="1390"/>
      <c r="BQ5" s="1390"/>
      <c r="BR5" s="1390"/>
      <c r="BS5" s="1390"/>
      <c r="BT5" s="1390"/>
      <c r="BU5" s="1390"/>
      <c r="BV5" s="1390"/>
      <c r="BW5" s="1390"/>
      <c r="BX5" s="1390"/>
      <c r="BY5" s="1390"/>
      <c r="BZ5" s="1390"/>
      <c r="CA5" s="1390"/>
      <c r="CB5" s="1390"/>
      <c r="CC5" s="1390"/>
      <c r="CD5" s="1390"/>
      <c r="CE5" s="1390"/>
      <c r="CF5" s="1390"/>
      <c r="CG5" s="194"/>
      <c r="CH5" s="321" t="s">
        <v>300</v>
      </c>
      <c r="CI5" s="1390"/>
      <c r="CJ5" s="1390"/>
      <c r="CK5" s="1390"/>
      <c r="CL5" s="1390"/>
      <c r="CM5" s="1390"/>
      <c r="CN5" s="1390"/>
      <c r="CO5" s="1390"/>
      <c r="CP5" s="1390"/>
      <c r="CQ5" s="1390"/>
      <c r="CR5" s="1390"/>
      <c r="CS5" s="1390"/>
      <c r="CT5" s="1390"/>
      <c r="CU5" s="1390"/>
      <c r="CV5" s="1390"/>
      <c r="CW5" s="1390"/>
      <c r="CX5" s="1390"/>
      <c r="CY5" s="1390"/>
      <c r="CZ5" s="1390"/>
      <c r="DA5" s="1390"/>
      <c r="DB5" s="194"/>
      <c r="DC5" s="321" t="s">
        <v>300</v>
      </c>
      <c r="DD5" s="1390"/>
      <c r="DE5" s="1390"/>
      <c r="DF5" s="1390"/>
      <c r="DG5" s="1390"/>
      <c r="DH5" s="1390"/>
      <c r="DI5" s="1390"/>
      <c r="DJ5" s="1390"/>
      <c r="DK5" s="1390"/>
      <c r="DL5" s="1390"/>
      <c r="DM5" s="1390"/>
      <c r="DN5" s="1390"/>
      <c r="DO5" s="1390"/>
      <c r="DP5" s="1390"/>
      <c r="DQ5" s="1390"/>
      <c r="DR5" s="1390"/>
      <c r="DS5" s="1390"/>
      <c r="DT5" s="1390"/>
      <c r="DU5" s="1390"/>
      <c r="DV5" s="1390"/>
      <c r="DW5" s="194"/>
    </row>
    <row r="6" spans="1:127" ht="32.1" customHeight="1" thickBot="1" x14ac:dyDescent="0.3">
      <c r="A6" s="449" t="s">
        <v>300</v>
      </c>
      <c r="B6" s="452" t="s">
        <v>0</v>
      </c>
      <c r="C6" s="248" t="s">
        <v>168</v>
      </c>
      <c r="D6" s="668" t="str">
        <f>'Delivery Summary'!D6</f>
        <v>Extra</v>
      </c>
      <c r="E6" s="667" t="str">
        <f>'Delivery Summary'!E6</f>
        <v>DBQ</v>
      </c>
      <c r="F6" s="458" t="str">
        <f>'Delivery Summary'!F6</f>
        <v>Extra</v>
      </c>
      <c r="G6" s="458" t="str">
        <f>'Delivery Summary'!G6</f>
        <v>SJE</v>
      </c>
      <c r="H6" s="458" t="str">
        <f>'Delivery Summary'!H6</f>
        <v>YRK</v>
      </c>
      <c r="I6" s="458" t="str">
        <f>'Delivery Summary'!I6</f>
        <v>KEL</v>
      </c>
      <c r="J6" s="458" t="str">
        <f>'Delivery Summary'!J6</f>
        <v>BC</v>
      </c>
      <c r="K6" s="458" t="str">
        <f>'Delivery Summary'!K6</f>
        <v>SGK</v>
      </c>
      <c r="L6" s="458" t="str">
        <f>'Delivery Summary'!L6</f>
        <v>KML</v>
      </c>
      <c r="M6" s="458" t="str">
        <f>'Delivery Summary'!M6</f>
        <v>BWA</v>
      </c>
      <c r="N6" s="458" t="str">
        <f>'Delivery Summary'!N6</f>
        <v>RAG</v>
      </c>
      <c r="O6" s="458" t="str">
        <f>'Delivery Summary'!O6</f>
        <v>KDW</v>
      </c>
      <c r="P6" s="458" t="str">
        <f>'Delivery Summary'!P6</f>
        <v>WED</v>
      </c>
      <c r="Q6" s="458" t="str">
        <f>'Delivery Summary'!Q6</f>
        <v>RAN</v>
      </c>
      <c r="R6" s="458" t="str">
        <f>'Delivery Summary'!R6</f>
        <v>DAL</v>
      </c>
      <c r="S6" s="459" t="str">
        <f>'Delivery Summary'!S6</f>
        <v>SRP</v>
      </c>
      <c r="T6" s="453" t="s">
        <v>236</v>
      </c>
      <c r="U6" s="194"/>
      <c r="W6" s="440" t="s">
        <v>300</v>
      </c>
      <c r="X6" s="249" t="s">
        <v>0</v>
      </c>
      <c r="Y6" s="250" t="s">
        <v>168</v>
      </c>
      <c r="Z6" s="638" t="str">
        <f>'Delivery Summary'!D6</f>
        <v>Extra</v>
      </c>
      <c r="AA6" s="666" t="str">
        <f>'Delivery Summary'!E6</f>
        <v>DBQ</v>
      </c>
      <c r="AB6" s="622" t="str">
        <f>'Delivery Summary'!F6</f>
        <v>Extra</v>
      </c>
      <c r="AC6" s="622" t="str">
        <f>'Delivery Summary'!G6</f>
        <v>SJE</v>
      </c>
      <c r="AD6" s="622" t="str">
        <f>'Delivery Summary'!H6</f>
        <v>YRK</v>
      </c>
      <c r="AE6" s="622" t="str">
        <f>'Delivery Summary'!I6</f>
        <v>KEL</v>
      </c>
      <c r="AF6" s="622" t="str">
        <f>'Delivery Summary'!J6</f>
        <v>BC</v>
      </c>
      <c r="AG6" s="622" t="str">
        <f>'Delivery Summary'!K6</f>
        <v>SGK</v>
      </c>
      <c r="AH6" s="622" t="str">
        <f>'Delivery Summary'!L6</f>
        <v>KML</v>
      </c>
      <c r="AI6" s="622" t="str">
        <f>'Delivery Summary'!M6</f>
        <v>BWA</v>
      </c>
      <c r="AJ6" s="622" t="str">
        <f>'Delivery Summary'!N6</f>
        <v>RAG</v>
      </c>
      <c r="AK6" s="622" t="str">
        <f>'Delivery Summary'!O6</f>
        <v>KDW</v>
      </c>
      <c r="AL6" s="622" t="str">
        <f>'Delivery Summary'!P6</f>
        <v>WED</v>
      </c>
      <c r="AM6" s="622" t="str">
        <f>'Delivery Summary'!Q6</f>
        <v>RAN</v>
      </c>
      <c r="AN6" s="622" t="str">
        <f>'Delivery Summary'!R6</f>
        <v>DAL</v>
      </c>
      <c r="AO6" s="623" t="str">
        <f>'Delivery Summary'!S6</f>
        <v>SRP</v>
      </c>
      <c r="AP6" s="639" t="s">
        <v>236</v>
      </c>
      <c r="AQ6" s="194"/>
      <c r="AR6" s="440" t="s">
        <v>300</v>
      </c>
      <c r="AS6" s="249" t="s">
        <v>0</v>
      </c>
      <c r="AT6" s="546" t="s">
        <v>168</v>
      </c>
      <c r="AU6" s="749" t="str">
        <f>'Delivery Summary'!D6</f>
        <v>Extra</v>
      </c>
      <c r="AV6" s="666" t="str">
        <f>'Delivery Summary'!E6</f>
        <v>DBQ</v>
      </c>
      <c r="AW6" s="622" t="str">
        <f>'Delivery Summary'!F6</f>
        <v>Extra</v>
      </c>
      <c r="AX6" s="622" t="str">
        <f>'Delivery Summary'!G6</f>
        <v>SJE</v>
      </c>
      <c r="AY6" s="622" t="str">
        <f>'Delivery Summary'!H6</f>
        <v>YRK</v>
      </c>
      <c r="AZ6" s="622" t="str">
        <f>'Delivery Summary'!I6</f>
        <v>KEL</v>
      </c>
      <c r="BA6" s="622" t="str">
        <f>'Delivery Summary'!J6</f>
        <v>BC</v>
      </c>
      <c r="BB6" s="622" t="str">
        <f>'Delivery Summary'!K6</f>
        <v>SGK</v>
      </c>
      <c r="BC6" s="622" t="str">
        <f>'Delivery Summary'!L6</f>
        <v>KML</v>
      </c>
      <c r="BD6" s="622" t="str">
        <f>'Delivery Summary'!M6</f>
        <v>BWA</v>
      </c>
      <c r="BE6" s="622" t="str">
        <f>'Delivery Summary'!N6</f>
        <v>RAG</v>
      </c>
      <c r="BF6" s="622" t="str">
        <f>'Delivery Summary'!O6</f>
        <v>KDW</v>
      </c>
      <c r="BG6" s="622" t="str">
        <f>'Delivery Summary'!P6</f>
        <v>WED</v>
      </c>
      <c r="BH6" s="622" t="str">
        <f>'Delivery Summary'!Q6</f>
        <v>RAN</v>
      </c>
      <c r="BI6" s="622" t="str">
        <f>'Delivery Summary'!R6</f>
        <v>DAL</v>
      </c>
      <c r="BJ6" s="623" t="str">
        <f>'Delivery Summary'!S6</f>
        <v>SRP</v>
      </c>
      <c r="BK6" s="639" t="s">
        <v>236</v>
      </c>
      <c r="BL6" s="194"/>
      <c r="BM6" s="440" t="s">
        <v>300</v>
      </c>
      <c r="BN6" s="249" t="s">
        <v>0</v>
      </c>
      <c r="BO6" s="250" t="s">
        <v>168</v>
      </c>
      <c r="BP6" s="750" t="str">
        <f>'Delivery Summary'!D6</f>
        <v>Extra</v>
      </c>
      <c r="BQ6" s="666" t="str">
        <f>'Delivery Summary'!E6</f>
        <v>DBQ</v>
      </c>
      <c r="BR6" s="622" t="str">
        <f>'Delivery Summary'!F6</f>
        <v>Extra</v>
      </c>
      <c r="BS6" s="622" t="str">
        <f>'Delivery Summary'!G6</f>
        <v>SJE</v>
      </c>
      <c r="BT6" s="622" t="str">
        <f>'Delivery Summary'!H6</f>
        <v>YRK</v>
      </c>
      <c r="BU6" s="622" t="str">
        <f>'Delivery Summary'!I6</f>
        <v>KEL</v>
      </c>
      <c r="BV6" s="622" t="str">
        <f>'Delivery Summary'!J6</f>
        <v>BC</v>
      </c>
      <c r="BW6" s="622" t="str">
        <f>'Delivery Summary'!K6</f>
        <v>SGK</v>
      </c>
      <c r="BX6" s="622" t="str">
        <f>'Delivery Summary'!L6</f>
        <v>KML</v>
      </c>
      <c r="BY6" s="622" t="str">
        <f>'Delivery Summary'!M6</f>
        <v>BWA</v>
      </c>
      <c r="BZ6" s="622" t="str">
        <f>'Delivery Summary'!N6</f>
        <v>RAG</v>
      </c>
      <c r="CA6" s="622" t="str">
        <f>'Delivery Summary'!O6</f>
        <v>KDW</v>
      </c>
      <c r="CB6" s="622" t="str">
        <f>'Delivery Summary'!P6</f>
        <v>WED</v>
      </c>
      <c r="CC6" s="622" t="str">
        <f>'Delivery Summary'!Q6</f>
        <v>RAN</v>
      </c>
      <c r="CD6" s="622" t="str">
        <f>'Delivery Summary'!R6</f>
        <v>DAL</v>
      </c>
      <c r="CE6" s="623" t="str">
        <f>'Delivery Summary'!S6</f>
        <v>SRP</v>
      </c>
      <c r="CF6" s="639" t="s">
        <v>236</v>
      </c>
      <c r="CG6" s="194"/>
      <c r="CH6" s="440" t="s">
        <v>300</v>
      </c>
      <c r="CI6" s="452" t="s">
        <v>0</v>
      </c>
      <c r="CJ6" s="248" t="s">
        <v>168</v>
      </c>
      <c r="CK6" s="668" t="str">
        <f>'Delivery Summary'!D6</f>
        <v>Extra</v>
      </c>
      <c r="CL6" s="667" t="str">
        <f>'Delivery Summary'!E6</f>
        <v>DBQ</v>
      </c>
      <c r="CM6" s="458" t="str">
        <f>'Delivery Summary'!F6</f>
        <v>Extra</v>
      </c>
      <c r="CN6" s="458" t="str">
        <f>'Delivery Summary'!G6</f>
        <v>SJE</v>
      </c>
      <c r="CO6" s="458" t="str">
        <f>'Delivery Summary'!H6</f>
        <v>YRK</v>
      </c>
      <c r="CP6" s="458" t="str">
        <f>'Delivery Summary'!I6</f>
        <v>KEL</v>
      </c>
      <c r="CQ6" s="458" t="str">
        <f>'Delivery Summary'!J6</f>
        <v>BC</v>
      </c>
      <c r="CR6" s="458" t="str">
        <f>'Delivery Summary'!K6</f>
        <v>SGK</v>
      </c>
      <c r="CS6" s="458" t="str">
        <f>'Delivery Summary'!L6</f>
        <v>KML</v>
      </c>
      <c r="CT6" s="458" t="str">
        <f>'Delivery Summary'!M6</f>
        <v>BWA</v>
      </c>
      <c r="CU6" s="458" t="str">
        <f>'Delivery Summary'!N6</f>
        <v>RAG</v>
      </c>
      <c r="CV6" s="458" t="str">
        <f>'Delivery Summary'!O6</f>
        <v>KDW</v>
      </c>
      <c r="CW6" s="458" t="str">
        <f>'Delivery Summary'!P6</f>
        <v>WED</v>
      </c>
      <c r="CX6" s="458" t="str">
        <f>'Delivery Summary'!Q6</f>
        <v>RAN</v>
      </c>
      <c r="CY6" s="458" t="str">
        <f>'Delivery Summary'!R6</f>
        <v>DAL</v>
      </c>
      <c r="CZ6" s="459" t="str">
        <f>'Delivery Summary'!S6</f>
        <v>SRP</v>
      </c>
      <c r="DA6" s="453" t="s">
        <v>236</v>
      </c>
      <c r="DB6" s="194"/>
      <c r="DC6" s="440" t="s">
        <v>300</v>
      </c>
      <c r="DD6" s="452" t="s">
        <v>0</v>
      </c>
      <c r="DE6" s="248" t="s">
        <v>168</v>
      </c>
      <c r="DF6" s="668" t="str">
        <f>'Delivery Summary'!D6</f>
        <v>Extra</v>
      </c>
      <c r="DG6" s="667" t="str">
        <f>'Delivery Summary'!E6</f>
        <v>DBQ</v>
      </c>
      <c r="DH6" s="458" t="str">
        <f>'Delivery Summary'!F6</f>
        <v>Extra</v>
      </c>
      <c r="DI6" s="458" t="str">
        <f>'Delivery Summary'!G6</f>
        <v>SJE</v>
      </c>
      <c r="DJ6" s="458" t="str">
        <f>'Delivery Summary'!H6</f>
        <v>YRK</v>
      </c>
      <c r="DK6" s="458" t="str">
        <f>'Delivery Summary'!I6</f>
        <v>KEL</v>
      </c>
      <c r="DL6" s="458" t="str">
        <f>'Delivery Summary'!J6</f>
        <v>BC</v>
      </c>
      <c r="DM6" s="458" t="str">
        <f>'Delivery Summary'!K6</f>
        <v>SGK</v>
      </c>
      <c r="DN6" s="458" t="str">
        <f>'Delivery Summary'!L6</f>
        <v>KML</v>
      </c>
      <c r="DO6" s="458" t="str">
        <f>'Delivery Summary'!M6</f>
        <v>BWA</v>
      </c>
      <c r="DP6" s="458" t="str">
        <f>'Delivery Summary'!N6</f>
        <v>RAG</v>
      </c>
      <c r="DQ6" s="458" t="str">
        <f>'Delivery Summary'!O6</f>
        <v>KDW</v>
      </c>
      <c r="DR6" s="458" t="str">
        <f>'Delivery Summary'!P6</f>
        <v>WED</v>
      </c>
      <c r="DS6" s="458" t="str">
        <f>'Delivery Summary'!Q6</f>
        <v>RAN</v>
      </c>
      <c r="DT6" s="458" t="str">
        <f>'Delivery Summary'!R6</f>
        <v>DAL</v>
      </c>
      <c r="DU6" s="459" t="str">
        <f>'Delivery Summary'!S6</f>
        <v>SRP</v>
      </c>
      <c r="DV6" s="453" t="s">
        <v>236</v>
      </c>
      <c r="DW6" s="194"/>
    </row>
    <row r="7" spans="1:127" ht="20.100000000000001" customHeight="1" x14ac:dyDescent="0.25">
      <c r="A7" s="449" t="str">
        <f>IF(T7&gt;0,"Y","N")</f>
        <v>Y</v>
      </c>
      <c r="B7" s="525" t="str">
        <f>'Delivery Summary'!B7</f>
        <v xml:space="preserve">Bread </v>
      </c>
      <c r="C7" s="512" t="str">
        <f>'Delivery Summary'!C7</f>
        <v>BR1</v>
      </c>
      <c r="D7" s="267"/>
      <c r="E7" s="454"/>
      <c r="F7" s="265"/>
      <c r="G7" s="265">
        <v>0</v>
      </c>
      <c r="H7" s="266">
        <v>3</v>
      </c>
      <c r="I7" s="266">
        <v>3</v>
      </c>
      <c r="J7" s="266">
        <v>5</v>
      </c>
      <c r="K7" s="266">
        <v>5</v>
      </c>
      <c r="L7" s="266">
        <v>5</v>
      </c>
      <c r="M7" s="266">
        <v>15</v>
      </c>
      <c r="N7" s="266">
        <v>5</v>
      </c>
      <c r="O7" s="266">
        <v>10</v>
      </c>
      <c r="P7" s="266">
        <v>10</v>
      </c>
      <c r="Q7" s="266">
        <v>15</v>
      </c>
      <c r="R7" s="266">
        <v>24</v>
      </c>
      <c r="S7" s="456"/>
      <c r="T7" s="455">
        <f>SUM(D7:S7)</f>
        <v>100</v>
      </c>
      <c r="U7" s="195"/>
      <c r="W7" s="440" t="str">
        <f>IF(AP7&gt;0,"Y","N")</f>
        <v>Y</v>
      </c>
      <c r="X7" s="635" t="str">
        <f>B7</f>
        <v xml:space="preserve">Bread </v>
      </c>
      <c r="Y7" s="640" t="str">
        <f>C7</f>
        <v>BR1</v>
      </c>
      <c r="Z7" s="617"/>
      <c r="AA7" s="618"/>
      <c r="AB7" s="619"/>
      <c r="AC7" s="619">
        <v>0</v>
      </c>
      <c r="AD7" s="620">
        <v>3</v>
      </c>
      <c r="AE7" s="620">
        <v>3</v>
      </c>
      <c r="AF7" s="620">
        <v>5</v>
      </c>
      <c r="AG7" s="620">
        <v>5</v>
      </c>
      <c r="AH7" s="620">
        <v>5</v>
      </c>
      <c r="AI7" s="620">
        <v>15</v>
      </c>
      <c r="AJ7" s="620">
        <v>5</v>
      </c>
      <c r="AK7" s="620">
        <v>10</v>
      </c>
      <c r="AL7" s="620">
        <v>10</v>
      </c>
      <c r="AM7" s="620">
        <v>15</v>
      </c>
      <c r="AN7" s="620">
        <v>24</v>
      </c>
      <c r="AO7" s="621"/>
      <c r="AP7" s="637">
        <f>SUM(Z7:AO7)</f>
        <v>100</v>
      </c>
      <c r="AQ7" s="195"/>
      <c r="AR7" s="440" t="str">
        <f>IF(BK7&gt;0,"Y","N")</f>
        <v>Y</v>
      </c>
      <c r="AS7" s="635" t="str">
        <f>X7</f>
        <v xml:space="preserve">Bread </v>
      </c>
      <c r="AT7" s="640" t="str">
        <f>Y7</f>
        <v>BR1</v>
      </c>
      <c r="AU7" s="617"/>
      <c r="AV7" s="618"/>
      <c r="AW7" s="619"/>
      <c r="AX7" s="619">
        <v>0</v>
      </c>
      <c r="AY7" s="620">
        <v>3</v>
      </c>
      <c r="AZ7" s="620">
        <v>5</v>
      </c>
      <c r="BA7" s="620">
        <v>5</v>
      </c>
      <c r="BB7" s="620">
        <v>5</v>
      </c>
      <c r="BC7" s="620">
        <v>5</v>
      </c>
      <c r="BD7" s="620">
        <v>15</v>
      </c>
      <c r="BE7" s="620">
        <v>5</v>
      </c>
      <c r="BF7" s="620">
        <v>10</v>
      </c>
      <c r="BG7" s="620">
        <v>10</v>
      </c>
      <c r="BH7" s="620">
        <v>15</v>
      </c>
      <c r="BI7" s="620">
        <v>22</v>
      </c>
      <c r="BJ7" s="621"/>
      <c r="BK7" s="637">
        <f>SUM(AU7:BJ7)</f>
        <v>100</v>
      </c>
      <c r="BL7" s="195"/>
      <c r="BM7" s="440" t="str">
        <f>IF(CF7&gt;0,"Y","N")</f>
        <v>Y</v>
      </c>
      <c r="BN7" s="635" t="str">
        <f>AS7</f>
        <v xml:space="preserve">Bread </v>
      </c>
      <c r="BO7" s="640" t="str">
        <f>AT7</f>
        <v>BR1</v>
      </c>
      <c r="BP7" s="617"/>
      <c r="BQ7" s="618"/>
      <c r="BR7" s="619"/>
      <c r="BS7" s="619">
        <v>0</v>
      </c>
      <c r="BT7" s="620">
        <v>3</v>
      </c>
      <c r="BU7" s="620">
        <v>5</v>
      </c>
      <c r="BV7" s="620">
        <v>5</v>
      </c>
      <c r="BW7" s="620">
        <v>5</v>
      </c>
      <c r="BX7" s="620">
        <v>10</v>
      </c>
      <c r="BY7" s="620">
        <v>10</v>
      </c>
      <c r="BZ7" s="620">
        <v>5</v>
      </c>
      <c r="CA7" s="620">
        <v>10</v>
      </c>
      <c r="CB7" s="620">
        <v>10</v>
      </c>
      <c r="CC7" s="620">
        <v>15</v>
      </c>
      <c r="CD7" s="620">
        <v>27</v>
      </c>
      <c r="CE7" s="621"/>
      <c r="CF7" s="637">
        <f>SUM(BP7:CE7)</f>
        <v>105</v>
      </c>
      <c r="CG7" s="195"/>
      <c r="CH7" s="440" t="str">
        <f>IF(DA7&gt;0,"Y","N")</f>
        <v>N</v>
      </c>
      <c r="CI7" s="525" t="str">
        <f>BN7</f>
        <v xml:space="preserve">Bread </v>
      </c>
      <c r="CJ7" s="512" t="str">
        <f>BO7</f>
        <v>BR1</v>
      </c>
      <c r="CK7" s="267"/>
      <c r="CL7" s="454"/>
      <c r="CM7" s="265"/>
      <c r="CN7" s="265"/>
      <c r="CO7" s="266"/>
      <c r="CP7" s="266"/>
      <c r="CQ7" s="266"/>
      <c r="CR7" s="266"/>
      <c r="CS7" s="266"/>
      <c r="CT7" s="266"/>
      <c r="CU7" s="266"/>
      <c r="CV7" s="266"/>
      <c r="CW7" s="266"/>
      <c r="CX7" s="266"/>
      <c r="CY7" s="266"/>
      <c r="CZ7" s="456"/>
      <c r="DA7" s="455">
        <f>SUM(CK7:CZ7)</f>
        <v>0</v>
      </c>
      <c r="DB7" s="195"/>
      <c r="DC7" s="440" t="str">
        <f>IF(DV7&gt;0,"Y","N")</f>
        <v>Y</v>
      </c>
      <c r="DD7" s="525" t="str">
        <f>CI7</f>
        <v xml:space="preserve">Bread </v>
      </c>
      <c r="DE7" s="512" t="str">
        <f>CJ7</f>
        <v>BR1</v>
      </c>
      <c r="DF7" s="267"/>
      <c r="DG7" s="454">
        <v>0</v>
      </c>
      <c r="DH7" s="265"/>
      <c r="DI7" s="265"/>
      <c r="DJ7" s="266"/>
      <c r="DK7" s="266"/>
      <c r="DL7" s="266"/>
      <c r="DM7" s="266">
        <v>20</v>
      </c>
      <c r="DN7" s="266">
        <v>10</v>
      </c>
      <c r="DO7" s="266">
        <v>5</v>
      </c>
      <c r="DP7" s="266">
        <v>10</v>
      </c>
      <c r="DQ7" s="266">
        <v>20</v>
      </c>
      <c r="DR7" s="266">
        <v>10</v>
      </c>
      <c r="DS7" s="266">
        <v>10</v>
      </c>
      <c r="DT7" s="266">
        <v>30</v>
      </c>
      <c r="DU7" s="456"/>
      <c r="DV7" s="455">
        <f>SUM(DF7:DU7)</f>
        <v>115</v>
      </c>
      <c r="DW7" s="195"/>
    </row>
    <row r="8" spans="1:127" ht="20.100000000000001" customHeight="1" x14ac:dyDescent="0.25">
      <c r="A8" s="449" t="str">
        <f t="shared" ref="A8:A73" si="0">IF(T8&gt;0,"Y","N")</f>
        <v>Y</v>
      </c>
      <c r="B8" s="526" t="str">
        <f>'Delivery Summary'!B8</f>
        <v>Kurakkan Sandwich Slice Pack</v>
      </c>
      <c r="C8" s="513" t="str">
        <f>'Delivery Summary'!C8</f>
        <v>BR9</v>
      </c>
      <c r="D8" s="269"/>
      <c r="E8" s="428"/>
      <c r="F8" s="428"/>
      <c r="G8" s="428">
        <v>0</v>
      </c>
      <c r="H8" s="428">
        <v>0</v>
      </c>
      <c r="I8" s="428">
        <v>1</v>
      </c>
      <c r="J8" s="428">
        <v>0</v>
      </c>
      <c r="K8" s="428">
        <v>1</v>
      </c>
      <c r="L8" s="428">
        <v>1</v>
      </c>
      <c r="M8" s="270">
        <v>1</v>
      </c>
      <c r="N8" s="428">
        <v>1</v>
      </c>
      <c r="O8" s="428">
        <v>3</v>
      </c>
      <c r="P8" s="428">
        <v>2</v>
      </c>
      <c r="Q8" s="428">
        <v>2</v>
      </c>
      <c r="R8" s="428">
        <v>16</v>
      </c>
      <c r="S8" s="429"/>
      <c r="T8" s="430">
        <f t="shared" ref="T8:T71" si="1">SUM(D8:S8)</f>
        <v>28</v>
      </c>
      <c r="U8" s="194"/>
      <c r="W8" s="440" t="str">
        <f t="shared" ref="W8:W73" si="2">IF(AP8&gt;0,"Y","N")</f>
        <v>Y</v>
      </c>
      <c r="X8" s="526" t="str">
        <f t="shared" ref="X8:X71" si="3">B8</f>
        <v>Kurakkan Sandwich Slice Pack</v>
      </c>
      <c r="Y8" s="513" t="str">
        <f t="shared" ref="Y8:Y71" si="4">C8</f>
        <v>BR9</v>
      </c>
      <c r="Z8" s="269"/>
      <c r="AA8" s="428"/>
      <c r="AB8" s="428"/>
      <c r="AC8" s="428">
        <v>0</v>
      </c>
      <c r="AD8" s="428">
        <v>0</v>
      </c>
      <c r="AE8" s="428">
        <v>1</v>
      </c>
      <c r="AF8" s="428">
        <v>0</v>
      </c>
      <c r="AG8" s="428">
        <v>1</v>
      </c>
      <c r="AH8" s="428">
        <v>1</v>
      </c>
      <c r="AI8" s="270">
        <v>1</v>
      </c>
      <c r="AJ8" s="428">
        <v>1</v>
      </c>
      <c r="AK8" s="428">
        <v>3</v>
      </c>
      <c r="AL8" s="428">
        <v>2</v>
      </c>
      <c r="AM8" s="428">
        <v>2</v>
      </c>
      <c r="AN8" s="428">
        <v>16</v>
      </c>
      <c r="AO8" s="429"/>
      <c r="AP8" s="430">
        <f t="shared" ref="AP8:AP71" si="5">SUM(Z8:AO8)</f>
        <v>28</v>
      </c>
      <c r="AQ8" s="194"/>
      <c r="AR8" s="440" t="str">
        <f t="shared" ref="AR8:AR73" si="6">IF(BK8&gt;0,"Y","N")</f>
        <v>Y</v>
      </c>
      <c r="AS8" s="526" t="str">
        <f t="shared" ref="AS8:AS71" si="7">X8</f>
        <v>Kurakkan Sandwich Slice Pack</v>
      </c>
      <c r="AT8" s="513" t="str">
        <f t="shared" ref="AT8:AT71" si="8">Y8</f>
        <v>BR9</v>
      </c>
      <c r="AU8" s="269"/>
      <c r="AV8" s="428"/>
      <c r="AW8" s="428"/>
      <c r="AX8" s="428">
        <v>0</v>
      </c>
      <c r="AY8" s="428">
        <v>0</v>
      </c>
      <c r="AZ8" s="428">
        <v>2</v>
      </c>
      <c r="BA8" s="428">
        <v>0</v>
      </c>
      <c r="BB8" s="428">
        <v>1</v>
      </c>
      <c r="BC8" s="428">
        <v>1</v>
      </c>
      <c r="BD8" s="270">
        <v>1</v>
      </c>
      <c r="BE8" s="428">
        <v>1</v>
      </c>
      <c r="BF8" s="428">
        <v>3</v>
      </c>
      <c r="BG8" s="428">
        <v>2</v>
      </c>
      <c r="BH8" s="428">
        <v>2</v>
      </c>
      <c r="BI8" s="428">
        <v>15</v>
      </c>
      <c r="BJ8" s="429"/>
      <c r="BK8" s="430">
        <f t="shared" ref="BK8:BK71" si="9">SUM(AU8:BJ8)</f>
        <v>28</v>
      </c>
      <c r="BL8" s="194"/>
      <c r="BM8" s="440" t="str">
        <f t="shared" ref="BM8:BM73" si="10">IF(CF8&gt;0,"Y","N")</f>
        <v>Y</v>
      </c>
      <c r="BN8" s="526" t="str">
        <f t="shared" ref="BN8:BN71" si="11">AS8</f>
        <v>Kurakkan Sandwich Slice Pack</v>
      </c>
      <c r="BO8" s="513" t="str">
        <f t="shared" ref="BO8:BO71" si="12">AT8</f>
        <v>BR9</v>
      </c>
      <c r="BP8" s="269"/>
      <c r="BQ8" s="428"/>
      <c r="BR8" s="428"/>
      <c r="BS8" s="428">
        <v>0</v>
      </c>
      <c r="BT8" s="428">
        <v>0</v>
      </c>
      <c r="BU8" s="428">
        <v>2</v>
      </c>
      <c r="BV8" s="428">
        <v>0</v>
      </c>
      <c r="BW8" s="428">
        <v>1</v>
      </c>
      <c r="BX8" s="428">
        <v>1</v>
      </c>
      <c r="BY8" s="270">
        <v>1</v>
      </c>
      <c r="BZ8" s="428">
        <v>1</v>
      </c>
      <c r="CA8" s="428">
        <v>3</v>
      </c>
      <c r="CB8" s="428">
        <v>2</v>
      </c>
      <c r="CC8" s="428">
        <v>2</v>
      </c>
      <c r="CD8" s="428">
        <v>15</v>
      </c>
      <c r="CE8" s="429"/>
      <c r="CF8" s="430">
        <f t="shared" ref="CF8:CF71" si="13">SUM(BP8:CE8)</f>
        <v>28</v>
      </c>
      <c r="CG8" s="194"/>
      <c r="CH8" s="440" t="str">
        <f t="shared" ref="CH8:CH73" si="14">IF(DA8&gt;0,"Y","N")</f>
        <v>N</v>
      </c>
      <c r="CI8" s="526" t="str">
        <f t="shared" ref="CI8:CI71" si="15">BN8</f>
        <v>Kurakkan Sandwich Slice Pack</v>
      </c>
      <c r="CJ8" s="513" t="str">
        <f t="shared" ref="CJ8:CJ71" si="16">BO8</f>
        <v>BR9</v>
      </c>
      <c r="CK8" s="269"/>
      <c r="CL8" s="428"/>
      <c r="CM8" s="428"/>
      <c r="CN8" s="428"/>
      <c r="CO8" s="428"/>
      <c r="CP8" s="428"/>
      <c r="CQ8" s="428"/>
      <c r="CR8" s="428"/>
      <c r="CS8" s="428"/>
      <c r="CT8" s="270"/>
      <c r="CU8" s="428"/>
      <c r="CV8" s="428"/>
      <c r="CW8" s="428"/>
      <c r="CX8" s="428"/>
      <c r="CY8" s="428"/>
      <c r="CZ8" s="429"/>
      <c r="DA8" s="430">
        <f t="shared" ref="DA8:DA71" si="17">SUM(CK8:CZ8)</f>
        <v>0</v>
      </c>
      <c r="DB8" s="194"/>
      <c r="DC8" s="440" t="str">
        <f t="shared" ref="DC8:DC73" si="18">IF(DV8&gt;0,"Y","N")</f>
        <v>N</v>
      </c>
      <c r="DD8" s="526" t="str">
        <f t="shared" ref="DD8:DD71" si="19">CI8</f>
        <v>Kurakkan Sandwich Slice Pack</v>
      </c>
      <c r="DE8" s="513" t="str">
        <f t="shared" ref="DE8:DE71" si="20">CJ8</f>
        <v>BR9</v>
      </c>
      <c r="DF8" s="269"/>
      <c r="DG8" s="428"/>
      <c r="DH8" s="428"/>
      <c r="DI8" s="428"/>
      <c r="DJ8" s="428"/>
      <c r="DK8" s="428"/>
      <c r="DL8" s="428"/>
      <c r="DM8" s="428"/>
      <c r="DN8" s="428"/>
      <c r="DO8" s="270"/>
      <c r="DP8" s="428"/>
      <c r="DQ8" s="428"/>
      <c r="DR8" s="428"/>
      <c r="DS8" s="428"/>
      <c r="DT8" s="428"/>
      <c r="DU8" s="429"/>
      <c r="DV8" s="430">
        <f t="shared" ref="DV8:DV71" si="21">SUM(DF8:DU8)</f>
        <v>0</v>
      </c>
      <c r="DW8" s="194"/>
    </row>
    <row r="9" spans="1:127" ht="20.100000000000001" customHeight="1" x14ac:dyDescent="0.25">
      <c r="A9" s="449" t="str">
        <f t="shared" si="0"/>
        <v>N</v>
      </c>
      <c r="B9" s="526" t="str">
        <f>'Delivery Summary'!B9</f>
        <v>Currant Bread</v>
      </c>
      <c r="C9" s="513" t="str">
        <f>'Delivery Summary'!C9</f>
        <v>BR8</v>
      </c>
      <c r="D9" s="269"/>
      <c r="E9" s="428"/>
      <c r="F9" s="428"/>
      <c r="G9" s="431"/>
      <c r="H9" s="428"/>
      <c r="I9" s="428"/>
      <c r="J9" s="428"/>
      <c r="K9" s="428"/>
      <c r="L9" s="428"/>
      <c r="M9" s="270"/>
      <c r="N9" s="428"/>
      <c r="O9" s="428"/>
      <c r="P9" s="428"/>
      <c r="Q9" s="428"/>
      <c r="R9" s="428"/>
      <c r="S9" s="429"/>
      <c r="T9" s="430">
        <f t="shared" si="1"/>
        <v>0</v>
      </c>
      <c r="U9" s="194"/>
      <c r="W9" s="440" t="str">
        <f t="shared" si="2"/>
        <v>N</v>
      </c>
      <c r="X9" s="526" t="str">
        <f t="shared" si="3"/>
        <v>Currant Bread</v>
      </c>
      <c r="Y9" s="513" t="str">
        <f t="shared" si="4"/>
        <v>BR8</v>
      </c>
      <c r="Z9" s="269"/>
      <c r="AA9" s="428"/>
      <c r="AB9" s="428"/>
      <c r="AC9" s="431"/>
      <c r="AD9" s="428"/>
      <c r="AE9" s="428"/>
      <c r="AF9" s="428"/>
      <c r="AG9" s="428"/>
      <c r="AH9" s="428"/>
      <c r="AI9" s="270"/>
      <c r="AJ9" s="428"/>
      <c r="AK9" s="428"/>
      <c r="AL9" s="428"/>
      <c r="AM9" s="428"/>
      <c r="AN9" s="428"/>
      <c r="AO9" s="429"/>
      <c r="AP9" s="430">
        <f t="shared" si="5"/>
        <v>0</v>
      </c>
      <c r="AQ9" s="194"/>
      <c r="AR9" s="440" t="str">
        <f t="shared" si="6"/>
        <v>N</v>
      </c>
      <c r="AS9" s="526" t="str">
        <f t="shared" si="7"/>
        <v>Currant Bread</v>
      </c>
      <c r="AT9" s="513" t="str">
        <f t="shared" si="8"/>
        <v>BR8</v>
      </c>
      <c r="AU9" s="269"/>
      <c r="AV9" s="428"/>
      <c r="AW9" s="428"/>
      <c r="AX9" s="431"/>
      <c r="AY9" s="428"/>
      <c r="AZ9" s="428"/>
      <c r="BA9" s="428"/>
      <c r="BB9" s="428"/>
      <c r="BC9" s="428"/>
      <c r="BD9" s="270"/>
      <c r="BE9" s="428"/>
      <c r="BF9" s="428"/>
      <c r="BG9" s="428"/>
      <c r="BH9" s="428"/>
      <c r="BI9" s="428"/>
      <c r="BJ9" s="429"/>
      <c r="BK9" s="430">
        <f t="shared" si="9"/>
        <v>0</v>
      </c>
      <c r="BL9" s="194"/>
      <c r="BM9" s="440" t="str">
        <f t="shared" si="10"/>
        <v>N</v>
      </c>
      <c r="BN9" s="526" t="str">
        <f t="shared" si="11"/>
        <v>Currant Bread</v>
      </c>
      <c r="BO9" s="513" t="str">
        <f t="shared" si="12"/>
        <v>BR8</v>
      </c>
      <c r="BP9" s="269"/>
      <c r="BQ9" s="428"/>
      <c r="BR9" s="428"/>
      <c r="BS9" s="431"/>
      <c r="BT9" s="428"/>
      <c r="BU9" s="428"/>
      <c r="BV9" s="428"/>
      <c r="BW9" s="428"/>
      <c r="BX9" s="428"/>
      <c r="BY9" s="270"/>
      <c r="BZ9" s="428"/>
      <c r="CA9" s="428"/>
      <c r="CB9" s="428"/>
      <c r="CC9" s="428"/>
      <c r="CD9" s="428"/>
      <c r="CE9" s="429"/>
      <c r="CF9" s="430">
        <f t="shared" si="13"/>
        <v>0</v>
      </c>
      <c r="CG9" s="194"/>
      <c r="CH9" s="440" t="str">
        <f t="shared" si="14"/>
        <v>N</v>
      </c>
      <c r="CI9" s="526" t="str">
        <f t="shared" si="15"/>
        <v>Currant Bread</v>
      </c>
      <c r="CJ9" s="513" t="str">
        <f t="shared" si="16"/>
        <v>BR8</v>
      </c>
      <c r="CK9" s="269"/>
      <c r="CL9" s="428"/>
      <c r="CM9" s="428"/>
      <c r="CN9" s="431"/>
      <c r="CO9" s="428"/>
      <c r="CP9" s="428"/>
      <c r="CQ9" s="428"/>
      <c r="CR9" s="428"/>
      <c r="CS9" s="428"/>
      <c r="CT9" s="270"/>
      <c r="CU9" s="428"/>
      <c r="CV9" s="428"/>
      <c r="CW9" s="428"/>
      <c r="CX9" s="428"/>
      <c r="CY9" s="428"/>
      <c r="CZ9" s="429"/>
      <c r="DA9" s="430">
        <f t="shared" si="17"/>
        <v>0</v>
      </c>
      <c r="DB9" s="194"/>
      <c r="DC9" s="440" t="str">
        <f t="shared" si="18"/>
        <v>N</v>
      </c>
      <c r="DD9" s="526" t="str">
        <f t="shared" si="19"/>
        <v>Currant Bread</v>
      </c>
      <c r="DE9" s="513" t="str">
        <f t="shared" si="20"/>
        <v>BR8</v>
      </c>
      <c r="DF9" s="269"/>
      <c r="DG9" s="428"/>
      <c r="DH9" s="428"/>
      <c r="DI9" s="431"/>
      <c r="DJ9" s="428"/>
      <c r="DK9" s="428"/>
      <c r="DL9" s="428"/>
      <c r="DM9" s="428"/>
      <c r="DN9" s="428"/>
      <c r="DO9" s="270"/>
      <c r="DP9" s="428"/>
      <c r="DQ9" s="428"/>
      <c r="DR9" s="428"/>
      <c r="DS9" s="428"/>
      <c r="DT9" s="428"/>
      <c r="DU9" s="429"/>
      <c r="DV9" s="430">
        <f t="shared" si="21"/>
        <v>0</v>
      </c>
      <c r="DW9" s="194"/>
    </row>
    <row r="10" spans="1:127" ht="20.100000000000001" customHeight="1" x14ac:dyDescent="0.25">
      <c r="A10" s="449" t="str">
        <f t="shared" si="0"/>
        <v>Y</v>
      </c>
      <c r="B10" s="526" t="str">
        <f>'Delivery Summary'!B10</f>
        <v>Sandwich Bread</v>
      </c>
      <c r="C10" s="513" t="str">
        <f>'Delivery Summary'!C10</f>
        <v>BR3</v>
      </c>
      <c r="D10" s="269"/>
      <c r="E10" s="428"/>
      <c r="F10" s="428"/>
      <c r="G10" s="428">
        <v>0</v>
      </c>
      <c r="H10" s="428">
        <v>2</v>
      </c>
      <c r="I10" s="428">
        <v>5</v>
      </c>
      <c r="J10" s="428">
        <v>3</v>
      </c>
      <c r="K10" s="428">
        <v>5</v>
      </c>
      <c r="L10" s="428">
        <v>3</v>
      </c>
      <c r="M10" s="270">
        <v>5</v>
      </c>
      <c r="N10" s="428">
        <v>5</v>
      </c>
      <c r="O10" s="428">
        <v>25</v>
      </c>
      <c r="P10" s="428">
        <v>15</v>
      </c>
      <c r="Q10" s="428">
        <v>15</v>
      </c>
      <c r="R10" s="428">
        <v>37</v>
      </c>
      <c r="S10" s="429"/>
      <c r="T10" s="430">
        <f t="shared" si="1"/>
        <v>120</v>
      </c>
      <c r="U10" s="194"/>
      <c r="W10" s="440" t="str">
        <f t="shared" si="2"/>
        <v>Y</v>
      </c>
      <c r="X10" s="526" t="str">
        <f t="shared" si="3"/>
        <v>Sandwich Bread</v>
      </c>
      <c r="Y10" s="513" t="str">
        <f t="shared" si="4"/>
        <v>BR3</v>
      </c>
      <c r="Z10" s="269"/>
      <c r="AA10" s="428"/>
      <c r="AB10" s="428"/>
      <c r="AC10" s="428">
        <v>0</v>
      </c>
      <c r="AD10" s="428">
        <v>2</v>
      </c>
      <c r="AE10" s="428">
        <v>5</v>
      </c>
      <c r="AF10" s="428">
        <v>3</v>
      </c>
      <c r="AG10" s="428">
        <v>5</v>
      </c>
      <c r="AH10" s="428">
        <v>3</v>
      </c>
      <c r="AI10" s="270">
        <v>5</v>
      </c>
      <c r="AJ10" s="428">
        <v>5</v>
      </c>
      <c r="AK10" s="428">
        <v>25</v>
      </c>
      <c r="AL10" s="428">
        <v>15</v>
      </c>
      <c r="AM10" s="428">
        <v>15</v>
      </c>
      <c r="AN10" s="428">
        <v>37</v>
      </c>
      <c r="AO10" s="429"/>
      <c r="AP10" s="430">
        <f t="shared" si="5"/>
        <v>120</v>
      </c>
      <c r="AQ10" s="194"/>
      <c r="AR10" s="440" t="str">
        <f t="shared" si="6"/>
        <v>Y</v>
      </c>
      <c r="AS10" s="526" t="str">
        <f t="shared" si="7"/>
        <v>Sandwich Bread</v>
      </c>
      <c r="AT10" s="513" t="str">
        <f t="shared" si="8"/>
        <v>BR3</v>
      </c>
      <c r="AU10" s="269"/>
      <c r="AV10" s="428"/>
      <c r="AW10" s="428"/>
      <c r="AX10" s="428">
        <v>0</v>
      </c>
      <c r="AY10" s="428">
        <v>2</v>
      </c>
      <c r="AZ10" s="428">
        <v>5</v>
      </c>
      <c r="BA10" s="428">
        <v>3</v>
      </c>
      <c r="BB10" s="428">
        <v>5</v>
      </c>
      <c r="BC10" s="428">
        <v>3</v>
      </c>
      <c r="BD10" s="270">
        <v>5</v>
      </c>
      <c r="BE10" s="428">
        <v>5</v>
      </c>
      <c r="BF10" s="428">
        <v>25</v>
      </c>
      <c r="BG10" s="428">
        <v>15</v>
      </c>
      <c r="BH10" s="428">
        <v>15</v>
      </c>
      <c r="BI10" s="428">
        <v>37</v>
      </c>
      <c r="BJ10" s="429"/>
      <c r="BK10" s="430">
        <f t="shared" si="9"/>
        <v>120</v>
      </c>
      <c r="BL10" s="194"/>
      <c r="BM10" s="440" t="str">
        <f t="shared" si="10"/>
        <v>Y</v>
      </c>
      <c r="BN10" s="526" t="str">
        <f t="shared" si="11"/>
        <v>Sandwich Bread</v>
      </c>
      <c r="BO10" s="513" t="str">
        <f t="shared" si="12"/>
        <v>BR3</v>
      </c>
      <c r="BP10" s="269"/>
      <c r="BQ10" s="428"/>
      <c r="BR10" s="428"/>
      <c r="BS10" s="428">
        <v>0</v>
      </c>
      <c r="BT10" s="428">
        <v>2</v>
      </c>
      <c r="BU10" s="428">
        <v>5</v>
      </c>
      <c r="BV10" s="428">
        <v>3</v>
      </c>
      <c r="BW10" s="428">
        <v>5</v>
      </c>
      <c r="BX10" s="428">
        <v>3</v>
      </c>
      <c r="BY10" s="270">
        <v>5</v>
      </c>
      <c r="BZ10" s="428">
        <v>5</v>
      </c>
      <c r="CA10" s="428">
        <v>25</v>
      </c>
      <c r="CB10" s="428">
        <v>15</v>
      </c>
      <c r="CC10" s="428">
        <v>15</v>
      </c>
      <c r="CD10" s="428">
        <v>37</v>
      </c>
      <c r="CE10" s="429"/>
      <c r="CF10" s="430">
        <f t="shared" si="13"/>
        <v>120</v>
      </c>
      <c r="CG10" s="194"/>
      <c r="CH10" s="440" t="str">
        <f t="shared" si="14"/>
        <v>N</v>
      </c>
      <c r="CI10" s="526" t="str">
        <f t="shared" si="15"/>
        <v>Sandwich Bread</v>
      </c>
      <c r="CJ10" s="513" t="str">
        <f t="shared" si="16"/>
        <v>BR3</v>
      </c>
      <c r="CK10" s="269"/>
      <c r="CL10" s="428"/>
      <c r="CM10" s="428"/>
      <c r="CN10" s="428"/>
      <c r="CO10" s="428"/>
      <c r="CP10" s="428"/>
      <c r="CQ10" s="428"/>
      <c r="CR10" s="428"/>
      <c r="CS10" s="428"/>
      <c r="CT10" s="270"/>
      <c r="CU10" s="428"/>
      <c r="CV10" s="428"/>
      <c r="CW10" s="428"/>
      <c r="CX10" s="428"/>
      <c r="CY10" s="428"/>
      <c r="CZ10" s="429"/>
      <c r="DA10" s="430">
        <f t="shared" si="17"/>
        <v>0</v>
      </c>
      <c r="DB10" s="194"/>
      <c r="DC10" s="440" t="str">
        <f t="shared" si="18"/>
        <v>N</v>
      </c>
      <c r="DD10" s="526" t="str">
        <f t="shared" si="19"/>
        <v>Sandwich Bread</v>
      </c>
      <c r="DE10" s="513" t="str">
        <f t="shared" si="20"/>
        <v>BR3</v>
      </c>
      <c r="DF10" s="269"/>
      <c r="DG10" s="428"/>
      <c r="DH10" s="428"/>
      <c r="DI10" s="428"/>
      <c r="DJ10" s="428"/>
      <c r="DK10" s="428"/>
      <c r="DL10" s="428"/>
      <c r="DM10" s="428"/>
      <c r="DN10" s="428"/>
      <c r="DO10" s="270"/>
      <c r="DP10" s="428"/>
      <c r="DQ10" s="428"/>
      <c r="DR10" s="428"/>
      <c r="DS10" s="428"/>
      <c r="DT10" s="428"/>
      <c r="DU10" s="429"/>
      <c r="DV10" s="430">
        <f t="shared" si="21"/>
        <v>0</v>
      </c>
      <c r="DW10" s="194"/>
    </row>
    <row r="11" spans="1:127" ht="20.100000000000001" customHeight="1" x14ac:dyDescent="0.25">
      <c r="A11" s="449" t="str">
        <f t="shared" si="0"/>
        <v>Y</v>
      </c>
      <c r="B11" s="526" t="str">
        <f>'Delivery Summary'!B11</f>
        <v>Roast Bread - M</v>
      </c>
      <c r="C11" s="513" t="str">
        <f>'Delivery Summary'!C11</f>
        <v>BR7</v>
      </c>
      <c r="D11" s="269"/>
      <c r="E11" s="428"/>
      <c r="F11" s="428"/>
      <c r="G11" s="428">
        <v>0</v>
      </c>
      <c r="H11" s="428">
        <v>5</v>
      </c>
      <c r="I11" s="428">
        <v>3</v>
      </c>
      <c r="J11" s="428">
        <v>5</v>
      </c>
      <c r="K11" s="428">
        <v>5</v>
      </c>
      <c r="L11" s="428">
        <v>3</v>
      </c>
      <c r="M11" s="270">
        <v>5</v>
      </c>
      <c r="N11" s="428">
        <v>5</v>
      </c>
      <c r="O11" s="428">
        <v>5</v>
      </c>
      <c r="P11" s="428">
        <v>10</v>
      </c>
      <c r="Q11" s="428">
        <v>10</v>
      </c>
      <c r="R11" s="428">
        <v>14</v>
      </c>
      <c r="S11" s="429">
        <v>5</v>
      </c>
      <c r="T11" s="430">
        <f t="shared" si="1"/>
        <v>75</v>
      </c>
      <c r="U11" s="194"/>
      <c r="W11" s="440" t="str">
        <f t="shared" si="2"/>
        <v>Y</v>
      </c>
      <c r="X11" s="526" t="str">
        <f t="shared" si="3"/>
        <v>Roast Bread - M</v>
      </c>
      <c r="Y11" s="513" t="str">
        <f t="shared" si="4"/>
        <v>BR7</v>
      </c>
      <c r="Z11" s="269"/>
      <c r="AA11" s="428"/>
      <c r="AB11" s="428"/>
      <c r="AC11" s="428">
        <v>0</v>
      </c>
      <c r="AD11" s="428">
        <v>5</v>
      </c>
      <c r="AE11" s="428">
        <v>3</v>
      </c>
      <c r="AF11" s="428">
        <v>5</v>
      </c>
      <c r="AG11" s="428">
        <v>5</v>
      </c>
      <c r="AH11" s="428">
        <v>3</v>
      </c>
      <c r="AI11" s="270">
        <v>5</v>
      </c>
      <c r="AJ11" s="428">
        <v>5</v>
      </c>
      <c r="AK11" s="428">
        <v>5</v>
      </c>
      <c r="AL11" s="428">
        <v>10</v>
      </c>
      <c r="AM11" s="428">
        <v>10</v>
      </c>
      <c r="AN11" s="428">
        <v>14</v>
      </c>
      <c r="AO11" s="429">
        <v>5</v>
      </c>
      <c r="AP11" s="430">
        <f t="shared" si="5"/>
        <v>75</v>
      </c>
      <c r="AQ11" s="194"/>
      <c r="AR11" s="440" t="str">
        <f t="shared" si="6"/>
        <v>Y</v>
      </c>
      <c r="AS11" s="526" t="str">
        <f t="shared" si="7"/>
        <v>Roast Bread - M</v>
      </c>
      <c r="AT11" s="513" t="str">
        <f t="shared" si="8"/>
        <v>BR7</v>
      </c>
      <c r="AU11" s="269"/>
      <c r="AV11" s="428"/>
      <c r="AW11" s="428"/>
      <c r="AX11" s="428">
        <v>0</v>
      </c>
      <c r="AY11" s="428">
        <v>3</v>
      </c>
      <c r="AZ11" s="428">
        <v>3</v>
      </c>
      <c r="BA11" s="428">
        <v>5</v>
      </c>
      <c r="BB11" s="428">
        <v>5</v>
      </c>
      <c r="BC11" s="428">
        <v>3</v>
      </c>
      <c r="BD11" s="270">
        <v>5</v>
      </c>
      <c r="BE11" s="428">
        <v>5</v>
      </c>
      <c r="BF11" s="428">
        <v>5</v>
      </c>
      <c r="BG11" s="428">
        <v>10</v>
      </c>
      <c r="BH11" s="428">
        <v>10</v>
      </c>
      <c r="BI11" s="428">
        <v>16</v>
      </c>
      <c r="BJ11" s="429">
        <v>5</v>
      </c>
      <c r="BK11" s="430">
        <f t="shared" si="9"/>
        <v>75</v>
      </c>
      <c r="BL11" s="194"/>
      <c r="BM11" s="440" t="str">
        <f t="shared" si="10"/>
        <v>Y</v>
      </c>
      <c r="BN11" s="526" t="str">
        <f t="shared" si="11"/>
        <v>Roast Bread - M</v>
      </c>
      <c r="BO11" s="513" t="str">
        <f t="shared" si="12"/>
        <v>BR7</v>
      </c>
      <c r="BP11" s="269"/>
      <c r="BQ11" s="428"/>
      <c r="BR11" s="428"/>
      <c r="BS11" s="428">
        <v>0</v>
      </c>
      <c r="BT11" s="428">
        <v>3</v>
      </c>
      <c r="BU11" s="428">
        <v>3</v>
      </c>
      <c r="BV11" s="428">
        <v>5</v>
      </c>
      <c r="BW11" s="428">
        <v>5</v>
      </c>
      <c r="BX11" s="428">
        <v>3</v>
      </c>
      <c r="BY11" s="270">
        <v>5</v>
      </c>
      <c r="BZ11" s="428">
        <v>5</v>
      </c>
      <c r="CA11" s="428">
        <v>5</v>
      </c>
      <c r="CB11" s="428">
        <v>10</v>
      </c>
      <c r="CC11" s="428">
        <v>10</v>
      </c>
      <c r="CD11" s="428">
        <v>16</v>
      </c>
      <c r="CE11" s="429">
        <v>5</v>
      </c>
      <c r="CF11" s="430">
        <f t="shared" si="13"/>
        <v>75</v>
      </c>
      <c r="CG11" s="194"/>
      <c r="CH11" s="440" t="str">
        <f t="shared" si="14"/>
        <v>N</v>
      </c>
      <c r="CI11" s="526" t="str">
        <f t="shared" si="15"/>
        <v>Roast Bread - M</v>
      </c>
      <c r="CJ11" s="513" t="str">
        <f t="shared" si="16"/>
        <v>BR7</v>
      </c>
      <c r="CK11" s="269"/>
      <c r="CL11" s="428"/>
      <c r="CM11" s="428"/>
      <c r="CN11" s="428"/>
      <c r="CO11" s="428"/>
      <c r="CP11" s="428"/>
      <c r="CQ11" s="428"/>
      <c r="CR11" s="428"/>
      <c r="CS11" s="428"/>
      <c r="CT11" s="270"/>
      <c r="CU11" s="428"/>
      <c r="CV11" s="428"/>
      <c r="CW11" s="428"/>
      <c r="CX11" s="428"/>
      <c r="CY11" s="428"/>
      <c r="CZ11" s="429"/>
      <c r="DA11" s="430">
        <f t="shared" si="17"/>
        <v>0</v>
      </c>
      <c r="DB11" s="194"/>
      <c r="DC11" s="440" t="str">
        <f t="shared" si="18"/>
        <v>Y</v>
      </c>
      <c r="DD11" s="526" t="str">
        <f t="shared" si="19"/>
        <v>Roast Bread - M</v>
      </c>
      <c r="DE11" s="513" t="str">
        <f t="shared" si="20"/>
        <v>BR7</v>
      </c>
      <c r="DF11" s="269"/>
      <c r="DG11" s="428">
        <v>0</v>
      </c>
      <c r="DH11" s="428"/>
      <c r="DI11" s="428"/>
      <c r="DJ11" s="428"/>
      <c r="DK11" s="428"/>
      <c r="DL11" s="428"/>
      <c r="DM11" s="428">
        <v>25</v>
      </c>
      <c r="DN11" s="428">
        <v>20</v>
      </c>
      <c r="DO11" s="270">
        <v>10</v>
      </c>
      <c r="DP11" s="428">
        <v>10</v>
      </c>
      <c r="DQ11" s="428">
        <v>30</v>
      </c>
      <c r="DR11" s="428">
        <v>15</v>
      </c>
      <c r="DS11" s="428">
        <v>15</v>
      </c>
      <c r="DT11" s="428">
        <v>45</v>
      </c>
      <c r="DU11" s="429">
        <v>50</v>
      </c>
      <c r="DV11" s="430">
        <f t="shared" si="21"/>
        <v>220</v>
      </c>
      <c r="DW11" s="194"/>
    </row>
    <row r="12" spans="1:127" ht="20.100000000000001" customHeight="1" x14ac:dyDescent="0.25">
      <c r="A12" s="449" t="str">
        <f t="shared" si="0"/>
        <v>N</v>
      </c>
      <c r="B12" s="526" t="str">
        <f>'Delivery Summary'!B12</f>
        <v>Sandwich Bread Large</v>
      </c>
      <c r="C12" s="513" t="str">
        <f>'Delivery Summary'!C12</f>
        <v>BR2</v>
      </c>
      <c r="D12" s="269"/>
      <c r="E12" s="428"/>
      <c r="F12" s="428"/>
      <c r="G12" s="428"/>
      <c r="H12" s="428"/>
      <c r="I12" s="428"/>
      <c r="J12" s="428"/>
      <c r="K12" s="428"/>
      <c r="L12" s="428"/>
      <c r="M12" s="270"/>
      <c r="N12" s="428"/>
      <c r="O12" s="428"/>
      <c r="P12" s="428"/>
      <c r="Q12" s="428"/>
      <c r="R12" s="428"/>
      <c r="S12" s="429"/>
      <c r="T12" s="430">
        <f t="shared" si="1"/>
        <v>0</v>
      </c>
      <c r="U12" s="194"/>
      <c r="W12" s="440" t="str">
        <f t="shared" si="2"/>
        <v>N</v>
      </c>
      <c r="X12" s="526" t="str">
        <f t="shared" si="3"/>
        <v>Sandwich Bread Large</v>
      </c>
      <c r="Y12" s="513" t="str">
        <f t="shared" si="4"/>
        <v>BR2</v>
      </c>
      <c r="Z12" s="269"/>
      <c r="AA12" s="428"/>
      <c r="AB12" s="428"/>
      <c r="AC12" s="428"/>
      <c r="AD12" s="428"/>
      <c r="AE12" s="428"/>
      <c r="AF12" s="428"/>
      <c r="AG12" s="428"/>
      <c r="AH12" s="428"/>
      <c r="AI12" s="428"/>
      <c r="AJ12" s="428"/>
      <c r="AK12" s="428"/>
      <c r="AL12" s="428"/>
      <c r="AM12" s="428"/>
      <c r="AN12" s="428"/>
      <c r="AO12" s="429"/>
      <c r="AP12" s="430">
        <f t="shared" si="5"/>
        <v>0</v>
      </c>
      <c r="AQ12" s="194"/>
      <c r="AR12" s="440" t="str">
        <f t="shared" si="6"/>
        <v>N</v>
      </c>
      <c r="AS12" s="526" t="str">
        <f t="shared" si="7"/>
        <v>Sandwich Bread Large</v>
      </c>
      <c r="AT12" s="513" t="str">
        <f t="shared" si="8"/>
        <v>BR2</v>
      </c>
      <c r="AU12" s="269"/>
      <c r="AV12" s="428"/>
      <c r="AW12" s="428"/>
      <c r="AX12" s="428"/>
      <c r="AY12" s="428"/>
      <c r="AZ12" s="428"/>
      <c r="BA12" s="428"/>
      <c r="BB12" s="428"/>
      <c r="BC12" s="428"/>
      <c r="BD12" s="270"/>
      <c r="BE12" s="428"/>
      <c r="BF12" s="428"/>
      <c r="BG12" s="428"/>
      <c r="BH12" s="428"/>
      <c r="BI12" s="428"/>
      <c r="BJ12" s="429"/>
      <c r="BK12" s="430">
        <f t="shared" si="9"/>
        <v>0</v>
      </c>
      <c r="BL12" s="194"/>
      <c r="BM12" s="440" t="str">
        <f t="shared" si="10"/>
        <v>N</v>
      </c>
      <c r="BN12" s="526" t="str">
        <f t="shared" si="11"/>
        <v>Sandwich Bread Large</v>
      </c>
      <c r="BO12" s="513" t="str">
        <f t="shared" si="12"/>
        <v>BR2</v>
      </c>
      <c r="BP12" s="269"/>
      <c r="BQ12" s="428"/>
      <c r="BR12" s="428"/>
      <c r="BS12" s="428"/>
      <c r="BT12" s="428"/>
      <c r="BU12" s="428"/>
      <c r="BV12" s="428"/>
      <c r="BW12" s="428"/>
      <c r="BX12" s="428"/>
      <c r="BY12" s="270"/>
      <c r="BZ12" s="428"/>
      <c r="CA12" s="428"/>
      <c r="CB12" s="428"/>
      <c r="CC12" s="428"/>
      <c r="CD12" s="428"/>
      <c r="CE12" s="429"/>
      <c r="CF12" s="430">
        <f t="shared" si="13"/>
        <v>0</v>
      </c>
      <c r="CG12" s="194"/>
      <c r="CH12" s="440" t="str">
        <f t="shared" si="14"/>
        <v>N</v>
      </c>
      <c r="CI12" s="526" t="str">
        <f t="shared" si="15"/>
        <v>Sandwich Bread Large</v>
      </c>
      <c r="CJ12" s="513" t="str">
        <f t="shared" si="16"/>
        <v>BR2</v>
      </c>
      <c r="CK12" s="269"/>
      <c r="CL12" s="428"/>
      <c r="CM12" s="428"/>
      <c r="CN12" s="428"/>
      <c r="CO12" s="428"/>
      <c r="CP12" s="428"/>
      <c r="CQ12" s="428"/>
      <c r="CR12" s="428"/>
      <c r="CS12" s="428"/>
      <c r="CT12" s="270"/>
      <c r="CU12" s="428"/>
      <c r="CV12" s="428"/>
      <c r="CW12" s="428"/>
      <c r="CX12" s="428"/>
      <c r="CY12" s="428"/>
      <c r="CZ12" s="429"/>
      <c r="DA12" s="430">
        <f t="shared" si="17"/>
        <v>0</v>
      </c>
      <c r="DB12" s="194"/>
      <c r="DC12" s="440" t="str">
        <f t="shared" si="18"/>
        <v>N</v>
      </c>
      <c r="DD12" s="526" t="str">
        <f t="shared" si="19"/>
        <v>Sandwich Bread Large</v>
      </c>
      <c r="DE12" s="513" t="str">
        <f t="shared" si="20"/>
        <v>BR2</v>
      </c>
      <c r="DF12" s="269"/>
      <c r="DG12" s="428"/>
      <c r="DH12" s="428"/>
      <c r="DI12" s="428"/>
      <c r="DJ12" s="428"/>
      <c r="DK12" s="428"/>
      <c r="DL12" s="428"/>
      <c r="DM12" s="428"/>
      <c r="DN12" s="428"/>
      <c r="DO12" s="270"/>
      <c r="DP12" s="428"/>
      <c r="DQ12" s="428"/>
      <c r="DR12" s="428"/>
      <c r="DS12" s="428"/>
      <c r="DT12" s="428"/>
      <c r="DU12" s="429"/>
      <c r="DV12" s="430">
        <f t="shared" si="21"/>
        <v>0</v>
      </c>
      <c r="DW12" s="194"/>
    </row>
    <row r="13" spans="1:127" ht="20.100000000000001" customHeight="1" x14ac:dyDescent="0.25">
      <c r="A13" s="449" t="str">
        <f t="shared" si="0"/>
        <v>N</v>
      </c>
      <c r="B13" s="526" t="str">
        <f>'Delivery Summary'!B13</f>
        <v>Vegetable Bun (L)</v>
      </c>
      <c r="C13" s="513" t="str">
        <f>'Delivery Summary'!C13</f>
        <v>BU8</v>
      </c>
      <c r="D13" s="269"/>
      <c r="E13" s="428"/>
      <c r="F13" s="428"/>
      <c r="G13" s="428"/>
      <c r="H13" s="428"/>
      <c r="I13" s="428"/>
      <c r="J13" s="428"/>
      <c r="K13" s="428"/>
      <c r="L13" s="428"/>
      <c r="M13" s="270"/>
      <c r="N13" s="428"/>
      <c r="O13" s="428"/>
      <c r="P13" s="428"/>
      <c r="Q13" s="428"/>
      <c r="R13" s="428"/>
      <c r="S13" s="429"/>
      <c r="T13" s="430">
        <f t="shared" si="1"/>
        <v>0</v>
      </c>
      <c r="U13" s="194"/>
      <c r="W13" s="440" t="str">
        <f t="shared" si="2"/>
        <v>N</v>
      </c>
      <c r="X13" s="526" t="str">
        <f t="shared" si="3"/>
        <v>Vegetable Bun (L)</v>
      </c>
      <c r="Y13" s="513" t="str">
        <f t="shared" si="4"/>
        <v>BU8</v>
      </c>
      <c r="Z13" s="269"/>
      <c r="AA13" s="428"/>
      <c r="AB13" s="428"/>
      <c r="AC13" s="428"/>
      <c r="AD13" s="428"/>
      <c r="AE13" s="428"/>
      <c r="AF13" s="428"/>
      <c r="AG13" s="428"/>
      <c r="AH13" s="428"/>
      <c r="AI13" s="270"/>
      <c r="AJ13" s="428"/>
      <c r="AK13" s="428"/>
      <c r="AL13" s="428"/>
      <c r="AM13" s="428"/>
      <c r="AN13" s="428"/>
      <c r="AO13" s="429"/>
      <c r="AP13" s="430">
        <f t="shared" si="5"/>
        <v>0</v>
      </c>
      <c r="AQ13" s="194"/>
      <c r="AR13" s="440" t="str">
        <f t="shared" si="6"/>
        <v>N</v>
      </c>
      <c r="AS13" s="526" t="str">
        <f t="shared" si="7"/>
        <v>Vegetable Bun (L)</v>
      </c>
      <c r="AT13" s="513" t="str">
        <f t="shared" si="8"/>
        <v>BU8</v>
      </c>
      <c r="AU13" s="269"/>
      <c r="AV13" s="428"/>
      <c r="AW13" s="428"/>
      <c r="AX13" s="428"/>
      <c r="AY13" s="428"/>
      <c r="AZ13" s="428"/>
      <c r="BA13" s="428"/>
      <c r="BB13" s="428"/>
      <c r="BC13" s="428"/>
      <c r="BD13" s="270"/>
      <c r="BE13" s="428"/>
      <c r="BF13" s="428"/>
      <c r="BG13" s="428"/>
      <c r="BH13" s="428"/>
      <c r="BI13" s="428"/>
      <c r="BJ13" s="429"/>
      <c r="BK13" s="430">
        <f t="shared" si="9"/>
        <v>0</v>
      </c>
      <c r="BL13" s="194"/>
      <c r="BM13" s="440" t="str">
        <f t="shared" si="10"/>
        <v>N</v>
      </c>
      <c r="BN13" s="526" t="str">
        <f t="shared" si="11"/>
        <v>Vegetable Bun (L)</v>
      </c>
      <c r="BO13" s="513" t="str">
        <f t="shared" si="12"/>
        <v>BU8</v>
      </c>
      <c r="BP13" s="269"/>
      <c r="BQ13" s="428"/>
      <c r="BR13" s="428"/>
      <c r="BS13" s="428"/>
      <c r="BT13" s="428"/>
      <c r="BU13" s="428"/>
      <c r="BV13" s="428"/>
      <c r="BW13" s="428"/>
      <c r="BX13" s="428"/>
      <c r="BY13" s="270"/>
      <c r="BZ13" s="428"/>
      <c r="CA13" s="428"/>
      <c r="CB13" s="428"/>
      <c r="CC13" s="428"/>
      <c r="CD13" s="428"/>
      <c r="CE13" s="429"/>
      <c r="CF13" s="430">
        <f t="shared" si="13"/>
        <v>0</v>
      </c>
      <c r="CG13" s="194"/>
      <c r="CH13" s="440" t="str">
        <f t="shared" si="14"/>
        <v>N</v>
      </c>
      <c r="CI13" s="526" t="str">
        <f t="shared" si="15"/>
        <v>Vegetable Bun (L)</v>
      </c>
      <c r="CJ13" s="513" t="str">
        <f t="shared" si="16"/>
        <v>BU8</v>
      </c>
      <c r="CK13" s="269"/>
      <c r="CL13" s="428"/>
      <c r="CM13" s="428"/>
      <c r="CN13" s="428"/>
      <c r="CO13" s="428"/>
      <c r="CP13" s="428"/>
      <c r="CQ13" s="428"/>
      <c r="CR13" s="428"/>
      <c r="CS13" s="428"/>
      <c r="CT13" s="270"/>
      <c r="CU13" s="428"/>
      <c r="CV13" s="428"/>
      <c r="CW13" s="428"/>
      <c r="CX13" s="428"/>
      <c r="CY13" s="428"/>
      <c r="CZ13" s="429"/>
      <c r="DA13" s="430">
        <f t="shared" si="17"/>
        <v>0</v>
      </c>
      <c r="DB13" s="194"/>
      <c r="DC13" s="440" t="str">
        <f t="shared" si="18"/>
        <v>N</v>
      </c>
      <c r="DD13" s="526" t="str">
        <f t="shared" si="19"/>
        <v>Vegetable Bun (L)</v>
      </c>
      <c r="DE13" s="513" t="str">
        <f t="shared" si="20"/>
        <v>BU8</v>
      </c>
      <c r="DF13" s="269"/>
      <c r="DG13" s="428"/>
      <c r="DH13" s="428"/>
      <c r="DI13" s="428"/>
      <c r="DJ13" s="428"/>
      <c r="DK13" s="428"/>
      <c r="DL13" s="428"/>
      <c r="DM13" s="428"/>
      <c r="DN13" s="428"/>
      <c r="DO13" s="270"/>
      <c r="DP13" s="428"/>
      <c r="DQ13" s="428"/>
      <c r="DR13" s="428"/>
      <c r="DS13" s="428"/>
      <c r="DT13" s="428"/>
      <c r="DU13" s="429"/>
      <c r="DV13" s="430">
        <f t="shared" si="21"/>
        <v>0</v>
      </c>
      <c r="DW13" s="194"/>
    </row>
    <row r="14" spans="1:127" ht="20.100000000000001" customHeight="1" x14ac:dyDescent="0.25">
      <c r="A14" s="449" t="str">
        <f t="shared" si="0"/>
        <v>Y</v>
      </c>
      <c r="B14" s="526" t="str">
        <f>'Delivery Summary'!B14</f>
        <v>Seeni Sambol Bun</v>
      </c>
      <c r="C14" s="513" t="str">
        <f>'Delivery Summary'!C14</f>
        <v>BU2</v>
      </c>
      <c r="D14" s="269"/>
      <c r="E14" s="428"/>
      <c r="F14" s="428"/>
      <c r="G14" s="428">
        <v>2</v>
      </c>
      <c r="H14" s="428">
        <v>2</v>
      </c>
      <c r="I14" s="428">
        <v>3</v>
      </c>
      <c r="J14" s="428">
        <v>3</v>
      </c>
      <c r="K14" s="428">
        <v>3</v>
      </c>
      <c r="L14" s="428">
        <v>3</v>
      </c>
      <c r="M14" s="270">
        <v>5</v>
      </c>
      <c r="N14" s="428">
        <v>10</v>
      </c>
      <c r="O14" s="428">
        <v>3</v>
      </c>
      <c r="P14" s="428">
        <v>5</v>
      </c>
      <c r="Q14" s="428">
        <v>10</v>
      </c>
      <c r="R14" s="428">
        <v>9</v>
      </c>
      <c r="S14" s="429"/>
      <c r="T14" s="430">
        <f t="shared" si="1"/>
        <v>58</v>
      </c>
      <c r="U14" s="194"/>
      <c r="W14" s="440" t="str">
        <f t="shared" si="2"/>
        <v>Y</v>
      </c>
      <c r="X14" s="526" t="str">
        <f t="shared" si="3"/>
        <v>Seeni Sambol Bun</v>
      </c>
      <c r="Y14" s="513" t="str">
        <f t="shared" si="4"/>
        <v>BU2</v>
      </c>
      <c r="Z14" s="269"/>
      <c r="AA14" s="428"/>
      <c r="AB14" s="428"/>
      <c r="AC14" s="428">
        <v>2</v>
      </c>
      <c r="AD14" s="428">
        <v>2</v>
      </c>
      <c r="AE14" s="428">
        <v>3</v>
      </c>
      <c r="AF14" s="428">
        <v>3</v>
      </c>
      <c r="AG14" s="428">
        <v>3</v>
      </c>
      <c r="AH14" s="428">
        <v>3</v>
      </c>
      <c r="AI14" s="270">
        <v>5</v>
      </c>
      <c r="AJ14" s="428">
        <v>10</v>
      </c>
      <c r="AK14" s="428">
        <v>3</v>
      </c>
      <c r="AL14" s="428">
        <v>5</v>
      </c>
      <c r="AM14" s="428">
        <v>10</v>
      </c>
      <c r="AN14" s="428">
        <v>9</v>
      </c>
      <c r="AO14" s="429"/>
      <c r="AP14" s="430">
        <f t="shared" si="5"/>
        <v>58</v>
      </c>
      <c r="AQ14" s="194"/>
      <c r="AR14" s="440" t="str">
        <f t="shared" si="6"/>
        <v>Y</v>
      </c>
      <c r="AS14" s="526" t="str">
        <f t="shared" si="7"/>
        <v>Seeni Sambol Bun</v>
      </c>
      <c r="AT14" s="513" t="str">
        <f t="shared" si="8"/>
        <v>BU2</v>
      </c>
      <c r="AU14" s="269"/>
      <c r="AV14" s="428"/>
      <c r="AW14" s="428"/>
      <c r="AX14" s="428">
        <v>0</v>
      </c>
      <c r="AY14" s="428">
        <v>2</v>
      </c>
      <c r="AZ14" s="428">
        <v>3</v>
      </c>
      <c r="BA14" s="428">
        <v>5</v>
      </c>
      <c r="BB14" s="428">
        <v>5</v>
      </c>
      <c r="BC14" s="428">
        <v>3</v>
      </c>
      <c r="BD14" s="270">
        <v>10</v>
      </c>
      <c r="BE14" s="428">
        <v>5</v>
      </c>
      <c r="BF14" s="428">
        <v>10</v>
      </c>
      <c r="BG14" s="428">
        <v>10</v>
      </c>
      <c r="BH14" s="428">
        <v>15</v>
      </c>
      <c r="BI14" s="428">
        <v>10</v>
      </c>
      <c r="BJ14" s="429"/>
      <c r="BK14" s="430">
        <f t="shared" si="9"/>
        <v>78</v>
      </c>
      <c r="BL14" s="194"/>
      <c r="BM14" s="440" t="str">
        <f t="shared" si="10"/>
        <v>Y</v>
      </c>
      <c r="BN14" s="526" t="str">
        <f t="shared" si="11"/>
        <v>Seeni Sambol Bun</v>
      </c>
      <c r="BO14" s="513" t="str">
        <f t="shared" si="12"/>
        <v>BU2</v>
      </c>
      <c r="BP14" s="269"/>
      <c r="BQ14" s="428"/>
      <c r="BR14" s="428"/>
      <c r="BS14" s="428">
        <v>0</v>
      </c>
      <c r="BT14" s="428">
        <v>2</v>
      </c>
      <c r="BU14" s="428">
        <v>3</v>
      </c>
      <c r="BV14" s="428">
        <v>5</v>
      </c>
      <c r="BW14" s="428">
        <v>5</v>
      </c>
      <c r="BX14" s="428">
        <v>3</v>
      </c>
      <c r="BY14" s="270">
        <v>10</v>
      </c>
      <c r="BZ14" s="428">
        <v>5</v>
      </c>
      <c r="CA14" s="428">
        <v>10</v>
      </c>
      <c r="CB14" s="428">
        <v>10</v>
      </c>
      <c r="CC14" s="428">
        <v>15</v>
      </c>
      <c r="CD14" s="428">
        <v>10</v>
      </c>
      <c r="CE14" s="429"/>
      <c r="CF14" s="430">
        <f t="shared" si="13"/>
        <v>78</v>
      </c>
      <c r="CG14" s="194"/>
      <c r="CH14" s="440" t="str">
        <f t="shared" si="14"/>
        <v>N</v>
      </c>
      <c r="CI14" s="526" t="str">
        <f t="shared" si="15"/>
        <v>Seeni Sambol Bun</v>
      </c>
      <c r="CJ14" s="513" t="str">
        <f t="shared" si="16"/>
        <v>BU2</v>
      </c>
      <c r="CK14" s="269"/>
      <c r="CL14" s="428"/>
      <c r="CM14" s="428"/>
      <c r="CN14" s="428"/>
      <c r="CO14" s="428"/>
      <c r="CP14" s="428"/>
      <c r="CQ14" s="428"/>
      <c r="CR14" s="428"/>
      <c r="CS14" s="428"/>
      <c r="CT14" s="270"/>
      <c r="CU14" s="428"/>
      <c r="CV14" s="428"/>
      <c r="CW14" s="428"/>
      <c r="CX14" s="428"/>
      <c r="CY14" s="428"/>
      <c r="CZ14" s="429"/>
      <c r="DA14" s="430">
        <f t="shared" si="17"/>
        <v>0</v>
      </c>
      <c r="DB14" s="194"/>
      <c r="DC14" s="440" t="str">
        <f t="shared" si="18"/>
        <v>Y</v>
      </c>
      <c r="DD14" s="526" t="str">
        <f t="shared" si="19"/>
        <v>Seeni Sambol Bun</v>
      </c>
      <c r="DE14" s="513" t="str">
        <f t="shared" si="20"/>
        <v>BU2</v>
      </c>
      <c r="DF14" s="269"/>
      <c r="DG14" s="428">
        <v>0</v>
      </c>
      <c r="DH14" s="428"/>
      <c r="DI14" s="428"/>
      <c r="DJ14" s="428"/>
      <c r="DK14" s="428"/>
      <c r="DL14" s="428"/>
      <c r="DM14" s="428">
        <v>30</v>
      </c>
      <c r="DN14" s="428">
        <v>15</v>
      </c>
      <c r="DO14" s="270">
        <v>15</v>
      </c>
      <c r="DP14" s="428">
        <v>10</v>
      </c>
      <c r="DQ14" s="428">
        <v>50</v>
      </c>
      <c r="DR14" s="428">
        <v>15</v>
      </c>
      <c r="DS14" s="428">
        <v>15</v>
      </c>
      <c r="DT14" s="428">
        <v>30</v>
      </c>
      <c r="DU14" s="429"/>
      <c r="DV14" s="430">
        <f t="shared" si="21"/>
        <v>180</v>
      </c>
      <c r="DW14" s="194"/>
    </row>
    <row r="15" spans="1:127" ht="20.100000000000001" customHeight="1" x14ac:dyDescent="0.25">
      <c r="A15" s="449" t="str">
        <f t="shared" si="0"/>
        <v>Y</v>
      </c>
      <c r="B15" s="526" t="str">
        <f>'Delivery Summary'!B15</f>
        <v>Tea Bun</v>
      </c>
      <c r="C15" s="513" t="str">
        <f>'Delivery Summary'!C15</f>
        <v>BU4</v>
      </c>
      <c r="D15" s="269"/>
      <c r="E15" s="428"/>
      <c r="F15" s="428"/>
      <c r="G15" s="428">
        <v>0</v>
      </c>
      <c r="H15" s="428">
        <v>4</v>
      </c>
      <c r="I15" s="428">
        <v>5</v>
      </c>
      <c r="J15" s="428">
        <v>5</v>
      </c>
      <c r="K15" s="428">
        <v>3</v>
      </c>
      <c r="L15" s="428">
        <v>5</v>
      </c>
      <c r="M15" s="270">
        <v>5</v>
      </c>
      <c r="N15" s="428">
        <v>10</v>
      </c>
      <c r="O15" s="428">
        <v>10</v>
      </c>
      <c r="P15" s="428">
        <v>10</v>
      </c>
      <c r="Q15" s="428">
        <v>10</v>
      </c>
      <c r="R15" s="428">
        <v>13</v>
      </c>
      <c r="S15" s="429"/>
      <c r="T15" s="430">
        <f t="shared" si="1"/>
        <v>80</v>
      </c>
      <c r="U15" s="194"/>
      <c r="W15" s="440" t="str">
        <f t="shared" si="2"/>
        <v>Y</v>
      </c>
      <c r="X15" s="526" t="str">
        <f t="shared" si="3"/>
        <v>Tea Bun</v>
      </c>
      <c r="Y15" s="513" t="str">
        <f t="shared" si="4"/>
        <v>BU4</v>
      </c>
      <c r="Z15" s="269"/>
      <c r="AA15" s="428"/>
      <c r="AB15" s="428"/>
      <c r="AC15" s="428">
        <v>0</v>
      </c>
      <c r="AD15" s="428">
        <v>4</v>
      </c>
      <c r="AE15" s="428">
        <v>5</v>
      </c>
      <c r="AF15" s="428">
        <v>5</v>
      </c>
      <c r="AG15" s="428">
        <v>3</v>
      </c>
      <c r="AH15" s="428">
        <v>5</v>
      </c>
      <c r="AI15" s="270">
        <v>5</v>
      </c>
      <c r="AJ15" s="428">
        <v>10</v>
      </c>
      <c r="AK15" s="428">
        <v>10</v>
      </c>
      <c r="AL15" s="428">
        <v>10</v>
      </c>
      <c r="AM15" s="428">
        <v>10</v>
      </c>
      <c r="AN15" s="428">
        <v>13</v>
      </c>
      <c r="AO15" s="429"/>
      <c r="AP15" s="430">
        <f t="shared" si="5"/>
        <v>80</v>
      </c>
      <c r="AQ15" s="194"/>
      <c r="AR15" s="440" t="str">
        <f t="shared" si="6"/>
        <v>Y</v>
      </c>
      <c r="AS15" s="526" t="str">
        <f t="shared" si="7"/>
        <v>Tea Bun</v>
      </c>
      <c r="AT15" s="513" t="str">
        <f t="shared" si="8"/>
        <v>BU4</v>
      </c>
      <c r="AU15" s="269"/>
      <c r="AV15" s="428"/>
      <c r="AW15" s="428"/>
      <c r="AX15" s="428">
        <v>0</v>
      </c>
      <c r="AY15" s="428">
        <v>2</v>
      </c>
      <c r="AZ15" s="428">
        <v>5</v>
      </c>
      <c r="BA15" s="428">
        <v>5</v>
      </c>
      <c r="BB15" s="428">
        <v>5</v>
      </c>
      <c r="BC15" s="428">
        <v>5</v>
      </c>
      <c r="BD15" s="270">
        <v>10</v>
      </c>
      <c r="BE15" s="428">
        <v>10</v>
      </c>
      <c r="BF15" s="428">
        <v>10</v>
      </c>
      <c r="BG15" s="428">
        <v>10</v>
      </c>
      <c r="BH15" s="428">
        <v>30</v>
      </c>
      <c r="BI15" s="428">
        <v>23</v>
      </c>
      <c r="BJ15" s="429"/>
      <c r="BK15" s="430">
        <f t="shared" si="9"/>
        <v>115</v>
      </c>
      <c r="BL15" s="194"/>
      <c r="BM15" s="440" t="str">
        <f t="shared" si="10"/>
        <v>Y</v>
      </c>
      <c r="BN15" s="526" t="str">
        <f t="shared" si="11"/>
        <v>Tea Bun</v>
      </c>
      <c r="BO15" s="513" t="str">
        <f t="shared" si="12"/>
        <v>BU4</v>
      </c>
      <c r="BP15" s="269"/>
      <c r="BQ15" s="428"/>
      <c r="BR15" s="428"/>
      <c r="BS15" s="428">
        <v>0</v>
      </c>
      <c r="BT15" s="428">
        <v>2</v>
      </c>
      <c r="BU15" s="428">
        <v>5</v>
      </c>
      <c r="BV15" s="428">
        <v>5</v>
      </c>
      <c r="BW15" s="428">
        <v>5</v>
      </c>
      <c r="BX15" s="428">
        <v>5</v>
      </c>
      <c r="BY15" s="270">
        <v>10</v>
      </c>
      <c r="BZ15" s="428">
        <v>10</v>
      </c>
      <c r="CA15" s="428">
        <v>5</v>
      </c>
      <c r="CB15" s="428">
        <v>10</v>
      </c>
      <c r="CC15" s="428">
        <v>30</v>
      </c>
      <c r="CD15" s="428">
        <v>28</v>
      </c>
      <c r="CE15" s="429"/>
      <c r="CF15" s="430">
        <f t="shared" si="13"/>
        <v>115</v>
      </c>
      <c r="CG15" s="194"/>
      <c r="CH15" s="440" t="str">
        <f t="shared" si="14"/>
        <v>N</v>
      </c>
      <c r="CI15" s="526" t="str">
        <f t="shared" si="15"/>
        <v>Tea Bun</v>
      </c>
      <c r="CJ15" s="513" t="str">
        <f t="shared" si="16"/>
        <v>BU4</v>
      </c>
      <c r="CK15" s="269"/>
      <c r="CL15" s="428"/>
      <c r="CM15" s="428"/>
      <c r="CN15" s="428"/>
      <c r="CO15" s="428"/>
      <c r="CP15" s="428"/>
      <c r="CQ15" s="428"/>
      <c r="CR15" s="428"/>
      <c r="CS15" s="428"/>
      <c r="CT15" s="270"/>
      <c r="CU15" s="428"/>
      <c r="CV15" s="428"/>
      <c r="CW15" s="428"/>
      <c r="CX15" s="428"/>
      <c r="CY15" s="428"/>
      <c r="CZ15" s="429"/>
      <c r="DA15" s="430">
        <f t="shared" si="17"/>
        <v>0</v>
      </c>
      <c r="DB15" s="194"/>
      <c r="DC15" s="440" t="str">
        <f t="shared" si="18"/>
        <v>Y</v>
      </c>
      <c r="DD15" s="526" t="str">
        <f t="shared" si="19"/>
        <v>Tea Bun</v>
      </c>
      <c r="DE15" s="513" t="str">
        <f t="shared" si="20"/>
        <v>BU4</v>
      </c>
      <c r="DF15" s="269"/>
      <c r="DG15" s="428">
        <v>0</v>
      </c>
      <c r="DH15" s="428"/>
      <c r="DI15" s="428"/>
      <c r="DJ15" s="428"/>
      <c r="DK15" s="428"/>
      <c r="DL15" s="428"/>
      <c r="DM15" s="428">
        <v>50</v>
      </c>
      <c r="DN15" s="428">
        <v>30</v>
      </c>
      <c r="DO15" s="270">
        <v>20</v>
      </c>
      <c r="DP15" s="428">
        <v>15</v>
      </c>
      <c r="DQ15" s="428">
        <v>75</v>
      </c>
      <c r="DR15" s="428">
        <v>25</v>
      </c>
      <c r="DS15" s="428">
        <v>25</v>
      </c>
      <c r="DT15" s="428">
        <v>50</v>
      </c>
      <c r="DU15" s="429"/>
      <c r="DV15" s="430">
        <f t="shared" si="21"/>
        <v>290</v>
      </c>
      <c r="DW15" s="194"/>
    </row>
    <row r="16" spans="1:127" ht="20.100000000000001" customHeight="1" x14ac:dyDescent="0.25">
      <c r="A16" s="449" t="str">
        <f t="shared" si="0"/>
        <v>N</v>
      </c>
      <c r="B16" s="526" t="str">
        <f>'Delivery Summary'!B16</f>
        <v>Sugar Bun</v>
      </c>
      <c r="C16" s="513" t="str">
        <f>'Delivery Summary'!C16</f>
        <v>BU5</v>
      </c>
      <c r="D16" s="269"/>
      <c r="E16" s="428"/>
      <c r="F16" s="428"/>
      <c r="G16" s="428"/>
      <c r="H16" s="428"/>
      <c r="I16" s="428"/>
      <c r="J16" s="428"/>
      <c r="K16" s="428"/>
      <c r="L16" s="428"/>
      <c r="M16" s="270"/>
      <c r="N16" s="428"/>
      <c r="O16" s="428"/>
      <c r="P16" s="428"/>
      <c r="Q16" s="428"/>
      <c r="R16" s="428"/>
      <c r="S16" s="429"/>
      <c r="T16" s="430">
        <f t="shared" si="1"/>
        <v>0</v>
      </c>
      <c r="U16" s="194"/>
      <c r="W16" s="440" t="str">
        <f t="shared" si="2"/>
        <v>N</v>
      </c>
      <c r="X16" s="526" t="str">
        <f t="shared" si="3"/>
        <v>Sugar Bun</v>
      </c>
      <c r="Y16" s="513" t="str">
        <f t="shared" si="4"/>
        <v>BU5</v>
      </c>
      <c r="Z16" s="269"/>
      <c r="AA16" s="428"/>
      <c r="AB16" s="428"/>
      <c r="AC16" s="428"/>
      <c r="AD16" s="428"/>
      <c r="AE16" s="428"/>
      <c r="AF16" s="428"/>
      <c r="AG16" s="428"/>
      <c r="AH16" s="428"/>
      <c r="AI16" s="270"/>
      <c r="AJ16" s="428"/>
      <c r="AK16" s="428"/>
      <c r="AL16" s="428"/>
      <c r="AM16" s="428"/>
      <c r="AN16" s="428"/>
      <c r="AO16" s="429"/>
      <c r="AP16" s="430">
        <f t="shared" si="5"/>
        <v>0</v>
      </c>
      <c r="AQ16" s="194"/>
      <c r="AR16" s="440" t="str">
        <f t="shared" si="6"/>
        <v>N</v>
      </c>
      <c r="AS16" s="526" t="str">
        <f t="shared" si="7"/>
        <v>Sugar Bun</v>
      </c>
      <c r="AT16" s="513" t="str">
        <f t="shared" si="8"/>
        <v>BU5</v>
      </c>
      <c r="AU16" s="269"/>
      <c r="AV16" s="428"/>
      <c r="AW16" s="428"/>
      <c r="AX16" s="428"/>
      <c r="AY16" s="428"/>
      <c r="AZ16" s="428"/>
      <c r="BA16" s="428"/>
      <c r="BB16" s="428"/>
      <c r="BC16" s="428"/>
      <c r="BD16" s="270"/>
      <c r="BE16" s="428"/>
      <c r="BF16" s="428"/>
      <c r="BG16" s="428"/>
      <c r="BH16" s="428"/>
      <c r="BI16" s="428"/>
      <c r="BJ16" s="429"/>
      <c r="BK16" s="430">
        <f t="shared" si="9"/>
        <v>0</v>
      </c>
      <c r="BL16" s="194"/>
      <c r="BM16" s="440" t="str">
        <f t="shared" si="10"/>
        <v>N</v>
      </c>
      <c r="BN16" s="526" t="str">
        <f t="shared" si="11"/>
        <v>Sugar Bun</v>
      </c>
      <c r="BO16" s="513" t="str">
        <f t="shared" si="12"/>
        <v>BU5</v>
      </c>
      <c r="BP16" s="269"/>
      <c r="BQ16" s="428"/>
      <c r="BR16" s="428"/>
      <c r="BS16" s="428"/>
      <c r="BT16" s="428"/>
      <c r="BU16" s="428"/>
      <c r="BV16" s="428"/>
      <c r="BW16" s="428"/>
      <c r="BX16" s="428"/>
      <c r="BY16" s="270"/>
      <c r="BZ16" s="428"/>
      <c r="CA16" s="428"/>
      <c r="CB16" s="428"/>
      <c r="CC16" s="428"/>
      <c r="CD16" s="428"/>
      <c r="CE16" s="429"/>
      <c r="CF16" s="430">
        <f t="shared" si="13"/>
        <v>0</v>
      </c>
      <c r="CG16" s="194"/>
      <c r="CH16" s="440" t="str">
        <f t="shared" si="14"/>
        <v>N</v>
      </c>
      <c r="CI16" s="526" t="str">
        <f t="shared" si="15"/>
        <v>Sugar Bun</v>
      </c>
      <c r="CJ16" s="513" t="str">
        <f t="shared" si="16"/>
        <v>BU5</v>
      </c>
      <c r="CK16" s="269"/>
      <c r="CL16" s="428"/>
      <c r="CM16" s="428"/>
      <c r="CN16" s="428"/>
      <c r="CO16" s="428"/>
      <c r="CP16" s="428"/>
      <c r="CQ16" s="428"/>
      <c r="CR16" s="428"/>
      <c r="CS16" s="428"/>
      <c r="CT16" s="270"/>
      <c r="CU16" s="428"/>
      <c r="CV16" s="428"/>
      <c r="CW16" s="428"/>
      <c r="CX16" s="428"/>
      <c r="CY16" s="428"/>
      <c r="CZ16" s="429"/>
      <c r="DA16" s="430">
        <f t="shared" si="17"/>
        <v>0</v>
      </c>
      <c r="DB16" s="194"/>
      <c r="DC16" s="440" t="str">
        <f t="shared" si="18"/>
        <v>N</v>
      </c>
      <c r="DD16" s="526" t="str">
        <f t="shared" si="19"/>
        <v>Sugar Bun</v>
      </c>
      <c r="DE16" s="513" t="str">
        <f t="shared" si="20"/>
        <v>BU5</v>
      </c>
      <c r="DF16" s="269"/>
      <c r="DG16" s="428"/>
      <c r="DH16" s="428"/>
      <c r="DI16" s="428"/>
      <c r="DJ16" s="428"/>
      <c r="DK16" s="428"/>
      <c r="DL16" s="428"/>
      <c r="DM16" s="428"/>
      <c r="DN16" s="428"/>
      <c r="DO16" s="270"/>
      <c r="DP16" s="428"/>
      <c r="DQ16" s="428"/>
      <c r="DR16" s="428"/>
      <c r="DS16" s="428"/>
      <c r="DT16" s="428"/>
      <c r="DU16" s="429"/>
      <c r="DV16" s="430">
        <f t="shared" si="21"/>
        <v>0</v>
      </c>
      <c r="DW16" s="194"/>
    </row>
    <row r="17" spans="1:127" ht="20.100000000000001" customHeight="1" x14ac:dyDescent="0.25">
      <c r="A17" s="449" t="str">
        <f t="shared" si="0"/>
        <v>N</v>
      </c>
      <c r="B17" s="526" t="str">
        <f>'Delivery Summary'!B17</f>
        <v>Sugar Candy Bun</v>
      </c>
      <c r="C17" s="513" t="str">
        <f>'Delivery Summary'!C17</f>
        <v>BU6</v>
      </c>
      <c r="D17" s="269"/>
      <c r="E17" s="428"/>
      <c r="F17" s="428"/>
      <c r="G17" s="428"/>
      <c r="H17" s="428"/>
      <c r="I17" s="428"/>
      <c r="J17" s="428"/>
      <c r="K17" s="428"/>
      <c r="L17" s="428"/>
      <c r="M17" s="270"/>
      <c r="N17" s="428"/>
      <c r="O17" s="428"/>
      <c r="P17" s="428"/>
      <c r="Q17" s="428"/>
      <c r="R17" s="428"/>
      <c r="S17" s="429"/>
      <c r="T17" s="430">
        <f t="shared" si="1"/>
        <v>0</v>
      </c>
      <c r="U17" s="194"/>
      <c r="W17" s="440" t="str">
        <f t="shared" si="2"/>
        <v>N</v>
      </c>
      <c r="X17" s="526" t="str">
        <f t="shared" si="3"/>
        <v>Sugar Candy Bun</v>
      </c>
      <c r="Y17" s="513" t="str">
        <f t="shared" si="4"/>
        <v>BU6</v>
      </c>
      <c r="Z17" s="269"/>
      <c r="AA17" s="428"/>
      <c r="AB17" s="428"/>
      <c r="AC17" s="428"/>
      <c r="AD17" s="428"/>
      <c r="AE17" s="428"/>
      <c r="AF17" s="428"/>
      <c r="AG17" s="428"/>
      <c r="AH17" s="428"/>
      <c r="AI17" s="270"/>
      <c r="AJ17" s="428"/>
      <c r="AK17" s="428"/>
      <c r="AL17" s="428"/>
      <c r="AM17" s="428"/>
      <c r="AN17" s="428"/>
      <c r="AO17" s="429"/>
      <c r="AP17" s="430">
        <f t="shared" si="5"/>
        <v>0</v>
      </c>
      <c r="AQ17" s="194"/>
      <c r="AR17" s="440" t="str">
        <f t="shared" si="6"/>
        <v>N</v>
      </c>
      <c r="AS17" s="526" t="str">
        <f t="shared" si="7"/>
        <v>Sugar Candy Bun</v>
      </c>
      <c r="AT17" s="513" t="str">
        <f t="shared" si="8"/>
        <v>BU6</v>
      </c>
      <c r="AU17" s="269"/>
      <c r="AV17" s="428"/>
      <c r="AW17" s="428"/>
      <c r="AX17" s="428"/>
      <c r="AY17" s="428"/>
      <c r="AZ17" s="428"/>
      <c r="BA17" s="428"/>
      <c r="BB17" s="428"/>
      <c r="BC17" s="428"/>
      <c r="BD17" s="270"/>
      <c r="BE17" s="428"/>
      <c r="BF17" s="428"/>
      <c r="BG17" s="428"/>
      <c r="BH17" s="428"/>
      <c r="BI17" s="428"/>
      <c r="BJ17" s="429"/>
      <c r="BK17" s="430">
        <f t="shared" si="9"/>
        <v>0</v>
      </c>
      <c r="BL17" s="194"/>
      <c r="BM17" s="440" t="str">
        <f t="shared" si="10"/>
        <v>N</v>
      </c>
      <c r="BN17" s="526" t="str">
        <f t="shared" si="11"/>
        <v>Sugar Candy Bun</v>
      </c>
      <c r="BO17" s="513" t="str">
        <f t="shared" si="12"/>
        <v>BU6</v>
      </c>
      <c r="BP17" s="269"/>
      <c r="BQ17" s="428"/>
      <c r="BR17" s="428"/>
      <c r="BS17" s="428"/>
      <c r="BT17" s="428"/>
      <c r="BU17" s="428"/>
      <c r="BV17" s="428"/>
      <c r="BW17" s="428"/>
      <c r="BX17" s="428"/>
      <c r="BY17" s="270"/>
      <c r="BZ17" s="428"/>
      <c r="CA17" s="428"/>
      <c r="CB17" s="428"/>
      <c r="CC17" s="428"/>
      <c r="CD17" s="428"/>
      <c r="CE17" s="429"/>
      <c r="CF17" s="430">
        <f t="shared" si="13"/>
        <v>0</v>
      </c>
      <c r="CG17" s="194"/>
      <c r="CH17" s="440" t="str">
        <f t="shared" si="14"/>
        <v>N</v>
      </c>
      <c r="CI17" s="526" t="str">
        <f t="shared" si="15"/>
        <v>Sugar Candy Bun</v>
      </c>
      <c r="CJ17" s="513" t="str">
        <f t="shared" si="16"/>
        <v>BU6</v>
      </c>
      <c r="CK17" s="269"/>
      <c r="CL17" s="428"/>
      <c r="CM17" s="428"/>
      <c r="CN17" s="428"/>
      <c r="CO17" s="428"/>
      <c r="CP17" s="428"/>
      <c r="CQ17" s="428"/>
      <c r="CR17" s="428"/>
      <c r="CS17" s="428"/>
      <c r="CT17" s="270"/>
      <c r="CU17" s="428"/>
      <c r="CV17" s="428"/>
      <c r="CW17" s="428"/>
      <c r="CX17" s="428"/>
      <c r="CY17" s="428"/>
      <c r="CZ17" s="429"/>
      <c r="DA17" s="430">
        <f t="shared" si="17"/>
        <v>0</v>
      </c>
      <c r="DB17" s="194"/>
      <c r="DC17" s="440" t="str">
        <f t="shared" si="18"/>
        <v>N</v>
      </c>
      <c r="DD17" s="526" t="str">
        <f t="shared" si="19"/>
        <v>Sugar Candy Bun</v>
      </c>
      <c r="DE17" s="513" t="str">
        <f t="shared" si="20"/>
        <v>BU6</v>
      </c>
      <c r="DF17" s="269"/>
      <c r="DG17" s="428"/>
      <c r="DH17" s="428"/>
      <c r="DI17" s="428"/>
      <c r="DJ17" s="428"/>
      <c r="DK17" s="428"/>
      <c r="DL17" s="428"/>
      <c r="DM17" s="428"/>
      <c r="DN17" s="428"/>
      <c r="DO17" s="270"/>
      <c r="DP17" s="428"/>
      <c r="DQ17" s="428"/>
      <c r="DR17" s="428"/>
      <c r="DS17" s="428"/>
      <c r="DT17" s="428"/>
      <c r="DU17" s="429"/>
      <c r="DV17" s="430">
        <f t="shared" si="21"/>
        <v>0</v>
      </c>
      <c r="DW17" s="194"/>
    </row>
    <row r="18" spans="1:127" ht="20.100000000000001" customHeight="1" x14ac:dyDescent="0.25">
      <c r="A18" s="449" t="str">
        <f t="shared" si="0"/>
        <v>Y</v>
      </c>
      <c r="B18" s="526" t="str">
        <f>'Delivery Summary'!B18</f>
        <v>Viyana Roll</v>
      </c>
      <c r="C18" s="513" t="str">
        <f>'Delivery Summary'!C18</f>
        <v>BU7</v>
      </c>
      <c r="D18" s="269"/>
      <c r="E18" s="428"/>
      <c r="F18" s="428"/>
      <c r="G18" s="428">
        <v>0</v>
      </c>
      <c r="H18" s="428">
        <v>0</v>
      </c>
      <c r="I18" s="428">
        <v>2</v>
      </c>
      <c r="J18" s="428">
        <v>2</v>
      </c>
      <c r="K18" s="428">
        <v>2</v>
      </c>
      <c r="L18" s="428">
        <v>1</v>
      </c>
      <c r="M18" s="270">
        <v>2</v>
      </c>
      <c r="N18" s="428">
        <v>2</v>
      </c>
      <c r="O18" s="428">
        <v>3</v>
      </c>
      <c r="P18" s="428">
        <v>3</v>
      </c>
      <c r="Q18" s="428">
        <v>3</v>
      </c>
      <c r="R18" s="428">
        <v>4</v>
      </c>
      <c r="S18" s="429"/>
      <c r="T18" s="430">
        <f t="shared" si="1"/>
        <v>24</v>
      </c>
      <c r="U18" s="194"/>
      <c r="W18" s="440" t="str">
        <f t="shared" si="2"/>
        <v>Y</v>
      </c>
      <c r="X18" s="526" t="str">
        <f t="shared" si="3"/>
        <v>Viyana Roll</v>
      </c>
      <c r="Y18" s="513" t="str">
        <f t="shared" si="4"/>
        <v>BU7</v>
      </c>
      <c r="Z18" s="269"/>
      <c r="AA18" s="428"/>
      <c r="AB18" s="428"/>
      <c r="AC18" s="428">
        <v>0</v>
      </c>
      <c r="AD18" s="428">
        <v>0</v>
      </c>
      <c r="AE18" s="428">
        <v>2</v>
      </c>
      <c r="AF18" s="428">
        <v>2</v>
      </c>
      <c r="AG18" s="428">
        <v>2</v>
      </c>
      <c r="AH18" s="428">
        <v>1</v>
      </c>
      <c r="AI18" s="270">
        <v>2</v>
      </c>
      <c r="AJ18" s="428">
        <v>2</v>
      </c>
      <c r="AK18" s="428">
        <v>3</v>
      </c>
      <c r="AL18" s="428">
        <v>3</v>
      </c>
      <c r="AM18" s="428">
        <v>3</v>
      </c>
      <c r="AN18" s="428">
        <v>4</v>
      </c>
      <c r="AO18" s="429"/>
      <c r="AP18" s="430">
        <f t="shared" si="5"/>
        <v>24</v>
      </c>
      <c r="AQ18" s="194"/>
      <c r="AR18" s="440" t="str">
        <f t="shared" si="6"/>
        <v>Y</v>
      </c>
      <c r="AS18" s="526" t="str">
        <f t="shared" si="7"/>
        <v>Viyana Roll</v>
      </c>
      <c r="AT18" s="513" t="str">
        <f t="shared" si="8"/>
        <v>BU7</v>
      </c>
      <c r="AU18" s="269"/>
      <c r="AV18" s="428"/>
      <c r="AW18" s="428"/>
      <c r="AX18" s="428">
        <v>0</v>
      </c>
      <c r="AY18" s="428">
        <v>0</v>
      </c>
      <c r="AZ18" s="428">
        <v>2</v>
      </c>
      <c r="BA18" s="428">
        <v>2</v>
      </c>
      <c r="BB18" s="428">
        <v>2</v>
      </c>
      <c r="BC18" s="428">
        <v>1</v>
      </c>
      <c r="BD18" s="270">
        <v>2</v>
      </c>
      <c r="BE18" s="428">
        <v>2</v>
      </c>
      <c r="BF18" s="428">
        <v>4</v>
      </c>
      <c r="BG18" s="428">
        <v>4</v>
      </c>
      <c r="BH18" s="428">
        <v>4</v>
      </c>
      <c r="BI18" s="428">
        <v>6</v>
      </c>
      <c r="BJ18" s="429"/>
      <c r="BK18" s="430">
        <f t="shared" si="9"/>
        <v>29</v>
      </c>
      <c r="BL18" s="194"/>
      <c r="BM18" s="440" t="str">
        <f t="shared" si="10"/>
        <v>Y</v>
      </c>
      <c r="BN18" s="526" t="str">
        <f t="shared" si="11"/>
        <v>Viyana Roll</v>
      </c>
      <c r="BO18" s="513" t="str">
        <f t="shared" si="12"/>
        <v>BU7</v>
      </c>
      <c r="BP18" s="269"/>
      <c r="BQ18" s="428"/>
      <c r="BR18" s="428"/>
      <c r="BS18" s="428">
        <v>0</v>
      </c>
      <c r="BT18" s="428">
        <v>0</v>
      </c>
      <c r="BU18" s="428">
        <v>2</v>
      </c>
      <c r="BV18" s="428">
        <v>2</v>
      </c>
      <c r="BW18" s="428">
        <v>2</v>
      </c>
      <c r="BX18" s="428">
        <v>1</v>
      </c>
      <c r="BY18" s="270">
        <v>2</v>
      </c>
      <c r="BZ18" s="428">
        <v>2</v>
      </c>
      <c r="CA18" s="428">
        <v>2</v>
      </c>
      <c r="CB18" s="428">
        <v>4</v>
      </c>
      <c r="CC18" s="428">
        <v>4</v>
      </c>
      <c r="CD18" s="428">
        <v>8</v>
      </c>
      <c r="CE18" s="429"/>
      <c r="CF18" s="430">
        <f t="shared" si="13"/>
        <v>29</v>
      </c>
      <c r="CG18" s="194"/>
      <c r="CH18" s="440" t="str">
        <f t="shared" si="14"/>
        <v>N</v>
      </c>
      <c r="CI18" s="526" t="str">
        <f t="shared" si="15"/>
        <v>Viyana Roll</v>
      </c>
      <c r="CJ18" s="513" t="str">
        <f t="shared" si="16"/>
        <v>BU7</v>
      </c>
      <c r="CK18" s="269"/>
      <c r="CL18" s="428"/>
      <c r="CM18" s="428"/>
      <c r="CN18" s="428"/>
      <c r="CO18" s="428"/>
      <c r="CP18" s="428"/>
      <c r="CQ18" s="428"/>
      <c r="CR18" s="428"/>
      <c r="CS18" s="428"/>
      <c r="CT18" s="270"/>
      <c r="CU18" s="428"/>
      <c r="CV18" s="428"/>
      <c r="CW18" s="428"/>
      <c r="CX18" s="428"/>
      <c r="CY18" s="428"/>
      <c r="CZ18" s="429"/>
      <c r="DA18" s="430">
        <f t="shared" si="17"/>
        <v>0</v>
      </c>
      <c r="DB18" s="194"/>
      <c r="DC18" s="440" t="str">
        <f t="shared" si="18"/>
        <v>Y</v>
      </c>
      <c r="DD18" s="526" t="str">
        <f t="shared" si="19"/>
        <v>Viyana Roll</v>
      </c>
      <c r="DE18" s="513" t="str">
        <f t="shared" si="20"/>
        <v>BU7</v>
      </c>
      <c r="DF18" s="269"/>
      <c r="DG18" s="428">
        <v>0</v>
      </c>
      <c r="DH18" s="428"/>
      <c r="DI18" s="428"/>
      <c r="DJ18" s="428"/>
      <c r="DK18" s="428"/>
      <c r="DL18" s="428"/>
      <c r="DM18" s="428">
        <v>5</v>
      </c>
      <c r="DN18" s="428">
        <v>5</v>
      </c>
      <c r="DO18" s="270">
        <v>5</v>
      </c>
      <c r="DP18" s="428">
        <v>5</v>
      </c>
      <c r="DQ18" s="428">
        <v>20</v>
      </c>
      <c r="DR18" s="428">
        <v>5</v>
      </c>
      <c r="DS18" s="428">
        <v>5</v>
      </c>
      <c r="DT18" s="428">
        <v>20</v>
      </c>
      <c r="DU18" s="429"/>
      <c r="DV18" s="430">
        <f t="shared" si="21"/>
        <v>70</v>
      </c>
      <c r="DW18" s="194"/>
    </row>
    <row r="19" spans="1:127" ht="20.100000000000001" customHeight="1" x14ac:dyDescent="0.25">
      <c r="A19" s="449" t="str">
        <f t="shared" si="0"/>
        <v>Y</v>
      </c>
      <c r="B19" s="526" t="str">
        <f>'Delivery Summary'!B19</f>
        <v>Fish Bun</v>
      </c>
      <c r="C19" s="513" t="str">
        <f>'Delivery Summary'!C19</f>
        <v>BU1</v>
      </c>
      <c r="D19" s="269"/>
      <c r="E19" s="428"/>
      <c r="F19" s="428"/>
      <c r="G19" s="428">
        <v>5</v>
      </c>
      <c r="H19" s="428">
        <v>10</v>
      </c>
      <c r="I19" s="428">
        <v>5</v>
      </c>
      <c r="J19" s="428">
        <v>5</v>
      </c>
      <c r="K19" s="428">
        <v>7</v>
      </c>
      <c r="L19" s="428">
        <v>8</v>
      </c>
      <c r="M19" s="270">
        <v>10</v>
      </c>
      <c r="N19" s="428">
        <v>15</v>
      </c>
      <c r="O19" s="428">
        <v>10</v>
      </c>
      <c r="P19" s="428">
        <v>20</v>
      </c>
      <c r="Q19" s="428">
        <v>50</v>
      </c>
      <c r="R19" s="428">
        <v>28</v>
      </c>
      <c r="S19" s="429"/>
      <c r="T19" s="430">
        <f t="shared" si="1"/>
        <v>173</v>
      </c>
      <c r="U19" s="194"/>
      <c r="W19" s="440" t="str">
        <f t="shared" si="2"/>
        <v>Y</v>
      </c>
      <c r="X19" s="526" t="str">
        <f t="shared" si="3"/>
        <v>Fish Bun</v>
      </c>
      <c r="Y19" s="513" t="str">
        <f t="shared" si="4"/>
        <v>BU1</v>
      </c>
      <c r="Z19" s="269"/>
      <c r="AA19" s="428"/>
      <c r="AB19" s="428"/>
      <c r="AC19" s="428">
        <v>5</v>
      </c>
      <c r="AD19" s="428">
        <v>10</v>
      </c>
      <c r="AE19" s="428">
        <v>5</v>
      </c>
      <c r="AF19" s="428">
        <v>5</v>
      </c>
      <c r="AG19" s="428">
        <v>7</v>
      </c>
      <c r="AH19" s="428">
        <v>8</v>
      </c>
      <c r="AI19" s="270">
        <v>10</v>
      </c>
      <c r="AJ19" s="428">
        <v>15</v>
      </c>
      <c r="AK19" s="428">
        <v>10</v>
      </c>
      <c r="AL19" s="428">
        <v>20</v>
      </c>
      <c r="AM19" s="428">
        <v>50</v>
      </c>
      <c r="AN19" s="428">
        <v>28</v>
      </c>
      <c r="AO19" s="429"/>
      <c r="AP19" s="430">
        <f t="shared" si="5"/>
        <v>173</v>
      </c>
      <c r="AQ19" s="194"/>
      <c r="AR19" s="440" t="str">
        <f t="shared" si="6"/>
        <v>Y</v>
      </c>
      <c r="AS19" s="526" t="str">
        <f t="shared" si="7"/>
        <v>Fish Bun</v>
      </c>
      <c r="AT19" s="513" t="str">
        <f t="shared" si="8"/>
        <v>BU1</v>
      </c>
      <c r="AU19" s="269"/>
      <c r="AV19" s="428"/>
      <c r="AW19" s="428"/>
      <c r="AX19" s="428">
        <v>4</v>
      </c>
      <c r="AY19" s="428">
        <v>3</v>
      </c>
      <c r="AZ19" s="428">
        <v>7</v>
      </c>
      <c r="BA19" s="428">
        <v>10</v>
      </c>
      <c r="BB19" s="428">
        <v>5</v>
      </c>
      <c r="BC19" s="428">
        <v>8</v>
      </c>
      <c r="BD19" s="270">
        <v>10</v>
      </c>
      <c r="BE19" s="428">
        <v>25</v>
      </c>
      <c r="BF19" s="428">
        <v>20</v>
      </c>
      <c r="BG19" s="428">
        <v>20</v>
      </c>
      <c r="BH19" s="428">
        <v>100</v>
      </c>
      <c r="BI19" s="428">
        <v>31</v>
      </c>
      <c r="BJ19" s="429"/>
      <c r="BK19" s="430">
        <f t="shared" si="9"/>
        <v>243</v>
      </c>
      <c r="BL19" s="194"/>
      <c r="BM19" s="440" t="str">
        <f t="shared" si="10"/>
        <v>Y</v>
      </c>
      <c r="BN19" s="526" t="str">
        <f t="shared" si="11"/>
        <v>Fish Bun</v>
      </c>
      <c r="BO19" s="513" t="str">
        <f t="shared" si="12"/>
        <v>BU1</v>
      </c>
      <c r="BP19" s="269"/>
      <c r="BQ19" s="428"/>
      <c r="BR19" s="428"/>
      <c r="BS19" s="428">
        <v>0</v>
      </c>
      <c r="BT19" s="428">
        <v>3</v>
      </c>
      <c r="BU19" s="428">
        <v>7</v>
      </c>
      <c r="BV19" s="428">
        <v>10</v>
      </c>
      <c r="BW19" s="428">
        <v>10</v>
      </c>
      <c r="BX19" s="428">
        <v>8</v>
      </c>
      <c r="BY19" s="270">
        <v>10</v>
      </c>
      <c r="BZ19" s="428">
        <v>15</v>
      </c>
      <c r="CA19" s="428">
        <v>25</v>
      </c>
      <c r="CB19" s="428">
        <v>25</v>
      </c>
      <c r="CC19" s="428">
        <v>60</v>
      </c>
      <c r="CD19" s="428">
        <v>45</v>
      </c>
      <c r="CE19" s="429"/>
      <c r="CF19" s="430">
        <f t="shared" si="13"/>
        <v>218</v>
      </c>
      <c r="CG19" s="194"/>
      <c r="CH19" s="440" t="str">
        <f t="shared" si="14"/>
        <v>N</v>
      </c>
      <c r="CI19" s="526" t="str">
        <f t="shared" si="15"/>
        <v>Fish Bun</v>
      </c>
      <c r="CJ19" s="513" t="str">
        <f t="shared" si="16"/>
        <v>BU1</v>
      </c>
      <c r="CK19" s="269"/>
      <c r="CL19" s="428"/>
      <c r="CM19" s="428"/>
      <c r="CN19" s="428"/>
      <c r="CO19" s="428"/>
      <c r="CP19" s="428"/>
      <c r="CQ19" s="428"/>
      <c r="CR19" s="428"/>
      <c r="CS19" s="428"/>
      <c r="CT19" s="270"/>
      <c r="CU19" s="428"/>
      <c r="CV19" s="428"/>
      <c r="CW19" s="428"/>
      <c r="CX19" s="428"/>
      <c r="CY19" s="428"/>
      <c r="CZ19" s="429"/>
      <c r="DA19" s="430">
        <f t="shared" si="17"/>
        <v>0</v>
      </c>
      <c r="DB19" s="194"/>
      <c r="DC19" s="440" t="str">
        <f t="shared" si="18"/>
        <v>Y</v>
      </c>
      <c r="DD19" s="526" t="str">
        <f t="shared" si="19"/>
        <v>Fish Bun</v>
      </c>
      <c r="DE19" s="513" t="str">
        <f t="shared" si="20"/>
        <v>BU1</v>
      </c>
      <c r="DF19" s="269"/>
      <c r="DG19" s="428">
        <v>0</v>
      </c>
      <c r="DH19" s="428"/>
      <c r="DI19" s="428"/>
      <c r="DJ19" s="428"/>
      <c r="DK19" s="428"/>
      <c r="DL19" s="428"/>
      <c r="DM19" s="428">
        <v>100</v>
      </c>
      <c r="DN19" s="428">
        <v>70</v>
      </c>
      <c r="DO19" s="270">
        <v>50</v>
      </c>
      <c r="DP19" s="428">
        <v>50</v>
      </c>
      <c r="DQ19" s="428">
        <v>100</v>
      </c>
      <c r="DR19" s="428">
        <v>60</v>
      </c>
      <c r="DS19" s="428">
        <v>75</v>
      </c>
      <c r="DT19" s="428">
        <v>100</v>
      </c>
      <c r="DU19" s="429"/>
      <c r="DV19" s="430">
        <f t="shared" si="21"/>
        <v>605</v>
      </c>
      <c r="DW19" s="194"/>
    </row>
    <row r="20" spans="1:127" ht="20.100000000000001" customHeight="1" x14ac:dyDescent="0.25">
      <c r="A20" s="449" t="str">
        <f t="shared" si="0"/>
        <v>N</v>
      </c>
      <c r="B20" s="526" t="str">
        <f>'Delivery Summary'!B20</f>
        <v>Cuttlefish Bun</v>
      </c>
      <c r="C20" s="513" t="str">
        <f>'Delivery Summary'!C20</f>
        <v>BU19</v>
      </c>
      <c r="D20" s="269"/>
      <c r="E20" s="428"/>
      <c r="F20" s="428"/>
      <c r="G20" s="428"/>
      <c r="H20" s="428"/>
      <c r="I20" s="428"/>
      <c r="J20" s="428"/>
      <c r="K20" s="428"/>
      <c r="L20" s="428"/>
      <c r="M20" s="428"/>
      <c r="N20" s="428"/>
      <c r="O20" s="428"/>
      <c r="P20" s="428"/>
      <c r="Q20" s="428"/>
      <c r="R20" s="428"/>
      <c r="S20" s="429"/>
      <c r="T20" s="430">
        <f t="shared" si="1"/>
        <v>0</v>
      </c>
      <c r="U20" s="194"/>
      <c r="W20" s="440" t="str">
        <f t="shared" si="2"/>
        <v>N</v>
      </c>
      <c r="X20" s="526" t="str">
        <f t="shared" si="3"/>
        <v>Cuttlefish Bun</v>
      </c>
      <c r="Y20" s="513" t="str">
        <f t="shared" si="4"/>
        <v>BU19</v>
      </c>
      <c r="Z20" s="269"/>
      <c r="AA20" s="428"/>
      <c r="AB20" s="428"/>
      <c r="AC20" s="428"/>
      <c r="AD20" s="428"/>
      <c r="AE20" s="428"/>
      <c r="AF20" s="428"/>
      <c r="AG20" s="428"/>
      <c r="AH20" s="428"/>
      <c r="AI20" s="428"/>
      <c r="AJ20" s="428"/>
      <c r="AK20" s="428"/>
      <c r="AL20" s="428"/>
      <c r="AM20" s="428"/>
      <c r="AN20" s="428"/>
      <c r="AO20" s="429"/>
      <c r="AP20" s="430">
        <f t="shared" si="5"/>
        <v>0</v>
      </c>
      <c r="AQ20" s="194"/>
      <c r="AR20" s="440" t="str">
        <f t="shared" si="6"/>
        <v>N</v>
      </c>
      <c r="AS20" s="526" t="str">
        <f t="shared" si="7"/>
        <v>Cuttlefish Bun</v>
      </c>
      <c r="AT20" s="513" t="str">
        <f t="shared" si="8"/>
        <v>BU19</v>
      </c>
      <c r="AU20" s="269"/>
      <c r="AV20" s="428"/>
      <c r="AW20" s="428"/>
      <c r="AX20" s="428"/>
      <c r="AY20" s="428"/>
      <c r="AZ20" s="428"/>
      <c r="BA20" s="428"/>
      <c r="BB20" s="428"/>
      <c r="BC20" s="428"/>
      <c r="BD20" s="428"/>
      <c r="BE20" s="428"/>
      <c r="BF20" s="428"/>
      <c r="BG20" s="428"/>
      <c r="BH20" s="428"/>
      <c r="BI20" s="428"/>
      <c r="BJ20" s="429"/>
      <c r="BK20" s="430">
        <f t="shared" si="9"/>
        <v>0</v>
      </c>
      <c r="BL20" s="194"/>
      <c r="BM20" s="440" t="str">
        <f t="shared" si="10"/>
        <v>N</v>
      </c>
      <c r="BN20" s="526" t="str">
        <f t="shared" si="11"/>
        <v>Cuttlefish Bun</v>
      </c>
      <c r="BO20" s="513" t="str">
        <f t="shared" si="12"/>
        <v>BU19</v>
      </c>
      <c r="BP20" s="269"/>
      <c r="BQ20" s="428"/>
      <c r="BR20" s="428"/>
      <c r="BS20" s="428"/>
      <c r="BT20" s="428"/>
      <c r="BU20" s="428"/>
      <c r="BV20" s="428"/>
      <c r="BW20" s="428"/>
      <c r="BX20" s="428"/>
      <c r="BY20" s="428"/>
      <c r="BZ20" s="428"/>
      <c r="CA20" s="428"/>
      <c r="CB20" s="428"/>
      <c r="CC20" s="428"/>
      <c r="CD20" s="428"/>
      <c r="CE20" s="429"/>
      <c r="CF20" s="430">
        <f t="shared" si="13"/>
        <v>0</v>
      </c>
      <c r="CG20" s="194"/>
      <c r="CH20" s="440" t="str">
        <f t="shared" si="14"/>
        <v>N</v>
      </c>
      <c r="CI20" s="526" t="str">
        <f t="shared" si="15"/>
        <v>Cuttlefish Bun</v>
      </c>
      <c r="CJ20" s="513" t="str">
        <f t="shared" si="16"/>
        <v>BU19</v>
      </c>
      <c r="CK20" s="269"/>
      <c r="CL20" s="428"/>
      <c r="CM20" s="428"/>
      <c r="CN20" s="428"/>
      <c r="CO20" s="428"/>
      <c r="CP20" s="428"/>
      <c r="CQ20" s="428"/>
      <c r="CR20" s="428"/>
      <c r="CS20" s="428"/>
      <c r="CT20" s="428"/>
      <c r="CU20" s="428"/>
      <c r="CV20" s="428"/>
      <c r="CW20" s="428"/>
      <c r="CX20" s="428"/>
      <c r="CY20" s="428"/>
      <c r="CZ20" s="429"/>
      <c r="DA20" s="430">
        <f t="shared" si="17"/>
        <v>0</v>
      </c>
      <c r="DB20" s="194"/>
      <c r="DC20" s="440" t="str">
        <f t="shared" si="18"/>
        <v>N</v>
      </c>
      <c r="DD20" s="526" t="str">
        <f t="shared" si="19"/>
        <v>Cuttlefish Bun</v>
      </c>
      <c r="DE20" s="513" t="str">
        <f t="shared" si="20"/>
        <v>BU19</v>
      </c>
      <c r="DF20" s="269"/>
      <c r="DG20" s="428"/>
      <c r="DH20" s="428"/>
      <c r="DI20" s="428"/>
      <c r="DJ20" s="428"/>
      <c r="DK20" s="428"/>
      <c r="DL20" s="428"/>
      <c r="DM20" s="428"/>
      <c r="DN20" s="428"/>
      <c r="DO20" s="428"/>
      <c r="DP20" s="428"/>
      <c r="DQ20" s="428"/>
      <c r="DR20" s="428"/>
      <c r="DS20" s="428"/>
      <c r="DT20" s="428"/>
      <c r="DU20" s="429"/>
      <c r="DV20" s="430">
        <f t="shared" si="21"/>
        <v>0</v>
      </c>
      <c r="DW20" s="194"/>
    </row>
    <row r="21" spans="1:127" ht="20.100000000000001" customHeight="1" x14ac:dyDescent="0.25">
      <c r="A21" s="449" t="str">
        <f t="shared" si="0"/>
        <v>Y</v>
      </c>
      <c r="B21" s="526" t="str">
        <f>'Delivery Summary'!B21</f>
        <v>Chicken Sausage Bun</v>
      </c>
      <c r="C21" s="513" t="str">
        <f>'Delivery Summary'!C21</f>
        <v>BU13</v>
      </c>
      <c r="D21" s="269"/>
      <c r="E21" s="428"/>
      <c r="F21" s="428"/>
      <c r="G21" s="428">
        <v>0</v>
      </c>
      <c r="H21" s="428">
        <v>8</v>
      </c>
      <c r="I21" s="428">
        <v>10</v>
      </c>
      <c r="J21" s="428">
        <v>10</v>
      </c>
      <c r="K21" s="428">
        <v>7</v>
      </c>
      <c r="L21" s="428">
        <v>3</v>
      </c>
      <c r="M21" s="270">
        <v>10</v>
      </c>
      <c r="N21" s="428">
        <v>15</v>
      </c>
      <c r="O21" s="428">
        <v>5</v>
      </c>
      <c r="P21" s="428">
        <v>10</v>
      </c>
      <c r="Q21" s="428">
        <v>10</v>
      </c>
      <c r="R21" s="428">
        <v>12</v>
      </c>
      <c r="S21" s="429"/>
      <c r="T21" s="430">
        <f t="shared" si="1"/>
        <v>100</v>
      </c>
      <c r="U21" s="194"/>
      <c r="W21" s="440" t="str">
        <f t="shared" si="2"/>
        <v>Y</v>
      </c>
      <c r="X21" s="526" t="str">
        <f t="shared" si="3"/>
        <v>Chicken Sausage Bun</v>
      </c>
      <c r="Y21" s="513" t="str">
        <f t="shared" si="4"/>
        <v>BU13</v>
      </c>
      <c r="Z21" s="269"/>
      <c r="AA21" s="428"/>
      <c r="AB21" s="428"/>
      <c r="AC21" s="428">
        <v>0</v>
      </c>
      <c r="AD21" s="428">
        <v>8</v>
      </c>
      <c r="AE21" s="428">
        <v>10</v>
      </c>
      <c r="AF21" s="428">
        <v>10</v>
      </c>
      <c r="AG21" s="428">
        <v>7</v>
      </c>
      <c r="AH21" s="428">
        <v>3</v>
      </c>
      <c r="AI21" s="270">
        <v>10</v>
      </c>
      <c r="AJ21" s="428">
        <v>15</v>
      </c>
      <c r="AK21" s="428">
        <v>5</v>
      </c>
      <c r="AL21" s="428">
        <v>10</v>
      </c>
      <c r="AM21" s="428">
        <v>10</v>
      </c>
      <c r="AN21" s="428">
        <v>12</v>
      </c>
      <c r="AO21" s="429"/>
      <c r="AP21" s="430">
        <f t="shared" si="5"/>
        <v>100</v>
      </c>
      <c r="AQ21" s="194"/>
      <c r="AR21" s="440" t="str">
        <f t="shared" si="6"/>
        <v>Y</v>
      </c>
      <c r="AS21" s="526" t="str">
        <f t="shared" si="7"/>
        <v>Chicken Sausage Bun</v>
      </c>
      <c r="AT21" s="513" t="str">
        <f t="shared" si="8"/>
        <v>BU13</v>
      </c>
      <c r="AU21" s="269"/>
      <c r="AV21" s="428"/>
      <c r="AW21" s="428"/>
      <c r="AX21" s="428">
        <v>0</v>
      </c>
      <c r="AY21" s="428">
        <v>2</v>
      </c>
      <c r="AZ21" s="428">
        <v>3</v>
      </c>
      <c r="BA21" s="428">
        <v>5</v>
      </c>
      <c r="BB21" s="428">
        <v>5</v>
      </c>
      <c r="BC21" s="428">
        <v>3</v>
      </c>
      <c r="BD21" s="270">
        <v>5</v>
      </c>
      <c r="BE21" s="428">
        <v>10</v>
      </c>
      <c r="BF21" s="428">
        <v>10</v>
      </c>
      <c r="BG21" s="428">
        <v>10</v>
      </c>
      <c r="BH21" s="428">
        <v>15</v>
      </c>
      <c r="BI21" s="428">
        <v>15</v>
      </c>
      <c r="BJ21" s="429"/>
      <c r="BK21" s="430">
        <f t="shared" si="9"/>
        <v>83</v>
      </c>
      <c r="BL21" s="194"/>
      <c r="BM21" s="440" t="str">
        <f t="shared" si="10"/>
        <v>Y</v>
      </c>
      <c r="BN21" s="526" t="str">
        <f t="shared" si="11"/>
        <v>Chicken Sausage Bun</v>
      </c>
      <c r="BO21" s="513" t="str">
        <f t="shared" si="12"/>
        <v>BU13</v>
      </c>
      <c r="BP21" s="269"/>
      <c r="BQ21" s="428"/>
      <c r="BR21" s="428"/>
      <c r="BS21" s="428">
        <v>0</v>
      </c>
      <c r="BT21" s="428">
        <v>2</v>
      </c>
      <c r="BU21" s="428">
        <v>3</v>
      </c>
      <c r="BV21" s="428">
        <v>5</v>
      </c>
      <c r="BW21" s="428">
        <v>5</v>
      </c>
      <c r="BX21" s="428">
        <v>3</v>
      </c>
      <c r="BY21" s="270">
        <v>5</v>
      </c>
      <c r="BZ21" s="428">
        <v>10</v>
      </c>
      <c r="CA21" s="428">
        <v>10</v>
      </c>
      <c r="CB21" s="428">
        <v>10</v>
      </c>
      <c r="CC21" s="428">
        <v>15</v>
      </c>
      <c r="CD21" s="428">
        <v>20</v>
      </c>
      <c r="CE21" s="429"/>
      <c r="CF21" s="430">
        <f t="shared" si="13"/>
        <v>88</v>
      </c>
      <c r="CG21" s="194"/>
      <c r="CH21" s="440" t="str">
        <f t="shared" si="14"/>
        <v>N</v>
      </c>
      <c r="CI21" s="526" t="str">
        <f t="shared" si="15"/>
        <v>Chicken Sausage Bun</v>
      </c>
      <c r="CJ21" s="513" t="str">
        <f t="shared" si="16"/>
        <v>BU13</v>
      </c>
      <c r="CK21" s="269"/>
      <c r="CL21" s="428"/>
      <c r="CM21" s="428"/>
      <c r="CN21" s="428"/>
      <c r="CO21" s="428"/>
      <c r="CP21" s="428"/>
      <c r="CQ21" s="428"/>
      <c r="CR21" s="428"/>
      <c r="CS21" s="428"/>
      <c r="CT21" s="270"/>
      <c r="CU21" s="428"/>
      <c r="CV21" s="428"/>
      <c r="CW21" s="428"/>
      <c r="CX21" s="428"/>
      <c r="CY21" s="428"/>
      <c r="CZ21" s="429"/>
      <c r="DA21" s="430">
        <f t="shared" si="17"/>
        <v>0</v>
      </c>
      <c r="DB21" s="194"/>
      <c r="DC21" s="440" t="str">
        <f t="shared" si="18"/>
        <v>Y</v>
      </c>
      <c r="DD21" s="526" t="str">
        <f t="shared" si="19"/>
        <v>Chicken Sausage Bun</v>
      </c>
      <c r="DE21" s="513" t="str">
        <f t="shared" si="20"/>
        <v>BU13</v>
      </c>
      <c r="DF21" s="269"/>
      <c r="DG21" s="428">
        <v>0</v>
      </c>
      <c r="DH21" s="428"/>
      <c r="DI21" s="428"/>
      <c r="DJ21" s="428"/>
      <c r="DK21" s="428"/>
      <c r="DL21" s="428"/>
      <c r="DM21" s="428">
        <v>30</v>
      </c>
      <c r="DN21" s="428">
        <v>20</v>
      </c>
      <c r="DO21" s="270">
        <v>10</v>
      </c>
      <c r="DP21" s="428">
        <v>10</v>
      </c>
      <c r="DQ21" s="428">
        <v>40</v>
      </c>
      <c r="DR21" s="428">
        <v>15</v>
      </c>
      <c r="DS21" s="428">
        <v>20</v>
      </c>
      <c r="DT21" s="428">
        <v>25</v>
      </c>
      <c r="DU21" s="429"/>
      <c r="DV21" s="430">
        <f t="shared" si="21"/>
        <v>170</v>
      </c>
      <c r="DW21" s="194"/>
    </row>
    <row r="22" spans="1:127" ht="20.100000000000001" customHeight="1" x14ac:dyDescent="0.25">
      <c r="A22" s="449" t="str">
        <f t="shared" si="0"/>
        <v>Y</v>
      </c>
      <c r="B22" s="526" t="str">
        <f>'Delivery Summary'!B22</f>
        <v>Egg Bun</v>
      </c>
      <c r="C22" s="513" t="str">
        <f>'Delivery Summary'!C22</f>
        <v>BU14</v>
      </c>
      <c r="D22" s="269"/>
      <c r="E22" s="428"/>
      <c r="F22" s="270"/>
      <c r="G22" s="270">
        <v>10</v>
      </c>
      <c r="H22" s="270">
        <v>9</v>
      </c>
      <c r="I22" s="270">
        <v>10</v>
      </c>
      <c r="J22" s="428">
        <v>10</v>
      </c>
      <c r="K22" s="270">
        <v>10</v>
      </c>
      <c r="L22" s="270">
        <v>8</v>
      </c>
      <c r="M22" s="270">
        <v>10</v>
      </c>
      <c r="N22" s="270">
        <v>10</v>
      </c>
      <c r="O22" s="270">
        <v>20</v>
      </c>
      <c r="P22" s="270">
        <v>20</v>
      </c>
      <c r="Q22" s="270">
        <v>25</v>
      </c>
      <c r="R22" s="270">
        <v>28</v>
      </c>
      <c r="S22" s="429"/>
      <c r="T22" s="430">
        <f t="shared" si="1"/>
        <v>170</v>
      </c>
      <c r="U22" s="194"/>
      <c r="W22" s="440" t="str">
        <f t="shared" si="2"/>
        <v>Y</v>
      </c>
      <c r="X22" s="526" t="str">
        <f t="shared" si="3"/>
        <v>Egg Bun</v>
      </c>
      <c r="Y22" s="513" t="str">
        <f t="shared" si="4"/>
        <v>BU14</v>
      </c>
      <c r="Z22" s="269"/>
      <c r="AA22" s="428"/>
      <c r="AB22" s="270"/>
      <c r="AC22" s="270">
        <v>10</v>
      </c>
      <c r="AD22" s="270">
        <v>9</v>
      </c>
      <c r="AE22" s="270">
        <v>10</v>
      </c>
      <c r="AF22" s="428">
        <v>10</v>
      </c>
      <c r="AG22" s="270">
        <v>10</v>
      </c>
      <c r="AH22" s="270">
        <v>8</v>
      </c>
      <c r="AI22" s="270">
        <v>10</v>
      </c>
      <c r="AJ22" s="270">
        <v>10</v>
      </c>
      <c r="AK22" s="270">
        <v>20</v>
      </c>
      <c r="AL22" s="270">
        <v>20</v>
      </c>
      <c r="AM22" s="270">
        <v>25</v>
      </c>
      <c r="AN22" s="270">
        <v>28</v>
      </c>
      <c r="AO22" s="429"/>
      <c r="AP22" s="430">
        <f t="shared" si="5"/>
        <v>170</v>
      </c>
      <c r="AQ22" s="194"/>
      <c r="AR22" s="440" t="str">
        <f t="shared" si="6"/>
        <v>Y</v>
      </c>
      <c r="AS22" s="526" t="str">
        <f t="shared" si="7"/>
        <v>Egg Bun</v>
      </c>
      <c r="AT22" s="513" t="str">
        <f t="shared" si="8"/>
        <v>BU14</v>
      </c>
      <c r="AU22" s="269"/>
      <c r="AV22" s="428"/>
      <c r="AW22" s="270"/>
      <c r="AX22" s="270">
        <v>0</v>
      </c>
      <c r="AY22" s="270">
        <v>2</v>
      </c>
      <c r="AZ22" s="270">
        <v>5</v>
      </c>
      <c r="BA22" s="428">
        <v>5</v>
      </c>
      <c r="BB22" s="270">
        <v>5</v>
      </c>
      <c r="BC22" s="270">
        <v>8</v>
      </c>
      <c r="BD22" s="270">
        <v>15</v>
      </c>
      <c r="BE22" s="270">
        <v>10</v>
      </c>
      <c r="BF22" s="270">
        <v>20</v>
      </c>
      <c r="BG22" s="270">
        <v>20</v>
      </c>
      <c r="BH22" s="270">
        <v>35</v>
      </c>
      <c r="BI22" s="270">
        <v>18</v>
      </c>
      <c r="BJ22" s="429"/>
      <c r="BK22" s="430">
        <f t="shared" si="9"/>
        <v>143</v>
      </c>
      <c r="BL22" s="194"/>
      <c r="BM22" s="440" t="str">
        <f t="shared" si="10"/>
        <v>Y</v>
      </c>
      <c r="BN22" s="526" t="str">
        <f t="shared" si="11"/>
        <v>Egg Bun</v>
      </c>
      <c r="BO22" s="513" t="str">
        <f t="shared" si="12"/>
        <v>BU14</v>
      </c>
      <c r="BP22" s="269"/>
      <c r="BQ22" s="428"/>
      <c r="BR22" s="270"/>
      <c r="BS22" s="270">
        <v>0</v>
      </c>
      <c r="BT22" s="270">
        <v>2</v>
      </c>
      <c r="BU22" s="270">
        <v>5</v>
      </c>
      <c r="BV22" s="428">
        <v>5</v>
      </c>
      <c r="BW22" s="270">
        <v>5</v>
      </c>
      <c r="BX22" s="270">
        <v>8</v>
      </c>
      <c r="BY22" s="270">
        <v>15</v>
      </c>
      <c r="BZ22" s="270">
        <v>10</v>
      </c>
      <c r="CA22" s="270">
        <v>20</v>
      </c>
      <c r="CB22" s="270">
        <v>20</v>
      </c>
      <c r="CC22" s="270">
        <v>35</v>
      </c>
      <c r="CD22" s="270">
        <v>23</v>
      </c>
      <c r="CE22" s="429"/>
      <c r="CF22" s="430">
        <f t="shared" si="13"/>
        <v>148</v>
      </c>
      <c r="CG22" s="194"/>
      <c r="CH22" s="440" t="str">
        <f t="shared" si="14"/>
        <v>N</v>
      </c>
      <c r="CI22" s="526" t="str">
        <f t="shared" si="15"/>
        <v>Egg Bun</v>
      </c>
      <c r="CJ22" s="513" t="str">
        <f t="shared" si="16"/>
        <v>BU14</v>
      </c>
      <c r="CK22" s="269"/>
      <c r="CL22" s="428"/>
      <c r="CM22" s="270"/>
      <c r="CN22" s="270"/>
      <c r="CO22" s="270"/>
      <c r="CP22" s="270"/>
      <c r="CQ22" s="428"/>
      <c r="CR22" s="270"/>
      <c r="CS22" s="270"/>
      <c r="CT22" s="270"/>
      <c r="CU22" s="270"/>
      <c r="CV22" s="270"/>
      <c r="CW22" s="270"/>
      <c r="CX22" s="270"/>
      <c r="CY22" s="270"/>
      <c r="CZ22" s="429"/>
      <c r="DA22" s="430">
        <f t="shared" si="17"/>
        <v>0</v>
      </c>
      <c r="DB22" s="194"/>
      <c r="DC22" s="440" t="str">
        <f t="shared" si="18"/>
        <v>Y</v>
      </c>
      <c r="DD22" s="526" t="str">
        <f t="shared" si="19"/>
        <v>Egg Bun</v>
      </c>
      <c r="DE22" s="513" t="str">
        <f t="shared" si="20"/>
        <v>BU14</v>
      </c>
      <c r="DF22" s="269"/>
      <c r="DG22" s="428">
        <v>0</v>
      </c>
      <c r="DH22" s="270"/>
      <c r="DI22" s="270"/>
      <c r="DJ22" s="270"/>
      <c r="DK22" s="270"/>
      <c r="DL22" s="428"/>
      <c r="DM22" s="270">
        <v>40</v>
      </c>
      <c r="DN22" s="270">
        <v>20</v>
      </c>
      <c r="DO22" s="270">
        <v>25</v>
      </c>
      <c r="DP22" s="270">
        <v>15</v>
      </c>
      <c r="DQ22" s="270">
        <v>50</v>
      </c>
      <c r="DR22" s="270">
        <v>35</v>
      </c>
      <c r="DS22" s="270">
        <v>40</v>
      </c>
      <c r="DT22" s="270">
        <v>40</v>
      </c>
      <c r="DU22" s="429"/>
      <c r="DV22" s="430">
        <f t="shared" si="21"/>
        <v>265</v>
      </c>
      <c r="DW22" s="194"/>
    </row>
    <row r="23" spans="1:127" ht="20.100000000000001" customHeight="1" x14ac:dyDescent="0.25">
      <c r="A23" s="449" t="str">
        <f t="shared" si="0"/>
        <v>Y</v>
      </c>
      <c r="B23" s="526" t="str">
        <f>'Delivery Summary'!B23</f>
        <v>Omelette Bun</v>
      </c>
      <c r="C23" s="513" t="str">
        <f>'Delivery Summary'!C23</f>
        <v>BU15</v>
      </c>
      <c r="D23" s="269"/>
      <c r="E23" s="428"/>
      <c r="F23" s="428"/>
      <c r="G23" s="428">
        <v>0</v>
      </c>
      <c r="H23" s="428">
        <v>2</v>
      </c>
      <c r="I23" s="428">
        <v>5</v>
      </c>
      <c r="J23" s="428">
        <v>5</v>
      </c>
      <c r="K23" s="428">
        <v>3</v>
      </c>
      <c r="L23" s="428">
        <v>5</v>
      </c>
      <c r="M23" s="270">
        <v>5</v>
      </c>
      <c r="N23" s="428">
        <v>3</v>
      </c>
      <c r="O23" s="428">
        <v>5</v>
      </c>
      <c r="P23" s="428">
        <v>5</v>
      </c>
      <c r="Q23" s="428">
        <v>5</v>
      </c>
      <c r="R23" s="428">
        <v>9</v>
      </c>
      <c r="S23" s="429"/>
      <c r="T23" s="430">
        <f t="shared" si="1"/>
        <v>52</v>
      </c>
      <c r="U23" s="194"/>
      <c r="W23" s="440" t="str">
        <f t="shared" si="2"/>
        <v>Y</v>
      </c>
      <c r="X23" s="526" t="str">
        <f t="shared" si="3"/>
        <v>Omelette Bun</v>
      </c>
      <c r="Y23" s="513" t="str">
        <f t="shared" si="4"/>
        <v>BU15</v>
      </c>
      <c r="Z23" s="269"/>
      <c r="AA23" s="428"/>
      <c r="AB23" s="428"/>
      <c r="AC23" s="428">
        <v>0</v>
      </c>
      <c r="AD23" s="428">
        <v>2</v>
      </c>
      <c r="AE23" s="428">
        <v>5</v>
      </c>
      <c r="AF23" s="428">
        <v>5</v>
      </c>
      <c r="AG23" s="428">
        <v>3</v>
      </c>
      <c r="AH23" s="428">
        <v>5</v>
      </c>
      <c r="AI23" s="270">
        <v>5</v>
      </c>
      <c r="AJ23" s="428">
        <v>3</v>
      </c>
      <c r="AK23" s="428">
        <v>5</v>
      </c>
      <c r="AL23" s="428">
        <v>5</v>
      </c>
      <c r="AM23" s="428">
        <v>5</v>
      </c>
      <c r="AN23" s="428">
        <v>9</v>
      </c>
      <c r="AO23" s="429"/>
      <c r="AP23" s="430">
        <f t="shared" si="5"/>
        <v>52</v>
      </c>
      <c r="AQ23" s="194"/>
      <c r="AR23" s="440" t="str">
        <f t="shared" si="6"/>
        <v>Y</v>
      </c>
      <c r="AS23" s="526" t="str">
        <f t="shared" si="7"/>
        <v>Omelette Bun</v>
      </c>
      <c r="AT23" s="513" t="str">
        <f t="shared" si="8"/>
        <v>BU15</v>
      </c>
      <c r="AU23" s="269"/>
      <c r="AV23" s="428"/>
      <c r="AW23" s="428"/>
      <c r="AX23" s="428">
        <v>0</v>
      </c>
      <c r="AY23" s="428">
        <v>2</v>
      </c>
      <c r="AZ23" s="428">
        <v>3</v>
      </c>
      <c r="BA23" s="428">
        <v>5</v>
      </c>
      <c r="BB23" s="428">
        <v>3</v>
      </c>
      <c r="BC23" s="428">
        <v>5</v>
      </c>
      <c r="BD23" s="270">
        <v>5</v>
      </c>
      <c r="BE23" s="428">
        <v>3</v>
      </c>
      <c r="BF23" s="428">
        <v>5</v>
      </c>
      <c r="BG23" s="428">
        <v>5</v>
      </c>
      <c r="BH23" s="428">
        <v>10</v>
      </c>
      <c r="BI23" s="428">
        <v>6</v>
      </c>
      <c r="BJ23" s="429"/>
      <c r="BK23" s="430">
        <f t="shared" si="9"/>
        <v>52</v>
      </c>
      <c r="BL23" s="194"/>
      <c r="BM23" s="440" t="str">
        <f t="shared" si="10"/>
        <v>Y</v>
      </c>
      <c r="BN23" s="526" t="str">
        <f t="shared" si="11"/>
        <v>Omelette Bun</v>
      </c>
      <c r="BO23" s="513" t="str">
        <f t="shared" si="12"/>
        <v>BU15</v>
      </c>
      <c r="BP23" s="269"/>
      <c r="BQ23" s="428"/>
      <c r="BR23" s="428"/>
      <c r="BS23" s="428">
        <v>0</v>
      </c>
      <c r="BT23" s="428">
        <v>2</v>
      </c>
      <c r="BU23" s="428">
        <v>3</v>
      </c>
      <c r="BV23" s="428">
        <v>5</v>
      </c>
      <c r="BW23" s="428">
        <v>3</v>
      </c>
      <c r="BX23" s="428">
        <v>5</v>
      </c>
      <c r="BY23" s="270">
        <v>5</v>
      </c>
      <c r="BZ23" s="428">
        <v>3</v>
      </c>
      <c r="CA23" s="428">
        <v>10</v>
      </c>
      <c r="CB23" s="428">
        <v>10</v>
      </c>
      <c r="CC23" s="428">
        <v>10</v>
      </c>
      <c r="CD23" s="428">
        <v>24</v>
      </c>
      <c r="CE23" s="429"/>
      <c r="CF23" s="430">
        <f t="shared" si="13"/>
        <v>80</v>
      </c>
      <c r="CG23" s="194"/>
      <c r="CH23" s="440" t="str">
        <f t="shared" si="14"/>
        <v>N</v>
      </c>
      <c r="CI23" s="526" t="str">
        <f t="shared" si="15"/>
        <v>Omelette Bun</v>
      </c>
      <c r="CJ23" s="513" t="str">
        <f t="shared" si="16"/>
        <v>BU15</v>
      </c>
      <c r="CK23" s="269"/>
      <c r="CL23" s="428"/>
      <c r="CM23" s="428"/>
      <c r="CN23" s="428"/>
      <c r="CO23" s="428"/>
      <c r="CP23" s="428"/>
      <c r="CQ23" s="428"/>
      <c r="CR23" s="428"/>
      <c r="CS23" s="428"/>
      <c r="CT23" s="270"/>
      <c r="CU23" s="428"/>
      <c r="CV23" s="428"/>
      <c r="CW23" s="428"/>
      <c r="CX23" s="428"/>
      <c r="CY23" s="428"/>
      <c r="CZ23" s="429"/>
      <c r="DA23" s="430">
        <f t="shared" si="17"/>
        <v>0</v>
      </c>
      <c r="DB23" s="194"/>
      <c r="DC23" s="440" t="str">
        <f t="shared" si="18"/>
        <v>Y</v>
      </c>
      <c r="DD23" s="526" t="str">
        <f t="shared" si="19"/>
        <v>Omelette Bun</v>
      </c>
      <c r="DE23" s="513" t="str">
        <f t="shared" si="20"/>
        <v>BU15</v>
      </c>
      <c r="DF23" s="269"/>
      <c r="DG23" s="428">
        <v>0</v>
      </c>
      <c r="DH23" s="428"/>
      <c r="DI23" s="428"/>
      <c r="DJ23" s="428"/>
      <c r="DK23" s="428"/>
      <c r="DL23" s="428"/>
      <c r="DM23" s="428">
        <v>30</v>
      </c>
      <c r="DN23" s="428">
        <v>10</v>
      </c>
      <c r="DO23" s="270">
        <v>10</v>
      </c>
      <c r="DP23" s="428">
        <v>10</v>
      </c>
      <c r="DQ23" s="428">
        <v>30</v>
      </c>
      <c r="DR23" s="428">
        <v>25</v>
      </c>
      <c r="DS23" s="428">
        <v>25</v>
      </c>
      <c r="DT23" s="428">
        <v>40</v>
      </c>
      <c r="DU23" s="429"/>
      <c r="DV23" s="430">
        <f t="shared" si="21"/>
        <v>180</v>
      </c>
      <c r="DW23" s="194"/>
    </row>
    <row r="24" spans="1:127" ht="20.100000000000001" customHeight="1" x14ac:dyDescent="0.25">
      <c r="A24" s="449" t="str">
        <f t="shared" si="0"/>
        <v>N</v>
      </c>
      <c r="B24" s="526" t="str">
        <f>'Delivery Summary'!B24</f>
        <v>Egg Burger</v>
      </c>
      <c r="C24" s="513" t="str">
        <f>'Delivery Summary'!C24</f>
        <v>BU16</v>
      </c>
      <c r="D24" s="269"/>
      <c r="E24" s="428"/>
      <c r="F24" s="428"/>
      <c r="G24" s="428"/>
      <c r="H24" s="428"/>
      <c r="I24" s="428"/>
      <c r="J24" s="428"/>
      <c r="K24" s="428"/>
      <c r="L24" s="428"/>
      <c r="M24" s="428"/>
      <c r="N24" s="428"/>
      <c r="O24" s="428"/>
      <c r="P24" s="428"/>
      <c r="Q24" s="428"/>
      <c r="R24" s="428"/>
      <c r="S24" s="429"/>
      <c r="T24" s="430">
        <f t="shared" si="1"/>
        <v>0</v>
      </c>
      <c r="U24" s="194"/>
      <c r="W24" s="440" t="str">
        <f t="shared" si="2"/>
        <v>N</v>
      </c>
      <c r="X24" s="526" t="str">
        <f t="shared" si="3"/>
        <v>Egg Burger</v>
      </c>
      <c r="Y24" s="513" t="str">
        <f t="shared" si="4"/>
        <v>BU16</v>
      </c>
      <c r="Z24" s="269"/>
      <c r="AA24" s="428"/>
      <c r="AB24" s="428"/>
      <c r="AC24" s="428"/>
      <c r="AD24" s="428"/>
      <c r="AE24" s="428"/>
      <c r="AF24" s="428"/>
      <c r="AG24" s="428"/>
      <c r="AH24" s="428"/>
      <c r="AI24" s="428"/>
      <c r="AJ24" s="428"/>
      <c r="AK24" s="428"/>
      <c r="AL24" s="428"/>
      <c r="AM24" s="428"/>
      <c r="AN24" s="428"/>
      <c r="AO24" s="429"/>
      <c r="AP24" s="430">
        <f t="shared" si="5"/>
        <v>0</v>
      </c>
      <c r="AQ24" s="194"/>
      <c r="AR24" s="440" t="str">
        <f t="shared" si="6"/>
        <v>N</v>
      </c>
      <c r="AS24" s="526" t="str">
        <f t="shared" si="7"/>
        <v>Egg Burger</v>
      </c>
      <c r="AT24" s="513" t="str">
        <f t="shared" si="8"/>
        <v>BU16</v>
      </c>
      <c r="AU24" s="269"/>
      <c r="AV24" s="428"/>
      <c r="AW24" s="428"/>
      <c r="AX24" s="428"/>
      <c r="AY24" s="428"/>
      <c r="AZ24" s="428"/>
      <c r="BA24" s="428"/>
      <c r="BB24" s="428"/>
      <c r="BC24" s="428"/>
      <c r="BD24" s="428"/>
      <c r="BE24" s="428"/>
      <c r="BF24" s="428"/>
      <c r="BG24" s="428"/>
      <c r="BH24" s="428"/>
      <c r="BI24" s="428"/>
      <c r="BJ24" s="429"/>
      <c r="BK24" s="430">
        <f t="shared" si="9"/>
        <v>0</v>
      </c>
      <c r="BL24" s="194"/>
      <c r="BM24" s="440" t="str">
        <f t="shared" si="10"/>
        <v>N</v>
      </c>
      <c r="BN24" s="526" t="str">
        <f t="shared" si="11"/>
        <v>Egg Burger</v>
      </c>
      <c r="BO24" s="513" t="str">
        <f t="shared" si="12"/>
        <v>BU16</v>
      </c>
      <c r="BP24" s="269"/>
      <c r="BQ24" s="428"/>
      <c r="BR24" s="428"/>
      <c r="BS24" s="428"/>
      <c r="BT24" s="428"/>
      <c r="BU24" s="428"/>
      <c r="BV24" s="428"/>
      <c r="BW24" s="428"/>
      <c r="BX24" s="428"/>
      <c r="BY24" s="428"/>
      <c r="BZ24" s="428"/>
      <c r="CA24" s="428"/>
      <c r="CB24" s="428"/>
      <c r="CC24" s="428"/>
      <c r="CD24" s="428"/>
      <c r="CE24" s="429"/>
      <c r="CF24" s="430">
        <f t="shared" si="13"/>
        <v>0</v>
      </c>
      <c r="CG24" s="194"/>
      <c r="CH24" s="440" t="str">
        <f t="shared" si="14"/>
        <v>N</v>
      </c>
      <c r="CI24" s="526" t="str">
        <f t="shared" si="15"/>
        <v>Egg Burger</v>
      </c>
      <c r="CJ24" s="513" t="str">
        <f t="shared" si="16"/>
        <v>BU16</v>
      </c>
      <c r="CK24" s="269"/>
      <c r="CL24" s="428"/>
      <c r="CM24" s="428"/>
      <c r="CN24" s="428"/>
      <c r="CO24" s="428"/>
      <c r="CP24" s="428"/>
      <c r="CQ24" s="428"/>
      <c r="CR24" s="428"/>
      <c r="CS24" s="428"/>
      <c r="CT24" s="428"/>
      <c r="CU24" s="428"/>
      <c r="CV24" s="428"/>
      <c r="CW24" s="428"/>
      <c r="CX24" s="428"/>
      <c r="CY24" s="428"/>
      <c r="CZ24" s="429"/>
      <c r="DA24" s="430">
        <f t="shared" si="17"/>
        <v>0</v>
      </c>
      <c r="DB24" s="194"/>
      <c r="DC24" s="440" t="str">
        <f t="shared" si="18"/>
        <v>N</v>
      </c>
      <c r="DD24" s="526" t="str">
        <f t="shared" si="19"/>
        <v>Egg Burger</v>
      </c>
      <c r="DE24" s="513" t="str">
        <f t="shared" si="20"/>
        <v>BU16</v>
      </c>
      <c r="DF24" s="269"/>
      <c r="DG24" s="428"/>
      <c r="DH24" s="428"/>
      <c r="DI24" s="428"/>
      <c r="DJ24" s="428"/>
      <c r="DK24" s="428"/>
      <c r="DL24" s="428"/>
      <c r="DM24" s="428"/>
      <c r="DN24" s="428"/>
      <c r="DO24" s="428"/>
      <c r="DP24" s="428"/>
      <c r="DQ24" s="428"/>
      <c r="DR24" s="428"/>
      <c r="DS24" s="428"/>
      <c r="DT24" s="428"/>
      <c r="DU24" s="429"/>
      <c r="DV24" s="430">
        <f t="shared" si="21"/>
        <v>0</v>
      </c>
      <c r="DW24" s="194"/>
    </row>
    <row r="25" spans="1:127" ht="20.100000000000001" customHeight="1" x14ac:dyDescent="0.25">
      <c r="A25" s="449" t="str">
        <f t="shared" si="0"/>
        <v>N</v>
      </c>
      <c r="B25" s="526" t="str">
        <f>'Delivery Summary'!B25</f>
        <v>Fish Curry Bun</v>
      </c>
      <c r="C25" s="513" t="str">
        <f>'Delivery Summary'!C25</f>
        <v>BU18</v>
      </c>
      <c r="D25" s="269"/>
      <c r="E25" s="428"/>
      <c r="F25" s="428"/>
      <c r="G25" s="428"/>
      <c r="H25" s="428"/>
      <c r="I25" s="428"/>
      <c r="J25" s="428"/>
      <c r="K25" s="428"/>
      <c r="L25" s="428"/>
      <c r="M25" s="428"/>
      <c r="N25" s="428"/>
      <c r="O25" s="428"/>
      <c r="P25" s="428"/>
      <c r="Q25" s="428"/>
      <c r="R25" s="428"/>
      <c r="S25" s="429"/>
      <c r="T25" s="430">
        <f t="shared" si="1"/>
        <v>0</v>
      </c>
      <c r="U25" s="194"/>
      <c r="W25" s="440" t="str">
        <f t="shared" si="2"/>
        <v>N</v>
      </c>
      <c r="X25" s="526" t="str">
        <f t="shared" si="3"/>
        <v>Fish Curry Bun</v>
      </c>
      <c r="Y25" s="513" t="str">
        <f t="shared" si="4"/>
        <v>BU18</v>
      </c>
      <c r="Z25" s="269"/>
      <c r="AA25" s="428"/>
      <c r="AB25" s="428"/>
      <c r="AC25" s="428"/>
      <c r="AD25" s="428"/>
      <c r="AE25" s="428"/>
      <c r="AF25" s="428"/>
      <c r="AG25" s="428"/>
      <c r="AH25" s="428"/>
      <c r="AI25" s="428"/>
      <c r="AJ25" s="428"/>
      <c r="AK25" s="428"/>
      <c r="AL25" s="428"/>
      <c r="AM25" s="428"/>
      <c r="AN25" s="428"/>
      <c r="AO25" s="429"/>
      <c r="AP25" s="430">
        <f t="shared" si="5"/>
        <v>0</v>
      </c>
      <c r="AQ25" s="194"/>
      <c r="AR25" s="440" t="str">
        <f t="shared" si="6"/>
        <v>N</v>
      </c>
      <c r="AS25" s="526" t="str">
        <f t="shared" si="7"/>
        <v>Fish Curry Bun</v>
      </c>
      <c r="AT25" s="513" t="str">
        <f t="shared" si="8"/>
        <v>BU18</v>
      </c>
      <c r="AU25" s="269"/>
      <c r="AV25" s="428"/>
      <c r="AW25" s="428"/>
      <c r="AX25" s="428"/>
      <c r="AY25" s="428"/>
      <c r="AZ25" s="428"/>
      <c r="BA25" s="428"/>
      <c r="BB25" s="428"/>
      <c r="BC25" s="428"/>
      <c r="BD25" s="428"/>
      <c r="BE25" s="428"/>
      <c r="BF25" s="428"/>
      <c r="BG25" s="428"/>
      <c r="BH25" s="428"/>
      <c r="BI25" s="428"/>
      <c r="BJ25" s="429"/>
      <c r="BK25" s="430">
        <f t="shared" si="9"/>
        <v>0</v>
      </c>
      <c r="BL25" s="194"/>
      <c r="BM25" s="440" t="str">
        <f t="shared" si="10"/>
        <v>N</v>
      </c>
      <c r="BN25" s="526" t="str">
        <f t="shared" si="11"/>
        <v>Fish Curry Bun</v>
      </c>
      <c r="BO25" s="513" t="str">
        <f t="shared" si="12"/>
        <v>BU18</v>
      </c>
      <c r="BP25" s="269"/>
      <c r="BQ25" s="428"/>
      <c r="BR25" s="428"/>
      <c r="BS25" s="428"/>
      <c r="BT25" s="428"/>
      <c r="BU25" s="428"/>
      <c r="BV25" s="428"/>
      <c r="BW25" s="428"/>
      <c r="BX25" s="428"/>
      <c r="BY25" s="428"/>
      <c r="BZ25" s="428"/>
      <c r="CA25" s="428"/>
      <c r="CB25" s="428"/>
      <c r="CC25" s="428"/>
      <c r="CD25" s="428"/>
      <c r="CE25" s="429"/>
      <c r="CF25" s="430">
        <f t="shared" si="13"/>
        <v>0</v>
      </c>
      <c r="CG25" s="194"/>
      <c r="CH25" s="440" t="str">
        <f t="shared" si="14"/>
        <v>N</v>
      </c>
      <c r="CI25" s="526" t="str">
        <f t="shared" si="15"/>
        <v>Fish Curry Bun</v>
      </c>
      <c r="CJ25" s="513" t="str">
        <f t="shared" si="16"/>
        <v>BU18</v>
      </c>
      <c r="CK25" s="269"/>
      <c r="CL25" s="428"/>
      <c r="CM25" s="428"/>
      <c r="CN25" s="428"/>
      <c r="CO25" s="428"/>
      <c r="CP25" s="428"/>
      <c r="CQ25" s="428"/>
      <c r="CR25" s="428"/>
      <c r="CS25" s="428"/>
      <c r="CT25" s="428"/>
      <c r="CU25" s="428"/>
      <c r="CV25" s="428"/>
      <c r="CW25" s="428"/>
      <c r="CX25" s="428"/>
      <c r="CY25" s="428"/>
      <c r="CZ25" s="429"/>
      <c r="DA25" s="430">
        <f t="shared" si="17"/>
        <v>0</v>
      </c>
      <c r="DB25" s="194"/>
      <c r="DC25" s="440" t="str">
        <f t="shared" si="18"/>
        <v>N</v>
      </c>
      <c r="DD25" s="526" t="str">
        <f t="shared" si="19"/>
        <v>Fish Curry Bun</v>
      </c>
      <c r="DE25" s="513" t="str">
        <f t="shared" si="20"/>
        <v>BU18</v>
      </c>
      <c r="DF25" s="269"/>
      <c r="DG25" s="428"/>
      <c r="DH25" s="428"/>
      <c r="DI25" s="428"/>
      <c r="DJ25" s="428"/>
      <c r="DK25" s="428"/>
      <c r="DL25" s="428"/>
      <c r="DM25" s="428"/>
      <c r="DN25" s="428"/>
      <c r="DO25" s="428"/>
      <c r="DP25" s="428"/>
      <c r="DQ25" s="428"/>
      <c r="DR25" s="428"/>
      <c r="DS25" s="428"/>
      <c r="DT25" s="428"/>
      <c r="DU25" s="429"/>
      <c r="DV25" s="430">
        <f t="shared" si="21"/>
        <v>0</v>
      </c>
      <c r="DW25" s="194"/>
    </row>
    <row r="26" spans="1:127" ht="20.100000000000001" customHeight="1" x14ac:dyDescent="0.25">
      <c r="A26" s="449" t="str">
        <f t="shared" si="0"/>
        <v>Y</v>
      </c>
      <c r="B26" s="526" t="str">
        <f>'Delivery Summary'!B26</f>
        <v>Chicken Hot Dog</v>
      </c>
      <c r="C26" s="513" t="str">
        <f>'Delivery Summary'!C26</f>
        <v>BU17</v>
      </c>
      <c r="D26" s="269"/>
      <c r="E26" s="428"/>
      <c r="F26" s="270"/>
      <c r="G26" s="270">
        <v>25</v>
      </c>
      <c r="H26" s="270">
        <v>10</v>
      </c>
      <c r="I26" s="270">
        <v>5</v>
      </c>
      <c r="J26" s="428">
        <v>5</v>
      </c>
      <c r="K26" s="270">
        <v>3</v>
      </c>
      <c r="L26" s="270">
        <v>5</v>
      </c>
      <c r="M26" s="270">
        <v>8</v>
      </c>
      <c r="N26" s="270">
        <v>5</v>
      </c>
      <c r="O26" s="270">
        <v>5</v>
      </c>
      <c r="P26" s="270">
        <v>8</v>
      </c>
      <c r="Q26" s="270">
        <v>5</v>
      </c>
      <c r="R26" s="270">
        <v>20</v>
      </c>
      <c r="S26" s="429"/>
      <c r="T26" s="430">
        <f t="shared" si="1"/>
        <v>104</v>
      </c>
      <c r="U26" s="194"/>
      <c r="W26" s="440" t="str">
        <f t="shared" si="2"/>
        <v>Y</v>
      </c>
      <c r="X26" s="526" t="str">
        <f t="shared" si="3"/>
        <v>Chicken Hot Dog</v>
      </c>
      <c r="Y26" s="513" t="str">
        <f t="shared" si="4"/>
        <v>BU17</v>
      </c>
      <c r="Z26" s="269"/>
      <c r="AA26" s="428"/>
      <c r="AB26" s="270"/>
      <c r="AC26" s="270">
        <v>25</v>
      </c>
      <c r="AD26" s="270">
        <v>10</v>
      </c>
      <c r="AE26" s="270">
        <v>5</v>
      </c>
      <c r="AF26" s="428">
        <v>5</v>
      </c>
      <c r="AG26" s="270">
        <v>3</v>
      </c>
      <c r="AH26" s="270">
        <v>5</v>
      </c>
      <c r="AI26" s="270">
        <v>8</v>
      </c>
      <c r="AJ26" s="270">
        <v>5</v>
      </c>
      <c r="AK26" s="270">
        <v>5</v>
      </c>
      <c r="AL26" s="270">
        <v>8</v>
      </c>
      <c r="AM26" s="270">
        <v>5</v>
      </c>
      <c r="AN26" s="270">
        <v>20</v>
      </c>
      <c r="AO26" s="429"/>
      <c r="AP26" s="430">
        <f t="shared" si="5"/>
        <v>104</v>
      </c>
      <c r="AQ26" s="194"/>
      <c r="AR26" s="440" t="str">
        <f t="shared" si="6"/>
        <v>Y</v>
      </c>
      <c r="AS26" s="526" t="str">
        <f t="shared" si="7"/>
        <v>Chicken Hot Dog</v>
      </c>
      <c r="AT26" s="513" t="str">
        <f t="shared" si="8"/>
        <v>BU17</v>
      </c>
      <c r="AU26" s="269"/>
      <c r="AV26" s="428"/>
      <c r="AW26" s="270"/>
      <c r="AX26" s="270">
        <v>7</v>
      </c>
      <c r="AY26" s="270">
        <v>2</v>
      </c>
      <c r="AZ26" s="270">
        <v>3</v>
      </c>
      <c r="BA26" s="428">
        <v>5</v>
      </c>
      <c r="BB26" s="270">
        <v>3</v>
      </c>
      <c r="BC26" s="270">
        <v>5</v>
      </c>
      <c r="BD26" s="270">
        <v>5</v>
      </c>
      <c r="BE26" s="270">
        <v>5</v>
      </c>
      <c r="BF26" s="270">
        <v>10</v>
      </c>
      <c r="BG26" s="270">
        <v>10</v>
      </c>
      <c r="BH26" s="270">
        <v>10</v>
      </c>
      <c r="BI26" s="270">
        <v>10</v>
      </c>
      <c r="BJ26" s="429"/>
      <c r="BK26" s="430">
        <f t="shared" si="9"/>
        <v>75</v>
      </c>
      <c r="BL26" s="194"/>
      <c r="BM26" s="440" t="str">
        <f t="shared" si="10"/>
        <v>Y</v>
      </c>
      <c r="BN26" s="526" t="str">
        <f t="shared" si="11"/>
        <v>Chicken Hot Dog</v>
      </c>
      <c r="BO26" s="513" t="str">
        <f t="shared" si="12"/>
        <v>BU17</v>
      </c>
      <c r="BP26" s="269"/>
      <c r="BQ26" s="428"/>
      <c r="BR26" s="270"/>
      <c r="BS26" s="270">
        <v>0</v>
      </c>
      <c r="BT26" s="270">
        <v>2</v>
      </c>
      <c r="BU26" s="270">
        <v>3</v>
      </c>
      <c r="BV26" s="428">
        <v>5</v>
      </c>
      <c r="BW26" s="270">
        <v>3</v>
      </c>
      <c r="BX26" s="270">
        <v>5</v>
      </c>
      <c r="BY26" s="270">
        <v>5</v>
      </c>
      <c r="BZ26" s="270">
        <v>5</v>
      </c>
      <c r="CA26" s="270">
        <v>5</v>
      </c>
      <c r="CB26" s="270">
        <v>5</v>
      </c>
      <c r="CC26" s="270">
        <v>10</v>
      </c>
      <c r="CD26" s="270">
        <v>17</v>
      </c>
      <c r="CE26" s="429"/>
      <c r="CF26" s="430">
        <f t="shared" si="13"/>
        <v>65</v>
      </c>
      <c r="CG26" s="194"/>
      <c r="CH26" s="440" t="str">
        <f t="shared" si="14"/>
        <v>N</v>
      </c>
      <c r="CI26" s="526" t="str">
        <f t="shared" si="15"/>
        <v>Chicken Hot Dog</v>
      </c>
      <c r="CJ26" s="513" t="str">
        <f t="shared" si="16"/>
        <v>BU17</v>
      </c>
      <c r="CK26" s="269"/>
      <c r="CL26" s="428"/>
      <c r="CM26" s="270"/>
      <c r="CN26" s="270"/>
      <c r="CO26" s="270"/>
      <c r="CP26" s="270"/>
      <c r="CQ26" s="428"/>
      <c r="CR26" s="270"/>
      <c r="CS26" s="270"/>
      <c r="CT26" s="270"/>
      <c r="CU26" s="270"/>
      <c r="CV26" s="270"/>
      <c r="CW26" s="270"/>
      <c r="CX26" s="270"/>
      <c r="CY26" s="270"/>
      <c r="CZ26" s="429"/>
      <c r="DA26" s="430">
        <f t="shared" si="17"/>
        <v>0</v>
      </c>
      <c r="DB26" s="194"/>
      <c r="DC26" s="440" t="str">
        <f t="shared" si="18"/>
        <v>Y</v>
      </c>
      <c r="DD26" s="526" t="str">
        <f t="shared" si="19"/>
        <v>Chicken Hot Dog</v>
      </c>
      <c r="DE26" s="513" t="str">
        <f t="shared" si="20"/>
        <v>BU17</v>
      </c>
      <c r="DF26" s="269"/>
      <c r="DG26" s="428">
        <v>0</v>
      </c>
      <c r="DH26" s="270"/>
      <c r="DI26" s="270"/>
      <c r="DJ26" s="270"/>
      <c r="DK26" s="270"/>
      <c r="DL26" s="428"/>
      <c r="DM26" s="270">
        <v>20</v>
      </c>
      <c r="DN26" s="270">
        <v>5</v>
      </c>
      <c r="DO26" s="270">
        <v>5</v>
      </c>
      <c r="DP26" s="270">
        <v>5</v>
      </c>
      <c r="DQ26" s="270">
        <v>40</v>
      </c>
      <c r="DR26" s="270">
        <v>10</v>
      </c>
      <c r="DS26" s="270">
        <v>10</v>
      </c>
      <c r="DT26" s="270">
        <v>25</v>
      </c>
      <c r="DU26" s="429"/>
      <c r="DV26" s="430">
        <f t="shared" si="21"/>
        <v>120</v>
      </c>
      <c r="DW26" s="194"/>
    </row>
    <row r="27" spans="1:127" ht="20.100000000000001" customHeight="1" x14ac:dyDescent="0.25">
      <c r="A27" s="449" t="str">
        <f t="shared" si="0"/>
        <v>N</v>
      </c>
      <c r="B27" s="526" t="str">
        <f>'Delivery Summary'!B27</f>
        <v>Egg Boat Mini</v>
      </c>
      <c r="C27" s="513" t="str">
        <f>'Delivery Summary'!C27</f>
        <v>PTY1</v>
      </c>
      <c r="D27" s="269"/>
      <c r="E27" s="428"/>
      <c r="F27" s="270"/>
      <c r="G27" s="428"/>
      <c r="H27" s="270"/>
      <c r="I27" s="270"/>
      <c r="J27" s="270"/>
      <c r="K27" s="270"/>
      <c r="L27" s="270"/>
      <c r="M27" s="270"/>
      <c r="N27" s="270"/>
      <c r="O27" s="270"/>
      <c r="P27" s="270"/>
      <c r="Q27" s="270"/>
      <c r="R27" s="270"/>
      <c r="S27" s="429"/>
      <c r="T27" s="430">
        <f t="shared" si="1"/>
        <v>0</v>
      </c>
      <c r="U27" s="194"/>
      <c r="W27" s="440" t="str">
        <f t="shared" si="2"/>
        <v>N</v>
      </c>
      <c r="X27" s="526" t="str">
        <f t="shared" si="3"/>
        <v>Egg Boat Mini</v>
      </c>
      <c r="Y27" s="513" t="str">
        <f t="shared" si="4"/>
        <v>PTY1</v>
      </c>
      <c r="Z27" s="269"/>
      <c r="AA27" s="428"/>
      <c r="AB27" s="270"/>
      <c r="AC27" s="428"/>
      <c r="AD27" s="270"/>
      <c r="AE27" s="270"/>
      <c r="AF27" s="270"/>
      <c r="AG27" s="270"/>
      <c r="AH27" s="270"/>
      <c r="AI27" s="270"/>
      <c r="AJ27" s="270"/>
      <c r="AK27" s="270"/>
      <c r="AL27" s="270"/>
      <c r="AM27" s="270"/>
      <c r="AN27" s="270"/>
      <c r="AO27" s="429"/>
      <c r="AP27" s="430">
        <f t="shared" si="5"/>
        <v>0</v>
      </c>
      <c r="AQ27" s="194"/>
      <c r="AR27" s="440" t="str">
        <f t="shared" si="6"/>
        <v>N</v>
      </c>
      <c r="AS27" s="526" t="str">
        <f t="shared" si="7"/>
        <v>Egg Boat Mini</v>
      </c>
      <c r="AT27" s="513" t="str">
        <f t="shared" si="8"/>
        <v>PTY1</v>
      </c>
      <c r="AU27" s="269"/>
      <c r="AV27" s="428"/>
      <c r="AW27" s="270"/>
      <c r="AX27" s="428"/>
      <c r="AY27" s="270"/>
      <c r="AZ27" s="270"/>
      <c r="BA27" s="270"/>
      <c r="BB27" s="270"/>
      <c r="BC27" s="270"/>
      <c r="BD27" s="270"/>
      <c r="BE27" s="270"/>
      <c r="BF27" s="270"/>
      <c r="BG27" s="270"/>
      <c r="BH27" s="270"/>
      <c r="BI27" s="270"/>
      <c r="BJ27" s="429"/>
      <c r="BK27" s="430">
        <f t="shared" si="9"/>
        <v>0</v>
      </c>
      <c r="BL27" s="194"/>
      <c r="BM27" s="440" t="str">
        <f t="shared" si="10"/>
        <v>N</v>
      </c>
      <c r="BN27" s="526" t="str">
        <f t="shared" si="11"/>
        <v>Egg Boat Mini</v>
      </c>
      <c r="BO27" s="513" t="str">
        <f t="shared" si="12"/>
        <v>PTY1</v>
      </c>
      <c r="BP27" s="269"/>
      <c r="BQ27" s="428"/>
      <c r="BR27" s="270"/>
      <c r="BS27" s="428"/>
      <c r="BT27" s="270"/>
      <c r="BU27" s="270"/>
      <c r="BV27" s="270"/>
      <c r="BW27" s="270"/>
      <c r="BX27" s="270"/>
      <c r="BY27" s="270"/>
      <c r="BZ27" s="270"/>
      <c r="CA27" s="270"/>
      <c r="CB27" s="270"/>
      <c r="CC27" s="270"/>
      <c r="CD27" s="270"/>
      <c r="CE27" s="429"/>
      <c r="CF27" s="430">
        <f t="shared" si="13"/>
        <v>0</v>
      </c>
      <c r="CG27" s="194"/>
      <c r="CH27" s="440" t="str">
        <f t="shared" si="14"/>
        <v>N</v>
      </c>
      <c r="CI27" s="526" t="str">
        <f t="shared" si="15"/>
        <v>Egg Boat Mini</v>
      </c>
      <c r="CJ27" s="513" t="str">
        <f t="shared" si="16"/>
        <v>PTY1</v>
      </c>
      <c r="CK27" s="269"/>
      <c r="CL27" s="428"/>
      <c r="CM27" s="270"/>
      <c r="CN27" s="428"/>
      <c r="CO27" s="270"/>
      <c r="CP27" s="270"/>
      <c r="CQ27" s="270"/>
      <c r="CR27" s="270"/>
      <c r="CS27" s="270"/>
      <c r="CT27" s="270"/>
      <c r="CU27" s="270"/>
      <c r="CV27" s="270"/>
      <c r="CW27" s="270"/>
      <c r="CX27" s="270"/>
      <c r="CY27" s="270"/>
      <c r="CZ27" s="429"/>
      <c r="DA27" s="430">
        <f t="shared" si="17"/>
        <v>0</v>
      </c>
      <c r="DB27" s="194"/>
      <c r="DC27" s="440" t="str">
        <f t="shared" si="18"/>
        <v>N</v>
      </c>
      <c r="DD27" s="526" t="str">
        <f t="shared" si="19"/>
        <v>Egg Boat Mini</v>
      </c>
      <c r="DE27" s="513" t="str">
        <f t="shared" si="20"/>
        <v>PTY1</v>
      </c>
      <c r="DF27" s="269"/>
      <c r="DG27" s="428"/>
      <c r="DH27" s="270"/>
      <c r="DI27" s="428"/>
      <c r="DJ27" s="270"/>
      <c r="DK27" s="270"/>
      <c r="DL27" s="270"/>
      <c r="DM27" s="270"/>
      <c r="DN27" s="270"/>
      <c r="DO27" s="270"/>
      <c r="DP27" s="270"/>
      <c r="DQ27" s="270"/>
      <c r="DR27" s="270"/>
      <c r="DS27" s="270"/>
      <c r="DT27" s="270"/>
      <c r="DU27" s="429"/>
      <c r="DV27" s="430">
        <f t="shared" si="21"/>
        <v>0</v>
      </c>
      <c r="DW27" s="194"/>
    </row>
    <row r="28" spans="1:127" ht="20.100000000000001" customHeight="1" x14ac:dyDescent="0.25">
      <c r="A28" s="449" t="str">
        <f t="shared" si="0"/>
        <v>N</v>
      </c>
      <c r="B28" s="527" t="str">
        <f>'Delivery Summary'!B28</f>
        <v>Honey Sausage Bun</v>
      </c>
      <c r="C28" s="513" t="str">
        <f>'Delivery Summary'!C28</f>
        <v>BU11</v>
      </c>
      <c r="D28" s="269"/>
      <c r="E28" s="428"/>
      <c r="F28" s="428"/>
      <c r="G28" s="428"/>
      <c r="H28" s="428"/>
      <c r="I28" s="428"/>
      <c r="J28" s="428"/>
      <c r="K28" s="428"/>
      <c r="L28" s="428"/>
      <c r="M28" s="270"/>
      <c r="N28" s="428"/>
      <c r="O28" s="428"/>
      <c r="P28" s="428"/>
      <c r="Q28" s="428"/>
      <c r="R28" s="428"/>
      <c r="S28" s="429"/>
      <c r="T28" s="430">
        <f t="shared" si="1"/>
        <v>0</v>
      </c>
      <c r="U28" s="194"/>
      <c r="W28" s="440" t="str">
        <f t="shared" si="2"/>
        <v>N</v>
      </c>
      <c r="X28" s="527" t="str">
        <f t="shared" si="3"/>
        <v>Honey Sausage Bun</v>
      </c>
      <c r="Y28" s="513" t="str">
        <f t="shared" si="4"/>
        <v>BU11</v>
      </c>
      <c r="Z28" s="269"/>
      <c r="AA28" s="428"/>
      <c r="AB28" s="428"/>
      <c r="AC28" s="428"/>
      <c r="AD28" s="428"/>
      <c r="AE28" s="428"/>
      <c r="AF28" s="428"/>
      <c r="AG28" s="428"/>
      <c r="AH28" s="428"/>
      <c r="AI28" s="270"/>
      <c r="AJ28" s="428"/>
      <c r="AK28" s="428"/>
      <c r="AL28" s="428"/>
      <c r="AM28" s="428"/>
      <c r="AN28" s="428"/>
      <c r="AO28" s="429"/>
      <c r="AP28" s="430">
        <f t="shared" si="5"/>
        <v>0</v>
      </c>
      <c r="AQ28" s="194"/>
      <c r="AR28" s="440" t="str">
        <f t="shared" si="6"/>
        <v>N</v>
      </c>
      <c r="AS28" s="527" t="str">
        <f t="shared" si="7"/>
        <v>Honey Sausage Bun</v>
      </c>
      <c r="AT28" s="513" t="str">
        <f t="shared" si="8"/>
        <v>BU11</v>
      </c>
      <c r="AU28" s="269"/>
      <c r="AV28" s="428"/>
      <c r="AW28" s="428"/>
      <c r="AX28" s="428"/>
      <c r="AY28" s="428"/>
      <c r="AZ28" s="428"/>
      <c r="BA28" s="428"/>
      <c r="BB28" s="428"/>
      <c r="BC28" s="428"/>
      <c r="BD28" s="270"/>
      <c r="BE28" s="428"/>
      <c r="BF28" s="428"/>
      <c r="BG28" s="428"/>
      <c r="BH28" s="428"/>
      <c r="BI28" s="428"/>
      <c r="BJ28" s="429"/>
      <c r="BK28" s="430">
        <f t="shared" si="9"/>
        <v>0</v>
      </c>
      <c r="BL28" s="194"/>
      <c r="BM28" s="440" t="str">
        <f t="shared" si="10"/>
        <v>N</v>
      </c>
      <c r="BN28" s="527" t="str">
        <f t="shared" si="11"/>
        <v>Honey Sausage Bun</v>
      </c>
      <c r="BO28" s="513" t="str">
        <f t="shared" si="12"/>
        <v>BU11</v>
      </c>
      <c r="BP28" s="269"/>
      <c r="BQ28" s="428"/>
      <c r="BR28" s="428"/>
      <c r="BS28" s="428"/>
      <c r="BT28" s="428"/>
      <c r="BU28" s="428"/>
      <c r="BV28" s="428"/>
      <c r="BW28" s="428"/>
      <c r="BX28" s="428"/>
      <c r="BY28" s="270"/>
      <c r="BZ28" s="428"/>
      <c r="CA28" s="428"/>
      <c r="CB28" s="428"/>
      <c r="CC28" s="428"/>
      <c r="CD28" s="428"/>
      <c r="CE28" s="429"/>
      <c r="CF28" s="430">
        <f t="shared" si="13"/>
        <v>0</v>
      </c>
      <c r="CG28" s="194"/>
      <c r="CH28" s="440" t="str">
        <f t="shared" si="14"/>
        <v>N</v>
      </c>
      <c r="CI28" s="527" t="str">
        <f t="shared" si="15"/>
        <v>Honey Sausage Bun</v>
      </c>
      <c r="CJ28" s="513" t="str">
        <f t="shared" si="16"/>
        <v>BU11</v>
      </c>
      <c r="CK28" s="269"/>
      <c r="CL28" s="428"/>
      <c r="CM28" s="428"/>
      <c r="CN28" s="428"/>
      <c r="CO28" s="428"/>
      <c r="CP28" s="428"/>
      <c r="CQ28" s="428"/>
      <c r="CR28" s="428"/>
      <c r="CS28" s="428"/>
      <c r="CT28" s="270"/>
      <c r="CU28" s="428"/>
      <c r="CV28" s="428"/>
      <c r="CW28" s="428"/>
      <c r="CX28" s="428"/>
      <c r="CY28" s="428"/>
      <c r="CZ28" s="429"/>
      <c r="DA28" s="430">
        <f t="shared" si="17"/>
        <v>0</v>
      </c>
      <c r="DB28" s="194"/>
      <c r="DC28" s="440" t="str">
        <f t="shared" si="18"/>
        <v>N</v>
      </c>
      <c r="DD28" s="527" t="str">
        <f t="shared" si="19"/>
        <v>Honey Sausage Bun</v>
      </c>
      <c r="DE28" s="513" t="str">
        <f t="shared" si="20"/>
        <v>BU11</v>
      </c>
      <c r="DF28" s="269"/>
      <c r="DG28" s="428"/>
      <c r="DH28" s="428"/>
      <c r="DI28" s="428"/>
      <c r="DJ28" s="428"/>
      <c r="DK28" s="428"/>
      <c r="DL28" s="428"/>
      <c r="DM28" s="428"/>
      <c r="DN28" s="428"/>
      <c r="DO28" s="270"/>
      <c r="DP28" s="428"/>
      <c r="DQ28" s="428"/>
      <c r="DR28" s="428"/>
      <c r="DS28" s="428"/>
      <c r="DT28" s="428"/>
      <c r="DU28" s="429"/>
      <c r="DV28" s="430">
        <f t="shared" si="21"/>
        <v>0</v>
      </c>
      <c r="DW28" s="194"/>
    </row>
    <row r="29" spans="1:127" ht="20.100000000000001" customHeight="1" x14ac:dyDescent="0.25">
      <c r="A29" s="449" t="str">
        <f t="shared" si="0"/>
        <v>N</v>
      </c>
      <c r="B29" s="527" t="str">
        <f>'Delivery Summary'!B29</f>
        <v>Cheese Chicken Curry Bun</v>
      </c>
      <c r="C29" s="513" t="str">
        <f>'Delivery Summary'!C29</f>
        <v>BU12</v>
      </c>
      <c r="D29" s="269"/>
      <c r="E29" s="428"/>
      <c r="F29" s="428"/>
      <c r="G29" s="428"/>
      <c r="H29" s="428"/>
      <c r="I29" s="428"/>
      <c r="J29" s="428"/>
      <c r="K29" s="428"/>
      <c r="L29" s="428"/>
      <c r="M29" s="270"/>
      <c r="N29" s="428"/>
      <c r="O29" s="428"/>
      <c r="P29" s="428"/>
      <c r="Q29" s="428"/>
      <c r="R29" s="428"/>
      <c r="S29" s="429"/>
      <c r="T29" s="430">
        <f t="shared" si="1"/>
        <v>0</v>
      </c>
      <c r="U29" s="194"/>
      <c r="W29" s="440" t="str">
        <f t="shared" si="2"/>
        <v>N</v>
      </c>
      <c r="X29" s="527" t="str">
        <f t="shared" si="3"/>
        <v>Cheese Chicken Curry Bun</v>
      </c>
      <c r="Y29" s="513" t="str">
        <f t="shared" si="4"/>
        <v>BU12</v>
      </c>
      <c r="Z29" s="269"/>
      <c r="AA29" s="428"/>
      <c r="AB29" s="428"/>
      <c r="AC29" s="428"/>
      <c r="AD29" s="428"/>
      <c r="AE29" s="428"/>
      <c r="AF29" s="428"/>
      <c r="AG29" s="428"/>
      <c r="AH29" s="428"/>
      <c r="AI29" s="270"/>
      <c r="AJ29" s="428"/>
      <c r="AK29" s="428"/>
      <c r="AL29" s="428"/>
      <c r="AM29" s="428"/>
      <c r="AN29" s="428"/>
      <c r="AO29" s="429"/>
      <c r="AP29" s="430">
        <f t="shared" si="5"/>
        <v>0</v>
      </c>
      <c r="AQ29" s="194"/>
      <c r="AR29" s="440" t="str">
        <f t="shared" si="6"/>
        <v>N</v>
      </c>
      <c r="AS29" s="527" t="str">
        <f t="shared" si="7"/>
        <v>Cheese Chicken Curry Bun</v>
      </c>
      <c r="AT29" s="513" t="str">
        <f t="shared" si="8"/>
        <v>BU12</v>
      </c>
      <c r="AU29" s="269"/>
      <c r="AV29" s="428"/>
      <c r="AW29" s="428"/>
      <c r="AX29" s="428"/>
      <c r="AY29" s="428"/>
      <c r="AZ29" s="428"/>
      <c r="BA29" s="428"/>
      <c r="BB29" s="428"/>
      <c r="BC29" s="428"/>
      <c r="BD29" s="270"/>
      <c r="BE29" s="428"/>
      <c r="BF29" s="428"/>
      <c r="BG29" s="428"/>
      <c r="BH29" s="428"/>
      <c r="BI29" s="428"/>
      <c r="BJ29" s="429"/>
      <c r="BK29" s="430">
        <f t="shared" si="9"/>
        <v>0</v>
      </c>
      <c r="BL29" s="194"/>
      <c r="BM29" s="440" t="str">
        <f t="shared" si="10"/>
        <v>N</v>
      </c>
      <c r="BN29" s="527" t="str">
        <f t="shared" si="11"/>
        <v>Cheese Chicken Curry Bun</v>
      </c>
      <c r="BO29" s="513" t="str">
        <f t="shared" si="12"/>
        <v>BU12</v>
      </c>
      <c r="BP29" s="269"/>
      <c r="BQ29" s="428"/>
      <c r="BR29" s="428"/>
      <c r="BS29" s="428"/>
      <c r="BT29" s="428"/>
      <c r="BU29" s="428"/>
      <c r="BV29" s="428"/>
      <c r="BW29" s="428"/>
      <c r="BX29" s="428"/>
      <c r="BY29" s="270"/>
      <c r="BZ29" s="428"/>
      <c r="CA29" s="428"/>
      <c r="CB29" s="428"/>
      <c r="CC29" s="428"/>
      <c r="CD29" s="428"/>
      <c r="CE29" s="429"/>
      <c r="CF29" s="430">
        <f t="shared" si="13"/>
        <v>0</v>
      </c>
      <c r="CG29" s="194"/>
      <c r="CH29" s="440" t="str">
        <f t="shared" si="14"/>
        <v>N</v>
      </c>
      <c r="CI29" s="527" t="str">
        <f t="shared" si="15"/>
        <v>Cheese Chicken Curry Bun</v>
      </c>
      <c r="CJ29" s="513" t="str">
        <f t="shared" si="16"/>
        <v>BU12</v>
      </c>
      <c r="CK29" s="269"/>
      <c r="CL29" s="428"/>
      <c r="CM29" s="428"/>
      <c r="CN29" s="428"/>
      <c r="CO29" s="428"/>
      <c r="CP29" s="428"/>
      <c r="CQ29" s="428"/>
      <c r="CR29" s="428"/>
      <c r="CS29" s="428"/>
      <c r="CT29" s="270"/>
      <c r="CU29" s="428"/>
      <c r="CV29" s="428"/>
      <c r="CW29" s="428"/>
      <c r="CX29" s="428"/>
      <c r="CY29" s="428"/>
      <c r="CZ29" s="429"/>
      <c r="DA29" s="430">
        <f t="shared" si="17"/>
        <v>0</v>
      </c>
      <c r="DB29" s="194"/>
      <c r="DC29" s="440" t="str">
        <f t="shared" si="18"/>
        <v>N</v>
      </c>
      <c r="DD29" s="527" t="str">
        <f t="shared" si="19"/>
        <v>Cheese Chicken Curry Bun</v>
      </c>
      <c r="DE29" s="513" t="str">
        <f t="shared" si="20"/>
        <v>BU12</v>
      </c>
      <c r="DF29" s="269"/>
      <c r="DG29" s="428"/>
      <c r="DH29" s="428"/>
      <c r="DI29" s="428"/>
      <c r="DJ29" s="428"/>
      <c r="DK29" s="428"/>
      <c r="DL29" s="428"/>
      <c r="DM29" s="428"/>
      <c r="DN29" s="428"/>
      <c r="DO29" s="270"/>
      <c r="DP29" s="428"/>
      <c r="DQ29" s="428"/>
      <c r="DR29" s="428"/>
      <c r="DS29" s="428"/>
      <c r="DT29" s="428"/>
      <c r="DU29" s="429"/>
      <c r="DV29" s="430">
        <f t="shared" si="21"/>
        <v>0</v>
      </c>
      <c r="DW29" s="194"/>
    </row>
    <row r="30" spans="1:127" ht="20.100000000000001" customHeight="1" x14ac:dyDescent="0.25">
      <c r="A30" s="449" t="str">
        <f t="shared" si="0"/>
        <v>Y</v>
      </c>
      <c r="B30" s="526" t="str">
        <f>'Delivery Summary'!B30</f>
        <v>Chicken Bun</v>
      </c>
      <c r="C30" s="513" t="str">
        <f>'Delivery Summary'!C30</f>
        <v>BU3</v>
      </c>
      <c r="D30" s="269"/>
      <c r="E30" s="428"/>
      <c r="F30" s="428"/>
      <c r="G30" s="428">
        <v>5</v>
      </c>
      <c r="H30" s="428">
        <v>20</v>
      </c>
      <c r="I30" s="428">
        <v>5</v>
      </c>
      <c r="J30" s="428">
        <v>5</v>
      </c>
      <c r="K30" s="428">
        <v>5</v>
      </c>
      <c r="L30" s="428">
        <v>3</v>
      </c>
      <c r="M30" s="270">
        <v>5</v>
      </c>
      <c r="N30" s="428">
        <v>15</v>
      </c>
      <c r="O30" s="428">
        <v>5</v>
      </c>
      <c r="P30" s="428">
        <v>5</v>
      </c>
      <c r="Q30" s="428">
        <v>10</v>
      </c>
      <c r="R30" s="428">
        <v>12</v>
      </c>
      <c r="S30" s="429"/>
      <c r="T30" s="430">
        <f t="shared" si="1"/>
        <v>95</v>
      </c>
      <c r="U30" s="194"/>
      <c r="W30" s="440" t="str">
        <f t="shared" si="2"/>
        <v>Y</v>
      </c>
      <c r="X30" s="526" t="str">
        <f t="shared" si="3"/>
        <v>Chicken Bun</v>
      </c>
      <c r="Y30" s="513" t="str">
        <f t="shared" si="4"/>
        <v>BU3</v>
      </c>
      <c r="Z30" s="269"/>
      <c r="AA30" s="428"/>
      <c r="AB30" s="428"/>
      <c r="AC30" s="428">
        <v>5</v>
      </c>
      <c r="AD30" s="428">
        <v>20</v>
      </c>
      <c r="AE30" s="428">
        <v>5</v>
      </c>
      <c r="AF30" s="428">
        <v>5</v>
      </c>
      <c r="AG30" s="428">
        <v>5</v>
      </c>
      <c r="AH30" s="428">
        <v>3</v>
      </c>
      <c r="AI30" s="270">
        <v>5</v>
      </c>
      <c r="AJ30" s="428">
        <v>15</v>
      </c>
      <c r="AK30" s="428">
        <v>5</v>
      </c>
      <c r="AL30" s="428">
        <v>5</v>
      </c>
      <c r="AM30" s="428">
        <v>10</v>
      </c>
      <c r="AN30" s="428">
        <v>12</v>
      </c>
      <c r="AO30" s="429"/>
      <c r="AP30" s="430">
        <f t="shared" si="5"/>
        <v>95</v>
      </c>
      <c r="AQ30" s="194"/>
      <c r="AR30" s="440" t="str">
        <f t="shared" si="6"/>
        <v>Y</v>
      </c>
      <c r="AS30" s="526" t="str">
        <f t="shared" si="7"/>
        <v>Chicken Bun</v>
      </c>
      <c r="AT30" s="513" t="str">
        <f t="shared" si="8"/>
        <v>BU3</v>
      </c>
      <c r="AU30" s="269"/>
      <c r="AV30" s="428"/>
      <c r="AW30" s="428"/>
      <c r="AX30" s="428">
        <v>5</v>
      </c>
      <c r="AY30" s="428">
        <v>2</v>
      </c>
      <c r="AZ30" s="428">
        <v>3</v>
      </c>
      <c r="BA30" s="428">
        <v>5</v>
      </c>
      <c r="BB30" s="428">
        <v>5</v>
      </c>
      <c r="BC30" s="428">
        <v>3</v>
      </c>
      <c r="BD30" s="270">
        <v>10</v>
      </c>
      <c r="BE30" s="428">
        <v>25</v>
      </c>
      <c r="BF30" s="428">
        <v>5</v>
      </c>
      <c r="BG30" s="428">
        <v>5</v>
      </c>
      <c r="BH30" s="428">
        <v>10</v>
      </c>
      <c r="BI30" s="428">
        <v>25</v>
      </c>
      <c r="BJ30" s="429"/>
      <c r="BK30" s="430">
        <f t="shared" si="9"/>
        <v>103</v>
      </c>
      <c r="BL30" s="194"/>
      <c r="BM30" s="440" t="str">
        <f t="shared" si="10"/>
        <v>Y</v>
      </c>
      <c r="BN30" s="526" t="str">
        <f t="shared" si="11"/>
        <v>Chicken Bun</v>
      </c>
      <c r="BO30" s="513" t="str">
        <f t="shared" si="12"/>
        <v>BU3</v>
      </c>
      <c r="BP30" s="269"/>
      <c r="BQ30" s="428"/>
      <c r="BR30" s="428"/>
      <c r="BS30" s="428">
        <v>0</v>
      </c>
      <c r="BT30" s="428">
        <v>0</v>
      </c>
      <c r="BU30" s="428">
        <v>3</v>
      </c>
      <c r="BV30" s="428">
        <v>5</v>
      </c>
      <c r="BW30" s="428">
        <v>5</v>
      </c>
      <c r="BX30" s="428">
        <v>3</v>
      </c>
      <c r="BY30" s="270">
        <v>10</v>
      </c>
      <c r="BZ30" s="428">
        <v>10</v>
      </c>
      <c r="CA30" s="428">
        <v>10</v>
      </c>
      <c r="CB30" s="428">
        <v>10</v>
      </c>
      <c r="CC30" s="428">
        <v>10</v>
      </c>
      <c r="CD30" s="428">
        <v>27</v>
      </c>
      <c r="CE30" s="429"/>
      <c r="CF30" s="430">
        <f t="shared" si="13"/>
        <v>93</v>
      </c>
      <c r="CG30" s="194"/>
      <c r="CH30" s="440" t="str">
        <f t="shared" si="14"/>
        <v>N</v>
      </c>
      <c r="CI30" s="526" t="str">
        <f t="shared" si="15"/>
        <v>Chicken Bun</v>
      </c>
      <c r="CJ30" s="513" t="str">
        <f t="shared" si="16"/>
        <v>BU3</v>
      </c>
      <c r="CK30" s="269"/>
      <c r="CL30" s="428"/>
      <c r="CM30" s="428"/>
      <c r="CN30" s="428"/>
      <c r="CO30" s="428"/>
      <c r="CP30" s="428"/>
      <c r="CQ30" s="428"/>
      <c r="CR30" s="428"/>
      <c r="CS30" s="428"/>
      <c r="CT30" s="270"/>
      <c r="CU30" s="428"/>
      <c r="CV30" s="428"/>
      <c r="CW30" s="428"/>
      <c r="CX30" s="428"/>
      <c r="CY30" s="428"/>
      <c r="CZ30" s="429"/>
      <c r="DA30" s="430">
        <f t="shared" si="17"/>
        <v>0</v>
      </c>
      <c r="DB30" s="194"/>
      <c r="DC30" s="440" t="str">
        <f t="shared" si="18"/>
        <v>N</v>
      </c>
      <c r="DD30" s="526" t="str">
        <f t="shared" si="19"/>
        <v>Chicken Bun</v>
      </c>
      <c r="DE30" s="513" t="str">
        <f t="shared" si="20"/>
        <v>BU3</v>
      </c>
      <c r="DF30" s="269"/>
      <c r="DG30" s="428"/>
      <c r="DH30" s="428"/>
      <c r="DI30" s="428"/>
      <c r="DJ30" s="428"/>
      <c r="DK30" s="428"/>
      <c r="DL30" s="428"/>
      <c r="DM30" s="428"/>
      <c r="DN30" s="428"/>
      <c r="DO30" s="270"/>
      <c r="DP30" s="428"/>
      <c r="DQ30" s="428"/>
      <c r="DR30" s="428"/>
      <c r="DS30" s="428"/>
      <c r="DT30" s="428"/>
      <c r="DU30" s="429"/>
      <c r="DV30" s="430">
        <f t="shared" si="21"/>
        <v>0</v>
      </c>
      <c r="DW30" s="194"/>
    </row>
    <row r="31" spans="1:127" ht="20.100000000000001" customHeight="1" x14ac:dyDescent="0.25">
      <c r="A31" s="449" t="str">
        <f t="shared" si="0"/>
        <v>Y</v>
      </c>
      <c r="B31" s="526" t="str">
        <f>'Delivery Summary'!B31</f>
        <v>Prawn Bun</v>
      </c>
      <c r="C31" s="513" t="str">
        <f>'Delivery Summary'!C31</f>
        <v>BU10</v>
      </c>
      <c r="D31" s="269"/>
      <c r="E31" s="428"/>
      <c r="F31" s="270"/>
      <c r="G31" s="428">
        <v>8</v>
      </c>
      <c r="H31" s="270">
        <v>4</v>
      </c>
      <c r="I31" s="270">
        <v>3</v>
      </c>
      <c r="J31" s="270">
        <v>3</v>
      </c>
      <c r="K31" s="270">
        <v>3</v>
      </c>
      <c r="L31" s="270">
        <v>3</v>
      </c>
      <c r="M31" s="270">
        <v>5</v>
      </c>
      <c r="N31" s="270">
        <v>5</v>
      </c>
      <c r="O31" s="270">
        <v>10</v>
      </c>
      <c r="P31" s="270">
        <v>5</v>
      </c>
      <c r="Q31" s="270">
        <v>10</v>
      </c>
      <c r="R31" s="270">
        <v>11</v>
      </c>
      <c r="S31" s="429"/>
      <c r="T31" s="430">
        <f t="shared" si="1"/>
        <v>70</v>
      </c>
      <c r="U31" s="194"/>
      <c r="W31" s="440" t="str">
        <f t="shared" si="2"/>
        <v>Y</v>
      </c>
      <c r="X31" s="526" t="str">
        <f t="shared" si="3"/>
        <v>Prawn Bun</v>
      </c>
      <c r="Y31" s="513" t="str">
        <f t="shared" si="4"/>
        <v>BU10</v>
      </c>
      <c r="Z31" s="269"/>
      <c r="AA31" s="428"/>
      <c r="AB31" s="270"/>
      <c r="AC31" s="428">
        <v>8</v>
      </c>
      <c r="AD31" s="270">
        <v>4</v>
      </c>
      <c r="AE31" s="270">
        <v>3</v>
      </c>
      <c r="AF31" s="270">
        <v>3</v>
      </c>
      <c r="AG31" s="270">
        <v>3</v>
      </c>
      <c r="AH31" s="270">
        <v>3</v>
      </c>
      <c r="AI31" s="270">
        <v>5</v>
      </c>
      <c r="AJ31" s="270">
        <v>5</v>
      </c>
      <c r="AK31" s="270">
        <v>10</v>
      </c>
      <c r="AL31" s="270">
        <v>5</v>
      </c>
      <c r="AM31" s="270">
        <v>10</v>
      </c>
      <c r="AN31" s="270">
        <v>11</v>
      </c>
      <c r="AO31" s="429"/>
      <c r="AP31" s="430">
        <f t="shared" si="5"/>
        <v>70</v>
      </c>
      <c r="AQ31" s="194"/>
      <c r="AR31" s="440" t="str">
        <f t="shared" si="6"/>
        <v>Y</v>
      </c>
      <c r="AS31" s="526" t="str">
        <f t="shared" si="7"/>
        <v>Prawn Bun</v>
      </c>
      <c r="AT31" s="513" t="str">
        <f t="shared" si="8"/>
        <v>BU10</v>
      </c>
      <c r="AU31" s="269"/>
      <c r="AV31" s="428"/>
      <c r="AW31" s="270"/>
      <c r="AX31" s="428">
        <v>2</v>
      </c>
      <c r="AY31" s="270">
        <v>2</v>
      </c>
      <c r="AZ31" s="270">
        <v>3</v>
      </c>
      <c r="BA31" s="270">
        <v>5</v>
      </c>
      <c r="BB31" s="270">
        <v>5</v>
      </c>
      <c r="BC31" s="270">
        <v>3</v>
      </c>
      <c r="BD31" s="270">
        <v>5</v>
      </c>
      <c r="BE31" s="270">
        <v>5</v>
      </c>
      <c r="BF31" s="270">
        <v>10</v>
      </c>
      <c r="BG31" s="270">
        <v>10</v>
      </c>
      <c r="BH31" s="270">
        <v>10</v>
      </c>
      <c r="BI31" s="270">
        <v>8</v>
      </c>
      <c r="BJ31" s="429"/>
      <c r="BK31" s="430">
        <f t="shared" si="9"/>
        <v>68</v>
      </c>
      <c r="BL31" s="194"/>
      <c r="BM31" s="440" t="str">
        <f t="shared" si="10"/>
        <v>Y</v>
      </c>
      <c r="BN31" s="526" t="str">
        <f t="shared" si="11"/>
        <v>Prawn Bun</v>
      </c>
      <c r="BO31" s="513" t="str">
        <f t="shared" si="12"/>
        <v>BU10</v>
      </c>
      <c r="BP31" s="269"/>
      <c r="BQ31" s="428"/>
      <c r="BR31" s="270"/>
      <c r="BS31" s="428">
        <v>0</v>
      </c>
      <c r="BT31" s="270">
        <v>0</v>
      </c>
      <c r="BU31" s="270">
        <v>3</v>
      </c>
      <c r="BV31" s="270">
        <v>5</v>
      </c>
      <c r="BW31" s="270">
        <v>5</v>
      </c>
      <c r="BX31" s="270">
        <v>3</v>
      </c>
      <c r="BY31" s="270">
        <v>5</v>
      </c>
      <c r="BZ31" s="270">
        <v>5</v>
      </c>
      <c r="CA31" s="270">
        <v>5</v>
      </c>
      <c r="CB31" s="270">
        <v>5</v>
      </c>
      <c r="CC31" s="270">
        <v>10</v>
      </c>
      <c r="CD31" s="270">
        <v>12</v>
      </c>
      <c r="CE31" s="429"/>
      <c r="CF31" s="430">
        <f t="shared" si="13"/>
        <v>58</v>
      </c>
      <c r="CG31" s="194"/>
      <c r="CH31" s="440" t="str">
        <f t="shared" si="14"/>
        <v>N</v>
      </c>
      <c r="CI31" s="526" t="str">
        <f t="shared" si="15"/>
        <v>Prawn Bun</v>
      </c>
      <c r="CJ31" s="513" t="str">
        <f t="shared" si="16"/>
        <v>BU10</v>
      </c>
      <c r="CK31" s="269"/>
      <c r="CL31" s="428"/>
      <c r="CM31" s="270"/>
      <c r="CN31" s="428"/>
      <c r="CO31" s="270"/>
      <c r="CP31" s="270"/>
      <c r="CQ31" s="270"/>
      <c r="CR31" s="270"/>
      <c r="CS31" s="270"/>
      <c r="CT31" s="270"/>
      <c r="CU31" s="270"/>
      <c r="CV31" s="270"/>
      <c r="CW31" s="270"/>
      <c r="CX31" s="270"/>
      <c r="CY31" s="270"/>
      <c r="CZ31" s="429"/>
      <c r="DA31" s="430">
        <f t="shared" si="17"/>
        <v>0</v>
      </c>
      <c r="DB31" s="194"/>
      <c r="DC31" s="440" t="str">
        <f t="shared" si="18"/>
        <v>Y</v>
      </c>
      <c r="DD31" s="526" t="str">
        <f t="shared" si="19"/>
        <v>Prawn Bun</v>
      </c>
      <c r="DE31" s="513" t="str">
        <f t="shared" si="20"/>
        <v>BU10</v>
      </c>
      <c r="DF31" s="269"/>
      <c r="DG31" s="428">
        <v>0</v>
      </c>
      <c r="DH31" s="270"/>
      <c r="DI31" s="428"/>
      <c r="DJ31" s="270"/>
      <c r="DK31" s="270"/>
      <c r="DL31" s="270"/>
      <c r="DM31" s="270">
        <v>10</v>
      </c>
      <c r="DN31" s="270">
        <v>10</v>
      </c>
      <c r="DO31" s="270">
        <v>10</v>
      </c>
      <c r="DP31" s="270">
        <v>10</v>
      </c>
      <c r="DQ31" s="270">
        <v>30</v>
      </c>
      <c r="DR31" s="270">
        <v>10</v>
      </c>
      <c r="DS31" s="270">
        <v>20</v>
      </c>
      <c r="DT31" s="270">
        <v>10</v>
      </c>
      <c r="DU31" s="429"/>
      <c r="DV31" s="430">
        <f t="shared" si="21"/>
        <v>110</v>
      </c>
      <c r="DW31" s="194"/>
    </row>
    <row r="32" spans="1:127" ht="20.100000000000001" customHeight="1" x14ac:dyDescent="0.25">
      <c r="A32" s="449" t="str">
        <f t="shared" si="0"/>
        <v>Y</v>
      </c>
      <c r="B32" s="526" t="str">
        <f>'Delivery Summary'!B32</f>
        <v>Viyana Roll Mini</v>
      </c>
      <c r="C32" s="513" t="str">
        <f>'Delivery Summary'!C32</f>
        <v>BU20</v>
      </c>
      <c r="D32" s="269"/>
      <c r="E32" s="428"/>
      <c r="F32" s="428"/>
      <c r="G32" s="428">
        <v>2</v>
      </c>
      <c r="H32" s="428">
        <v>6</v>
      </c>
      <c r="I32" s="428">
        <v>2</v>
      </c>
      <c r="J32" s="428">
        <v>2</v>
      </c>
      <c r="K32" s="428">
        <v>3</v>
      </c>
      <c r="L32" s="428">
        <v>2</v>
      </c>
      <c r="M32" s="270">
        <v>3</v>
      </c>
      <c r="N32" s="428">
        <v>2</v>
      </c>
      <c r="O32" s="428">
        <v>3</v>
      </c>
      <c r="P32" s="428">
        <v>4</v>
      </c>
      <c r="Q32" s="428">
        <v>4</v>
      </c>
      <c r="R32" s="428">
        <v>7</v>
      </c>
      <c r="S32" s="429"/>
      <c r="T32" s="430">
        <f t="shared" si="1"/>
        <v>40</v>
      </c>
      <c r="U32" s="194"/>
      <c r="W32" s="440" t="str">
        <f t="shared" si="2"/>
        <v>Y</v>
      </c>
      <c r="X32" s="526" t="str">
        <f t="shared" si="3"/>
        <v>Viyana Roll Mini</v>
      </c>
      <c r="Y32" s="513" t="str">
        <f t="shared" si="4"/>
        <v>BU20</v>
      </c>
      <c r="Z32" s="269"/>
      <c r="AA32" s="428"/>
      <c r="AB32" s="428"/>
      <c r="AC32" s="428">
        <v>2</v>
      </c>
      <c r="AD32" s="428">
        <v>6</v>
      </c>
      <c r="AE32" s="428">
        <v>2</v>
      </c>
      <c r="AF32" s="428">
        <v>2</v>
      </c>
      <c r="AG32" s="428">
        <v>3</v>
      </c>
      <c r="AH32" s="428">
        <v>2</v>
      </c>
      <c r="AI32" s="270">
        <v>3</v>
      </c>
      <c r="AJ32" s="428">
        <v>2</v>
      </c>
      <c r="AK32" s="428">
        <v>3</v>
      </c>
      <c r="AL32" s="428">
        <v>4</v>
      </c>
      <c r="AM32" s="428">
        <v>4</v>
      </c>
      <c r="AN32" s="428">
        <v>7</v>
      </c>
      <c r="AO32" s="429"/>
      <c r="AP32" s="430">
        <f t="shared" si="5"/>
        <v>40</v>
      </c>
      <c r="AQ32" s="194"/>
      <c r="AR32" s="440" t="str">
        <f t="shared" si="6"/>
        <v>Y</v>
      </c>
      <c r="AS32" s="526" t="str">
        <f t="shared" si="7"/>
        <v>Viyana Roll Mini</v>
      </c>
      <c r="AT32" s="513" t="str">
        <f t="shared" si="8"/>
        <v>BU20</v>
      </c>
      <c r="AU32" s="269"/>
      <c r="AV32" s="428"/>
      <c r="AW32" s="428"/>
      <c r="AX32" s="428">
        <v>0</v>
      </c>
      <c r="AY32" s="428">
        <v>0</v>
      </c>
      <c r="AZ32" s="428">
        <v>4</v>
      </c>
      <c r="BA32" s="428">
        <v>4</v>
      </c>
      <c r="BB32" s="428">
        <v>4</v>
      </c>
      <c r="BC32" s="428">
        <v>2</v>
      </c>
      <c r="BD32" s="270">
        <v>4</v>
      </c>
      <c r="BE32" s="428">
        <v>4</v>
      </c>
      <c r="BF32" s="428">
        <v>6</v>
      </c>
      <c r="BG32" s="428">
        <v>6</v>
      </c>
      <c r="BH32" s="428">
        <v>6</v>
      </c>
      <c r="BI32" s="428">
        <v>8</v>
      </c>
      <c r="BJ32" s="429"/>
      <c r="BK32" s="430">
        <f t="shared" si="9"/>
        <v>48</v>
      </c>
      <c r="BL32" s="194"/>
      <c r="BM32" s="440" t="str">
        <f t="shared" si="10"/>
        <v>Y</v>
      </c>
      <c r="BN32" s="526" t="str">
        <f t="shared" si="11"/>
        <v>Viyana Roll Mini</v>
      </c>
      <c r="BO32" s="513" t="str">
        <f t="shared" si="12"/>
        <v>BU20</v>
      </c>
      <c r="BP32" s="269"/>
      <c r="BQ32" s="428"/>
      <c r="BR32" s="428"/>
      <c r="BS32" s="428">
        <v>0</v>
      </c>
      <c r="BT32" s="428">
        <v>0</v>
      </c>
      <c r="BU32" s="428">
        <v>4</v>
      </c>
      <c r="BV32" s="428">
        <v>4</v>
      </c>
      <c r="BW32" s="428">
        <v>4</v>
      </c>
      <c r="BX32" s="428">
        <v>2</v>
      </c>
      <c r="BY32" s="270">
        <v>4</v>
      </c>
      <c r="BZ32" s="428">
        <v>4</v>
      </c>
      <c r="CA32" s="428">
        <v>4</v>
      </c>
      <c r="CB32" s="428">
        <v>4</v>
      </c>
      <c r="CC32" s="428">
        <v>6</v>
      </c>
      <c r="CD32" s="428">
        <v>6</v>
      </c>
      <c r="CE32" s="429"/>
      <c r="CF32" s="430">
        <f t="shared" si="13"/>
        <v>42</v>
      </c>
      <c r="CG32" s="194"/>
      <c r="CH32" s="440" t="str">
        <f t="shared" si="14"/>
        <v>N</v>
      </c>
      <c r="CI32" s="526" t="str">
        <f t="shared" si="15"/>
        <v>Viyana Roll Mini</v>
      </c>
      <c r="CJ32" s="513" t="str">
        <f t="shared" si="16"/>
        <v>BU20</v>
      </c>
      <c r="CK32" s="269"/>
      <c r="CL32" s="428"/>
      <c r="CM32" s="428"/>
      <c r="CN32" s="428"/>
      <c r="CO32" s="428"/>
      <c r="CP32" s="428"/>
      <c r="CQ32" s="428"/>
      <c r="CR32" s="428"/>
      <c r="CS32" s="428"/>
      <c r="CT32" s="270"/>
      <c r="CU32" s="428"/>
      <c r="CV32" s="428"/>
      <c r="CW32" s="428"/>
      <c r="CX32" s="428"/>
      <c r="CY32" s="428"/>
      <c r="CZ32" s="429"/>
      <c r="DA32" s="430">
        <f t="shared" si="17"/>
        <v>0</v>
      </c>
      <c r="DB32" s="194"/>
      <c r="DC32" s="440" t="str">
        <f t="shared" si="18"/>
        <v>N</v>
      </c>
      <c r="DD32" s="526" t="str">
        <f t="shared" si="19"/>
        <v>Viyana Roll Mini</v>
      </c>
      <c r="DE32" s="513" t="str">
        <f t="shared" si="20"/>
        <v>BU20</v>
      </c>
      <c r="DF32" s="269"/>
      <c r="DG32" s="428"/>
      <c r="DH32" s="428"/>
      <c r="DI32" s="428"/>
      <c r="DJ32" s="428"/>
      <c r="DK32" s="428"/>
      <c r="DL32" s="428"/>
      <c r="DM32" s="428"/>
      <c r="DN32" s="428"/>
      <c r="DO32" s="270"/>
      <c r="DP32" s="428"/>
      <c r="DQ32" s="428"/>
      <c r="DR32" s="428"/>
      <c r="DS32" s="428"/>
      <c r="DT32" s="428"/>
      <c r="DU32" s="429"/>
      <c r="DV32" s="430">
        <f t="shared" si="21"/>
        <v>0</v>
      </c>
      <c r="DW32" s="194"/>
    </row>
    <row r="33" spans="1:127" ht="20.100000000000001" customHeight="1" x14ac:dyDescent="0.25">
      <c r="A33" s="449" t="str">
        <f t="shared" si="0"/>
        <v>N</v>
      </c>
      <c r="B33" s="528" t="str">
        <f>'Delivery Summary'!B33</f>
        <v>Chicken Burger Mini</v>
      </c>
      <c r="C33" s="538" t="str">
        <f>'Delivery Summary'!C33</f>
        <v>PTY13</v>
      </c>
      <c r="D33" s="272"/>
      <c r="E33" s="432"/>
      <c r="F33" s="442"/>
      <c r="G33" s="432"/>
      <c r="H33" s="442"/>
      <c r="I33" s="442"/>
      <c r="J33" s="442"/>
      <c r="K33" s="442"/>
      <c r="L33" s="442"/>
      <c r="M33" s="432"/>
      <c r="N33" s="442"/>
      <c r="O33" s="442"/>
      <c r="P33" s="442"/>
      <c r="Q33" s="442"/>
      <c r="R33" s="442"/>
      <c r="S33" s="433"/>
      <c r="T33" s="430">
        <f t="shared" si="1"/>
        <v>0</v>
      </c>
      <c r="U33" s="194"/>
      <c r="W33" s="440" t="str">
        <f t="shared" si="2"/>
        <v>N</v>
      </c>
      <c r="X33" s="528" t="str">
        <f t="shared" si="3"/>
        <v>Chicken Burger Mini</v>
      </c>
      <c r="Y33" s="538" t="str">
        <f t="shared" si="4"/>
        <v>PTY13</v>
      </c>
      <c r="Z33" s="272"/>
      <c r="AA33" s="432"/>
      <c r="AB33" s="442"/>
      <c r="AC33" s="432"/>
      <c r="AD33" s="442"/>
      <c r="AE33" s="442"/>
      <c r="AF33" s="442"/>
      <c r="AG33" s="442"/>
      <c r="AH33" s="442"/>
      <c r="AI33" s="432"/>
      <c r="AJ33" s="442"/>
      <c r="AK33" s="442"/>
      <c r="AL33" s="442"/>
      <c r="AM33" s="442"/>
      <c r="AN33" s="442"/>
      <c r="AO33" s="433"/>
      <c r="AP33" s="430">
        <f t="shared" si="5"/>
        <v>0</v>
      </c>
      <c r="AQ33" s="194"/>
      <c r="AR33" s="440" t="str">
        <f t="shared" si="6"/>
        <v>N</v>
      </c>
      <c r="AS33" s="528" t="str">
        <f t="shared" si="7"/>
        <v>Chicken Burger Mini</v>
      </c>
      <c r="AT33" s="538" t="str">
        <f t="shared" si="8"/>
        <v>PTY13</v>
      </c>
      <c r="AU33" s="272"/>
      <c r="AV33" s="432"/>
      <c r="AW33" s="442"/>
      <c r="AX33" s="432"/>
      <c r="AY33" s="442"/>
      <c r="AZ33" s="442"/>
      <c r="BA33" s="442"/>
      <c r="BB33" s="442"/>
      <c r="BC33" s="442"/>
      <c r="BD33" s="432"/>
      <c r="BE33" s="442"/>
      <c r="BF33" s="442"/>
      <c r="BG33" s="442"/>
      <c r="BH33" s="442"/>
      <c r="BI33" s="442"/>
      <c r="BJ33" s="433"/>
      <c r="BK33" s="430">
        <f t="shared" si="9"/>
        <v>0</v>
      </c>
      <c r="BL33" s="194"/>
      <c r="BM33" s="440" t="str">
        <f t="shared" si="10"/>
        <v>N</v>
      </c>
      <c r="BN33" s="528" t="str">
        <f t="shared" si="11"/>
        <v>Chicken Burger Mini</v>
      </c>
      <c r="BO33" s="538" t="str">
        <f t="shared" si="12"/>
        <v>PTY13</v>
      </c>
      <c r="BP33" s="272"/>
      <c r="BQ33" s="432"/>
      <c r="BR33" s="442"/>
      <c r="BS33" s="432"/>
      <c r="BT33" s="442"/>
      <c r="BU33" s="442"/>
      <c r="BV33" s="442"/>
      <c r="BW33" s="442"/>
      <c r="BX33" s="442"/>
      <c r="BY33" s="432"/>
      <c r="BZ33" s="442"/>
      <c r="CA33" s="442"/>
      <c r="CB33" s="442"/>
      <c r="CC33" s="442"/>
      <c r="CD33" s="442"/>
      <c r="CE33" s="433"/>
      <c r="CF33" s="430">
        <f t="shared" si="13"/>
        <v>0</v>
      </c>
      <c r="CG33" s="194"/>
      <c r="CH33" s="440" t="str">
        <f t="shared" si="14"/>
        <v>N</v>
      </c>
      <c r="CI33" s="528" t="str">
        <f t="shared" si="15"/>
        <v>Chicken Burger Mini</v>
      </c>
      <c r="CJ33" s="538" t="str">
        <f t="shared" si="16"/>
        <v>PTY13</v>
      </c>
      <c r="CK33" s="272"/>
      <c r="CL33" s="432"/>
      <c r="CM33" s="442"/>
      <c r="CN33" s="432"/>
      <c r="CO33" s="442"/>
      <c r="CP33" s="442"/>
      <c r="CQ33" s="442"/>
      <c r="CR33" s="442"/>
      <c r="CS33" s="442"/>
      <c r="CT33" s="432"/>
      <c r="CU33" s="442"/>
      <c r="CV33" s="442"/>
      <c r="CW33" s="442"/>
      <c r="CX33" s="442"/>
      <c r="CY33" s="442"/>
      <c r="CZ33" s="433"/>
      <c r="DA33" s="430">
        <f t="shared" si="17"/>
        <v>0</v>
      </c>
      <c r="DB33" s="194"/>
      <c r="DC33" s="440" t="str">
        <f t="shared" si="18"/>
        <v>N</v>
      </c>
      <c r="DD33" s="528" t="str">
        <f t="shared" si="19"/>
        <v>Chicken Burger Mini</v>
      </c>
      <c r="DE33" s="538" t="str">
        <f t="shared" si="20"/>
        <v>PTY13</v>
      </c>
      <c r="DF33" s="272"/>
      <c r="DG33" s="432"/>
      <c r="DH33" s="442"/>
      <c r="DI33" s="432"/>
      <c r="DJ33" s="442"/>
      <c r="DK33" s="442"/>
      <c r="DL33" s="442"/>
      <c r="DM33" s="442"/>
      <c r="DN33" s="442"/>
      <c r="DO33" s="432"/>
      <c r="DP33" s="442"/>
      <c r="DQ33" s="442"/>
      <c r="DR33" s="442"/>
      <c r="DS33" s="442"/>
      <c r="DT33" s="442"/>
      <c r="DU33" s="433"/>
      <c r="DV33" s="430">
        <f t="shared" si="21"/>
        <v>0</v>
      </c>
      <c r="DW33" s="194"/>
    </row>
    <row r="34" spans="1:127" ht="20.100000000000001" customHeight="1" x14ac:dyDescent="0.25">
      <c r="A34" s="449" t="str">
        <f t="shared" si="0"/>
        <v>N</v>
      </c>
      <c r="B34" s="529" t="str">
        <f>'Delivery Summary'!B34</f>
        <v>Vegetable Burger Mini</v>
      </c>
      <c r="C34" s="538" t="str">
        <f>'Delivery Summary'!C34</f>
        <v>PTY14</v>
      </c>
      <c r="D34" s="272"/>
      <c r="E34" s="432"/>
      <c r="F34" s="442"/>
      <c r="G34" s="432"/>
      <c r="H34" s="442"/>
      <c r="I34" s="442"/>
      <c r="J34" s="442"/>
      <c r="K34" s="442"/>
      <c r="L34" s="442"/>
      <c r="M34" s="432"/>
      <c r="N34" s="442"/>
      <c r="O34" s="442"/>
      <c r="P34" s="442"/>
      <c r="Q34" s="442"/>
      <c r="R34" s="442"/>
      <c r="S34" s="433"/>
      <c r="T34" s="430">
        <f t="shared" si="1"/>
        <v>0</v>
      </c>
      <c r="U34" s="194"/>
      <c r="W34" s="440" t="str">
        <f t="shared" si="2"/>
        <v>N</v>
      </c>
      <c r="X34" s="529" t="str">
        <f t="shared" si="3"/>
        <v>Vegetable Burger Mini</v>
      </c>
      <c r="Y34" s="538" t="str">
        <f t="shared" si="4"/>
        <v>PTY14</v>
      </c>
      <c r="Z34" s="272"/>
      <c r="AA34" s="432"/>
      <c r="AB34" s="442"/>
      <c r="AC34" s="432"/>
      <c r="AD34" s="442"/>
      <c r="AE34" s="442"/>
      <c r="AF34" s="442"/>
      <c r="AG34" s="442"/>
      <c r="AH34" s="442"/>
      <c r="AI34" s="432"/>
      <c r="AJ34" s="442"/>
      <c r="AK34" s="442"/>
      <c r="AL34" s="442"/>
      <c r="AM34" s="442"/>
      <c r="AN34" s="442"/>
      <c r="AO34" s="433"/>
      <c r="AP34" s="430">
        <f t="shared" si="5"/>
        <v>0</v>
      </c>
      <c r="AQ34" s="194"/>
      <c r="AR34" s="440" t="str">
        <f t="shared" si="6"/>
        <v>N</v>
      </c>
      <c r="AS34" s="529" t="str">
        <f t="shared" si="7"/>
        <v>Vegetable Burger Mini</v>
      </c>
      <c r="AT34" s="538" t="str">
        <f t="shared" si="8"/>
        <v>PTY14</v>
      </c>
      <c r="AU34" s="272"/>
      <c r="AV34" s="432"/>
      <c r="AW34" s="442"/>
      <c r="AX34" s="432"/>
      <c r="AY34" s="442"/>
      <c r="AZ34" s="442"/>
      <c r="BA34" s="442"/>
      <c r="BB34" s="442"/>
      <c r="BC34" s="442"/>
      <c r="BD34" s="432"/>
      <c r="BE34" s="442"/>
      <c r="BF34" s="442"/>
      <c r="BG34" s="442"/>
      <c r="BH34" s="442"/>
      <c r="BI34" s="442"/>
      <c r="BJ34" s="433"/>
      <c r="BK34" s="430">
        <f t="shared" si="9"/>
        <v>0</v>
      </c>
      <c r="BL34" s="194"/>
      <c r="BM34" s="440" t="str">
        <f t="shared" si="10"/>
        <v>N</v>
      </c>
      <c r="BN34" s="529" t="str">
        <f t="shared" si="11"/>
        <v>Vegetable Burger Mini</v>
      </c>
      <c r="BO34" s="538" t="str">
        <f t="shared" si="12"/>
        <v>PTY14</v>
      </c>
      <c r="BP34" s="272"/>
      <c r="BQ34" s="432"/>
      <c r="BR34" s="442"/>
      <c r="BS34" s="432"/>
      <c r="BT34" s="442"/>
      <c r="BU34" s="442"/>
      <c r="BV34" s="442"/>
      <c r="BW34" s="442"/>
      <c r="BX34" s="442"/>
      <c r="BY34" s="432"/>
      <c r="BZ34" s="442"/>
      <c r="CA34" s="442"/>
      <c r="CB34" s="442"/>
      <c r="CC34" s="442"/>
      <c r="CD34" s="442"/>
      <c r="CE34" s="433"/>
      <c r="CF34" s="430">
        <f t="shared" si="13"/>
        <v>0</v>
      </c>
      <c r="CG34" s="194"/>
      <c r="CH34" s="440" t="str">
        <f t="shared" si="14"/>
        <v>N</v>
      </c>
      <c r="CI34" s="529" t="str">
        <f t="shared" si="15"/>
        <v>Vegetable Burger Mini</v>
      </c>
      <c r="CJ34" s="538" t="str">
        <f t="shared" si="16"/>
        <v>PTY14</v>
      </c>
      <c r="CK34" s="272"/>
      <c r="CL34" s="432"/>
      <c r="CM34" s="442"/>
      <c r="CN34" s="432"/>
      <c r="CO34" s="442"/>
      <c r="CP34" s="442"/>
      <c r="CQ34" s="442"/>
      <c r="CR34" s="442"/>
      <c r="CS34" s="442"/>
      <c r="CT34" s="432"/>
      <c r="CU34" s="442"/>
      <c r="CV34" s="442"/>
      <c r="CW34" s="442"/>
      <c r="CX34" s="442"/>
      <c r="CY34" s="442"/>
      <c r="CZ34" s="433"/>
      <c r="DA34" s="430">
        <f t="shared" si="17"/>
        <v>0</v>
      </c>
      <c r="DB34" s="194"/>
      <c r="DC34" s="440" t="str">
        <f t="shared" si="18"/>
        <v>N</v>
      </c>
      <c r="DD34" s="529" t="str">
        <f t="shared" si="19"/>
        <v>Vegetable Burger Mini</v>
      </c>
      <c r="DE34" s="538" t="str">
        <f t="shared" si="20"/>
        <v>PTY14</v>
      </c>
      <c r="DF34" s="272"/>
      <c r="DG34" s="432"/>
      <c r="DH34" s="442"/>
      <c r="DI34" s="432"/>
      <c r="DJ34" s="442"/>
      <c r="DK34" s="442"/>
      <c r="DL34" s="442"/>
      <c r="DM34" s="442"/>
      <c r="DN34" s="442"/>
      <c r="DO34" s="432"/>
      <c r="DP34" s="442"/>
      <c r="DQ34" s="442"/>
      <c r="DR34" s="442"/>
      <c r="DS34" s="442"/>
      <c r="DT34" s="442"/>
      <c r="DU34" s="433"/>
      <c r="DV34" s="430">
        <f t="shared" si="21"/>
        <v>0</v>
      </c>
      <c r="DW34" s="194"/>
    </row>
    <row r="35" spans="1:127" ht="20.100000000000001" customHeight="1" x14ac:dyDescent="0.25">
      <c r="A35" s="449" t="str">
        <f t="shared" si="0"/>
        <v>Y</v>
      </c>
      <c r="B35" s="526" t="str">
        <f>'Delivery Summary'!B35</f>
        <v>Egg Sandwich</v>
      </c>
      <c r="C35" s="513" t="str">
        <f>'Delivery Summary'!C35</f>
        <v>SAN1</v>
      </c>
      <c r="D35" s="269"/>
      <c r="E35" s="428"/>
      <c r="F35" s="428"/>
      <c r="G35" s="428">
        <v>6</v>
      </c>
      <c r="H35" s="428">
        <v>2</v>
      </c>
      <c r="I35" s="428">
        <v>4</v>
      </c>
      <c r="J35" s="428">
        <v>5</v>
      </c>
      <c r="K35" s="428">
        <v>3</v>
      </c>
      <c r="L35" s="428">
        <v>5</v>
      </c>
      <c r="M35" s="270">
        <v>5</v>
      </c>
      <c r="N35" s="428">
        <v>5</v>
      </c>
      <c r="O35" s="428">
        <v>5</v>
      </c>
      <c r="P35" s="428">
        <v>5</v>
      </c>
      <c r="Q35" s="428">
        <v>7</v>
      </c>
      <c r="R35" s="428">
        <v>10</v>
      </c>
      <c r="S35" s="429"/>
      <c r="T35" s="430">
        <f t="shared" si="1"/>
        <v>62</v>
      </c>
      <c r="U35" s="194"/>
      <c r="W35" s="440" t="str">
        <f t="shared" si="2"/>
        <v>Y</v>
      </c>
      <c r="X35" s="526" t="str">
        <f t="shared" si="3"/>
        <v>Egg Sandwich</v>
      </c>
      <c r="Y35" s="513" t="str">
        <f t="shared" si="4"/>
        <v>SAN1</v>
      </c>
      <c r="Z35" s="269"/>
      <c r="AA35" s="428"/>
      <c r="AB35" s="428"/>
      <c r="AC35" s="428">
        <v>6</v>
      </c>
      <c r="AD35" s="428">
        <v>2</v>
      </c>
      <c r="AE35" s="428">
        <v>4</v>
      </c>
      <c r="AF35" s="428">
        <v>5</v>
      </c>
      <c r="AG35" s="428">
        <v>3</v>
      </c>
      <c r="AH35" s="428">
        <v>5</v>
      </c>
      <c r="AI35" s="270">
        <v>5</v>
      </c>
      <c r="AJ35" s="428">
        <v>5</v>
      </c>
      <c r="AK35" s="428">
        <v>5</v>
      </c>
      <c r="AL35" s="428">
        <v>5</v>
      </c>
      <c r="AM35" s="428">
        <v>7</v>
      </c>
      <c r="AN35" s="428">
        <v>10</v>
      </c>
      <c r="AO35" s="429"/>
      <c r="AP35" s="430">
        <f t="shared" si="5"/>
        <v>62</v>
      </c>
      <c r="AQ35" s="194"/>
      <c r="AR35" s="440" t="str">
        <f t="shared" si="6"/>
        <v>Y</v>
      </c>
      <c r="AS35" s="526" t="str">
        <f t="shared" si="7"/>
        <v>Egg Sandwich</v>
      </c>
      <c r="AT35" s="513" t="str">
        <f t="shared" si="8"/>
        <v>SAN1</v>
      </c>
      <c r="AU35" s="269"/>
      <c r="AV35" s="428"/>
      <c r="AW35" s="428"/>
      <c r="AX35" s="428">
        <v>2</v>
      </c>
      <c r="AY35" s="428">
        <v>2</v>
      </c>
      <c r="AZ35" s="428">
        <v>3</v>
      </c>
      <c r="BA35" s="428">
        <v>3</v>
      </c>
      <c r="BB35" s="428">
        <v>3</v>
      </c>
      <c r="BC35" s="428">
        <v>5</v>
      </c>
      <c r="BD35" s="270">
        <v>3</v>
      </c>
      <c r="BE35" s="428">
        <v>3</v>
      </c>
      <c r="BF35" s="428">
        <v>5</v>
      </c>
      <c r="BG35" s="428">
        <v>5</v>
      </c>
      <c r="BH35" s="428">
        <v>7</v>
      </c>
      <c r="BI35" s="428">
        <v>7</v>
      </c>
      <c r="BJ35" s="429"/>
      <c r="BK35" s="430">
        <f t="shared" si="9"/>
        <v>48</v>
      </c>
      <c r="BL35" s="194"/>
      <c r="BM35" s="440" t="str">
        <f t="shared" si="10"/>
        <v>Y</v>
      </c>
      <c r="BN35" s="526" t="str">
        <f t="shared" si="11"/>
        <v>Egg Sandwich</v>
      </c>
      <c r="BO35" s="513" t="str">
        <f t="shared" si="12"/>
        <v>SAN1</v>
      </c>
      <c r="BP35" s="269"/>
      <c r="BQ35" s="428"/>
      <c r="BR35" s="428"/>
      <c r="BS35" s="428">
        <v>0</v>
      </c>
      <c r="BT35" s="428">
        <v>0</v>
      </c>
      <c r="BU35" s="428">
        <v>3</v>
      </c>
      <c r="BV35" s="428">
        <v>3</v>
      </c>
      <c r="BW35" s="428">
        <v>3</v>
      </c>
      <c r="BX35" s="428">
        <v>5</v>
      </c>
      <c r="BY35" s="270">
        <v>3</v>
      </c>
      <c r="BZ35" s="428">
        <v>3</v>
      </c>
      <c r="CA35" s="428">
        <v>5</v>
      </c>
      <c r="CB35" s="428">
        <v>5</v>
      </c>
      <c r="CC35" s="428">
        <v>7</v>
      </c>
      <c r="CD35" s="428">
        <v>11</v>
      </c>
      <c r="CE35" s="429"/>
      <c r="CF35" s="430">
        <f t="shared" si="13"/>
        <v>48</v>
      </c>
      <c r="CG35" s="194"/>
      <c r="CH35" s="440" t="str">
        <f t="shared" si="14"/>
        <v>N</v>
      </c>
      <c r="CI35" s="526" t="str">
        <f t="shared" si="15"/>
        <v>Egg Sandwich</v>
      </c>
      <c r="CJ35" s="513" t="str">
        <f t="shared" si="16"/>
        <v>SAN1</v>
      </c>
      <c r="CK35" s="269"/>
      <c r="CL35" s="428"/>
      <c r="CM35" s="428"/>
      <c r="CN35" s="428"/>
      <c r="CO35" s="428"/>
      <c r="CP35" s="428"/>
      <c r="CQ35" s="428"/>
      <c r="CR35" s="428"/>
      <c r="CS35" s="428"/>
      <c r="CT35" s="270"/>
      <c r="CU35" s="428"/>
      <c r="CV35" s="428"/>
      <c r="CW35" s="428"/>
      <c r="CX35" s="428"/>
      <c r="CY35" s="428"/>
      <c r="CZ35" s="429"/>
      <c r="DA35" s="430">
        <f t="shared" si="17"/>
        <v>0</v>
      </c>
      <c r="DB35" s="194"/>
      <c r="DC35" s="440" t="str">
        <f t="shared" si="18"/>
        <v>Y</v>
      </c>
      <c r="DD35" s="526" t="str">
        <f t="shared" si="19"/>
        <v>Egg Sandwich</v>
      </c>
      <c r="DE35" s="513" t="str">
        <f t="shared" si="20"/>
        <v>SAN1</v>
      </c>
      <c r="DF35" s="269"/>
      <c r="DG35" s="428">
        <v>0</v>
      </c>
      <c r="DH35" s="428"/>
      <c r="DI35" s="428"/>
      <c r="DJ35" s="428"/>
      <c r="DK35" s="428"/>
      <c r="DL35" s="428"/>
      <c r="DM35" s="428">
        <v>20</v>
      </c>
      <c r="DN35" s="428">
        <v>10</v>
      </c>
      <c r="DO35" s="270">
        <v>10</v>
      </c>
      <c r="DP35" s="428">
        <v>5</v>
      </c>
      <c r="DQ35" s="428">
        <v>20</v>
      </c>
      <c r="DR35" s="428">
        <v>10</v>
      </c>
      <c r="DS35" s="428">
        <v>10</v>
      </c>
      <c r="DT35" s="428">
        <v>10</v>
      </c>
      <c r="DU35" s="429"/>
      <c r="DV35" s="430">
        <f t="shared" si="21"/>
        <v>95</v>
      </c>
      <c r="DW35" s="194"/>
    </row>
    <row r="36" spans="1:127" ht="20.100000000000001" customHeight="1" x14ac:dyDescent="0.25">
      <c r="A36" s="449" t="str">
        <f t="shared" si="0"/>
        <v>Y</v>
      </c>
      <c r="B36" s="526" t="str">
        <f>'Delivery Summary'!B36</f>
        <v>Fish Sandwich</v>
      </c>
      <c r="C36" s="513" t="str">
        <f>'Delivery Summary'!C36</f>
        <v>SAN2</v>
      </c>
      <c r="D36" s="269"/>
      <c r="E36" s="428"/>
      <c r="F36" s="428"/>
      <c r="G36" s="428">
        <v>2</v>
      </c>
      <c r="H36" s="428">
        <v>2</v>
      </c>
      <c r="I36" s="428">
        <v>2</v>
      </c>
      <c r="J36" s="428">
        <v>2</v>
      </c>
      <c r="K36" s="428">
        <v>2</v>
      </c>
      <c r="L36" s="428">
        <v>2</v>
      </c>
      <c r="M36" s="270">
        <v>2</v>
      </c>
      <c r="N36" s="428">
        <v>2</v>
      </c>
      <c r="O36" s="428">
        <v>4</v>
      </c>
      <c r="P36" s="428">
        <v>4</v>
      </c>
      <c r="Q36" s="428">
        <v>6</v>
      </c>
      <c r="R36" s="428">
        <v>6</v>
      </c>
      <c r="S36" s="429"/>
      <c r="T36" s="430">
        <f t="shared" si="1"/>
        <v>36</v>
      </c>
      <c r="U36" s="194"/>
      <c r="W36" s="440" t="str">
        <f t="shared" si="2"/>
        <v>Y</v>
      </c>
      <c r="X36" s="526" t="str">
        <f t="shared" si="3"/>
        <v>Fish Sandwich</v>
      </c>
      <c r="Y36" s="513" t="str">
        <f t="shared" si="4"/>
        <v>SAN2</v>
      </c>
      <c r="Z36" s="269"/>
      <c r="AA36" s="428"/>
      <c r="AB36" s="428"/>
      <c r="AC36" s="428">
        <v>2</v>
      </c>
      <c r="AD36" s="428">
        <v>2</v>
      </c>
      <c r="AE36" s="428">
        <v>2</v>
      </c>
      <c r="AF36" s="428">
        <v>2</v>
      </c>
      <c r="AG36" s="428">
        <v>2</v>
      </c>
      <c r="AH36" s="428">
        <v>2</v>
      </c>
      <c r="AI36" s="270">
        <v>2</v>
      </c>
      <c r="AJ36" s="428">
        <v>2</v>
      </c>
      <c r="AK36" s="428">
        <v>4</v>
      </c>
      <c r="AL36" s="428">
        <v>4</v>
      </c>
      <c r="AM36" s="428">
        <v>6</v>
      </c>
      <c r="AN36" s="428">
        <v>6</v>
      </c>
      <c r="AO36" s="429"/>
      <c r="AP36" s="430">
        <f t="shared" si="5"/>
        <v>36</v>
      </c>
      <c r="AQ36" s="194"/>
      <c r="AR36" s="440" t="str">
        <f t="shared" si="6"/>
        <v>Y</v>
      </c>
      <c r="AS36" s="526" t="str">
        <f t="shared" si="7"/>
        <v>Fish Sandwich</v>
      </c>
      <c r="AT36" s="513" t="str">
        <f t="shared" si="8"/>
        <v>SAN2</v>
      </c>
      <c r="AU36" s="269"/>
      <c r="AV36" s="428"/>
      <c r="AW36" s="428"/>
      <c r="AX36" s="428">
        <v>2</v>
      </c>
      <c r="AY36" s="428">
        <v>2</v>
      </c>
      <c r="AZ36" s="428">
        <v>3</v>
      </c>
      <c r="BA36" s="428">
        <v>3</v>
      </c>
      <c r="BB36" s="428">
        <v>3</v>
      </c>
      <c r="BC36" s="428">
        <v>3</v>
      </c>
      <c r="BD36" s="270">
        <v>3</v>
      </c>
      <c r="BE36" s="428">
        <v>3</v>
      </c>
      <c r="BF36" s="428">
        <v>5</v>
      </c>
      <c r="BG36" s="428">
        <v>5</v>
      </c>
      <c r="BH36" s="428">
        <v>7</v>
      </c>
      <c r="BI36" s="428">
        <v>7</v>
      </c>
      <c r="BJ36" s="429"/>
      <c r="BK36" s="430">
        <f t="shared" si="9"/>
        <v>46</v>
      </c>
      <c r="BL36" s="194"/>
      <c r="BM36" s="440" t="str">
        <f t="shared" si="10"/>
        <v>Y</v>
      </c>
      <c r="BN36" s="526" t="str">
        <f t="shared" si="11"/>
        <v>Fish Sandwich</v>
      </c>
      <c r="BO36" s="513" t="str">
        <f t="shared" si="12"/>
        <v>SAN2</v>
      </c>
      <c r="BP36" s="269"/>
      <c r="BQ36" s="428"/>
      <c r="BR36" s="428"/>
      <c r="BS36" s="428">
        <v>0</v>
      </c>
      <c r="BT36" s="428">
        <v>2</v>
      </c>
      <c r="BU36" s="428">
        <v>3</v>
      </c>
      <c r="BV36" s="428">
        <v>3</v>
      </c>
      <c r="BW36" s="428">
        <v>3</v>
      </c>
      <c r="BX36" s="428">
        <v>3</v>
      </c>
      <c r="BY36" s="270">
        <v>3</v>
      </c>
      <c r="BZ36" s="428">
        <v>3</v>
      </c>
      <c r="CA36" s="428">
        <v>5</v>
      </c>
      <c r="CB36" s="428">
        <v>5</v>
      </c>
      <c r="CC36" s="428">
        <v>7</v>
      </c>
      <c r="CD36" s="428">
        <v>7</v>
      </c>
      <c r="CE36" s="429"/>
      <c r="CF36" s="430">
        <f t="shared" si="13"/>
        <v>44</v>
      </c>
      <c r="CG36" s="194"/>
      <c r="CH36" s="440" t="str">
        <f t="shared" si="14"/>
        <v>N</v>
      </c>
      <c r="CI36" s="526" t="str">
        <f t="shared" si="15"/>
        <v>Fish Sandwich</v>
      </c>
      <c r="CJ36" s="513" t="str">
        <f t="shared" si="16"/>
        <v>SAN2</v>
      </c>
      <c r="CK36" s="269"/>
      <c r="CL36" s="428"/>
      <c r="CM36" s="428"/>
      <c r="CN36" s="428"/>
      <c r="CO36" s="428"/>
      <c r="CP36" s="428"/>
      <c r="CQ36" s="428"/>
      <c r="CR36" s="428"/>
      <c r="CS36" s="428"/>
      <c r="CT36" s="270"/>
      <c r="CU36" s="428"/>
      <c r="CV36" s="428"/>
      <c r="CW36" s="428"/>
      <c r="CX36" s="428"/>
      <c r="CY36" s="428"/>
      <c r="CZ36" s="429"/>
      <c r="DA36" s="430">
        <f t="shared" si="17"/>
        <v>0</v>
      </c>
      <c r="DB36" s="194"/>
      <c r="DC36" s="440" t="str">
        <f t="shared" si="18"/>
        <v>N</v>
      </c>
      <c r="DD36" s="526" t="str">
        <f t="shared" si="19"/>
        <v>Fish Sandwich</v>
      </c>
      <c r="DE36" s="513" t="str">
        <f t="shared" si="20"/>
        <v>SAN2</v>
      </c>
      <c r="DF36" s="269"/>
      <c r="DG36" s="428"/>
      <c r="DH36" s="428"/>
      <c r="DI36" s="428"/>
      <c r="DJ36" s="428"/>
      <c r="DK36" s="428"/>
      <c r="DL36" s="428"/>
      <c r="DM36" s="428"/>
      <c r="DN36" s="428"/>
      <c r="DO36" s="270"/>
      <c r="DP36" s="428"/>
      <c r="DQ36" s="428"/>
      <c r="DR36" s="428"/>
      <c r="DS36" s="428"/>
      <c r="DT36" s="428"/>
      <c r="DU36" s="429"/>
      <c r="DV36" s="430">
        <f t="shared" si="21"/>
        <v>0</v>
      </c>
      <c r="DW36" s="194"/>
    </row>
    <row r="37" spans="1:127" ht="20.100000000000001" customHeight="1" x14ac:dyDescent="0.25">
      <c r="A37" s="449" t="str">
        <f t="shared" si="0"/>
        <v>N</v>
      </c>
      <c r="B37" s="526" t="str">
        <f>'Delivery Summary'!B37</f>
        <v>Club Sandwich</v>
      </c>
      <c r="C37" s="513" t="str">
        <f>'Delivery Summary'!C37</f>
        <v>SAN7</v>
      </c>
      <c r="D37" s="269"/>
      <c r="E37" s="428"/>
      <c r="F37" s="270"/>
      <c r="G37" s="428"/>
      <c r="H37" s="270"/>
      <c r="I37" s="270"/>
      <c r="J37" s="270"/>
      <c r="K37" s="270"/>
      <c r="L37" s="270"/>
      <c r="M37" s="270"/>
      <c r="N37" s="270"/>
      <c r="O37" s="270"/>
      <c r="P37" s="270"/>
      <c r="Q37" s="270"/>
      <c r="R37" s="270"/>
      <c r="S37" s="429"/>
      <c r="T37" s="430">
        <f t="shared" si="1"/>
        <v>0</v>
      </c>
      <c r="U37" s="194"/>
      <c r="W37" s="440" t="str">
        <f t="shared" si="2"/>
        <v>N</v>
      </c>
      <c r="X37" s="526" t="str">
        <f t="shared" si="3"/>
        <v>Club Sandwich</v>
      </c>
      <c r="Y37" s="513" t="str">
        <f t="shared" si="4"/>
        <v>SAN7</v>
      </c>
      <c r="Z37" s="269"/>
      <c r="AA37" s="428"/>
      <c r="AB37" s="270"/>
      <c r="AC37" s="428"/>
      <c r="AD37" s="270"/>
      <c r="AE37" s="270"/>
      <c r="AF37" s="270"/>
      <c r="AG37" s="270"/>
      <c r="AH37" s="270"/>
      <c r="AI37" s="270"/>
      <c r="AJ37" s="270"/>
      <c r="AK37" s="270"/>
      <c r="AL37" s="270"/>
      <c r="AM37" s="270"/>
      <c r="AN37" s="270"/>
      <c r="AO37" s="429"/>
      <c r="AP37" s="430">
        <f t="shared" si="5"/>
        <v>0</v>
      </c>
      <c r="AQ37" s="194"/>
      <c r="AR37" s="440" t="str">
        <f t="shared" si="6"/>
        <v>N</v>
      </c>
      <c r="AS37" s="526" t="str">
        <f t="shared" si="7"/>
        <v>Club Sandwich</v>
      </c>
      <c r="AT37" s="513" t="str">
        <f t="shared" si="8"/>
        <v>SAN7</v>
      </c>
      <c r="AU37" s="269"/>
      <c r="AV37" s="428"/>
      <c r="AW37" s="270"/>
      <c r="AX37" s="428"/>
      <c r="AY37" s="270"/>
      <c r="AZ37" s="270"/>
      <c r="BA37" s="270"/>
      <c r="BB37" s="270"/>
      <c r="BC37" s="270"/>
      <c r="BD37" s="270"/>
      <c r="BE37" s="270"/>
      <c r="BF37" s="270"/>
      <c r="BG37" s="270"/>
      <c r="BH37" s="270"/>
      <c r="BI37" s="270"/>
      <c r="BJ37" s="429"/>
      <c r="BK37" s="430">
        <f t="shared" si="9"/>
        <v>0</v>
      </c>
      <c r="BL37" s="194"/>
      <c r="BM37" s="440" t="str">
        <f t="shared" si="10"/>
        <v>N</v>
      </c>
      <c r="BN37" s="526" t="str">
        <f t="shared" si="11"/>
        <v>Club Sandwich</v>
      </c>
      <c r="BO37" s="513" t="str">
        <f t="shared" si="12"/>
        <v>SAN7</v>
      </c>
      <c r="BP37" s="269"/>
      <c r="BQ37" s="428"/>
      <c r="BR37" s="270"/>
      <c r="BS37" s="428"/>
      <c r="BT37" s="270"/>
      <c r="BU37" s="270"/>
      <c r="BV37" s="270"/>
      <c r="BW37" s="270"/>
      <c r="BX37" s="270"/>
      <c r="BY37" s="270"/>
      <c r="BZ37" s="270"/>
      <c r="CA37" s="270"/>
      <c r="CB37" s="270"/>
      <c r="CC37" s="270"/>
      <c r="CD37" s="270"/>
      <c r="CE37" s="429"/>
      <c r="CF37" s="430">
        <f t="shared" si="13"/>
        <v>0</v>
      </c>
      <c r="CG37" s="194"/>
      <c r="CH37" s="440" t="str">
        <f t="shared" si="14"/>
        <v>N</v>
      </c>
      <c r="CI37" s="526" t="str">
        <f t="shared" si="15"/>
        <v>Club Sandwich</v>
      </c>
      <c r="CJ37" s="513" t="str">
        <f t="shared" si="16"/>
        <v>SAN7</v>
      </c>
      <c r="CK37" s="269"/>
      <c r="CL37" s="428"/>
      <c r="CM37" s="270"/>
      <c r="CN37" s="428"/>
      <c r="CO37" s="270"/>
      <c r="CP37" s="270"/>
      <c r="CQ37" s="270"/>
      <c r="CR37" s="270"/>
      <c r="CS37" s="270"/>
      <c r="CT37" s="270"/>
      <c r="CU37" s="270"/>
      <c r="CV37" s="270"/>
      <c r="CW37" s="270"/>
      <c r="CX37" s="270"/>
      <c r="CY37" s="270"/>
      <c r="CZ37" s="429"/>
      <c r="DA37" s="430">
        <f t="shared" si="17"/>
        <v>0</v>
      </c>
      <c r="DB37" s="194"/>
      <c r="DC37" s="440" t="str">
        <f t="shared" si="18"/>
        <v>N</v>
      </c>
      <c r="DD37" s="526" t="str">
        <f t="shared" si="19"/>
        <v>Club Sandwich</v>
      </c>
      <c r="DE37" s="513" t="str">
        <f t="shared" si="20"/>
        <v>SAN7</v>
      </c>
      <c r="DF37" s="269"/>
      <c r="DG37" s="428"/>
      <c r="DH37" s="270"/>
      <c r="DI37" s="428"/>
      <c r="DJ37" s="270"/>
      <c r="DK37" s="270"/>
      <c r="DL37" s="270"/>
      <c r="DM37" s="270"/>
      <c r="DN37" s="270"/>
      <c r="DO37" s="270"/>
      <c r="DP37" s="270"/>
      <c r="DQ37" s="270"/>
      <c r="DR37" s="270"/>
      <c r="DS37" s="270"/>
      <c r="DT37" s="270"/>
      <c r="DU37" s="429"/>
      <c r="DV37" s="430">
        <f t="shared" si="21"/>
        <v>0</v>
      </c>
      <c r="DW37" s="194"/>
    </row>
    <row r="38" spans="1:127" ht="20.100000000000001" customHeight="1" x14ac:dyDescent="0.25">
      <c r="A38" s="449" t="str">
        <f t="shared" si="0"/>
        <v>Y</v>
      </c>
      <c r="B38" s="526" t="str">
        <f>'Delivery Summary'!B38</f>
        <v>Vegetable Sandwich</v>
      </c>
      <c r="C38" s="513" t="str">
        <f>'Delivery Summary'!C38</f>
        <v>SAN4</v>
      </c>
      <c r="D38" s="269"/>
      <c r="E38" s="428"/>
      <c r="F38" s="428"/>
      <c r="G38" s="428">
        <v>0</v>
      </c>
      <c r="H38" s="428">
        <v>0</v>
      </c>
      <c r="I38" s="428">
        <v>2</v>
      </c>
      <c r="J38" s="428">
        <v>2</v>
      </c>
      <c r="K38" s="428">
        <v>2</v>
      </c>
      <c r="L38" s="428">
        <v>2</v>
      </c>
      <c r="M38" s="270">
        <v>2</v>
      </c>
      <c r="N38" s="428">
        <v>2</v>
      </c>
      <c r="O38" s="428">
        <v>3</v>
      </c>
      <c r="P38" s="428">
        <v>3</v>
      </c>
      <c r="Q38" s="428">
        <v>5</v>
      </c>
      <c r="R38" s="428">
        <v>5</v>
      </c>
      <c r="S38" s="429"/>
      <c r="T38" s="430">
        <f t="shared" si="1"/>
        <v>28</v>
      </c>
      <c r="U38" s="194"/>
      <c r="W38" s="440" t="str">
        <f t="shared" si="2"/>
        <v>Y</v>
      </c>
      <c r="X38" s="526" t="str">
        <f t="shared" si="3"/>
        <v>Vegetable Sandwich</v>
      </c>
      <c r="Y38" s="513" t="str">
        <f t="shared" si="4"/>
        <v>SAN4</v>
      </c>
      <c r="Z38" s="269"/>
      <c r="AA38" s="428"/>
      <c r="AB38" s="428"/>
      <c r="AC38" s="428">
        <v>0</v>
      </c>
      <c r="AD38" s="428">
        <v>0</v>
      </c>
      <c r="AE38" s="428">
        <v>2</v>
      </c>
      <c r="AF38" s="428">
        <v>2</v>
      </c>
      <c r="AG38" s="428">
        <v>2</v>
      </c>
      <c r="AH38" s="428">
        <v>2</v>
      </c>
      <c r="AI38" s="270">
        <v>2</v>
      </c>
      <c r="AJ38" s="428">
        <v>2</v>
      </c>
      <c r="AK38" s="428">
        <v>3</v>
      </c>
      <c r="AL38" s="428">
        <v>3</v>
      </c>
      <c r="AM38" s="428">
        <v>5</v>
      </c>
      <c r="AN38" s="428">
        <v>5</v>
      </c>
      <c r="AO38" s="429"/>
      <c r="AP38" s="430">
        <f t="shared" si="5"/>
        <v>28</v>
      </c>
      <c r="AQ38" s="194"/>
      <c r="AR38" s="440" t="str">
        <f t="shared" si="6"/>
        <v>Y</v>
      </c>
      <c r="AS38" s="526" t="str">
        <f t="shared" si="7"/>
        <v>Vegetable Sandwich</v>
      </c>
      <c r="AT38" s="513" t="str">
        <f t="shared" si="8"/>
        <v>SAN4</v>
      </c>
      <c r="AU38" s="269"/>
      <c r="AV38" s="428"/>
      <c r="AW38" s="428"/>
      <c r="AX38" s="428">
        <v>0</v>
      </c>
      <c r="AY38" s="428">
        <v>0</v>
      </c>
      <c r="AZ38" s="428">
        <v>3</v>
      </c>
      <c r="BA38" s="428">
        <v>3</v>
      </c>
      <c r="BB38" s="428">
        <v>3</v>
      </c>
      <c r="BC38" s="428">
        <v>3</v>
      </c>
      <c r="BD38" s="270">
        <v>3</v>
      </c>
      <c r="BE38" s="428">
        <v>3</v>
      </c>
      <c r="BF38" s="428">
        <v>5</v>
      </c>
      <c r="BG38" s="428">
        <v>5</v>
      </c>
      <c r="BH38" s="428">
        <v>7</v>
      </c>
      <c r="BI38" s="428">
        <v>7</v>
      </c>
      <c r="BJ38" s="429"/>
      <c r="BK38" s="430">
        <f t="shared" si="9"/>
        <v>42</v>
      </c>
      <c r="BL38" s="194"/>
      <c r="BM38" s="440" t="str">
        <f t="shared" si="10"/>
        <v>Y</v>
      </c>
      <c r="BN38" s="526" t="str">
        <f t="shared" si="11"/>
        <v>Vegetable Sandwich</v>
      </c>
      <c r="BO38" s="513" t="str">
        <f t="shared" si="12"/>
        <v>SAN4</v>
      </c>
      <c r="BP38" s="269"/>
      <c r="BQ38" s="428"/>
      <c r="BR38" s="428"/>
      <c r="BS38" s="428">
        <v>0</v>
      </c>
      <c r="BT38" s="428">
        <v>0</v>
      </c>
      <c r="BU38" s="428">
        <v>3</v>
      </c>
      <c r="BV38" s="428">
        <v>3</v>
      </c>
      <c r="BW38" s="428">
        <v>3</v>
      </c>
      <c r="BX38" s="428">
        <v>3</v>
      </c>
      <c r="BY38" s="270">
        <v>3</v>
      </c>
      <c r="BZ38" s="428">
        <v>3</v>
      </c>
      <c r="CA38" s="428">
        <v>5</v>
      </c>
      <c r="CB38" s="428">
        <v>5</v>
      </c>
      <c r="CC38" s="428">
        <v>7</v>
      </c>
      <c r="CD38" s="428">
        <v>13</v>
      </c>
      <c r="CE38" s="429"/>
      <c r="CF38" s="430">
        <f t="shared" si="13"/>
        <v>48</v>
      </c>
      <c r="CG38" s="194"/>
      <c r="CH38" s="440" t="str">
        <f t="shared" si="14"/>
        <v>N</v>
      </c>
      <c r="CI38" s="526" t="str">
        <f t="shared" si="15"/>
        <v>Vegetable Sandwich</v>
      </c>
      <c r="CJ38" s="513" t="str">
        <f t="shared" si="16"/>
        <v>SAN4</v>
      </c>
      <c r="CK38" s="269"/>
      <c r="CL38" s="428"/>
      <c r="CM38" s="428"/>
      <c r="CN38" s="428"/>
      <c r="CO38" s="428"/>
      <c r="CP38" s="428"/>
      <c r="CQ38" s="428"/>
      <c r="CR38" s="428"/>
      <c r="CS38" s="428"/>
      <c r="CT38" s="270"/>
      <c r="CU38" s="428"/>
      <c r="CV38" s="428"/>
      <c r="CW38" s="428"/>
      <c r="CX38" s="428"/>
      <c r="CY38" s="428"/>
      <c r="CZ38" s="429"/>
      <c r="DA38" s="430">
        <f t="shared" si="17"/>
        <v>0</v>
      </c>
      <c r="DB38" s="194"/>
      <c r="DC38" s="440" t="str">
        <f t="shared" si="18"/>
        <v>N</v>
      </c>
      <c r="DD38" s="526" t="str">
        <f t="shared" si="19"/>
        <v>Vegetable Sandwich</v>
      </c>
      <c r="DE38" s="513" t="str">
        <f t="shared" si="20"/>
        <v>SAN4</v>
      </c>
      <c r="DF38" s="269"/>
      <c r="DG38" s="428"/>
      <c r="DH38" s="428"/>
      <c r="DI38" s="428"/>
      <c r="DJ38" s="428"/>
      <c r="DK38" s="428"/>
      <c r="DL38" s="428"/>
      <c r="DM38" s="428"/>
      <c r="DN38" s="428"/>
      <c r="DO38" s="270"/>
      <c r="DP38" s="428"/>
      <c r="DQ38" s="428"/>
      <c r="DR38" s="428"/>
      <c r="DS38" s="428"/>
      <c r="DT38" s="428"/>
      <c r="DU38" s="429"/>
      <c r="DV38" s="430">
        <f t="shared" si="21"/>
        <v>0</v>
      </c>
      <c r="DW38" s="194"/>
    </row>
    <row r="39" spans="1:127" ht="20.100000000000001" customHeight="1" x14ac:dyDescent="0.25">
      <c r="A39" s="449" t="str">
        <f t="shared" si="0"/>
        <v>Y</v>
      </c>
      <c r="B39" s="526" t="str">
        <f>'Delivery Summary'!B39</f>
        <v>Cheese Sandwich</v>
      </c>
      <c r="C39" s="513" t="str">
        <f>'Delivery Summary'!C39</f>
        <v>SAN5</v>
      </c>
      <c r="D39" s="269"/>
      <c r="E39" s="428"/>
      <c r="F39" s="428"/>
      <c r="G39" s="428">
        <v>10</v>
      </c>
      <c r="H39" s="428">
        <v>8</v>
      </c>
      <c r="I39" s="428">
        <v>4</v>
      </c>
      <c r="J39" s="428">
        <v>5</v>
      </c>
      <c r="K39" s="428">
        <v>5</v>
      </c>
      <c r="L39" s="428">
        <v>3</v>
      </c>
      <c r="M39" s="270">
        <v>5</v>
      </c>
      <c r="N39" s="428">
        <v>5</v>
      </c>
      <c r="O39" s="428">
        <v>3</v>
      </c>
      <c r="P39" s="428">
        <v>5</v>
      </c>
      <c r="Q39" s="428">
        <v>7</v>
      </c>
      <c r="R39" s="428">
        <v>12</v>
      </c>
      <c r="S39" s="429"/>
      <c r="T39" s="430">
        <f t="shared" si="1"/>
        <v>72</v>
      </c>
      <c r="U39" s="194"/>
      <c r="W39" s="440" t="str">
        <f t="shared" si="2"/>
        <v>Y</v>
      </c>
      <c r="X39" s="526" t="str">
        <f t="shared" si="3"/>
        <v>Cheese Sandwich</v>
      </c>
      <c r="Y39" s="513" t="str">
        <f t="shared" si="4"/>
        <v>SAN5</v>
      </c>
      <c r="Z39" s="269"/>
      <c r="AA39" s="428"/>
      <c r="AB39" s="428"/>
      <c r="AC39" s="428">
        <v>10</v>
      </c>
      <c r="AD39" s="428">
        <v>8</v>
      </c>
      <c r="AE39" s="428">
        <v>4</v>
      </c>
      <c r="AF39" s="428">
        <v>5</v>
      </c>
      <c r="AG39" s="428">
        <v>5</v>
      </c>
      <c r="AH39" s="428">
        <v>3</v>
      </c>
      <c r="AI39" s="270">
        <v>5</v>
      </c>
      <c r="AJ39" s="428">
        <v>5</v>
      </c>
      <c r="AK39" s="428">
        <v>3</v>
      </c>
      <c r="AL39" s="428">
        <v>5</v>
      </c>
      <c r="AM39" s="428">
        <v>7</v>
      </c>
      <c r="AN39" s="428">
        <v>12</v>
      </c>
      <c r="AO39" s="429"/>
      <c r="AP39" s="430">
        <f t="shared" si="5"/>
        <v>72</v>
      </c>
      <c r="AQ39" s="194"/>
      <c r="AR39" s="440" t="str">
        <f t="shared" si="6"/>
        <v>Y</v>
      </c>
      <c r="AS39" s="526" t="str">
        <f t="shared" si="7"/>
        <v>Cheese Sandwich</v>
      </c>
      <c r="AT39" s="513" t="str">
        <f t="shared" si="8"/>
        <v>SAN5</v>
      </c>
      <c r="AU39" s="269"/>
      <c r="AV39" s="428"/>
      <c r="AW39" s="428"/>
      <c r="AX39" s="428">
        <v>2</v>
      </c>
      <c r="AY39" s="428">
        <v>2</v>
      </c>
      <c r="AZ39" s="428">
        <v>3</v>
      </c>
      <c r="BA39" s="428">
        <v>3</v>
      </c>
      <c r="BB39" s="428">
        <v>3</v>
      </c>
      <c r="BC39" s="428">
        <v>3</v>
      </c>
      <c r="BD39" s="270">
        <v>3</v>
      </c>
      <c r="BE39" s="428">
        <v>3</v>
      </c>
      <c r="BF39" s="428">
        <v>5</v>
      </c>
      <c r="BG39" s="428">
        <v>5</v>
      </c>
      <c r="BH39" s="428">
        <v>7</v>
      </c>
      <c r="BI39" s="428">
        <v>7</v>
      </c>
      <c r="BJ39" s="429"/>
      <c r="BK39" s="430">
        <f t="shared" si="9"/>
        <v>46</v>
      </c>
      <c r="BL39" s="194"/>
      <c r="BM39" s="440" t="str">
        <f t="shared" si="10"/>
        <v>Y</v>
      </c>
      <c r="BN39" s="526" t="str">
        <f t="shared" si="11"/>
        <v>Cheese Sandwich</v>
      </c>
      <c r="BO39" s="513" t="str">
        <f t="shared" si="12"/>
        <v>SAN5</v>
      </c>
      <c r="BP39" s="269"/>
      <c r="BQ39" s="428"/>
      <c r="BR39" s="428"/>
      <c r="BS39" s="428">
        <v>0</v>
      </c>
      <c r="BT39" s="428">
        <v>2</v>
      </c>
      <c r="BU39" s="428">
        <v>3</v>
      </c>
      <c r="BV39" s="428">
        <v>3</v>
      </c>
      <c r="BW39" s="428">
        <v>3</v>
      </c>
      <c r="BX39" s="428">
        <v>3</v>
      </c>
      <c r="BY39" s="270">
        <v>3</v>
      </c>
      <c r="BZ39" s="428">
        <v>3</v>
      </c>
      <c r="CA39" s="428">
        <v>5</v>
      </c>
      <c r="CB39" s="428">
        <v>5</v>
      </c>
      <c r="CC39" s="428">
        <v>7</v>
      </c>
      <c r="CD39" s="428">
        <v>11</v>
      </c>
      <c r="CE39" s="429"/>
      <c r="CF39" s="430">
        <f t="shared" si="13"/>
        <v>48</v>
      </c>
      <c r="CG39" s="194"/>
      <c r="CH39" s="440" t="str">
        <f t="shared" si="14"/>
        <v>N</v>
      </c>
      <c r="CI39" s="526" t="str">
        <f t="shared" si="15"/>
        <v>Cheese Sandwich</v>
      </c>
      <c r="CJ39" s="513" t="str">
        <f t="shared" si="16"/>
        <v>SAN5</v>
      </c>
      <c r="CK39" s="269"/>
      <c r="CL39" s="428"/>
      <c r="CM39" s="428"/>
      <c r="CN39" s="428"/>
      <c r="CO39" s="428"/>
      <c r="CP39" s="428"/>
      <c r="CQ39" s="428"/>
      <c r="CR39" s="428"/>
      <c r="CS39" s="428"/>
      <c r="CT39" s="270"/>
      <c r="CU39" s="428"/>
      <c r="CV39" s="428"/>
      <c r="CW39" s="428"/>
      <c r="CX39" s="428"/>
      <c r="CY39" s="428"/>
      <c r="CZ39" s="429"/>
      <c r="DA39" s="430">
        <f t="shared" si="17"/>
        <v>0</v>
      </c>
      <c r="DB39" s="194"/>
      <c r="DC39" s="440" t="str">
        <f t="shared" si="18"/>
        <v>Y</v>
      </c>
      <c r="DD39" s="526" t="str">
        <f t="shared" si="19"/>
        <v>Cheese Sandwich</v>
      </c>
      <c r="DE39" s="513" t="str">
        <f t="shared" si="20"/>
        <v>SAN5</v>
      </c>
      <c r="DF39" s="269"/>
      <c r="DG39" s="428">
        <v>0</v>
      </c>
      <c r="DH39" s="428"/>
      <c r="DI39" s="428"/>
      <c r="DJ39" s="428"/>
      <c r="DK39" s="428"/>
      <c r="DL39" s="428"/>
      <c r="DM39" s="428">
        <v>20</v>
      </c>
      <c r="DN39" s="428">
        <v>10</v>
      </c>
      <c r="DO39" s="270">
        <v>10</v>
      </c>
      <c r="DP39" s="428">
        <v>5</v>
      </c>
      <c r="DQ39" s="428">
        <v>20</v>
      </c>
      <c r="DR39" s="428">
        <v>10</v>
      </c>
      <c r="DS39" s="428">
        <v>10</v>
      </c>
      <c r="DT39" s="428">
        <v>10</v>
      </c>
      <c r="DU39" s="429"/>
      <c r="DV39" s="430">
        <f t="shared" si="21"/>
        <v>95</v>
      </c>
      <c r="DW39" s="194"/>
    </row>
    <row r="40" spans="1:127" ht="20.100000000000001" customHeight="1" x14ac:dyDescent="0.25">
      <c r="A40" s="449" t="str">
        <f t="shared" si="0"/>
        <v>N</v>
      </c>
      <c r="B40" s="530" t="str">
        <f>'Delivery Summary'!B40</f>
        <v>Tomato &amp; Cheese Sandwich</v>
      </c>
      <c r="C40" s="513" t="str">
        <f>'Delivery Summary'!C40</f>
        <v>SAN6</v>
      </c>
      <c r="D40" s="272"/>
      <c r="E40" s="432"/>
      <c r="F40" s="432"/>
      <c r="G40" s="432"/>
      <c r="H40" s="432"/>
      <c r="I40" s="432"/>
      <c r="J40" s="432"/>
      <c r="K40" s="432"/>
      <c r="L40" s="432"/>
      <c r="M40" s="432"/>
      <c r="N40" s="432"/>
      <c r="O40" s="432"/>
      <c r="P40" s="432"/>
      <c r="Q40" s="432"/>
      <c r="R40" s="432"/>
      <c r="S40" s="433"/>
      <c r="T40" s="430">
        <f t="shared" si="1"/>
        <v>0</v>
      </c>
      <c r="U40" s="194"/>
      <c r="W40" s="440" t="str">
        <f t="shared" si="2"/>
        <v>N</v>
      </c>
      <c r="X40" s="530" t="str">
        <f t="shared" si="3"/>
        <v>Tomato &amp; Cheese Sandwich</v>
      </c>
      <c r="Y40" s="513" t="str">
        <f t="shared" si="4"/>
        <v>SAN6</v>
      </c>
      <c r="Z40" s="272"/>
      <c r="AA40" s="432"/>
      <c r="AB40" s="432"/>
      <c r="AC40" s="432"/>
      <c r="AD40" s="432"/>
      <c r="AE40" s="432"/>
      <c r="AF40" s="432"/>
      <c r="AG40" s="432"/>
      <c r="AH40" s="432"/>
      <c r="AI40" s="432"/>
      <c r="AJ40" s="432"/>
      <c r="AK40" s="432"/>
      <c r="AL40" s="432"/>
      <c r="AM40" s="432"/>
      <c r="AN40" s="432"/>
      <c r="AO40" s="433"/>
      <c r="AP40" s="430">
        <f t="shared" si="5"/>
        <v>0</v>
      </c>
      <c r="AQ40" s="194"/>
      <c r="AR40" s="440" t="str">
        <f t="shared" si="6"/>
        <v>N</v>
      </c>
      <c r="AS40" s="530" t="str">
        <f t="shared" si="7"/>
        <v>Tomato &amp; Cheese Sandwich</v>
      </c>
      <c r="AT40" s="513" t="str">
        <f t="shared" si="8"/>
        <v>SAN6</v>
      </c>
      <c r="AU40" s="272"/>
      <c r="AV40" s="432"/>
      <c r="AW40" s="432"/>
      <c r="AX40" s="432"/>
      <c r="AY40" s="432"/>
      <c r="AZ40" s="432"/>
      <c r="BA40" s="432"/>
      <c r="BB40" s="432"/>
      <c r="BC40" s="432"/>
      <c r="BD40" s="432"/>
      <c r="BE40" s="432"/>
      <c r="BF40" s="432"/>
      <c r="BG40" s="432"/>
      <c r="BH40" s="432"/>
      <c r="BI40" s="432"/>
      <c r="BJ40" s="433"/>
      <c r="BK40" s="430">
        <f t="shared" si="9"/>
        <v>0</v>
      </c>
      <c r="BL40" s="194"/>
      <c r="BM40" s="440" t="str">
        <f t="shared" si="10"/>
        <v>N</v>
      </c>
      <c r="BN40" s="530" t="str">
        <f t="shared" si="11"/>
        <v>Tomato &amp; Cheese Sandwich</v>
      </c>
      <c r="BO40" s="513" t="str">
        <f t="shared" si="12"/>
        <v>SAN6</v>
      </c>
      <c r="BP40" s="272"/>
      <c r="BQ40" s="432"/>
      <c r="BR40" s="432"/>
      <c r="BS40" s="432"/>
      <c r="BT40" s="432"/>
      <c r="BU40" s="432"/>
      <c r="BV40" s="432"/>
      <c r="BW40" s="432"/>
      <c r="BX40" s="432"/>
      <c r="BY40" s="432"/>
      <c r="BZ40" s="432"/>
      <c r="CA40" s="432"/>
      <c r="CB40" s="432"/>
      <c r="CC40" s="432"/>
      <c r="CD40" s="432"/>
      <c r="CE40" s="433"/>
      <c r="CF40" s="430">
        <f t="shared" si="13"/>
        <v>0</v>
      </c>
      <c r="CG40" s="194"/>
      <c r="CH40" s="440" t="str">
        <f t="shared" si="14"/>
        <v>N</v>
      </c>
      <c r="CI40" s="530" t="str">
        <f t="shared" si="15"/>
        <v>Tomato &amp; Cheese Sandwich</v>
      </c>
      <c r="CJ40" s="513" t="str">
        <f t="shared" si="16"/>
        <v>SAN6</v>
      </c>
      <c r="CK40" s="272"/>
      <c r="CL40" s="432"/>
      <c r="CM40" s="432"/>
      <c r="CN40" s="432"/>
      <c r="CO40" s="432"/>
      <c r="CP40" s="432"/>
      <c r="CQ40" s="432"/>
      <c r="CR40" s="432"/>
      <c r="CS40" s="432"/>
      <c r="CT40" s="432"/>
      <c r="CU40" s="432"/>
      <c r="CV40" s="432"/>
      <c r="CW40" s="432"/>
      <c r="CX40" s="432"/>
      <c r="CY40" s="432"/>
      <c r="CZ40" s="433"/>
      <c r="DA40" s="430">
        <f t="shared" si="17"/>
        <v>0</v>
      </c>
      <c r="DB40" s="194"/>
      <c r="DC40" s="440" t="str">
        <f t="shared" si="18"/>
        <v>N</v>
      </c>
      <c r="DD40" s="530" t="str">
        <f t="shared" si="19"/>
        <v>Tomato &amp; Cheese Sandwich</v>
      </c>
      <c r="DE40" s="513" t="str">
        <f t="shared" si="20"/>
        <v>SAN6</v>
      </c>
      <c r="DF40" s="272"/>
      <c r="DG40" s="432"/>
      <c r="DH40" s="432"/>
      <c r="DI40" s="432"/>
      <c r="DJ40" s="432"/>
      <c r="DK40" s="432"/>
      <c r="DL40" s="432"/>
      <c r="DM40" s="432"/>
      <c r="DN40" s="432"/>
      <c r="DO40" s="432"/>
      <c r="DP40" s="432"/>
      <c r="DQ40" s="432"/>
      <c r="DR40" s="432"/>
      <c r="DS40" s="432"/>
      <c r="DT40" s="432"/>
      <c r="DU40" s="433"/>
      <c r="DV40" s="430">
        <f t="shared" si="21"/>
        <v>0</v>
      </c>
      <c r="DW40" s="194"/>
    </row>
    <row r="41" spans="1:127" ht="20.100000000000001" customHeight="1" x14ac:dyDescent="0.25">
      <c r="A41" s="449" t="str">
        <f t="shared" si="0"/>
        <v>Y</v>
      </c>
      <c r="B41" s="526" t="str">
        <f>'Delivery Summary'!B41</f>
        <v>Ham &amp; Cheese Sandwich</v>
      </c>
      <c r="C41" s="513" t="str">
        <f>'Delivery Summary'!C41</f>
        <v>SAN3</v>
      </c>
      <c r="D41" s="269"/>
      <c r="E41" s="428"/>
      <c r="F41" s="428"/>
      <c r="G41" s="428">
        <v>0</v>
      </c>
      <c r="H41" s="428">
        <v>2</v>
      </c>
      <c r="I41" s="428">
        <v>6</v>
      </c>
      <c r="J41" s="428">
        <v>7</v>
      </c>
      <c r="K41" s="428">
        <v>5</v>
      </c>
      <c r="L41" s="428">
        <v>3</v>
      </c>
      <c r="M41" s="270">
        <v>3</v>
      </c>
      <c r="N41" s="428">
        <v>5</v>
      </c>
      <c r="O41" s="428">
        <v>3</v>
      </c>
      <c r="P41" s="428">
        <v>5</v>
      </c>
      <c r="Q41" s="428">
        <v>7</v>
      </c>
      <c r="R41" s="428">
        <v>8</v>
      </c>
      <c r="S41" s="429"/>
      <c r="T41" s="430">
        <f t="shared" si="1"/>
        <v>54</v>
      </c>
      <c r="U41" s="194"/>
      <c r="W41" s="440" t="str">
        <f t="shared" si="2"/>
        <v>Y</v>
      </c>
      <c r="X41" s="526" t="str">
        <f t="shared" si="3"/>
        <v>Ham &amp; Cheese Sandwich</v>
      </c>
      <c r="Y41" s="513" t="str">
        <f t="shared" si="4"/>
        <v>SAN3</v>
      </c>
      <c r="Z41" s="269"/>
      <c r="AA41" s="428"/>
      <c r="AB41" s="428"/>
      <c r="AC41" s="428">
        <v>0</v>
      </c>
      <c r="AD41" s="428">
        <v>2</v>
      </c>
      <c r="AE41" s="428">
        <v>6</v>
      </c>
      <c r="AF41" s="428">
        <v>7</v>
      </c>
      <c r="AG41" s="428">
        <v>5</v>
      </c>
      <c r="AH41" s="428">
        <v>3</v>
      </c>
      <c r="AI41" s="270">
        <v>3</v>
      </c>
      <c r="AJ41" s="428">
        <v>5</v>
      </c>
      <c r="AK41" s="428">
        <v>3</v>
      </c>
      <c r="AL41" s="428">
        <v>5</v>
      </c>
      <c r="AM41" s="428">
        <v>7</v>
      </c>
      <c r="AN41" s="428">
        <v>8</v>
      </c>
      <c r="AO41" s="429"/>
      <c r="AP41" s="430">
        <f t="shared" si="5"/>
        <v>54</v>
      </c>
      <c r="AQ41" s="194"/>
      <c r="AR41" s="440" t="str">
        <f t="shared" si="6"/>
        <v>Y</v>
      </c>
      <c r="AS41" s="526" t="str">
        <f t="shared" si="7"/>
        <v>Ham &amp; Cheese Sandwich</v>
      </c>
      <c r="AT41" s="513" t="str">
        <f t="shared" si="8"/>
        <v>SAN3</v>
      </c>
      <c r="AU41" s="269"/>
      <c r="AV41" s="428"/>
      <c r="AW41" s="428"/>
      <c r="AX41" s="428">
        <v>0</v>
      </c>
      <c r="AY41" s="428">
        <v>2</v>
      </c>
      <c r="AZ41" s="428">
        <v>3</v>
      </c>
      <c r="BA41" s="428">
        <v>3</v>
      </c>
      <c r="BB41" s="428">
        <v>3</v>
      </c>
      <c r="BC41" s="428">
        <v>3</v>
      </c>
      <c r="BD41" s="270">
        <v>3</v>
      </c>
      <c r="BE41" s="428">
        <v>3</v>
      </c>
      <c r="BF41" s="428">
        <v>5</v>
      </c>
      <c r="BG41" s="428">
        <v>5</v>
      </c>
      <c r="BH41" s="428">
        <v>7</v>
      </c>
      <c r="BI41" s="428">
        <v>7</v>
      </c>
      <c r="BJ41" s="429"/>
      <c r="BK41" s="430">
        <f t="shared" si="9"/>
        <v>44</v>
      </c>
      <c r="BL41" s="194"/>
      <c r="BM41" s="440" t="str">
        <f t="shared" si="10"/>
        <v>Y</v>
      </c>
      <c r="BN41" s="526" t="str">
        <f t="shared" si="11"/>
        <v>Ham &amp; Cheese Sandwich</v>
      </c>
      <c r="BO41" s="513" t="str">
        <f t="shared" si="12"/>
        <v>SAN3</v>
      </c>
      <c r="BP41" s="269"/>
      <c r="BQ41" s="428"/>
      <c r="BR41" s="428"/>
      <c r="BS41" s="428">
        <v>0</v>
      </c>
      <c r="BT41" s="428">
        <v>0</v>
      </c>
      <c r="BU41" s="428">
        <v>3</v>
      </c>
      <c r="BV41" s="428">
        <v>3</v>
      </c>
      <c r="BW41" s="428">
        <v>5</v>
      </c>
      <c r="BX41" s="428">
        <v>3</v>
      </c>
      <c r="BY41" s="270">
        <v>3</v>
      </c>
      <c r="BZ41" s="428">
        <v>3</v>
      </c>
      <c r="CA41" s="428">
        <v>5</v>
      </c>
      <c r="CB41" s="428">
        <v>5</v>
      </c>
      <c r="CC41" s="428">
        <v>7</v>
      </c>
      <c r="CD41" s="428">
        <v>9</v>
      </c>
      <c r="CE41" s="429"/>
      <c r="CF41" s="430">
        <f t="shared" si="13"/>
        <v>46</v>
      </c>
      <c r="CG41" s="194"/>
      <c r="CH41" s="440" t="str">
        <f t="shared" si="14"/>
        <v>N</v>
      </c>
      <c r="CI41" s="526" t="str">
        <f t="shared" si="15"/>
        <v>Ham &amp; Cheese Sandwich</v>
      </c>
      <c r="CJ41" s="513" t="str">
        <f t="shared" si="16"/>
        <v>SAN3</v>
      </c>
      <c r="CK41" s="269"/>
      <c r="CL41" s="428"/>
      <c r="CM41" s="428"/>
      <c r="CN41" s="428"/>
      <c r="CO41" s="428"/>
      <c r="CP41" s="428"/>
      <c r="CQ41" s="428"/>
      <c r="CR41" s="428"/>
      <c r="CS41" s="428"/>
      <c r="CT41" s="270"/>
      <c r="CU41" s="428"/>
      <c r="CV41" s="428"/>
      <c r="CW41" s="428"/>
      <c r="CX41" s="428"/>
      <c r="CY41" s="428"/>
      <c r="CZ41" s="429"/>
      <c r="DA41" s="430">
        <f t="shared" si="17"/>
        <v>0</v>
      </c>
      <c r="DB41" s="194"/>
      <c r="DC41" s="440" t="str">
        <f t="shared" si="18"/>
        <v>Y</v>
      </c>
      <c r="DD41" s="526" t="str">
        <f t="shared" si="19"/>
        <v>Ham &amp; Cheese Sandwich</v>
      </c>
      <c r="DE41" s="513" t="str">
        <f t="shared" si="20"/>
        <v>SAN3</v>
      </c>
      <c r="DF41" s="269"/>
      <c r="DG41" s="428">
        <v>0</v>
      </c>
      <c r="DH41" s="428"/>
      <c r="DI41" s="428"/>
      <c r="DJ41" s="428"/>
      <c r="DK41" s="428"/>
      <c r="DL41" s="428"/>
      <c r="DM41" s="428">
        <v>20</v>
      </c>
      <c r="DN41" s="428">
        <v>10</v>
      </c>
      <c r="DO41" s="270">
        <v>10</v>
      </c>
      <c r="DP41" s="428">
        <v>5</v>
      </c>
      <c r="DQ41" s="428">
        <v>20</v>
      </c>
      <c r="DR41" s="428">
        <v>10</v>
      </c>
      <c r="DS41" s="428">
        <v>10</v>
      </c>
      <c r="DT41" s="428">
        <v>10</v>
      </c>
      <c r="DU41" s="429"/>
      <c r="DV41" s="430">
        <f t="shared" si="21"/>
        <v>95</v>
      </c>
      <c r="DW41" s="194"/>
    </row>
    <row r="42" spans="1:127" ht="20.100000000000001" customHeight="1" x14ac:dyDescent="0.25">
      <c r="A42" s="449" t="str">
        <f t="shared" si="0"/>
        <v>Y</v>
      </c>
      <c r="B42" s="526" t="str">
        <f>'Delivery Summary'!B42</f>
        <v>Bread Toast</v>
      </c>
      <c r="C42" s="538" t="str">
        <f>'Delivery Summary'!C42</f>
        <v>SAN10</v>
      </c>
      <c r="D42" s="269"/>
      <c r="E42" s="428"/>
      <c r="F42" s="428"/>
      <c r="G42" s="428">
        <v>0</v>
      </c>
      <c r="H42" s="428">
        <v>10</v>
      </c>
      <c r="I42" s="428">
        <v>5</v>
      </c>
      <c r="J42" s="428">
        <v>5</v>
      </c>
      <c r="K42" s="428">
        <v>7</v>
      </c>
      <c r="L42" s="428">
        <v>5</v>
      </c>
      <c r="M42" s="270">
        <v>5</v>
      </c>
      <c r="N42" s="428">
        <v>14</v>
      </c>
      <c r="O42" s="428">
        <v>10</v>
      </c>
      <c r="P42" s="428">
        <v>16</v>
      </c>
      <c r="Q42" s="428">
        <v>10</v>
      </c>
      <c r="R42" s="428">
        <v>13</v>
      </c>
      <c r="S42" s="429"/>
      <c r="T42" s="430">
        <f t="shared" si="1"/>
        <v>100</v>
      </c>
      <c r="U42" s="194"/>
      <c r="W42" s="440" t="str">
        <f t="shared" si="2"/>
        <v>Y</v>
      </c>
      <c r="X42" s="526" t="str">
        <f t="shared" si="3"/>
        <v>Bread Toast</v>
      </c>
      <c r="Y42" s="538" t="str">
        <f t="shared" si="4"/>
        <v>SAN10</v>
      </c>
      <c r="Z42" s="269"/>
      <c r="AA42" s="428"/>
      <c r="AB42" s="428"/>
      <c r="AC42" s="428">
        <v>0</v>
      </c>
      <c r="AD42" s="428">
        <v>10</v>
      </c>
      <c r="AE42" s="428">
        <v>5</v>
      </c>
      <c r="AF42" s="428">
        <v>5</v>
      </c>
      <c r="AG42" s="428">
        <v>7</v>
      </c>
      <c r="AH42" s="428">
        <v>5</v>
      </c>
      <c r="AI42" s="270">
        <v>5</v>
      </c>
      <c r="AJ42" s="428">
        <v>14</v>
      </c>
      <c r="AK42" s="428">
        <v>10</v>
      </c>
      <c r="AL42" s="428">
        <v>16</v>
      </c>
      <c r="AM42" s="428">
        <v>10</v>
      </c>
      <c r="AN42" s="428">
        <v>13</v>
      </c>
      <c r="AO42" s="429"/>
      <c r="AP42" s="430">
        <f t="shared" si="5"/>
        <v>100</v>
      </c>
      <c r="AQ42" s="194"/>
      <c r="AR42" s="440" t="str">
        <f t="shared" si="6"/>
        <v>Y</v>
      </c>
      <c r="AS42" s="526" t="str">
        <f t="shared" si="7"/>
        <v>Bread Toast</v>
      </c>
      <c r="AT42" s="538" t="str">
        <f t="shared" si="8"/>
        <v>SAN10</v>
      </c>
      <c r="AU42" s="269"/>
      <c r="AV42" s="428"/>
      <c r="AW42" s="428"/>
      <c r="AX42" s="428">
        <v>0</v>
      </c>
      <c r="AY42" s="428">
        <v>2</v>
      </c>
      <c r="AZ42" s="428">
        <v>4</v>
      </c>
      <c r="BA42" s="428">
        <v>5</v>
      </c>
      <c r="BB42" s="428">
        <v>7</v>
      </c>
      <c r="BC42" s="428">
        <v>5</v>
      </c>
      <c r="BD42" s="270">
        <v>7</v>
      </c>
      <c r="BE42" s="428">
        <v>10</v>
      </c>
      <c r="BF42" s="428">
        <v>10</v>
      </c>
      <c r="BG42" s="428">
        <v>16</v>
      </c>
      <c r="BH42" s="428">
        <v>10</v>
      </c>
      <c r="BI42" s="428">
        <v>18</v>
      </c>
      <c r="BJ42" s="429"/>
      <c r="BK42" s="430">
        <f t="shared" si="9"/>
        <v>94</v>
      </c>
      <c r="BL42" s="194"/>
      <c r="BM42" s="440" t="str">
        <f t="shared" si="10"/>
        <v>Y</v>
      </c>
      <c r="BN42" s="526" t="str">
        <f t="shared" si="11"/>
        <v>Bread Toast</v>
      </c>
      <c r="BO42" s="538" t="str">
        <f t="shared" si="12"/>
        <v>SAN10</v>
      </c>
      <c r="BP42" s="269"/>
      <c r="BQ42" s="428"/>
      <c r="BR42" s="428"/>
      <c r="BS42" s="428">
        <v>0</v>
      </c>
      <c r="BT42" s="428">
        <v>2</v>
      </c>
      <c r="BU42" s="428">
        <v>4</v>
      </c>
      <c r="BV42" s="428">
        <v>5</v>
      </c>
      <c r="BW42" s="428">
        <v>7</v>
      </c>
      <c r="BX42" s="428">
        <v>5</v>
      </c>
      <c r="BY42" s="270">
        <v>7</v>
      </c>
      <c r="BZ42" s="428">
        <v>10</v>
      </c>
      <c r="CA42" s="428">
        <v>15</v>
      </c>
      <c r="CB42" s="428">
        <v>15</v>
      </c>
      <c r="CC42" s="428">
        <v>10</v>
      </c>
      <c r="CD42" s="428">
        <v>18</v>
      </c>
      <c r="CE42" s="429"/>
      <c r="CF42" s="430">
        <f t="shared" si="13"/>
        <v>98</v>
      </c>
      <c r="CG42" s="194"/>
      <c r="CH42" s="440" t="str">
        <f t="shared" si="14"/>
        <v>N</v>
      </c>
      <c r="CI42" s="526" t="str">
        <f t="shared" si="15"/>
        <v>Bread Toast</v>
      </c>
      <c r="CJ42" s="513" t="str">
        <f t="shared" si="16"/>
        <v>SAN10</v>
      </c>
      <c r="CK42" s="269"/>
      <c r="CL42" s="428"/>
      <c r="CM42" s="428"/>
      <c r="CN42" s="428"/>
      <c r="CO42" s="428"/>
      <c r="CP42" s="428"/>
      <c r="CQ42" s="428"/>
      <c r="CR42" s="428"/>
      <c r="CS42" s="428"/>
      <c r="CT42" s="270"/>
      <c r="CU42" s="428"/>
      <c r="CV42" s="428"/>
      <c r="CW42" s="428"/>
      <c r="CX42" s="428"/>
      <c r="CY42" s="428"/>
      <c r="CZ42" s="429"/>
      <c r="DA42" s="430">
        <f t="shared" si="17"/>
        <v>0</v>
      </c>
      <c r="DB42" s="194"/>
      <c r="DC42" s="440" t="str">
        <f t="shared" si="18"/>
        <v>Y</v>
      </c>
      <c r="DD42" s="526" t="str">
        <f t="shared" si="19"/>
        <v>Bread Toast</v>
      </c>
      <c r="DE42" s="513" t="str">
        <f t="shared" si="20"/>
        <v>SAN10</v>
      </c>
      <c r="DF42" s="269"/>
      <c r="DG42" s="428">
        <v>0</v>
      </c>
      <c r="DH42" s="428"/>
      <c r="DI42" s="428"/>
      <c r="DJ42" s="428"/>
      <c r="DK42" s="428"/>
      <c r="DL42" s="428"/>
      <c r="DM42" s="428">
        <v>25</v>
      </c>
      <c r="DN42" s="428">
        <v>10</v>
      </c>
      <c r="DO42" s="270">
        <v>10</v>
      </c>
      <c r="DP42" s="428">
        <v>10</v>
      </c>
      <c r="DQ42" s="428">
        <v>30</v>
      </c>
      <c r="DR42" s="428">
        <v>20</v>
      </c>
      <c r="DS42" s="428">
        <v>30</v>
      </c>
      <c r="DT42" s="428">
        <v>30</v>
      </c>
      <c r="DU42" s="429"/>
      <c r="DV42" s="430">
        <f t="shared" si="21"/>
        <v>165</v>
      </c>
      <c r="DW42" s="194"/>
    </row>
    <row r="43" spans="1:127" ht="20.100000000000001" customHeight="1" x14ac:dyDescent="0.25">
      <c r="A43" s="449" t="str">
        <f t="shared" si="0"/>
        <v>N</v>
      </c>
      <c r="B43" s="528" t="str">
        <f>'Delivery Summary'!B43</f>
        <v>Chicken Sandwich</v>
      </c>
      <c r="C43" s="513" t="str">
        <f>'Delivery Summary'!C43</f>
        <v>SAN8</v>
      </c>
      <c r="D43" s="272"/>
      <c r="E43" s="432"/>
      <c r="F43" s="432"/>
      <c r="G43" s="432"/>
      <c r="H43" s="432"/>
      <c r="I43" s="432"/>
      <c r="J43" s="432"/>
      <c r="K43" s="432"/>
      <c r="L43" s="432"/>
      <c r="M43" s="432"/>
      <c r="N43" s="432"/>
      <c r="O43" s="432"/>
      <c r="P43" s="432"/>
      <c r="Q43" s="432"/>
      <c r="R43" s="432"/>
      <c r="S43" s="433"/>
      <c r="T43" s="430">
        <f t="shared" si="1"/>
        <v>0</v>
      </c>
      <c r="U43" s="194"/>
      <c r="W43" s="440" t="str">
        <f t="shared" si="2"/>
        <v>N</v>
      </c>
      <c r="X43" s="528" t="str">
        <f t="shared" si="3"/>
        <v>Chicken Sandwich</v>
      </c>
      <c r="Y43" s="513" t="str">
        <f t="shared" si="4"/>
        <v>SAN8</v>
      </c>
      <c r="Z43" s="272"/>
      <c r="AA43" s="432"/>
      <c r="AB43" s="432"/>
      <c r="AC43" s="432"/>
      <c r="AD43" s="432"/>
      <c r="AE43" s="432"/>
      <c r="AF43" s="432"/>
      <c r="AG43" s="432"/>
      <c r="AH43" s="432"/>
      <c r="AI43" s="432"/>
      <c r="AJ43" s="432"/>
      <c r="AK43" s="432"/>
      <c r="AL43" s="432"/>
      <c r="AM43" s="432"/>
      <c r="AN43" s="432"/>
      <c r="AO43" s="433"/>
      <c r="AP43" s="430">
        <f t="shared" si="5"/>
        <v>0</v>
      </c>
      <c r="AQ43" s="194"/>
      <c r="AR43" s="440" t="str">
        <f t="shared" si="6"/>
        <v>N</v>
      </c>
      <c r="AS43" s="528" t="str">
        <f t="shared" si="7"/>
        <v>Chicken Sandwich</v>
      </c>
      <c r="AT43" s="513" t="str">
        <f t="shared" si="8"/>
        <v>SAN8</v>
      </c>
      <c r="AU43" s="272"/>
      <c r="AV43" s="432"/>
      <c r="AW43" s="432"/>
      <c r="AX43" s="432"/>
      <c r="AY43" s="432"/>
      <c r="AZ43" s="432"/>
      <c r="BA43" s="432"/>
      <c r="BB43" s="432"/>
      <c r="BC43" s="432"/>
      <c r="BD43" s="432"/>
      <c r="BE43" s="432"/>
      <c r="BF43" s="432"/>
      <c r="BG43" s="432"/>
      <c r="BH43" s="432"/>
      <c r="BI43" s="432"/>
      <c r="BJ43" s="433"/>
      <c r="BK43" s="430">
        <f t="shared" si="9"/>
        <v>0</v>
      </c>
      <c r="BL43" s="194"/>
      <c r="BM43" s="440" t="str">
        <f t="shared" si="10"/>
        <v>N</v>
      </c>
      <c r="BN43" s="528" t="str">
        <f t="shared" si="11"/>
        <v>Chicken Sandwich</v>
      </c>
      <c r="BO43" s="513" t="str">
        <f t="shared" si="12"/>
        <v>SAN8</v>
      </c>
      <c r="BP43" s="272"/>
      <c r="BQ43" s="432"/>
      <c r="BR43" s="432"/>
      <c r="BS43" s="432"/>
      <c r="BT43" s="432"/>
      <c r="BU43" s="432"/>
      <c r="BV43" s="432"/>
      <c r="BW43" s="432"/>
      <c r="BX43" s="432"/>
      <c r="BY43" s="432"/>
      <c r="BZ43" s="432"/>
      <c r="CA43" s="432"/>
      <c r="CB43" s="432"/>
      <c r="CC43" s="432"/>
      <c r="CD43" s="432"/>
      <c r="CE43" s="433"/>
      <c r="CF43" s="430">
        <f t="shared" si="13"/>
        <v>0</v>
      </c>
      <c r="CG43" s="194"/>
      <c r="CH43" s="440" t="str">
        <f t="shared" si="14"/>
        <v>N</v>
      </c>
      <c r="CI43" s="528" t="str">
        <f t="shared" si="15"/>
        <v>Chicken Sandwich</v>
      </c>
      <c r="CJ43" s="513" t="str">
        <f t="shared" si="16"/>
        <v>SAN8</v>
      </c>
      <c r="CK43" s="272"/>
      <c r="CL43" s="432"/>
      <c r="CM43" s="432"/>
      <c r="CN43" s="432"/>
      <c r="CO43" s="432"/>
      <c r="CP43" s="432"/>
      <c r="CQ43" s="432"/>
      <c r="CR43" s="432"/>
      <c r="CS43" s="432"/>
      <c r="CT43" s="432"/>
      <c r="CU43" s="432"/>
      <c r="CV43" s="432"/>
      <c r="CW43" s="432"/>
      <c r="CX43" s="432"/>
      <c r="CY43" s="432"/>
      <c r="CZ43" s="433"/>
      <c r="DA43" s="430">
        <f t="shared" si="17"/>
        <v>0</v>
      </c>
      <c r="DB43" s="194"/>
      <c r="DC43" s="440" t="str">
        <f t="shared" si="18"/>
        <v>N</v>
      </c>
      <c r="DD43" s="528" t="str">
        <f t="shared" si="19"/>
        <v>Chicken Sandwich</v>
      </c>
      <c r="DE43" s="513" t="str">
        <f t="shared" si="20"/>
        <v>SAN8</v>
      </c>
      <c r="DF43" s="272"/>
      <c r="DG43" s="432"/>
      <c r="DH43" s="432"/>
      <c r="DI43" s="432"/>
      <c r="DJ43" s="432"/>
      <c r="DK43" s="432"/>
      <c r="DL43" s="432"/>
      <c r="DM43" s="432"/>
      <c r="DN43" s="432"/>
      <c r="DO43" s="432"/>
      <c r="DP43" s="432"/>
      <c r="DQ43" s="432"/>
      <c r="DR43" s="432"/>
      <c r="DS43" s="432"/>
      <c r="DT43" s="432"/>
      <c r="DU43" s="433"/>
      <c r="DV43" s="430">
        <f t="shared" si="21"/>
        <v>0</v>
      </c>
      <c r="DW43" s="194"/>
    </row>
    <row r="44" spans="1:127" ht="20.100000000000001" customHeight="1" x14ac:dyDescent="0.25">
      <c r="A44" s="449" t="str">
        <f t="shared" si="0"/>
        <v>N</v>
      </c>
      <c r="B44" s="526" t="str">
        <f>'Delivery Summary'!B44</f>
        <v>Kurakkan Plain Bun (35g)</v>
      </c>
      <c r="C44" s="513" t="str">
        <f>'Delivery Summary'!C44</f>
        <v>PR5</v>
      </c>
      <c r="D44" s="269"/>
      <c r="E44" s="428"/>
      <c r="F44" s="428"/>
      <c r="G44" s="428"/>
      <c r="H44" s="428"/>
      <c r="I44" s="428"/>
      <c r="J44" s="428"/>
      <c r="K44" s="428"/>
      <c r="L44" s="428"/>
      <c r="M44" s="270"/>
      <c r="N44" s="428"/>
      <c r="O44" s="428"/>
      <c r="P44" s="428"/>
      <c r="Q44" s="428"/>
      <c r="R44" s="428"/>
      <c r="S44" s="429"/>
      <c r="T44" s="430">
        <f t="shared" si="1"/>
        <v>0</v>
      </c>
      <c r="U44" s="194"/>
      <c r="W44" s="440" t="str">
        <f t="shared" si="2"/>
        <v>N</v>
      </c>
      <c r="X44" s="526" t="str">
        <f t="shared" si="3"/>
        <v>Kurakkan Plain Bun (35g)</v>
      </c>
      <c r="Y44" s="513" t="str">
        <f t="shared" si="4"/>
        <v>PR5</v>
      </c>
      <c r="Z44" s="269"/>
      <c r="AA44" s="428"/>
      <c r="AB44" s="428"/>
      <c r="AC44" s="428"/>
      <c r="AD44" s="428"/>
      <c r="AE44" s="428"/>
      <c r="AF44" s="428"/>
      <c r="AG44" s="428"/>
      <c r="AH44" s="428"/>
      <c r="AI44" s="270"/>
      <c r="AJ44" s="428"/>
      <c r="AK44" s="428"/>
      <c r="AL44" s="428"/>
      <c r="AM44" s="428"/>
      <c r="AN44" s="428"/>
      <c r="AO44" s="429"/>
      <c r="AP44" s="430">
        <f t="shared" si="5"/>
        <v>0</v>
      </c>
      <c r="AQ44" s="194"/>
      <c r="AR44" s="440" t="str">
        <f t="shared" si="6"/>
        <v>N</v>
      </c>
      <c r="AS44" s="526" t="str">
        <f t="shared" si="7"/>
        <v>Kurakkan Plain Bun (35g)</v>
      </c>
      <c r="AT44" s="513" t="str">
        <f t="shared" si="8"/>
        <v>PR5</v>
      </c>
      <c r="AU44" s="269"/>
      <c r="AV44" s="428"/>
      <c r="AW44" s="428"/>
      <c r="AX44" s="428"/>
      <c r="AY44" s="428"/>
      <c r="AZ44" s="428"/>
      <c r="BA44" s="428"/>
      <c r="BB44" s="428"/>
      <c r="BC44" s="428"/>
      <c r="BD44" s="270"/>
      <c r="BE44" s="428"/>
      <c r="BF44" s="428"/>
      <c r="BG44" s="428"/>
      <c r="BH44" s="428"/>
      <c r="BI44" s="428"/>
      <c r="BJ44" s="429"/>
      <c r="BK44" s="430">
        <f t="shared" si="9"/>
        <v>0</v>
      </c>
      <c r="BL44" s="194"/>
      <c r="BM44" s="440" t="str">
        <f t="shared" si="10"/>
        <v>N</v>
      </c>
      <c r="BN44" s="526" t="str">
        <f t="shared" si="11"/>
        <v>Kurakkan Plain Bun (35g)</v>
      </c>
      <c r="BO44" s="513" t="str">
        <f t="shared" si="12"/>
        <v>PR5</v>
      </c>
      <c r="BP44" s="269"/>
      <c r="BQ44" s="428"/>
      <c r="BR44" s="428"/>
      <c r="BS44" s="428"/>
      <c r="BT44" s="428"/>
      <c r="BU44" s="428"/>
      <c r="BV44" s="428"/>
      <c r="BW44" s="428"/>
      <c r="BX44" s="428"/>
      <c r="BY44" s="270"/>
      <c r="BZ44" s="428"/>
      <c r="CA44" s="428"/>
      <c r="CB44" s="428"/>
      <c r="CC44" s="428"/>
      <c r="CD44" s="428"/>
      <c r="CE44" s="429"/>
      <c r="CF44" s="430">
        <f t="shared" si="13"/>
        <v>0</v>
      </c>
      <c r="CG44" s="194"/>
      <c r="CH44" s="440" t="str">
        <f t="shared" si="14"/>
        <v>N</v>
      </c>
      <c r="CI44" s="526" t="str">
        <f t="shared" si="15"/>
        <v>Kurakkan Plain Bun (35g)</v>
      </c>
      <c r="CJ44" s="513" t="str">
        <f t="shared" si="16"/>
        <v>PR5</v>
      </c>
      <c r="CK44" s="269"/>
      <c r="CL44" s="428"/>
      <c r="CM44" s="428"/>
      <c r="CN44" s="428"/>
      <c r="CO44" s="428"/>
      <c r="CP44" s="428"/>
      <c r="CQ44" s="428"/>
      <c r="CR44" s="428"/>
      <c r="CS44" s="428"/>
      <c r="CT44" s="270"/>
      <c r="CU44" s="428"/>
      <c r="CV44" s="428"/>
      <c r="CW44" s="428"/>
      <c r="CX44" s="428"/>
      <c r="CY44" s="428"/>
      <c r="CZ44" s="429"/>
      <c r="DA44" s="430">
        <f t="shared" si="17"/>
        <v>0</v>
      </c>
      <c r="DB44" s="194"/>
      <c r="DC44" s="440" t="str">
        <f t="shared" si="18"/>
        <v>N</v>
      </c>
      <c r="DD44" s="526" t="str">
        <f t="shared" si="19"/>
        <v>Kurakkan Plain Bun (35g)</v>
      </c>
      <c r="DE44" s="513" t="str">
        <f t="shared" si="20"/>
        <v>PR5</v>
      </c>
      <c r="DF44" s="269"/>
      <c r="DG44" s="428"/>
      <c r="DH44" s="428"/>
      <c r="DI44" s="428"/>
      <c r="DJ44" s="428"/>
      <c r="DK44" s="428"/>
      <c r="DL44" s="428"/>
      <c r="DM44" s="428"/>
      <c r="DN44" s="428"/>
      <c r="DO44" s="270"/>
      <c r="DP44" s="428"/>
      <c r="DQ44" s="428"/>
      <c r="DR44" s="428"/>
      <c r="DS44" s="428"/>
      <c r="DT44" s="428"/>
      <c r="DU44" s="429"/>
      <c r="DV44" s="430">
        <f t="shared" si="21"/>
        <v>0</v>
      </c>
      <c r="DW44" s="194"/>
    </row>
    <row r="45" spans="1:127" ht="20.100000000000001" customHeight="1" x14ac:dyDescent="0.25">
      <c r="A45" s="449" t="str">
        <f t="shared" si="0"/>
        <v>N</v>
      </c>
      <c r="B45" s="527" t="str">
        <f>'Delivery Summary'!B45</f>
        <v>Beef Rotty</v>
      </c>
      <c r="C45" s="513" t="str">
        <f>'Delivery Summary'!C45</f>
        <v>RO6</v>
      </c>
      <c r="D45" s="269"/>
      <c r="E45" s="428"/>
      <c r="F45" s="428"/>
      <c r="G45" s="428"/>
      <c r="H45" s="428"/>
      <c r="I45" s="428"/>
      <c r="J45" s="428"/>
      <c r="K45" s="428"/>
      <c r="L45" s="428"/>
      <c r="M45" s="270"/>
      <c r="N45" s="428"/>
      <c r="O45" s="428"/>
      <c r="P45" s="428"/>
      <c r="Q45" s="428"/>
      <c r="R45" s="428"/>
      <c r="S45" s="429"/>
      <c r="T45" s="430">
        <f t="shared" si="1"/>
        <v>0</v>
      </c>
      <c r="U45" s="194"/>
      <c r="W45" s="440" t="str">
        <f t="shared" si="2"/>
        <v>N</v>
      </c>
      <c r="X45" s="527" t="str">
        <f t="shared" si="3"/>
        <v>Beef Rotty</v>
      </c>
      <c r="Y45" s="513" t="str">
        <f t="shared" si="4"/>
        <v>RO6</v>
      </c>
      <c r="Z45" s="269"/>
      <c r="AA45" s="428"/>
      <c r="AB45" s="428"/>
      <c r="AC45" s="428"/>
      <c r="AD45" s="428"/>
      <c r="AE45" s="428"/>
      <c r="AF45" s="428"/>
      <c r="AG45" s="428"/>
      <c r="AH45" s="428"/>
      <c r="AI45" s="270"/>
      <c r="AJ45" s="428"/>
      <c r="AK45" s="428"/>
      <c r="AL45" s="428"/>
      <c r="AM45" s="428"/>
      <c r="AN45" s="428"/>
      <c r="AO45" s="429"/>
      <c r="AP45" s="430">
        <f t="shared" si="5"/>
        <v>0</v>
      </c>
      <c r="AQ45" s="194"/>
      <c r="AR45" s="440" t="str">
        <f t="shared" si="6"/>
        <v>N</v>
      </c>
      <c r="AS45" s="527" t="str">
        <f t="shared" si="7"/>
        <v>Beef Rotty</v>
      </c>
      <c r="AT45" s="513" t="str">
        <f t="shared" si="8"/>
        <v>RO6</v>
      </c>
      <c r="AU45" s="269"/>
      <c r="AV45" s="428"/>
      <c r="AW45" s="428"/>
      <c r="AX45" s="428"/>
      <c r="AY45" s="428"/>
      <c r="AZ45" s="428"/>
      <c r="BA45" s="428"/>
      <c r="BB45" s="428"/>
      <c r="BC45" s="428"/>
      <c r="BD45" s="270"/>
      <c r="BE45" s="428"/>
      <c r="BF45" s="428"/>
      <c r="BG45" s="428"/>
      <c r="BH45" s="428"/>
      <c r="BI45" s="428"/>
      <c r="BJ45" s="429"/>
      <c r="BK45" s="430">
        <f t="shared" si="9"/>
        <v>0</v>
      </c>
      <c r="BL45" s="194"/>
      <c r="BM45" s="440" t="str">
        <f t="shared" si="10"/>
        <v>N</v>
      </c>
      <c r="BN45" s="527" t="str">
        <f t="shared" si="11"/>
        <v>Beef Rotty</v>
      </c>
      <c r="BO45" s="513" t="str">
        <f t="shared" si="12"/>
        <v>RO6</v>
      </c>
      <c r="BP45" s="269"/>
      <c r="BQ45" s="428"/>
      <c r="BR45" s="428"/>
      <c r="BS45" s="428"/>
      <c r="BT45" s="428"/>
      <c r="BU45" s="428"/>
      <c r="BV45" s="428"/>
      <c r="BW45" s="428"/>
      <c r="BX45" s="428"/>
      <c r="BY45" s="270"/>
      <c r="BZ45" s="428"/>
      <c r="CA45" s="428"/>
      <c r="CB45" s="428"/>
      <c r="CC45" s="428"/>
      <c r="CD45" s="428"/>
      <c r="CE45" s="429"/>
      <c r="CF45" s="430">
        <f t="shared" si="13"/>
        <v>0</v>
      </c>
      <c r="CG45" s="194"/>
      <c r="CH45" s="440" t="str">
        <f t="shared" si="14"/>
        <v>N</v>
      </c>
      <c r="CI45" s="527" t="str">
        <f t="shared" si="15"/>
        <v>Beef Rotty</v>
      </c>
      <c r="CJ45" s="513" t="str">
        <f t="shared" si="16"/>
        <v>RO6</v>
      </c>
      <c r="CK45" s="269"/>
      <c r="CL45" s="428"/>
      <c r="CM45" s="428"/>
      <c r="CN45" s="428"/>
      <c r="CO45" s="428"/>
      <c r="CP45" s="428"/>
      <c r="CQ45" s="428"/>
      <c r="CR45" s="428"/>
      <c r="CS45" s="428"/>
      <c r="CT45" s="270"/>
      <c r="CU45" s="428"/>
      <c r="CV45" s="428"/>
      <c r="CW45" s="428"/>
      <c r="CX45" s="428"/>
      <c r="CY45" s="428"/>
      <c r="CZ45" s="429"/>
      <c r="DA45" s="430">
        <f t="shared" si="17"/>
        <v>0</v>
      </c>
      <c r="DB45" s="194"/>
      <c r="DC45" s="440" t="str">
        <f t="shared" si="18"/>
        <v>N</v>
      </c>
      <c r="DD45" s="527" t="str">
        <f t="shared" si="19"/>
        <v>Beef Rotty</v>
      </c>
      <c r="DE45" s="513" t="str">
        <f t="shared" si="20"/>
        <v>RO6</v>
      </c>
      <c r="DF45" s="269"/>
      <c r="DG45" s="428"/>
      <c r="DH45" s="428"/>
      <c r="DI45" s="428"/>
      <c r="DJ45" s="428"/>
      <c r="DK45" s="428"/>
      <c r="DL45" s="428"/>
      <c r="DM45" s="428"/>
      <c r="DN45" s="428"/>
      <c r="DO45" s="270"/>
      <c r="DP45" s="428"/>
      <c r="DQ45" s="428"/>
      <c r="DR45" s="428"/>
      <c r="DS45" s="428"/>
      <c r="DT45" s="428"/>
      <c r="DU45" s="429"/>
      <c r="DV45" s="430">
        <f t="shared" si="21"/>
        <v>0</v>
      </c>
      <c r="DW45" s="194"/>
    </row>
    <row r="46" spans="1:127" ht="20.100000000000001" customHeight="1" x14ac:dyDescent="0.25">
      <c r="A46" s="449" t="str">
        <f t="shared" si="0"/>
        <v>N</v>
      </c>
      <c r="B46" s="526" t="str">
        <f>'Delivery Summary'!B46</f>
        <v>Vegetable Cutlet</v>
      </c>
      <c r="C46" s="513" t="str">
        <f>'Delivery Summary'!C46</f>
        <v>SE1</v>
      </c>
      <c r="D46" s="269"/>
      <c r="E46" s="428"/>
      <c r="F46" s="428"/>
      <c r="G46" s="428"/>
      <c r="H46" s="428"/>
      <c r="I46" s="428"/>
      <c r="J46" s="428"/>
      <c r="K46" s="428"/>
      <c r="L46" s="428"/>
      <c r="M46" s="270"/>
      <c r="N46" s="428"/>
      <c r="O46" s="428"/>
      <c r="P46" s="428"/>
      <c r="Q46" s="428"/>
      <c r="R46" s="428"/>
      <c r="S46" s="429"/>
      <c r="T46" s="430">
        <f t="shared" si="1"/>
        <v>0</v>
      </c>
      <c r="U46" s="194"/>
      <c r="W46" s="440" t="str">
        <f t="shared" si="2"/>
        <v>N</v>
      </c>
      <c r="X46" s="526" t="str">
        <f t="shared" si="3"/>
        <v>Vegetable Cutlet</v>
      </c>
      <c r="Y46" s="513" t="str">
        <f t="shared" si="4"/>
        <v>SE1</v>
      </c>
      <c r="Z46" s="269"/>
      <c r="AA46" s="428"/>
      <c r="AB46" s="428"/>
      <c r="AC46" s="428"/>
      <c r="AD46" s="428"/>
      <c r="AE46" s="428"/>
      <c r="AF46" s="428"/>
      <c r="AG46" s="428"/>
      <c r="AH46" s="428"/>
      <c r="AI46" s="270"/>
      <c r="AJ46" s="428"/>
      <c r="AK46" s="428"/>
      <c r="AL46" s="428"/>
      <c r="AM46" s="428"/>
      <c r="AN46" s="428"/>
      <c r="AO46" s="429"/>
      <c r="AP46" s="430">
        <f t="shared" si="5"/>
        <v>0</v>
      </c>
      <c r="AQ46" s="194"/>
      <c r="AR46" s="440" t="str">
        <f t="shared" si="6"/>
        <v>N</v>
      </c>
      <c r="AS46" s="526" t="str">
        <f t="shared" si="7"/>
        <v>Vegetable Cutlet</v>
      </c>
      <c r="AT46" s="513" t="str">
        <f t="shared" si="8"/>
        <v>SE1</v>
      </c>
      <c r="AU46" s="269"/>
      <c r="AV46" s="428"/>
      <c r="AW46" s="428"/>
      <c r="AX46" s="428"/>
      <c r="AY46" s="428"/>
      <c r="AZ46" s="428"/>
      <c r="BA46" s="428"/>
      <c r="BB46" s="428"/>
      <c r="BC46" s="428"/>
      <c r="BD46" s="270"/>
      <c r="BE46" s="428"/>
      <c r="BF46" s="428"/>
      <c r="BG46" s="428"/>
      <c r="BH46" s="428"/>
      <c r="BI46" s="428"/>
      <c r="BJ46" s="429"/>
      <c r="BK46" s="430">
        <f t="shared" si="9"/>
        <v>0</v>
      </c>
      <c r="BL46" s="194"/>
      <c r="BM46" s="440" t="str">
        <f t="shared" si="10"/>
        <v>N</v>
      </c>
      <c r="BN46" s="526" t="str">
        <f t="shared" si="11"/>
        <v>Vegetable Cutlet</v>
      </c>
      <c r="BO46" s="513" t="str">
        <f t="shared" si="12"/>
        <v>SE1</v>
      </c>
      <c r="BP46" s="269"/>
      <c r="BQ46" s="428"/>
      <c r="BR46" s="428"/>
      <c r="BS46" s="428"/>
      <c r="BT46" s="428"/>
      <c r="BU46" s="428"/>
      <c r="BV46" s="428"/>
      <c r="BW46" s="428"/>
      <c r="BX46" s="428"/>
      <c r="BY46" s="270"/>
      <c r="BZ46" s="428"/>
      <c r="CA46" s="428"/>
      <c r="CB46" s="428"/>
      <c r="CC46" s="428"/>
      <c r="CD46" s="428"/>
      <c r="CE46" s="429"/>
      <c r="CF46" s="430">
        <f t="shared" si="13"/>
        <v>0</v>
      </c>
      <c r="CG46" s="194"/>
      <c r="CH46" s="440" t="str">
        <f t="shared" si="14"/>
        <v>N</v>
      </c>
      <c r="CI46" s="526" t="str">
        <f t="shared" si="15"/>
        <v>Vegetable Cutlet</v>
      </c>
      <c r="CJ46" s="513" t="str">
        <f t="shared" si="16"/>
        <v>SE1</v>
      </c>
      <c r="CK46" s="269"/>
      <c r="CL46" s="428"/>
      <c r="CM46" s="428"/>
      <c r="CN46" s="428"/>
      <c r="CO46" s="428"/>
      <c r="CP46" s="428"/>
      <c r="CQ46" s="428"/>
      <c r="CR46" s="428"/>
      <c r="CS46" s="428"/>
      <c r="CT46" s="270"/>
      <c r="CU46" s="428"/>
      <c r="CV46" s="428"/>
      <c r="CW46" s="428"/>
      <c r="CX46" s="428"/>
      <c r="CY46" s="428"/>
      <c r="CZ46" s="429"/>
      <c r="DA46" s="430">
        <f t="shared" si="17"/>
        <v>0</v>
      </c>
      <c r="DB46" s="194"/>
      <c r="DC46" s="440" t="str">
        <f t="shared" si="18"/>
        <v>N</v>
      </c>
      <c r="DD46" s="526" t="str">
        <f t="shared" si="19"/>
        <v>Vegetable Cutlet</v>
      </c>
      <c r="DE46" s="513" t="str">
        <f t="shared" si="20"/>
        <v>SE1</v>
      </c>
      <c r="DF46" s="269"/>
      <c r="DG46" s="428"/>
      <c r="DH46" s="428"/>
      <c r="DI46" s="428"/>
      <c r="DJ46" s="428"/>
      <c r="DK46" s="428"/>
      <c r="DL46" s="428"/>
      <c r="DM46" s="428"/>
      <c r="DN46" s="428"/>
      <c r="DO46" s="270"/>
      <c r="DP46" s="428"/>
      <c r="DQ46" s="428"/>
      <c r="DR46" s="428"/>
      <c r="DS46" s="428"/>
      <c r="DT46" s="428"/>
      <c r="DU46" s="429"/>
      <c r="DV46" s="430">
        <f t="shared" si="21"/>
        <v>0</v>
      </c>
      <c r="DW46" s="194"/>
    </row>
    <row r="47" spans="1:127" ht="20.100000000000001" customHeight="1" x14ac:dyDescent="0.25">
      <c r="A47" s="449" t="str">
        <f t="shared" si="0"/>
        <v>N</v>
      </c>
      <c r="B47" s="526" t="str">
        <f>'Delivery Summary'!B47</f>
        <v>Fish Cutlet</v>
      </c>
      <c r="C47" s="513" t="str">
        <f>'Delivery Summary'!C47</f>
        <v>SE2</v>
      </c>
      <c r="D47" s="269"/>
      <c r="E47" s="428"/>
      <c r="F47" s="428"/>
      <c r="G47" s="428"/>
      <c r="H47" s="428"/>
      <c r="I47" s="428"/>
      <c r="J47" s="428"/>
      <c r="K47" s="428"/>
      <c r="L47" s="428"/>
      <c r="M47" s="270"/>
      <c r="N47" s="428"/>
      <c r="O47" s="428"/>
      <c r="P47" s="428"/>
      <c r="Q47" s="428"/>
      <c r="R47" s="428"/>
      <c r="S47" s="429"/>
      <c r="T47" s="430">
        <f t="shared" si="1"/>
        <v>0</v>
      </c>
      <c r="U47" s="194"/>
      <c r="W47" s="440" t="str">
        <f t="shared" si="2"/>
        <v>N</v>
      </c>
      <c r="X47" s="526" t="str">
        <f t="shared" si="3"/>
        <v>Fish Cutlet</v>
      </c>
      <c r="Y47" s="513" t="str">
        <f t="shared" si="4"/>
        <v>SE2</v>
      </c>
      <c r="Z47" s="269"/>
      <c r="AA47" s="428"/>
      <c r="AB47" s="428"/>
      <c r="AC47" s="428"/>
      <c r="AD47" s="428"/>
      <c r="AE47" s="428"/>
      <c r="AF47" s="428"/>
      <c r="AG47" s="428"/>
      <c r="AH47" s="428"/>
      <c r="AI47" s="270"/>
      <c r="AJ47" s="428"/>
      <c r="AK47" s="428"/>
      <c r="AL47" s="428"/>
      <c r="AM47" s="428"/>
      <c r="AN47" s="428"/>
      <c r="AO47" s="429"/>
      <c r="AP47" s="430">
        <f t="shared" si="5"/>
        <v>0</v>
      </c>
      <c r="AQ47" s="194"/>
      <c r="AR47" s="440" t="str">
        <f t="shared" si="6"/>
        <v>N</v>
      </c>
      <c r="AS47" s="526" t="str">
        <f t="shared" si="7"/>
        <v>Fish Cutlet</v>
      </c>
      <c r="AT47" s="513" t="str">
        <f t="shared" si="8"/>
        <v>SE2</v>
      </c>
      <c r="AU47" s="269"/>
      <c r="AV47" s="428"/>
      <c r="AW47" s="428"/>
      <c r="AX47" s="428"/>
      <c r="AY47" s="428"/>
      <c r="AZ47" s="428"/>
      <c r="BA47" s="428"/>
      <c r="BB47" s="428"/>
      <c r="BC47" s="428"/>
      <c r="BD47" s="270"/>
      <c r="BE47" s="428"/>
      <c r="BF47" s="428"/>
      <c r="BG47" s="428"/>
      <c r="BH47" s="428"/>
      <c r="BI47" s="428"/>
      <c r="BJ47" s="429"/>
      <c r="BK47" s="430">
        <f t="shared" si="9"/>
        <v>0</v>
      </c>
      <c r="BL47" s="194"/>
      <c r="BM47" s="440" t="str">
        <f t="shared" si="10"/>
        <v>N</v>
      </c>
      <c r="BN47" s="526" t="str">
        <f t="shared" si="11"/>
        <v>Fish Cutlet</v>
      </c>
      <c r="BO47" s="513" t="str">
        <f t="shared" si="12"/>
        <v>SE2</v>
      </c>
      <c r="BP47" s="269"/>
      <c r="BQ47" s="428"/>
      <c r="BR47" s="428"/>
      <c r="BS47" s="428"/>
      <c r="BT47" s="428"/>
      <c r="BU47" s="428"/>
      <c r="BV47" s="428"/>
      <c r="BW47" s="428"/>
      <c r="BX47" s="428"/>
      <c r="BY47" s="270"/>
      <c r="BZ47" s="428"/>
      <c r="CA47" s="428"/>
      <c r="CB47" s="428"/>
      <c r="CC47" s="428"/>
      <c r="CD47" s="428"/>
      <c r="CE47" s="429"/>
      <c r="CF47" s="430">
        <f t="shared" si="13"/>
        <v>0</v>
      </c>
      <c r="CG47" s="194"/>
      <c r="CH47" s="440" t="str">
        <f t="shared" si="14"/>
        <v>N</v>
      </c>
      <c r="CI47" s="526" t="str">
        <f t="shared" si="15"/>
        <v>Fish Cutlet</v>
      </c>
      <c r="CJ47" s="513" t="str">
        <f t="shared" si="16"/>
        <v>SE2</v>
      </c>
      <c r="CK47" s="269"/>
      <c r="CL47" s="428"/>
      <c r="CM47" s="428"/>
      <c r="CN47" s="428"/>
      <c r="CO47" s="428"/>
      <c r="CP47" s="428"/>
      <c r="CQ47" s="428"/>
      <c r="CR47" s="428"/>
      <c r="CS47" s="428"/>
      <c r="CT47" s="270"/>
      <c r="CU47" s="428"/>
      <c r="CV47" s="428"/>
      <c r="CW47" s="428"/>
      <c r="CX47" s="428"/>
      <c r="CY47" s="428"/>
      <c r="CZ47" s="429"/>
      <c r="DA47" s="430">
        <f t="shared" si="17"/>
        <v>0</v>
      </c>
      <c r="DB47" s="194"/>
      <c r="DC47" s="440" t="str">
        <f t="shared" si="18"/>
        <v>N</v>
      </c>
      <c r="DD47" s="526" t="str">
        <f t="shared" si="19"/>
        <v>Fish Cutlet</v>
      </c>
      <c r="DE47" s="513" t="str">
        <f t="shared" si="20"/>
        <v>SE2</v>
      </c>
      <c r="DF47" s="269"/>
      <c r="DG47" s="428"/>
      <c r="DH47" s="428"/>
      <c r="DI47" s="428"/>
      <c r="DJ47" s="428"/>
      <c r="DK47" s="428"/>
      <c r="DL47" s="428"/>
      <c r="DM47" s="428"/>
      <c r="DN47" s="428"/>
      <c r="DO47" s="270"/>
      <c r="DP47" s="428"/>
      <c r="DQ47" s="428"/>
      <c r="DR47" s="428"/>
      <c r="DS47" s="428"/>
      <c r="DT47" s="428"/>
      <c r="DU47" s="429"/>
      <c r="DV47" s="430">
        <f t="shared" si="21"/>
        <v>0</v>
      </c>
      <c r="DW47" s="194"/>
    </row>
    <row r="48" spans="1:127" ht="20.100000000000001" customHeight="1" x14ac:dyDescent="0.25">
      <c r="A48" s="449" t="str">
        <f t="shared" si="0"/>
        <v>N</v>
      </c>
      <c r="B48" s="526" t="str">
        <f>'Delivery Summary'!B48</f>
        <v>Egg Cutlet</v>
      </c>
      <c r="C48" s="513" t="str">
        <f>'Delivery Summary'!C48</f>
        <v>SE3</v>
      </c>
      <c r="D48" s="269"/>
      <c r="E48" s="428"/>
      <c r="F48" s="428"/>
      <c r="G48" s="428"/>
      <c r="H48" s="428"/>
      <c r="I48" s="428"/>
      <c r="J48" s="428"/>
      <c r="K48" s="428"/>
      <c r="L48" s="428"/>
      <c r="M48" s="270"/>
      <c r="N48" s="428"/>
      <c r="O48" s="428"/>
      <c r="P48" s="428"/>
      <c r="Q48" s="428"/>
      <c r="R48" s="428"/>
      <c r="S48" s="429"/>
      <c r="T48" s="430">
        <f t="shared" si="1"/>
        <v>0</v>
      </c>
      <c r="U48" s="194"/>
      <c r="W48" s="440" t="str">
        <f t="shared" si="2"/>
        <v>N</v>
      </c>
      <c r="X48" s="526" t="str">
        <f t="shared" si="3"/>
        <v>Egg Cutlet</v>
      </c>
      <c r="Y48" s="513" t="str">
        <f t="shared" si="4"/>
        <v>SE3</v>
      </c>
      <c r="Z48" s="269"/>
      <c r="AA48" s="428"/>
      <c r="AB48" s="428"/>
      <c r="AC48" s="428"/>
      <c r="AD48" s="428"/>
      <c r="AE48" s="428"/>
      <c r="AF48" s="428"/>
      <c r="AG48" s="428"/>
      <c r="AH48" s="428"/>
      <c r="AI48" s="270"/>
      <c r="AJ48" s="428"/>
      <c r="AK48" s="428"/>
      <c r="AL48" s="428"/>
      <c r="AM48" s="428"/>
      <c r="AN48" s="428"/>
      <c r="AO48" s="429"/>
      <c r="AP48" s="430">
        <f t="shared" si="5"/>
        <v>0</v>
      </c>
      <c r="AQ48" s="194"/>
      <c r="AR48" s="440" t="str">
        <f t="shared" si="6"/>
        <v>N</v>
      </c>
      <c r="AS48" s="526" t="str">
        <f t="shared" si="7"/>
        <v>Egg Cutlet</v>
      </c>
      <c r="AT48" s="513" t="str">
        <f t="shared" si="8"/>
        <v>SE3</v>
      </c>
      <c r="AU48" s="269"/>
      <c r="AV48" s="428"/>
      <c r="AW48" s="428"/>
      <c r="AX48" s="428"/>
      <c r="AY48" s="428"/>
      <c r="AZ48" s="428"/>
      <c r="BA48" s="428"/>
      <c r="BB48" s="428"/>
      <c r="BC48" s="428"/>
      <c r="BD48" s="270"/>
      <c r="BE48" s="428"/>
      <c r="BF48" s="428"/>
      <c r="BG48" s="428"/>
      <c r="BH48" s="428"/>
      <c r="BI48" s="428"/>
      <c r="BJ48" s="429"/>
      <c r="BK48" s="430">
        <f t="shared" si="9"/>
        <v>0</v>
      </c>
      <c r="BL48" s="194"/>
      <c r="BM48" s="440" t="str">
        <f t="shared" si="10"/>
        <v>N</v>
      </c>
      <c r="BN48" s="526" t="str">
        <f t="shared" si="11"/>
        <v>Egg Cutlet</v>
      </c>
      <c r="BO48" s="513" t="str">
        <f t="shared" si="12"/>
        <v>SE3</v>
      </c>
      <c r="BP48" s="269"/>
      <c r="BQ48" s="428"/>
      <c r="BR48" s="428"/>
      <c r="BS48" s="428"/>
      <c r="BT48" s="428"/>
      <c r="BU48" s="428"/>
      <c r="BV48" s="428"/>
      <c r="BW48" s="428"/>
      <c r="BX48" s="428"/>
      <c r="BY48" s="270"/>
      <c r="BZ48" s="428"/>
      <c r="CA48" s="428"/>
      <c r="CB48" s="428"/>
      <c r="CC48" s="428"/>
      <c r="CD48" s="428"/>
      <c r="CE48" s="429"/>
      <c r="CF48" s="430">
        <f t="shared" si="13"/>
        <v>0</v>
      </c>
      <c r="CG48" s="194"/>
      <c r="CH48" s="440" t="str">
        <f t="shared" si="14"/>
        <v>N</v>
      </c>
      <c r="CI48" s="526" t="str">
        <f t="shared" si="15"/>
        <v>Egg Cutlet</v>
      </c>
      <c r="CJ48" s="513" t="str">
        <f t="shared" si="16"/>
        <v>SE3</v>
      </c>
      <c r="CK48" s="269"/>
      <c r="CL48" s="428"/>
      <c r="CM48" s="428"/>
      <c r="CN48" s="428"/>
      <c r="CO48" s="428"/>
      <c r="CP48" s="428"/>
      <c r="CQ48" s="428"/>
      <c r="CR48" s="428"/>
      <c r="CS48" s="428"/>
      <c r="CT48" s="270"/>
      <c r="CU48" s="428"/>
      <c r="CV48" s="428"/>
      <c r="CW48" s="428"/>
      <c r="CX48" s="428"/>
      <c r="CY48" s="428"/>
      <c r="CZ48" s="429"/>
      <c r="DA48" s="430">
        <f t="shared" si="17"/>
        <v>0</v>
      </c>
      <c r="DB48" s="194"/>
      <c r="DC48" s="440" t="str">
        <f t="shared" si="18"/>
        <v>N</v>
      </c>
      <c r="DD48" s="526" t="str">
        <f t="shared" si="19"/>
        <v>Egg Cutlet</v>
      </c>
      <c r="DE48" s="513" t="str">
        <f t="shared" si="20"/>
        <v>SE3</v>
      </c>
      <c r="DF48" s="269"/>
      <c r="DG48" s="428"/>
      <c r="DH48" s="428"/>
      <c r="DI48" s="428"/>
      <c r="DJ48" s="428"/>
      <c r="DK48" s="428"/>
      <c r="DL48" s="428"/>
      <c r="DM48" s="428"/>
      <c r="DN48" s="428"/>
      <c r="DO48" s="270"/>
      <c r="DP48" s="428"/>
      <c r="DQ48" s="428"/>
      <c r="DR48" s="428"/>
      <c r="DS48" s="428"/>
      <c r="DT48" s="428"/>
      <c r="DU48" s="429"/>
      <c r="DV48" s="430">
        <f t="shared" si="21"/>
        <v>0</v>
      </c>
      <c r="DW48" s="194"/>
    </row>
    <row r="49" spans="1:127" ht="20.100000000000001" customHeight="1" x14ac:dyDescent="0.25">
      <c r="A49" s="449" t="str">
        <f t="shared" si="0"/>
        <v>N</v>
      </c>
      <c r="B49" s="526" t="str">
        <f>'Delivery Summary'!B49</f>
        <v>Vegetable Pattie</v>
      </c>
      <c r="C49" s="513" t="str">
        <f>'Delivery Summary'!C49</f>
        <v>SE4</v>
      </c>
      <c r="D49" s="269"/>
      <c r="E49" s="428"/>
      <c r="F49" s="428"/>
      <c r="G49" s="428"/>
      <c r="H49" s="428"/>
      <c r="I49" s="428"/>
      <c r="J49" s="428"/>
      <c r="K49" s="428"/>
      <c r="L49" s="428"/>
      <c r="M49" s="270"/>
      <c r="N49" s="428"/>
      <c r="O49" s="428"/>
      <c r="P49" s="428"/>
      <c r="Q49" s="428"/>
      <c r="R49" s="428"/>
      <c r="S49" s="429"/>
      <c r="T49" s="430">
        <f t="shared" si="1"/>
        <v>0</v>
      </c>
      <c r="U49" s="194"/>
      <c r="W49" s="440" t="str">
        <f t="shared" si="2"/>
        <v>N</v>
      </c>
      <c r="X49" s="526" t="str">
        <f t="shared" si="3"/>
        <v>Vegetable Pattie</v>
      </c>
      <c r="Y49" s="513" t="str">
        <f t="shared" si="4"/>
        <v>SE4</v>
      </c>
      <c r="Z49" s="269"/>
      <c r="AA49" s="428"/>
      <c r="AB49" s="428"/>
      <c r="AC49" s="428"/>
      <c r="AD49" s="428"/>
      <c r="AE49" s="428"/>
      <c r="AF49" s="428"/>
      <c r="AG49" s="428"/>
      <c r="AH49" s="428"/>
      <c r="AI49" s="270"/>
      <c r="AJ49" s="428"/>
      <c r="AK49" s="428"/>
      <c r="AL49" s="428"/>
      <c r="AM49" s="428"/>
      <c r="AN49" s="428"/>
      <c r="AO49" s="429"/>
      <c r="AP49" s="430">
        <f t="shared" si="5"/>
        <v>0</v>
      </c>
      <c r="AQ49" s="194"/>
      <c r="AR49" s="440" t="str">
        <f t="shared" si="6"/>
        <v>N</v>
      </c>
      <c r="AS49" s="526" t="str">
        <f t="shared" si="7"/>
        <v>Vegetable Pattie</v>
      </c>
      <c r="AT49" s="513" t="str">
        <f t="shared" si="8"/>
        <v>SE4</v>
      </c>
      <c r="AU49" s="269"/>
      <c r="AV49" s="428"/>
      <c r="AW49" s="428"/>
      <c r="AX49" s="428"/>
      <c r="AY49" s="428"/>
      <c r="AZ49" s="428"/>
      <c r="BA49" s="428"/>
      <c r="BB49" s="428"/>
      <c r="BC49" s="428"/>
      <c r="BD49" s="270"/>
      <c r="BE49" s="428"/>
      <c r="BF49" s="428"/>
      <c r="BG49" s="428"/>
      <c r="BH49" s="428"/>
      <c r="BI49" s="428"/>
      <c r="BJ49" s="429"/>
      <c r="BK49" s="430">
        <f t="shared" si="9"/>
        <v>0</v>
      </c>
      <c r="BL49" s="194"/>
      <c r="BM49" s="440" t="str">
        <f t="shared" si="10"/>
        <v>N</v>
      </c>
      <c r="BN49" s="526" t="str">
        <f t="shared" si="11"/>
        <v>Vegetable Pattie</v>
      </c>
      <c r="BO49" s="513" t="str">
        <f t="shared" si="12"/>
        <v>SE4</v>
      </c>
      <c r="BP49" s="269"/>
      <c r="BQ49" s="428"/>
      <c r="BR49" s="428"/>
      <c r="BS49" s="428"/>
      <c r="BT49" s="428"/>
      <c r="BU49" s="428"/>
      <c r="BV49" s="428"/>
      <c r="BW49" s="428"/>
      <c r="BX49" s="428"/>
      <c r="BY49" s="270"/>
      <c r="BZ49" s="428"/>
      <c r="CA49" s="428"/>
      <c r="CB49" s="428"/>
      <c r="CC49" s="428"/>
      <c r="CD49" s="428"/>
      <c r="CE49" s="429"/>
      <c r="CF49" s="430">
        <f t="shared" si="13"/>
        <v>0</v>
      </c>
      <c r="CG49" s="194"/>
      <c r="CH49" s="440" t="str">
        <f t="shared" si="14"/>
        <v>N</v>
      </c>
      <c r="CI49" s="526" t="str">
        <f t="shared" si="15"/>
        <v>Vegetable Pattie</v>
      </c>
      <c r="CJ49" s="513" t="str">
        <f t="shared" si="16"/>
        <v>SE4</v>
      </c>
      <c r="CK49" s="269"/>
      <c r="CL49" s="428"/>
      <c r="CM49" s="428"/>
      <c r="CN49" s="428"/>
      <c r="CO49" s="428"/>
      <c r="CP49" s="428"/>
      <c r="CQ49" s="428"/>
      <c r="CR49" s="428"/>
      <c r="CS49" s="428"/>
      <c r="CT49" s="270"/>
      <c r="CU49" s="428"/>
      <c r="CV49" s="428"/>
      <c r="CW49" s="428"/>
      <c r="CX49" s="428"/>
      <c r="CY49" s="428"/>
      <c r="CZ49" s="429"/>
      <c r="DA49" s="430">
        <f t="shared" si="17"/>
        <v>0</v>
      </c>
      <c r="DB49" s="194"/>
      <c r="DC49" s="440" t="str">
        <f t="shared" si="18"/>
        <v>N</v>
      </c>
      <c r="DD49" s="526" t="str">
        <f t="shared" si="19"/>
        <v>Vegetable Pattie</v>
      </c>
      <c r="DE49" s="513" t="str">
        <f t="shared" si="20"/>
        <v>SE4</v>
      </c>
      <c r="DF49" s="269"/>
      <c r="DG49" s="428"/>
      <c r="DH49" s="428"/>
      <c r="DI49" s="428"/>
      <c r="DJ49" s="428"/>
      <c r="DK49" s="428"/>
      <c r="DL49" s="428"/>
      <c r="DM49" s="428"/>
      <c r="DN49" s="428"/>
      <c r="DO49" s="270"/>
      <c r="DP49" s="428"/>
      <c r="DQ49" s="428"/>
      <c r="DR49" s="428"/>
      <c r="DS49" s="428"/>
      <c r="DT49" s="428"/>
      <c r="DU49" s="429"/>
      <c r="DV49" s="430">
        <f t="shared" si="21"/>
        <v>0</v>
      </c>
      <c r="DW49" s="194"/>
    </row>
    <row r="50" spans="1:127" ht="20.100000000000001" customHeight="1" x14ac:dyDescent="0.25">
      <c r="A50" s="449" t="str">
        <f t="shared" si="0"/>
        <v>Y</v>
      </c>
      <c r="B50" s="526" t="str">
        <f>'Delivery Summary'!B50</f>
        <v>Fish Pattie</v>
      </c>
      <c r="C50" s="513" t="str">
        <f>'Delivery Summary'!C50</f>
        <v>SE5</v>
      </c>
      <c r="D50" s="269"/>
      <c r="E50" s="428"/>
      <c r="F50" s="428"/>
      <c r="G50" s="428">
        <v>0</v>
      </c>
      <c r="H50" s="428">
        <v>5</v>
      </c>
      <c r="I50" s="428">
        <v>5</v>
      </c>
      <c r="J50" s="428">
        <v>5</v>
      </c>
      <c r="K50" s="428">
        <v>5</v>
      </c>
      <c r="L50" s="428">
        <v>5</v>
      </c>
      <c r="M50" s="270">
        <v>5</v>
      </c>
      <c r="N50" s="428">
        <v>10</v>
      </c>
      <c r="O50" s="428">
        <v>10</v>
      </c>
      <c r="P50" s="428">
        <v>15</v>
      </c>
      <c r="Q50" s="428">
        <v>20</v>
      </c>
      <c r="R50" s="428">
        <v>25</v>
      </c>
      <c r="S50" s="429"/>
      <c r="T50" s="430">
        <f t="shared" si="1"/>
        <v>110</v>
      </c>
      <c r="U50" s="194"/>
      <c r="W50" s="440" t="str">
        <f t="shared" si="2"/>
        <v>Y</v>
      </c>
      <c r="X50" s="526" t="str">
        <f t="shared" si="3"/>
        <v>Fish Pattie</v>
      </c>
      <c r="Y50" s="513" t="str">
        <f t="shared" si="4"/>
        <v>SE5</v>
      </c>
      <c r="Z50" s="269"/>
      <c r="AA50" s="428"/>
      <c r="AB50" s="428"/>
      <c r="AC50" s="428">
        <v>0</v>
      </c>
      <c r="AD50" s="428">
        <v>5</v>
      </c>
      <c r="AE50" s="428">
        <v>5</v>
      </c>
      <c r="AF50" s="428">
        <v>5</v>
      </c>
      <c r="AG50" s="428">
        <v>5</v>
      </c>
      <c r="AH50" s="428">
        <v>5</v>
      </c>
      <c r="AI50" s="270">
        <v>5</v>
      </c>
      <c r="AJ50" s="428">
        <v>10</v>
      </c>
      <c r="AK50" s="428">
        <v>10</v>
      </c>
      <c r="AL50" s="428">
        <v>15</v>
      </c>
      <c r="AM50" s="428">
        <v>20</v>
      </c>
      <c r="AN50" s="428">
        <v>25</v>
      </c>
      <c r="AO50" s="429"/>
      <c r="AP50" s="430">
        <f t="shared" si="5"/>
        <v>110</v>
      </c>
      <c r="AQ50" s="194"/>
      <c r="AR50" s="440" t="str">
        <f t="shared" si="6"/>
        <v>Y</v>
      </c>
      <c r="AS50" s="526" t="str">
        <f t="shared" si="7"/>
        <v>Fish Pattie</v>
      </c>
      <c r="AT50" s="513" t="str">
        <f t="shared" si="8"/>
        <v>SE5</v>
      </c>
      <c r="AU50" s="269"/>
      <c r="AV50" s="428"/>
      <c r="AW50" s="428"/>
      <c r="AX50" s="428">
        <v>0</v>
      </c>
      <c r="AY50" s="428">
        <v>3</v>
      </c>
      <c r="AZ50" s="428">
        <v>5</v>
      </c>
      <c r="BA50" s="428">
        <v>10</v>
      </c>
      <c r="BB50" s="428">
        <v>10</v>
      </c>
      <c r="BC50" s="428">
        <v>5</v>
      </c>
      <c r="BD50" s="270">
        <v>10</v>
      </c>
      <c r="BE50" s="428">
        <v>10</v>
      </c>
      <c r="BF50" s="428">
        <v>20</v>
      </c>
      <c r="BG50" s="428">
        <v>20</v>
      </c>
      <c r="BH50" s="428">
        <v>40</v>
      </c>
      <c r="BI50" s="428">
        <v>27</v>
      </c>
      <c r="BJ50" s="429"/>
      <c r="BK50" s="430">
        <f t="shared" si="9"/>
        <v>160</v>
      </c>
      <c r="BL50" s="194"/>
      <c r="BM50" s="440" t="str">
        <f t="shared" si="10"/>
        <v>Y</v>
      </c>
      <c r="BN50" s="526" t="str">
        <f t="shared" si="11"/>
        <v>Fish Pattie</v>
      </c>
      <c r="BO50" s="513" t="str">
        <f t="shared" si="12"/>
        <v>SE5</v>
      </c>
      <c r="BP50" s="269"/>
      <c r="BQ50" s="428"/>
      <c r="BR50" s="428"/>
      <c r="BS50" s="428">
        <v>0</v>
      </c>
      <c r="BT50" s="428">
        <v>3</v>
      </c>
      <c r="BU50" s="428">
        <v>5</v>
      </c>
      <c r="BV50" s="428">
        <v>10</v>
      </c>
      <c r="BW50" s="428">
        <v>10</v>
      </c>
      <c r="BX50" s="428">
        <v>5</v>
      </c>
      <c r="BY50" s="270">
        <v>10</v>
      </c>
      <c r="BZ50" s="428">
        <v>10</v>
      </c>
      <c r="CA50" s="428">
        <v>10</v>
      </c>
      <c r="CB50" s="428">
        <v>10</v>
      </c>
      <c r="CC50" s="428">
        <v>40</v>
      </c>
      <c r="CD50" s="428">
        <v>27</v>
      </c>
      <c r="CE50" s="429"/>
      <c r="CF50" s="430">
        <f t="shared" si="13"/>
        <v>140</v>
      </c>
      <c r="CG50" s="194"/>
      <c r="CH50" s="440" t="str">
        <f t="shared" si="14"/>
        <v>N</v>
      </c>
      <c r="CI50" s="526" t="str">
        <f t="shared" si="15"/>
        <v>Fish Pattie</v>
      </c>
      <c r="CJ50" s="513" t="str">
        <f t="shared" si="16"/>
        <v>SE5</v>
      </c>
      <c r="CK50" s="269"/>
      <c r="CL50" s="428"/>
      <c r="CM50" s="428"/>
      <c r="CN50" s="428"/>
      <c r="CO50" s="428"/>
      <c r="CP50" s="428"/>
      <c r="CQ50" s="428"/>
      <c r="CR50" s="428"/>
      <c r="CS50" s="428"/>
      <c r="CT50" s="270"/>
      <c r="CU50" s="428"/>
      <c r="CV50" s="428"/>
      <c r="CW50" s="428"/>
      <c r="CX50" s="428"/>
      <c r="CY50" s="428"/>
      <c r="CZ50" s="429"/>
      <c r="DA50" s="430">
        <f t="shared" si="17"/>
        <v>0</v>
      </c>
      <c r="DB50" s="194"/>
      <c r="DC50" s="440" t="str">
        <f t="shared" si="18"/>
        <v>Y</v>
      </c>
      <c r="DD50" s="526" t="str">
        <f t="shared" si="19"/>
        <v>Fish Pattie</v>
      </c>
      <c r="DE50" s="513" t="str">
        <f t="shared" si="20"/>
        <v>SE5</v>
      </c>
      <c r="DF50" s="269"/>
      <c r="DG50" s="428">
        <v>0</v>
      </c>
      <c r="DH50" s="428"/>
      <c r="DI50" s="428"/>
      <c r="DJ50" s="428"/>
      <c r="DK50" s="428"/>
      <c r="DL50" s="428"/>
      <c r="DM50" s="428">
        <v>40</v>
      </c>
      <c r="DN50" s="428">
        <v>20</v>
      </c>
      <c r="DO50" s="270">
        <v>20</v>
      </c>
      <c r="DP50" s="428">
        <v>20</v>
      </c>
      <c r="DQ50" s="428">
        <v>40</v>
      </c>
      <c r="DR50" s="428">
        <v>20</v>
      </c>
      <c r="DS50" s="428">
        <v>30</v>
      </c>
      <c r="DT50" s="428">
        <v>20</v>
      </c>
      <c r="DU50" s="429"/>
      <c r="DV50" s="430">
        <f t="shared" si="21"/>
        <v>210</v>
      </c>
      <c r="DW50" s="194"/>
    </row>
    <row r="51" spans="1:127" ht="20.100000000000001" customHeight="1" x14ac:dyDescent="0.25">
      <c r="A51" s="449" t="str">
        <f t="shared" si="0"/>
        <v>N</v>
      </c>
      <c r="B51" s="528" t="str">
        <f>'Delivery Summary'!B51</f>
        <v>Stuffed Chillie</v>
      </c>
      <c r="C51" s="513" t="str">
        <f>'Delivery Summary'!C51</f>
        <v>SE6</v>
      </c>
      <c r="D51" s="272"/>
      <c r="E51" s="432"/>
      <c r="F51" s="432"/>
      <c r="G51" s="432"/>
      <c r="H51" s="432"/>
      <c r="I51" s="432"/>
      <c r="J51" s="432"/>
      <c r="K51" s="432"/>
      <c r="L51" s="432"/>
      <c r="M51" s="432"/>
      <c r="N51" s="432"/>
      <c r="O51" s="432"/>
      <c r="P51" s="432"/>
      <c r="Q51" s="432"/>
      <c r="R51" s="432"/>
      <c r="S51" s="433"/>
      <c r="T51" s="430">
        <f t="shared" si="1"/>
        <v>0</v>
      </c>
      <c r="U51" s="194"/>
      <c r="W51" s="440" t="str">
        <f t="shared" si="2"/>
        <v>N</v>
      </c>
      <c r="X51" s="528" t="str">
        <f t="shared" si="3"/>
        <v>Stuffed Chillie</v>
      </c>
      <c r="Y51" s="513" t="str">
        <f t="shared" si="4"/>
        <v>SE6</v>
      </c>
      <c r="Z51" s="272"/>
      <c r="AA51" s="432"/>
      <c r="AB51" s="432"/>
      <c r="AC51" s="432"/>
      <c r="AD51" s="432"/>
      <c r="AE51" s="432"/>
      <c r="AF51" s="432"/>
      <c r="AG51" s="432"/>
      <c r="AH51" s="432"/>
      <c r="AI51" s="432"/>
      <c r="AJ51" s="432"/>
      <c r="AK51" s="432"/>
      <c r="AL51" s="432"/>
      <c r="AM51" s="432"/>
      <c r="AN51" s="432"/>
      <c r="AO51" s="433"/>
      <c r="AP51" s="430">
        <f t="shared" si="5"/>
        <v>0</v>
      </c>
      <c r="AQ51" s="194"/>
      <c r="AR51" s="440" t="str">
        <f t="shared" si="6"/>
        <v>N</v>
      </c>
      <c r="AS51" s="528" t="str">
        <f t="shared" si="7"/>
        <v>Stuffed Chillie</v>
      </c>
      <c r="AT51" s="513" t="str">
        <f t="shared" si="8"/>
        <v>SE6</v>
      </c>
      <c r="AU51" s="272"/>
      <c r="AV51" s="432"/>
      <c r="AW51" s="432"/>
      <c r="AX51" s="432"/>
      <c r="AY51" s="432"/>
      <c r="AZ51" s="432"/>
      <c r="BA51" s="432"/>
      <c r="BB51" s="432"/>
      <c r="BC51" s="432"/>
      <c r="BD51" s="432"/>
      <c r="BE51" s="432"/>
      <c r="BF51" s="432"/>
      <c r="BG51" s="432"/>
      <c r="BH51" s="432"/>
      <c r="BI51" s="432"/>
      <c r="BJ51" s="433"/>
      <c r="BK51" s="430">
        <f t="shared" si="9"/>
        <v>0</v>
      </c>
      <c r="BL51" s="194"/>
      <c r="BM51" s="440" t="str">
        <f t="shared" si="10"/>
        <v>N</v>
      </c>
      <c r="BN51" s="528" t="str">
        <f t="shared" si="11"/>
        <v>Stuffed Chillie</v>
      </c>
      <c r="BO51" s="513" t="str">
        <f t="shared" si="12"/>
        <v>SE6</v>
      </c>
      <c r="BP51" s="272"/>
      <c r="BQ51" s="432"/>
      <c r="BR51" s="432"/>
      <c r="BS51" s="432"/>
      <c r="BT51" s="432"/>
      <c r="BU51" s="432"/>
      <c r="BV51" s="432"/>
      <c r="BW51" s="432"/>
      <c r="BX51" s="432"/>
      <c r="BY51" s="432"/>
      <c r="BZ51" s="432"/>
      <c r="CA51" s="432"/>
      <c r="CB51" s="432"/>
      <c r="CC51" s="432"/>
      <c r="CD51" s="432"/>
      <c r="CE51" s="433"/>
      <c r="CF51" s="430">
        <f t="shared" si="13"/>
        <v>0</v>
      </c>
      <c r="CG51" s="194"/>
      <c r="CH51" s="440" t="str">
        <f t="shared" si="14"/>
        <v>N</v>
      </c>
      <c r="CI51" s="528" t="str">
        <f t="shared" si="15"/>
        <v>Stuffed Chillie</v>
      </c>
      <c r="CJ51" s="513" t="str">
        <f t="shared" si="16"/>
        <v>SE6</v>
      </c>
      <c r="CK51" s="272"/>
      <c r="CL51" s="432"/>
      <c r="CM51" s="432"/>
      <c r="CN51" s="432"/>
      <c r="CO51" s="432"/>
      <c r="CP51" s="432"/>
      <c r="CQ51" s="432"/>
      <c r="CR51" s="432"/>
      <c r="CS51" s="432"/>
      <c r="CT51" s="432"/>
      <c r="CU51" s="432"/>
      <c r="CV51" s="432"/>
      <c r="CW51" s="432"/>
      <c r="CX51" s="432"/>
      <c r="CY51" s="432"/>
      <c r="CZ51" s="433"/>
      <c r="DA51" s="430">
        <f t="shared" si="17"/>
        <v>0</v>
      </c>
      <c r="DB51" s="194"/>
      <c r="DC51" s="440" t="str">
        <f t="shared" si="18"/>
        <v>N</v>
      </c>
      <c r="DD51" s="528" t="str">
        <f t="shared" si="19"/>
        <v>Stuffed Chillie</v>
      </c>
      <c r="DE51" s="513" t="str">
        <f t="shared" si="20"/>
        <v>SE6</v>
      </c>
      <c r="DF51" s="272"/>
      <c r="DG51" s="432"/>
      <c r="DH51" s="432"/>
      <c r="DI51" s="432"/>
      <c r="DJ51" s="432"/>
      <c r="DK51" s="432"/>
      <c r="DL51" s="432"/>
      <c r="DM51" s="432"/>
      <c r="DN51" s="432"/>
      <c r="DO51" s="432"/>
      <c r="DP51" s="432"/>
      <c r="DQ51" s="432"/>
      <c r="DR51" s="432"/>
      <c r="DS51" s="432"/>
      <c r="DT51" s="432"/>
      <c r="DU51" s="433"/>
      <c r="DV51" s="430">
        <f t="shared" si="21"/>
        <v>0</v>
      </c>
      <c r="DW51" s="194"/>
    </row>
    <row r="52" spans="1:127" ht="20.100000000000001" customHeight="1" x14ac:dyDescent="0.25">
      <c r="A52" s="449" t="str">
        <f t="shared" si="0"/>
        <v>Y</v>
      </c>
      <c r="B52" s="526" t="str">
        <f>'Delivery Summary'!B52</f>
        <v>Vegetable Chinese Roll</v>
      </c>
      <c r="C52" s="513" t="str">
        <f>'Delivery Summary'!C52</f>
        <v>SE7</v>
      </c>
      <c r="D52" s="269"/>
      <c r="E52" s="428"/>
      <c r="F52" s="428"/>
      <c r="G52" s="428">
        <v>0</v>
      </c>
      <c r="H52" s="428">
        <v>2</v>
      </c>
      <c r="I52" s="428">
        <v>3</v>
      </c>
      <c r="J52" s="428">
        <v>3</v>
      </c>
      <c r="K52" s="428">
        <v>3</v>
      </c>
      <c r="L52" s="428">
        <v>3</v>
      </c>
      <c r="M52" s="270">
        <v>5</v>
      </c>
      <c r="N52" s="428">
        <v>5</v>
      </c>
      <c r="O52" s="428">
        <v>5</v>
      </c>
      <c r="P52" s="428">
        <v>5</v>
      </c>
      <c r="Q52" s="428">
        <v>5</v>
      </c>
      <c r="R52" s="428">
        <v>9</v>
      </c>
      <c r="S52" s="429"/>
      <c r="T52" s="430">
        <f t="shared" si="1"/>
        <v>48</v>
      </c>
      <c r="U52" s="194"/>
      <c r="W52" s="440" t="str">
        <f t="shared" si="2"/>
        <v>Y</v>
      </c>
      <c r="X52" s="526" t="str">
        <f t="shared" si="3"/>
        <v>Vegetable Chinese Roll</v>
      </c>
      <c r="Y52" s="513" t="str">
        <f t="shared" si="4"/>
        <v>SE7</v>
      </c>
      <c r="Z52" s="269"/>
      <c r="AA52" s="428"/>
      <c r="AB52" s="428"/>
      <c r="AC52" s="428">
        <v>0</v>
      </c>
      <c r="AD52" s="428">
        <v>2</v>
      </c>
      <c r="AE52" s="428">
        <v>3</v>
      </c>
      <c r="AF52" s="428">
        <v>3</v>
      </c>
      <c r="AG52" s="428">
        <v>3</v>
      </c>
      <c r="AH52" s="428">
        <v>3</v>
      </c>
      <c r="AI52" s="270">
        <v>5</v>
      </c>
      <c r="AJ52" s="428">
        <v>5</v>
      </c>
      <c r="AK52" s="428">
        <v>5</v>
      </c>
      <c r="AL52" s="428">
        <v>5</v>
      </c>
      <c r="AM52" s="428">
        <v>5</v>
      </c>
      <c r="AN52" s="428">
        <v>9</v>
      </c>
      <c r="AO52" s="429"/>
      <c r="AP52" s="430">
        <f t="shared" si="5"/>
        <v>48</v>
      </c>
      <c r="AQ52" s="194"/>
      <c r="AR52" s="440" t="str">
        <f t="shared" si="6"/>
        <v>Y</v>
      </c>
      <c r="AS52" s="526" t="str">
        <f t="shared" si="7"/>
        <v>Vegetable Chinese Roll</v>
      </c>
      <c r="AT52" s="513" t="str">
        <f t="shared" si="8"/>
        <v>SE7</v>
      </c>
      <c r="AU52" s="269"/>
      <c r="AV52" s="428"/>
      <c r="AW52" s="428"/>
      <c r="AX52" s="428">
        <v>4</v>
      </c>
      <c r="AY52" s="428">
        <v>2</v>
      </c>
      <c r="AZ52" s="428">
        <v>3</v>
      </c>
      <c r="BA52" s="428">
        <v>5</v>
      </c>
      <c r="BB52" s="428">
        <v>5</v>
      </c>
      <c r="BC52" s="428">
        <v>3</v>
      </c>
      <c r="BD52" s="270">
        <v>5</v>
      </c>
      <c r="BE52" s="428">
        <v>5</v>
      </c>
      <c r="BF52" s="428">
        <v>5</v>
      </c>
      <c r="BG52" s="428">
        <v>5</v>
      </c>
      <c r="BH52" s="428">
        <v>5</v>
      </c>
      <c r="BI52" s="428">
        <v>6</v>
      </c>
      <c r="BJ52" s="429"/>
      <c r="BK52" s="430">
        <f t="shared" si="9"/>
        <v>53</v>
      </c>
      <c r="BL52" s="194"/>
      <c r="BM52" s="440" t="str">
        <f t="shared" si="10"/>
        <v>Y</v>
      </c>
      <c r="BN52" s="526" t="str">
        <f t="shared" si="11"/>
        <v>Vegetable Chinese Roll</v>
      </c>
      <c r="BO52" s="513" t="str">
        <f t="shared" si="12"/>
        <v>SE7</v>
      </c>
      <c r="BP52" s="269"/>
      <c r="BQ52" s="428"/>
      <c r="BR52" s="428"/>
      <c r="BS52" s="428">
        <v>0</v>
      </c>
      <c r="BT52" s="428">
        <v>2</v>
      </c>
      <c r="BU52" s="428">
        <v>3</v>
      </c>
      <c r="BV52" s="428">
        <v>5</v>
      </c>
      <c r="BW52" s="428">
        <v>5</v>
      </c>
      <c r="BX52" s="428">
        <v>3</v>
      </c>
      <c r="BY52" s="270">
        <v>5</v>
      </c>
      <c r="BZ52" s="428">
        <v>5</v>
      </c>
      <c r="CA52" s="428">
        <v>5</v>
      </c>
      <c r="CB52" s="428">
        <v>5</v>
      </c>
      <c r="CC52" s="428">
        <v>5</v>
      </c>
      <c r="CD52" s="428">
        <v>5</v>
      </c>
      <c r="CE52" s="429"/>
      <c r="CF52" s="430">
        <f t="shared" si="13"/>
        <v>48</v>
      </c>
      <c r="CG52" s="194"/>
      <c r="CH52" s="440" t="str">
        <f t="shared" si="14"/>
        <v>N</v>
      </c>
      <c r="CI52" s="526" t="str">
        <f t="shared" si="15"/>
        <v>Vegetable Chinese Roll</v>
      </c>
      <c r="CJ52" s="513" t="str">
        <f t="shared" si="16"/>
        <v>SE7</v>
      </c>
      <c r="CK52" s="269"/>
      <c r="CL52" s="428"/>
      <c r="CM52" s="428"/>
      <c r="CN52" s="428"/>
      <c r="CO52" s="428"/>
      <c r="CP52" s="428"/>
      <c r="CQ52" s="428"/>
      <c r="CR52" s="428"/>
      <c r="CS52" s="428"/>
      <c r="CT52" s="270"/>
      <c r="CU52" s="428"/>
      <c r="CV52" s="428"/>
      <c r="CW52" s="428"/>
      <c r="CX52" s="428"/>
      <c r="CY52" s="428"/>
      <c r="CZ52" s="429"/>
      <c r="DA52" s="430">
        <f t="shared" si="17"/>
        <v>0</v>
      </c>
      <c r="DB52" s="194"/>
      <c r="DC52" s="440" t="str">
        <f t="shared" si="18"/>
        <v>N</v>
      </c>
      <c r="DD52" s="526" t="str">
        <f t="shared" si="19"/>
        <v>Vegetable Chinese Roll</v>
      </c>
      <c r="DE52" s="513" t="str">
        <f t="shared" si="20"/>
        <v>SE7</v>
      </c>
      <c r="DF52" s="269"/>
      <c r="DG52" s="428"/>
      <c r="DH52" s="428"/>
      <c r="DI52" s="428"/>
      <c r="DJ52" s="428"/>
      <c r="DK52" s="428"/>
      <c r="DL52" s="428"/>
      <c r="DM52" s="428"/>
      <c r="DN52" s="428"/>
      <c r="DO52" s="270"/>
      <c r="DP52" s="428"/>
      <c r="DQ52" s="428"/>
      <c r="DR52" s="428"/>
      <c r="DS52" s="428"/>
      <c r="DT52" s="428"/>
      <c r="DU52" s="429"/>
      <c r="DV52" s="430">
        <f t="shared" si="21"/>
        <v>0</v>
      </c>
      <c r="DW52" s="194"/>
    </row>
    <row r="53" spans="1:127" ht="20.100000000000001" customHeight="1" x14ac:dyDescent="0.25">
      <c r="A53" s="449" t="str">
        <f t="shared" si="0"/>
        <v>Y</v>
      </c>
      <c r="B53" s="526" t="str">
        <f>'Delivery Summary'!B53</f>
        <v>Fish Chinese Roll</v>
      </c>
      <c r="C53" s="513" t="str">
        <f>'Delivery Summary'!C53</f>
        <v>SE8</v>
      </c>
      <c r="D53" s="269"/>
      <c r="E53" s="428"/>
      <c r="F53" s="428"/>
      <c r="G53" s="428">
        <v>10</v>
      </c>
      <c r="H53" s="428">
        <v>20</v>
      </c>
      <c r="I53" s="428">
        <v>10</v>
      </c>
      <c r="J53" s="428">
        <v>10</v>
      </c>
      <c r="K53" s="428">
        <v>10</v>
      </c>
      <c r="L53" s="428">
        <v>15</v>
      </c>
      <c r="M53" s="270">
        <v>15</v>
      </c>
      <c r="N53" s="428">
        <v>20</v>
      </c>
      <c r="O53" s="428">
        <v>20</v>
      </c>
      <c r="P53" s="428">
        <v>25</v>
      </c>
      <c r="Q53" s="428">
        <v>50</v>
      </c>
      <c r="R53" s="428">
        <v>30</v>
      </c>
      <c r="S53" s="429"/>
      <c r="T53" s="430">
        <f t="shared" si="1"/>
        <v>235</v>
      </c>
      <c r="U53" s="194"/>
      <c r="W53" s="440" t="str">
        <f t="shared" si="2"/>
        <v>Y</v>
      </c>
      <c r="X53" s="526" t="str">
        <f t="shared" si="3"/>
        <v>Fish Chinese Roll</v>
      </c>
      <c r="Y53" s="513" t="str">
        <f t="shared" si="4"/>
        <v>SE8</v>
      </c>
      <c r="Z53" s="269"/>
      <c r="AA53" s="428"/>
      <c r="AB53" s="428"/>
      <c r="AC53" s="428">
        <v>10</v>
      </c>
      <c r="AD53" s="428">
        <v>20</v>
      </c>
      <c r="AE53" s="428">
        <v>10</v>
      </c>
      <c r="AF53" s="428">
        <v>10</v>
      </c>
      <c r="AG53" s="428">
        <v>10</v>
      </c>
      <c r="AH53" s="428">
        <v>15</v>
      </c>
      <c r="AI53" s="270">
        <v>15</v>
      </c>
      <c r="AJ53" s="428">
        <v>20</v>
      </c>
      <c r="AK53" s="428">
        <v>20</v>
      </c>
      <c r="AL53" s="428">
        <v>25</v>
      </c>
      <c r="AM53" s="428">
        <v>50</v>
      </c>
      <c r="AN53" s="428">
        <v>30</v>
      </c>
      <c r="AO53" s="429"/>
      <c r="AP53" s="430">
        <f t="shared" si="5"/>
        <v>235</v>
      </c>
      <c r="AQ53" s="194"/>
      <c r="AR53" s="440" t="str">
        <f t="shared" si="6"/>
        <v>Y</v>
      </c>
      <c r="AS53" s="526" t="str">
        <f t="shared" si="7"/>
        <v>Fish Chinese Roll</v>
      </c>
      <c r="AT53" s="513" t="str">
        <f t="shared" si="8"/>
        <v>SE8</v>
      </c>
      <c r="AU53" s="269"/>
      <c r="AV53" s="428"/>
      <c r="AW53" s="428"/>
      <c r="AX53" s="428">
        <v>8</v>
      </c>
      <c r="AY53" s="428">
        <v>5</v>
      </c>
      <c r="AZ53" s="428">
        <v>7</v>
      </c>
      <c r="BA53" s="428">
        <v>10</v>
      </c>
      <c r="BB53" s="428">
        <v>10</v>
      </c>
      <c r="BC53" s="428">
        <v>15</v>
      </c>
      <c r="BD53" s="270">
        <v>20</v>
      </c>
      <c r="BE53" s="428">
        <v>35</v>
      </c>
      <c r="BF53" s="428">
        <v>25</v>
      </c>
      <c r="BG53" s="428">
        <v>25</v>
      </c>
      <c r="BH53" s="428">
        <v>80</v>
      </c>
      <c r="BI53" s="428">
        <v>35</v>
      </c>
      <c r="BJ53" s="429"/>
      <c r="BK53" s="430">
        <f t="shared" si="9"/>
        <v>275</v>
      </c>
      <c r="BL53" s="194"/>
      <c r="BM53" s="440" t="str">
        <f t="shared" si="10"/>
        <v>Y</v>
      </c>
      <c r="BN53" s="526" t="str">
        <f t="shared" si="11"/>
        <v>Fish Chinese Roll</v>
      </c>
      <c r="BO53" s="513" t="str">
        <f t="shared" si="12"/>
        <v>SE8</v>
      </c>
      <c r="BP53" s="269"/>
      <c r="BQ53" s="428"/>
      <c r="BR53" s="428"/>
      <c r="BS53" s="428">
        <v>0</v>
      </c>
      <c r="BT53" s="428">
        <v>5</v>
      </c>
      <c r="BU53" s="428">
        <v>7</v>
      </c>
      <c r="BV53" s="428">
        <v>10</v>
      </c>
      <c r="BW53" s="428">
        <v>15</v>
      </c>
      <c r="BX53" s="428">
        <v>15</v>
      </c>
      <c r="BY53" s="270">
        <v>20</v>
      </c>
      <c r="BZ53" s="428">
        <v>25</v>
      </c>
      <c r="CA53" s="428">
        <v>20</v>
      </c>
      <c r="CB53" s="428">
        <v>20</v>
      </c>
      <c r="CC53" s="428">
        <v>60</v>
      </c>
      <c r="CD53" s="428">
        <v>38</v>
      </c>
      <c r="CE53" s="429"/>
      <c r="CF53" s="430">
        <f t="shared" si="13"/>
        <v>235</v>
      </c>
      <c r="CG53" s="194"/>
      <c r="CH53" s="440" t="str">
        <f t="shared" si="14"/>
        <v>N</v>
      </c>
      <c r="CI53" s="526" t="str">
        <f t="shared" si="15"/>
        <v>Fish Chinese Roll</v>
      </c>
      <c r="CJ53" s="513" t="str">
        <f t="shared" si="16"/>
        <v>SE8</v>
      </c>
      <c r="CK53" s="269"/>
      <c r="CL53" s="428"/>
      <c r="CM53" s="428"/>
      <c r="CN53" s="428"/>
      <c r="CO53" s="428"/>
      <c r="CP53" s="428"/>
      <c r="CQ53" s="428"/>
      <c r="CR53" s="428"/>
      <c r="CS53" s="428"/>
      <c r="CT53" s="270"/>
      <c r="CU53" s="428"/>
      <c r="CV53" s="428"/>
      <c r="CW53" s="428"/>
      <c r="CX53" s="428"/>
      <c r="CY53" s="428"/>
      <c r="CZ53" s="429"/>
      <c r="DA53" s="430">
        <f t="shared" si="17"/>
        <v>0</v>
      </c>
      <c r="DB53" s="194"/>
      <c r="DC53" s="440" t="str">
        <f t="shared" si="18"/>
        <v>Y</v>
      </c>
      <c r="DD53" s="526" t="str">
        <f t="shared" si="19"/>
        <v>Fish Chinese Roll</v>
      </c>
      <c r="DE53" s="513" t="str">
        <f t="shared" si="20"/>
        <v>SE8</v>
      </c>
      <c r="DF53" s="269"/>
      <c r="DG53" s="428">
        <v>0</v>
      </c>
      <c r="DH53" s="428"/>
      <c r="DI53" s="428"/>
      <c r="DJ53" s="428"/>
      <c r="DK53" s="428"/>
      <c r="DL53" s="428"/>
      <c r="DM53" s="428">
        <v>100</v>
      </c>
      <c r="DN53" s="428">
        <v>60</v>
      </c>
      <c r="DO53" s="270">
        <v>50</v>
      </c>
      <c r="DP53" s="428">
        <v>50</v>
      </c>
      <c r="DQ53" s="428">
        <v>100</v>
      </c>
      <c r="DR53" s="428">
        <v>60</v>
      </c>
      <c r="DS53" s="428">
        <v>75</v>
      </c>
      <c r="DT53" s="428">
        <v>50</v>
      </c>
      <c r="DU53" s="429"/>
      <c r="DV53" s="430">
        <f t="shared" si="21"/>
        <v>545</v>
      </c>
      <c r="DW53" s="194"/>
    </row>
    <row r="54" spans="1:127" ht="20.100000000000001" customHeight="1" x14ac:dyDescent="0.25">
      <c r="A54" s="449" t="str">
        <f t="shared" si="0"/>
        <v>Y</v>
      </c>
      <c r="B54" s="526" t="str">
        <f>'Delivery Summary'!B54</f>
        <v>Chicken Chinese Roll</v>
      </c>
      <c r="C54" s="513" t="str">
        <f>'Delivery Summary'!C54</f>
        <v>SE9</v>
      </c>
      <c r="D54" s="269"/>
      <c r="E54" s="428"/>
      <c r="F54" s="428"/>
      <c r="G54" s="428">
        <v>5</v>
      </c>
      <c r="H54" s="428">
        <v>25</v>
      </c>
      <c r="I54" s="428">
        <v>10</v>
      </c>
      <c r="J54" s="428">
        <v>10</v>
      </c>
      <c r="K54" s="428">
        <v>10</v>
      </c>
      <c r="L54" s="428">
        <v>10</v>
      </c>
      <c r="M54" s="270">
        <v>10</v>
      </c>
      <c r="N54" s="428">
        <v>15</v>
      </c>
      <c r="O54" s="428">
        <v>15</v>
      </c>
      <c r="P54" s="428">
        <v>25</v>
      </c>
      <c r="Q54" s="428">
        <v>30</v>
      </c>
      <c r="R54" s="428">
        <v>20</v>
      </c>
      <c r="S54" s="429"/>
      <c r="T54" s="430">
        <f t="shared" si="1"/>
        <v>185</v>
      </c>
      <c r="U54" s="194"/>
      <c r="W54" s="440" t="str">
        <f t="shared" si="2"/>
        <v>Y</v>
      </c>
      <c r="X54" s="526" t="str">
        <f t="shared" si="3"/>
        <v>Chicken Chinese Roll</v>
      </c>
      <c r="Y54" s="513" t="str">
        <f t="shared" si="4"/>
        <v>SE9</v>
      </c>
      <c r="Z54" s="269"/>
      <c r="AA54" s="428"/>
      <c r="AB54" s="428"/>
      <c r="AC54" s="428">
        <v>5</v>
      </c>
      <c r="AD54" s="428">
        <v>25</v>
      </c>
      <c r="AE54" s="428">
        <v>10</v>
      </c>
      <c r="AF54" s="428">
        <v>10</v>
      </c>
      <c r="AG54" s="428">
        <v>10</v>
      </c>
      <c r="AH54" s="428">
        <v>10</v>
      </c>
      <c r="AI54" s="270">
        <v>10</v>
      </c>
      <c r="AJ54" s="428">
        <v>15</v>
      </c>
      <c r="AK54" s="428">
        <v>15</v>
      </c>
      <c r="AL54" s="428">
        <v>25</v>
      </c>
      <c r="AM54" s="428">
        <v>30</v>
      </c>
      <c r="AN54" s="428">
        <v>20</v>
      </c>
      <c r="AO54" s="429"/>
      <c r="AP54" s="430">
        <f t="shared" si="5"/>
        <v>185</v>
      </c>
      <c r="AQ54" s="194"/>
      <c r="AR54" s="440" t="str">
        <f t="shared" si="6"/>
        <v>Y</v>
      </c>
      <c r="AS54" s="526" t="str">
        <f t="shared" si="7"/>
        <v>Chicken Chinese Roll</v>
      </c>
      <c r="AT54" s="513" t="str">
        <f t="shared" si="8"/>
        <v>SE9</v>
      </c>
      <c r="AU54" s="269"/>
      <c r="AV54" s="428"/>
      <c r="AW54" s="428"/>
      <c r="AX54" s="428">
        <v>5</v>
      </c>
      <c r="AY54" s="428">
        <v>2</v>
      </c>
      <c r="AZ54" s="428">
        <v>5</v>
      </c>
      <c r="BA54" s="428">
        <v>5</v>
      </c>
      <c r="BB54" s="428">
        <v>10</v>
      </c>
      <c r="BC54" s="428">
        <v>10</v>
      </c>
      <c r="BD54" s="270">
        <v>10</v>
      </c>
      <c r="BE54" s="428">
        <v>25</v>
      </c>
      <c r="BF54" s="428">
        <v>25</v>
      </c>
      <c r="BG54" s="428">
        <v>25</v>
      </c>
      <c r="BH54" s="428">
        <v>40</v>
      </c>
      <c r="BI54" s="428">
        <v>18</v>
      </c>
      <c r="BJ54" s="429"/>
      <c r="BK54" s="430">
        <f t="shared" si="9"/>
        <v>180</v>
      </c>
      <c r="BL54" s="194"/>
      <c r="BM54" s="440" t="str">
        <f t="shared" si="10"/>
        <v>Y</v>
      </c>
      <c r="BN54" s="526" t="str">
        <f t="shared" si="11"/>
        <v>Chicken Chinese Roll</v>
      </c>
      <c r="BO54" s="513" t="str">
        <f t="shared" si="12"/>
        <v>SE9</v>
      </c>
      <c r="BP54" s="269"/>
      <c r="BQ54" s="428"/>
      <c r="BR54" s="428"/>
      <c r="BS54" s="428">
        <v>0</v>
      </c>
      <c r="BT54" s="428">
        <v>2</v>
      </c>
      <c r="BU54" s="428">
        <v>5</v>
      </c>
      <c r="BV54" s="428">
        <v>5</v>
      </c>
      <c r="BW54" s="428">
        <v>10</v>
      </c>
      <c r="BX54" s="428">
        <v>10</v>
      </c>
      <c r="BY54" s="270">
        <v>10</v>
      </c>
      <c r="BZ54" s="428">
        <v>15</v>
      </c>
      <c r="CA54" s="428">
        <v>20</v>
      </c>
      <c r="CB54" s="428">
        <v>20</v>
      </c>
      <c r="CC54" s="428">
        <v>40</v>
      </c>
      <c r="CD54" s="428">
        <v>18</v>
      </c>
      <c r="CE54" s="429"/>
      <c r="CF54" s="430">
        <f t="shared" si="13"/>
        <v>155</v>
      </c>
      <c r="CG54" s="194"/>
      <c r="CH54" s="440" t="str">
        <f t="shared" si="14"/>
        <v>N</v>
      </c>
      <c r="CI54" s="526" t="str">
        <f t="shared" si="15"/>
        <v>Chicken Chinese Roll</v>
      </c>
      <c r="CJ54" s="513" t="str">
        <f t="shared" si="16"/>
        <v>SE9</v>
      </c>
      <c r="CK54" s="269"/>
      <c r="CL54" s="428"/>
      <c r="CM54" s="428"/>
      <c r="CN54" s="428"/>
      <c r="CO54" s="428"/>
      <c r="CP54" s="428"/>
      <c r="CQ54" s="428"/>
      <c r="CR54" s="428"/>
      <c r="CS54" s="428"/>
      <c r="CT54" s="270"/>
      <c r="CU54" s="428"/>
      <c r="CV54" s="428"/>
      <c r="CW54" s="428"/>
      <c r="CX54" s="428"/>
      <c r="CY54" s="428"/>
      <c r="CZ54" s="429"/>
      <c r="DA54" s="430">
        <f t="shared" si="17"/>
        <v>0</v>
      </c>
      <c r="DB54" s="194"/>
      <c r="DC54" s="440" t="str">
        <f t="shared" si="18"/>
        <v>Y</v>
      </c>
      <c r="DD54" s="526" t="str">
        <f t="shared" si="19"/>
        <v>Chicken Chinese Roll</v>
      </c>
      <c r="DE54" s="513" t="str">
        <f t="shared" si="20"/>
        <v>SE9</v>
      </c>
      <c r="DF54" s="269"/>
      <c r="DG54" s="428">
        <v>0</v>
      </c>
      <c r="DH54" s="428"/>
      <c r="DI54" s="428"/>
      <c r="DJ54" s="428"/>
      <c r="DK54" s="428"/>
      <c r="DL54" s="428"/>
      <c r="DM54" s="428">
        <v>25</v>
      </c>
      <c r="DN54" s="428">
        <v>20</v>
      </c>
      <c r="DO54" s="270">
        <v>20</v>
      </c>
      <c r="DP54" s="428">
        <v>20</v>
      </c>
      <c r="DQ54" s="428">
        <v>50</v>
      </c>
      <c r="DR54" s="428">
        <v>25</v>
      </c>
      <c r="DS54" s="428">
        <v>40</v>
      </c>
      <c r="DT54" s="428">
        <v>30</v>
      </c>
      <c r="DU54" s="429"/>
      <c r="DV54" s="430">
        <f t="shared" si="21"/>
        <v>230</v>
      </c>
      <c r="DW54" s="194"/>
    </row>
    <row r="55" spans="1:127" ht="20.100000000000001" customHeight="1" x14ac:dyDescent="0.25">
      <c r="A55" s="449" t="str">
        <f t="shared" si="0"/>
        <v>Y</v>
      </c>
      <c r="B55" s="526" t="str">
        <f>'Delivery Summary'!B55</f>
        <v>Egg &amp; Fish Chinese Roll</v>
      </c>
      <c r="C55" s="513" t="str">
        <f>'Delivery Summary'!C55</f>
        <v>SE12</v>
      </c>
      <c r="D55" s="269"/>
      <c r="E55" s="428"/>
      <c r="F55" s="428"/>
      <c r="G55" s="428">
        <v>5</v>
      </c>
      <c r="H55" s="428">
        <v>20</v>
      </c>
      <c r="I55" s="428">
        <v>10</v>
      </c>
      <c r="J55" s="428">
        <v>10</v>
      </c>
      <c r="K55" s="428">
        <v>10</v>
      </c>
      <c r="L55" s="428">
        <v>15</v>
      </c>
      <c r="M55" s="270">
        <v>15</v>
      </c>
      <c r="N55" s="428">
        <v>20</v>
      </c>
      <c r="O55" s="428">
        <v>15</v>
      </c>
      <c r="P55" s="428">
        <v>20</v>
      </c>
      <c r="Q55" s="428">
        <v>25</v>
      </c>
      <c r="R55" s="428">
        <v>15</v>
      </c>
      <c r="S55" s="429"/>
      <c r="T55" s="430">
        <f t="shared" si="1"/>
        <v>180</v>
      </c>
      <c r="U55" s="194"/>
      <c r="W55" s="440" t="str">
        <f t="shared" si="2"/>
        <v>Y</v>
      </c>
      <c r="X55" s="526" t="str">
        <f t="shared" si="3"/>
        <v>Egg &amp; Fish Chinese Roll</v>
      </c>
      <c r="Y55" s="513" t="str">
        <f t="shared" si="4"/>
        <v>SE12</v>
      </c>
      <c r="Z55" s="269"/>
      <c r="AA55" s="428"/>
      <c r="AB55" s="428"/>
      <c r="AC55" s="428">
        <v>5</v>
      </c>
      <c r="AD55" s="428">
        <v>20</v>
      </c>
      <c r="AE55" s="428">
        <v>10</v>
      </c>
      <c r="AF55" s="428">
        <v>10</v>
      </c>
      <c r="AG55" s="428">
        <v>10</v>
      </c>
      <c r="AH55" s="428">
        <v>15</v>
      </c>
      <c r="AI55" s="270">
        <v>15</v>
      </c>
      <c r="AJ55" s="428">
        <v>20</v>
      </c>
      <c r="AK55" s="428">
        <v>15</v>
      </c>
      <c r="AL55" s="428">
        <v>20</v>
      </c>
      <c r="AM55" s="428">
        <v>25</v>
      </c>
      <c r="AN55" s="428">
        <v>15</v>
      </c>
      <c r="AO55" s="429"/>
      <c r="AP55" s="430">
        <f t="shared" si="5"/>
        <v>180</v>
      </c>
      <c r="AQ55" s="194"/>
      <c r="AR55" s="440" t="str">
        <f t="shared" si="6"/>
        <v>Y</v>
      </c>
      <c r="AS55" s="526" t="str">
        <f t="shared" si="7"/>
        <v>Egg &amp; Fish Chinese Roll</v>
      </c>
      <c r="AT55" s="513" t="str">
        <f t="shared" si="8"/>
        <v>SE12</v>
      </c>
      <c r="AU55" s="269"/>
      <c r="AV55" s="428"/>
      <c r="AW55" s="428"/>
      <c r="AX55" s="428">
        <v>5</v>
      </c>
      <c r="AY55" s="428">
        <v>2</v>
      </c>
      <c r="AZ55" s="428">
        <v>5</v>
      </c>
      <c r="BA55" s="428">
        <v>5</v>
      </c>
      <c r="BB55" s="428">
        <v>10</v>
      </c>
      <c r="BC55" s="428">
        <v>15</v>
      </c>
      <c r="BD55" s="270">
        <v>10</v>
      </c>
      <c r="BE55" s="428">
        <v>20</v>
      </c>
      <c r="BF55" s="428">
        <v>15</v>
      </c>
      <c r="BG55" s="428">
        <v>15</v>
      </c>
      <c r="BH55" s="428">
        <v>40</v>
      </c>
      <c r="BI55" s="428">
        <v>13</v>
      </c>
      <c r="BJ55" s="429"/>
      <c r="BK55" s="430">
        <f t="shared" si="9"/>
        <v>155</v>
      </c>
      <c r="BL55" s="194"/>
      <c r="BM55" s="440" t="str">
        <f t="shared" si="10"/>
        <v>Y</v>
      </c>
      <c r="BN55" s="526" t="str">
        <f t="shared" si="11"/>
        <v>Egg &amp; Fish Chinese Roll</v>
      </c>
      <c r="BO55" s="513" t="str">
        <f t="shared" si="12"/>
        <v>SE12</v>
      </c>
      <c r="BP55" s="269"/>
      <c r="BQ55" s="428"/>
      <c r="BR55" s="428"/>
      <c r="BS55" s="428">
        <v>0</v>
      </c>
      <c r="BT55" s="428">
        <v>2</v>
      </c>
      <c r="BU55" s="428">
        <v>5</v>
      </c>
      <c r="BV55" s="428">
        <v>5</v>
      </c>
      <c r="BW55" s="428">
        <v>10</v>
      </c>
      <c r="BX55" s="428">
        <v>15</v>
      </c>
      <c r="BY55" s="270">
        <v>10</v>
      </c>
      <c r="BZ55" s="428">
        <v>10</v>
      </c>
      <c r="CA55" s="428">
        <v>30</v>
      </c>
      <c r="CB55" s="428">
        <v>30</v>
      </c>
      <c r="CC55" s="428">
        <v>40</v>
      </c>
      <c r="CD55" s="428">
        <v>13</v>
      </c>
      <c r="CE55" s="429"/>
      <c r="CF55" s="430">
        <f t="shared" si="13"/>
        <v>170</v>
      </c>
      <c r="CG55" s="194"/>
      <c r="CH55" s="440" t="str">
        <f t="shared" si="14"/>
        <v>N</v>
      </c>
      <c r="CI55" s="526" t="str">
        <f t="shared" si="15"/>
        <v>Egg &amp; Fish Chinese Roll</v>
      </c>
      <c r="CJ55" s="513" t="str">
        <f t="shared" si="16"/>
        <v>SE12</v>
      </c>
      <c r="CK55" s="269"/>
      <c r="CL55" s="428"/>
      <c r="CM55" s="428"/>
      <c r="CN55" s="428"/>
      <c r="CO55" s="428"/>
      <c r="CP55" s="428"/>
      <c r="CQ55" s="428"/>
      <c r="CR55" s="428"/>
      <c r="CS55" s="428"/>
      <c r="CT55" s="270"/>
      <c r="CU55" s="428"/>
      <c r="CV55" s="428"/>
      <c r="CW55" s="428"/>
      <c r="CX55" s="428"/>
      <c r="CY55" s="428"/>
      <c r="CZ55" s="429"/>
      <c r="DA55" s="430">
        <f t="shared" si="17"/>
        <v>0</v>
      </c>
      <c r="DB55" s="194"/>
      <c r="DC55" s="440" t="str">
        <f t="shared" si="18"/>
        <v>Y</v>
      </c>
      <c r="DD55" s="526" t="str">
        <f t="shared" si="19"/>
        <v>Egg &amp; Fish Chinese Roll</v>
      </c>
      <c r="DE55" s="513" t="str">
        <f t="shared" si="20"/>
        <v>SE12</v>
      </c>
      <c r="DF55" s="269"/>
      <c r="DG55" s="428">
        <v>0</v>
      </c>
      <c r="DH55" s="428"/>
      <c r="DI55" s="428"/>
      <c r="DJ55" s="428"/>
      <c r="DK55" s="428"/>
      <c r="DL55" s="428"/>
      <c r="DM55" s="428">
        <v>25</v>
      </c>
      <c r="DN55" s="428">
        <v>10</v>
      </c>
      <c r="DO55" s="270">
        <v>10</v>
      </c>
      <c r="DP55" s="428">
        <v>10</v>
      </c>
      <c r="DQ55" s="428">
        <v>40</v>
      </c>
      <c r="DR55" s="428">
        <v>20</v>
      </c>
      <c r="DS55" s="428">
        <v>20</v>
      </c>
      <c r="DT55" s="428">
        <v>20</v>
      </c>
      <c r="DU55" s="429"/>
      <c r="DV55" s="430">
        <f t="shared" si="21"/>
        <v>155</v>
      </c>
      <c r="DW55" s="194"/>
    </row>
    <row r="56" spans="1:127" ht="20.100000000000001" customHeight="1" x14ac:dyDescent="0.25">
      <c r="A56" s="449" t="str">
        <f t="shared" si="0"/>
        <v>N</v>
      </c>
      <c r="B56" s="526" t="str">
        <f>'Delivery Summary'!B56</f>
        <v>Chicken Spring Roll</v>
      </c>
      <c r="C56" s="513" t="str">
        <f>'Delivery Summary'!C56</f>
        <v>SE14</v>
      </c>
      <c r="D56" s="269"/>
      <c r="E56" s="428"/>
      <c r="F56" s="428"/>
      <c r="G56" s="428"/>
      <c r="H56" s="428"/>
      <c r="I56" s="428"/>
      <c r="J56" s="428"/>
      <c r="K56" s="428"/>
      <c r="L56" s="428"/>
      <c r="M56" s="270"/>
      <c r="N56" s="428"/>
      <c r="O56" s="428"/>
      <c r="P56" s="428"/>
      <c r="Q56" s="428"/>
      <c r="R56" s="428"/>
      <c r="S56" s="429"/>
      <c r="T56" s="430">
        <f t="shared" si="1"/>
        <v>0</v>
      </c>
      <c r="U56" s="194"/>
      <c r="W56" s="440" t="str">
        <f t="shared" si="2"/>
        <v>N</v>
      </c>
      <c r="X56" s="526" t="str">
        <f t="shared" si="3"/>
        <v>Chicken Spring Roll</v>
      </c>
      <c r="Y56" s="513" t="str">
        <f t="shared" si="4"/>
        <v>SE14</v>
      </c>
      <c r="Z56" s="269"/>
      <c r="AA56" s="428"/>
      <c r="AB56" s="428"/>
      <c r="AC56" s="428"/>
      <c r="AD56" s="428"/>
      <c r="AE56" s="428"/>
      <c r="AF56" s="428"/>
      <c r="AG56" s="428"/>
      <c r="AH56" s="428"/>
      <c r="AI56" s="270"/>
      <c r="AJ56" s="428"/>
      <c r="AK56" s="428"/>
      <c r="AL56" s="428"/>
      <c r="AM56" s="428"/>
      <c r="AN56" s="428"/>
      <c r="AO56" s="429"/>
      <c r="AP56" s="430">
        <f t="shared" si="5"/>
        <v>0</v>
      </c>
      <c r="AQ56" s="194"/>
      <c r="AR56" s="440" t="str">
        <f t="shared" si="6"/>
        <v>N</v>
      </c>
      <c r="AS56" s="526" t="str">
        <f t="shared" si="7"/>
        <v>Chicken Spring Roll</v>
      </c>
      <c r="AT56" s="513" t="str">
        <f t="shared" si="8"/>
        <v>SE14</v>
      </c>
      <c r="AU56" s="269"/>
      <c r="AV56" s="428"/>
      <c r="AW56" s="428"/>
      <c r="AX56" s="428"/>
      <c r="AY56" s="428"/>
      <c r="AZ56" s="428"/>
      <c r="BA56" s="428"/>
      <c r="BB56" s="428"/>
      <c r="BC56" s="428"/>
      <c r="BD56" s="270"/>
      <c r="BE56" s="428"/>
      <c r="BF56" s="428"/>
      <c r="BG56" s="428"/>
      <c r="BH56" s="428"/>
      <c r="BI56" s="428"/>
      <c r="BJ56" s="429"/>
      <c r="BK56" s="430">
        <f t="shared" si="9"/>
        <v>0</v>
      </c>
      <c r="BL56" s="194"/>
      <c r="BM56" s="440" t="str">
        <f t="shared" si="10"/>
        <v>N</v>
      </c>
      <c r="BN56" s="526" t="str">
        <f t="shared" si="11"/>
        <v>Chicken Spring Roll</v>
      </c>
      <c r="BO56" s="513" t="str">
        <f t="shared" si="12"/>
        <v>SE14</v>
      </c>
      <c r="BP56" s="269"/>
      <c r="BQ56" s="428"/>
      <c r="BR56" s="428"/>
      <c r="BS56" s="428"/>
      <c r="BT56" s="428"/>
      <c r="BU56" s="428"/>
      <c r="BV56" s="428"/>
      <c r="BW56" s="428"/>
      <c r="BX56" s="428"/>
      <c r="BY56" s="270"/>
      <c r="BZ56" s="428"/>
      <c r="CA56" s="428"/>
      <c r="CB56" s="428"/>
      <c r="CC56" s="428"/>
      <c r="CD56" s="428"/>
      <c r="CE56" s="429"/>
      <c r="CF56" s="430">
        <f t="shared" si="13"/>
        <v>0</v>
      </c>
      <c r="CG56" s="194"/>
      <c r="CH56" s="440" t="str">
        <f t="shared" si="14"/>
        <v>N</v>
      </c>
      <c r="CI56" s="526" t="str">
        <f t="shared" si="15"/>
        <v>Chicken Spring Roll</v>
      </c>
      <c r="CJ56" s="513" t="str">
        <f t="shared" si="16"/>
        <v>SE14</v>
      </c>
      <c r="CK56" s="269"/>
      <c r="CL56" s="428"/>
      <c r="CM56" s="428"/>
      <c r="CN56" s="428"/>
      <c r="CO56" s="428"/>
      <c r="CP56" s="428"/>
      <c r="CQ56" s="428"/>
      <c r="CR56" s="428"/>
      <c r="CS56" s="428"/>
      <c r="CT56" s="270"/>
      <c r="CU56" s="428"/>
      <c r="CV56" s="428"/>
      <c r="CW56" s="428"/>
      <c r="CX56" s="428"/>
      <c r="CY56" s="428"/>
      <c r="CZ56" s="429"/>
      <c r="DA56" s="430">
        <f t="shared" si="17"/>
        <v>0</v>
      </c>
      <c r="DB56" s="194"/>
      <c r="DC56" s="440" t="str">
        <f t="shared" si="18"/>
        <v>N</v>
      </c>
      <c r="DD56" s="526" t="str">
        <f t="shared" si="19"/>
        <v>Chicken Spring Roll</v>
      </c>
      <c r="DE56" s="513" t="str">
        <f t="shared" si="20"/>
        <v>SE14</v>
      </c>
      <c r="DF56" s="269"/>
      <c r="DG56" s="428"/>
      <c r="DH56" s="428"/>
      <c r="DI56" s="428"/>
      <c r="DJ56" s="428"/>
      <c r="DK56" s="428"/>
      <c r="DL56" s="428"/>
      <c r="DM56" s="428"/>
      <c r="DN56" s="428"/>
      <c r="DO56" s="270"/>
      <c r="DP56" s="428"/>
      <c r="DQ56" s="428"/>
      <c r="DR56" s="428"/>
      <c r="DS56" s="428"/>
      <c r="DT56" s="428"/>
      <c r="DU56" s="429"/>
      <c r="DV56" s="430">
        <f t="shared" si="21"/>
        <v>0</v>
      </c>
      <c r="DW56" s="194"/>
    </row>
    <row r="57" spans="1:127" ht="20.100000000000001" customHeight="1" x14ac:dyDescent="0.25">
      <c r="A57" s="449" t="str">
        <f t="shared" si="0"/>
        <v>N</v>
      </c>
      <c r="B57" s="528" t="str">
        <f>'Delivery Summary'!B57</f>
        <v>Prawn Savoury Roll</v>
      </c>
      <c r="C57" s="513" t="str">
        <f>'Delivery Summary'!C57</f>
        <v>SE13</v>
      </c>
      <c r="D57" s="272"/>
      <c r="E57" s="432"/>
      <c r="F57" s="432"/>
      <c r="G57" s="432"/>
      <c r="H57" s="432"/>
      <c r="I57" s="432"/>
      <c r="J57" s="432"/>
      <c r="K57" s="432"/>
      <c r="L57" s="432"/>
      <c r="M57" s="432"/>
      <c r="N57" s="432"/>
      <c r="O57" s="432"/>
      <c r="P57" s="432"/>
      <c r="Q57" s="432"/>
      <c r="R57" s="432"/>
      <c r="S57" s="433"/>
      <c r="T57" s="430">
        <f t="shared" si="1"/>
        <v>0</v>
      </c>
      <c r="U57" s="194"/>
      <c r="W57" s="440" t="str">
        <f t="shared" si="2"/>
        <v>N</v>
      </c>
      <c r="X57" s="528" t="str">
        <f t="shared" si="3"/>
        <v>Prawn Savoury Roll</v>
      </c>
      <c r="Y57" s="513" t="str">
        <f t="shared" si="4"/>
        <v>SE13</v>
      </c>
      <c r="Z57" s="272"/>
      <c r="AA57" s="432"/>
      <c r="AB57" s="432"/>
      <c r="AC57" s="432"/>
      <c r="AD57" s="432"/>
      <c r="AE57" s="432"/>
      <c r="AF57" s="432"/>
      <c r="AG57" s="432"/>
      <c r="AH57" s="432"/>
      <c r="AI57" s="432"/>
      <c r="AJ57" s="432"/>
      <c r="AK57" s="432"/>
      <c r="AL57" s="432"/>
      <c r="AM57" s="432"/>
      <c r="AN57" s="432"/>
      <c r="AO57" s="433"/>
      <c r="AP57" s="430">
        <f t="shared" si="5"/>
        <v>0</v>
      </c>
      <c r="AQ57" s="194"/>
      <c r="AR57" s="440" t="str">
        <f t="shared" si="6"/>
        <v>N</v>
      </c>
      <c r="AS57" s="528" t="str">
        <f t="shared" si="7"/>
        <v>Prawn Savoury Roll</v>
      </c>
      <c r="AT57" s="513" t="str">
        <f t="shared" si="8"/>
        <v>SE13</v>
      </c>
      <c r="AU57" s="272"/>
      <c r="AV57" s="432"/>
      <c r="AW57" s="432"/>
      <c r="AX57" s="432"/>
      <c r="AY57" s="432"/>
      <c r="AZ57" s="432"/>
      <c r="BA57" s="432"/>
      <c r="BB57" s="432"/>
      <c r="BC57" s="432"/>
      <c r="BD57" s="432"/>
      <c r="BE57" s="432"/>
      <c r="BF57" s="432"/>
      <c r="BG57" s="432"/>
      <c r="BH57" s="432"/>
      <c r="BI57" s="432"/>
      <c r="BJ57" s="433"/>
      <c r="BK57" s="430">
        <f t="shared" si="9"/>
        <v>0</v>
      </c>
      <c r="BL57" s="194"/>
      <c r="BM57" s="440" t="str">
        <f t="shared" si="10"/>
        <v>N</v>
      </c>
      <c r="BN57" s="528" t="str">
        <f t="shared" si="11"/>
        <v>Prawn Savoury Roll</v>
      </c>
      <c r="BO57" s="513" t="str">
        <f t="shared" si="12"/>
        <v>SE13</v>
      </c>
      <c r="BP57" s="272"/>
      <c r="BQ57" s="432"/>
      <c r="BR57" s="432"/>
      <c r="BS57" s="432"/>
      <c r="BT57" s="432"/>
      <c r="BU57" s="432"/>
      <c r="BV57" s="432"/>
      <c r="BW57" s="432"/>
      <c r="BX57" s="432"/>
      <c r="BY57" s="432"/>
      <c r="BZ57" s="432"/>
      <c r="CA57" s="432"/>
      <c r="CB57" s="432"/>
      <c r="CC57" s="432"/>
      <c r="CD57" s="432"/>
      <c r="CE57" s="433"/>
      <c r="CF57" s="430">
        <f t="shared" si="13"/>
        <v>0</v>
      </c>
      <c r="CG57" s="194"/>
      <c r="CH57" s="440" t="str">
        <f t="shared" si="14"/>
        <v>N</v>
      </c>
      <c r="CI57" s="528" t="str">
        <f t="shared" si="15"/>
        <v>Prawn Savoury Roll</v>
      </c>
      <c r="CJ57" s="513" t="str">
        <f t="shared" si="16"/>
        <v>SE13</v>
      </c>
      <c r="CK57" s="272"/>
      <c r="CL57" s="432"/>
      <c r="CM57" s="432"/>
      <c r="CN57" s="432"/>
      <c r="CO57" s="432"/>
      <c r="CP57" s="432"/>
      <c r="CQ57" s="432"/>
      <c r="CR57" s="432"/>
      <c r="CS57" s="432"/>
      <c r="CT57" s="432"/>
      <c r="CU57" s="432"/>
      <c r="CV57" s="432"/>
      <c r="CW57" s="432"/>
      <c r="CX57" s="432"/>
      <c r="CY57" s="432"/>
      <c r="CZ57" s="433"/>
      <c r="DA57" s="430">
        <f t="shared" si="17"/>
        <v>0</v>
      </c>
      <c r="DB57" s="194"/>
      <c r="DC57" s="440" t="str">
        <f t="shared" si="18"/>
        <v>N</v>
      </c>
      <c r="DD57" s="528" t="str">
        <f t="shared" si="19"/>
        <v>Prawn Savoury Roll</v>
      </c>
      <c r="DE57" s="513" t="str">
        <f t="shared" si="20"/>
        <v>SE13</v>
      </c>
      <c r="DF57" s="272"/>
      <c r="DG57" s="432"/>
      <c r="DH57" s="432"/>
      <c r="DI57" s="432"/>
      <c r="DJ57" s="432"/>
      <c r="DK57" s="432"/>
      <c r="DL57" s="432"/>
      <c r="DM57" s="432"/>
      <c r="DN57" s="432"/>
      <c r="DO57" s="432"/>
      <c r="DP57" s="432"/>
      <c r="DQ57" s="432"/>
      <c r="DR57" s="432"/>
      <c r="DS57" s="432"/>
      <c r="DT57" s="432"/>
      <c r="DU57" s="433"/>
      <c r="DV57" s="430">
        <f t="shared" si="21"/>
        <v>0</v>
      </c>
      <c r="DW57" s="194"/>
    </row>
    <row r="58" spans="1:127" ht="20.100000000000001" customHeight="1" x14ac:dyDescent="0.25">
      <c r="A58" s="449" t="str">
        <f t="shared" si="0"/>
        <v>N</v>
      </c>
      <c r="B58" s="529" t="str">
        <f>'Delivery Summary'!B58</f>
        <v>Butter Bread</v>
      </c>
      <c r="C58" s="513" t="str">
        <f>'Delivery Summary'!C58</f>
        <v>BR11</v>
      </c>
      <c r="D58" s="269"/>
      <c r="E58" s="428"/>
      <c r="F58" s="428"/>
      <c r="G58" s="428"/>
      <c r="H58" s="428"/>
      <c r="I58" s="428"/>
      <c r="J58" s="428"/>
      <c r="K58" s="428"/>
      <c r="L58" s="428"/>
      <c r="M58" s="270"/>
      <c r="N58" s="428"/>
      <c r="O58" s="428"/>
      <c r="P58" s="428"/>
      <c r="Q58" s="428"/>
      <c r="R58" s="428"/>
      <c r="S58" s="429"/>
      <c r="T58" s="430">
        <f t="shared" si="1"/>
        <v>0</v>
      </c>
      <c r="U58" s="194"/>
      <c r="W58" s="440" t="str">
        <f t="shared" si="2"/>
        <v>N</v>
      </c>
      <c r="X58" s="529" t="str">
        <f t="shared" si="3"/>
        <v>Butter Bread</v>
      </c>
      <c r="Y58" s="513" t="str">
        <f t="shared" si="4"/>
        <v>BR11</v>
      </c>
      <c r="Z58" s="269"/>
      <c r="AA58" s="428"/>
      <c r="AB58" s="428"/>
      <c r="AC58" s="428"/>
      <c r="AD58" s="428"/>
      <c r="AE58" s="428"/>
      <c r="AF58" s="428"/>
      <c r="AG58" s="428"/>
      <c r="AH58" s="428"/>
      <c r="AI58" s="270"/>
      <c r="AJ58" s="428"/>
      <c r="AK58" s="428"/>
      <c r="AL58" s="428"/>
      <c r="AM58" s="428"/>
      <c r="AN58" s="428"/>
      <c r="AO58" s="429"/>
      <c r="AP58" s="430">
        <f t="shared" si="5"/>
        <v>0</v>
      </c>
      <c r="AQ58" s="194"/>
      <c r="AR58" s="440" t="str">
        <f t="shared" si="6"/>
        <v>N</v>
      </c>
      <c r="AS58" s="529" t="str">
        <f t="shared" si="7"/>
        <v>Butter Bread</v>
      </c>
      <c r="AT58" s="513" t="str">
        <f t="shared" si="8"/>
        <v>BR11</v>
      </c>
      <c r="AU58" s="269"/>
      <c r="AV58" s="428"/>
      <c r="AW58" s="428"/>
      <c r="AX58" s="428"/>
      <c r="AY58" s="428"/>
      <c r="AZ58" s="428"/>
      <c r="BA58" s="428"/>
      <c r="BB58" s="428"/>
      <c r="BC58" s="428"/>
      <c r="BD58" s="270"/>
      <c r="BE58" s="428"/>
      <c r="BF58" s="428"/>
      <c r="BG58" s="428"/>
      <c r="BH58" s="428"/>
      <c r="BI58" s="428"/>
      <c r="BJ58" s="429"/>
      <c r="BK58" s="430">
        <f t="shared" si="9"/>
        <v>0</v>
      </c>
      <c r="BL58" s="194"/>
      <c r="BM58" s="440" t="str">
        <f t="shared" si="10"/>
        <v>N</v>
      </c>
      <c r="BN58" s="529" t="str">
        <f t="shared" si="11"/>
        <v>Butter Bread</v>
      </c>
      <c r="BO58" s="513" t="str">
        <f t="shared" si="12"/>
        <v>BR11</v>
      </c>
      <c r="BP58" s="269"/>
      <c r="BQ58" s="428"/>
      <c r="BR58" s="428"/>
      <c r="BS58" s="428"/>
      <c r="BT58" s="428"/>
      <c r="BU58" s="428"/>
      <c r="BV58" s="428"/>
      <c r="BW58" s="428"/>
      <c r="BX58" s="428"/>
      <c r="BY58" s="270"/>
      <c r="BZ58" s="428"/>
      <c r="CA58" s="428"/>
      <c r="CB58" s="428"/>
      <c r="CC58" s="428"/>
      <c r="CD58" s="428"/>
      <c r="CE58" s="429"/>
      <c r="CF58" s="430">
        <f t="shared" si="13"/>
        <v>0</v>
      </c>
      <c r="CG58" s="194"/>
      <c r="CH58" s="440" t="str">
        <f t="shared" si="14"/>
        <v>N</v>
      </c>
      <c r="CI58" s="529" t="str">
        <f t="shared" si="15"/>
        <v>Butter Bread</v>
      </c>
      <c r="CJ58" s="513" t="str">
        <f t="shared" si="16"/>
        <v>BR11</v>
      </c>
      <c r="CK58" s="269"/>
      <c r="CL58" s="428"/>
      <c r="CM58" s="428"/>
      <c r="CN58" s="428"/>
      <c r="CO58" s="428"/>
      <c r="CP58" s="428"/>
      <c r="CQ58" s="428"/>
      <c r="CR58" s="428"/>
      <c r="CS58" s="428"/>
      <c r="CT58" s="270"/>
      <c r="CU58" s="428"/>
      <c r="CV58" s="428"/>
      <c r="CW58" s="428"/>
      <c r="CX58" s="428"/>
      <c r="CY58" s="428"/>
      <c r="CZ58" s="429"/>
      <c r="DA58" s="430">
        <f t="shared" si="17"/>
        <v>0</v>
      </c>
      <c r="DB58" s="194"/>
      <c r="DC58" s="440" t="str">
        <f t="shared" si="18"/>
        <v>N</v>
      </c>
      <c r="DD58" s="529" t="str">
        <f t="shared" si="19"/>
        <v>Butter Bread</v>
      </c>
      <c r="DE58" s="513" t="str">
        <f t="shared" si="20"/>
        <v>BR11</v>
      </c>
      <c r="DF58" s="269"/>
      <c r="DG58" s="428"/>
      <c r="DH58" s="428"/>
      <c r="DI58" s="428"/>
      <c r="DJ58" s="428"/>
      <c r="DK58" s="428"/>
      <c r="DL58" s="428"/>
      <c r="DM58" s="428"/>
      <c r="DN58" s="428"/>
      <c r="DO58" s="270"/>
      <c r="DP58" s="428"/>
      <c r="DQ58" s="428"/>
      <c r="DR58" s="428"/>
      <c r="DS58" s="428"/>
      <c r="DT58" s="428"/>
      <c r="DU58" s="429"/>
      <c r="DV58" s="430">
        <f t="shared" si="21"/>
        <v>0</v>
      </c>
      <c r="DW58" s="194"/>
    </row>
    <row r="59" spans="1:127" ht="20.100000000000001" customHeight="1" x14ac:dyDescent="0.25">
      <c r="A59" s="449" t="str">
        <f t="shared" si="0"/>
        <v>Y</v>
      </c>
      <c r="B59" s="529" t="str">
        <f>'Delivery Summary'!B59</f>
        <v>Thati Paan</v>
      </c>
      <c r="C59" s="513" t="str">
        <f>'Delivery Summary'!C59</f>
        <v>BR10</v>
      </c>
      <c r="D59" s="269"/>
      <c r="E59" s="428"/>
      <c r="F59" s="428"/>
      <c r="G59" s="428">
        <v>0</v>
      </c>
      <c r="H59" s="428">
        <v>0</v>
      </c>
      <c r="I59" s="428">
        <v>0</v>
      </c>
      <c r="J59" s="428">
        <v>0</v>
      </c>
      <c r="K59" s="428">
        <v>0</v>
      </c>
      <c r="L59" s="428">
        <v>2</v>
      </c>
      <c r="M59" s="270">
        <v>3</v>
      </c>
      <c r="N59" s="428">
        <v>3</v>
      </c>
      <c r="O59" s="428">
        <v>3</v>
      </c>
      <c r="P59" s="428">
        <v>3</v>
      </c>
      <c r="Q59" s="428">
        <v>3</v>
      </c>
      <c r="R59" s="428">
        <v>10</v>
      </c>
      <c r="S59" s="429">
        <v>15</v>
      </c>
      <c r="T59" s="430">
        <f t="shared" si="1"/>
        <v>42</v>
      </c>
      <c r="U59" s="194"/>
      <c r="W59" s="440" t="str">
        <f t="shared" si="2"/>
        <v>Y</v>
      </c>
      <c r="X59" s="529" t="str">
        <f t="shared" si="3"/>
        <v>Thati Paan</v>
      </c>
      <c r="Y59" s="513" t="str">
        <f t="shared" si="4"/>
        <v>BR10</v>
      </c>
      <c r="Z59" s="269"/>
      <c r="AA59" s="428"/>
      <c r="AB59" s="428"/>
      <c r="AC59" s="428">
        <v>0</v>
      </c>
      <c r="AD59" s="428">
        <v>0</v>
      </c>
      <c r="AE59" s="428">
        <v>0</v>
      </c>
      <c r="AF59" s="428">
        <v>0</v>
      </c>
      <c r="AG59" s="428">
        <v>0</v>
      </c>
      <c r="AH59" s="428">
        <v>2</v>
      </c>
      <c r="AI59" s="270">
        <v>3</v>
      </c>
      <c r="AJ59" s="428">
        <v>3</v>
      </c>
      <c r="AK59" s="428">
        <v>3</v>
      </c>
      <c r="AL59" s="428">
        <v>3</v>
      </c>
      <c r="AM59" s="428">
        <v>3</v>
      </c>
      <c r="AN59" s="428">
        <v>10</v>
      </c>
      <c r="AO59" s="429">
        <v>15</v>
      </c>
      <c r="AP59" s="430">
        <f t="shared" si="5"/>
        <v>42</v>
      </c>
      <c r="AQ59" s="194"/>
      <c r="AR59" s="440" t="str">
        <f t="shared" si="6"/>
        <v>Y</v>
      </c>
      <c r="AS59" s="529" t="str">
        <f t="shared" si="7"/>
        <v>Thati Paan</v>
      </c>
      <c r="AT59" s="513" t="str">
        <f t="shared" si="8"/>
        <v>BR10</v>
      </c>
      <c r="AU59" s="269"/>
      <c r="AV59" s="428"/>
      <c r="AW59" s="428"/>
      <c r="AX59" s="428">
        <v>0</v>
      </c>
      <c r="AY59" s="428">
        <v>0</v>
      </c>
      <c r="AZ59" s="428">
        <v>0</v>
      </c>
      <c r="BA59" s="428">
        <v>0</v>
      </c>
      <c r="BB59" s="428">
        <v>0</v>
      </c>
      <c r="BC59" s="428">
        <v>2</v>
      </c>
      <c r="BD59" s="270">
        <v>3</v>
      </c>
      <c r="BE59" s="428">
        <v>3</v>
      </c>
      <c r="BF59" s="428">
        <v>3</v>
      </c>
      <c r="BG59" s="428">
        <v>3</v>
      </c>
      <c r="BH59" s="428">
        <v>3</v>
      </c>
      <c r="BI59" s="428">
        <v>10</v>
      </c>
      <c r="BJ59" s="429">
        <v>15</v>
      </c>
      <c r="BK59" s="430">
        <f t="shared" si="9"/>
        <v>42</v>
      </c>
      <c r="BL59" s="194"/>
      <c r="BM59" s="440" t="str">
        <f t="shared" si="10"/>
        <v>Y</v>
      </c>
      <c r="BN59" s="529" t="str">
        <f t="shared" si="11"/>
        <v>Thati Paan</v>
      </c>
      <c r="BO59" s="513" t="str">
        <f t="shared" si="12"/>
        <v>BR10</v>
      </c>
      <c r="BP59" s="269"/>
      <c r="BQ59" s="428"/>
      <c r="BR59" s="428"/>
      <c r="BS59" s="428">
        <v>0</v>
      </c>
      <c r="BT59" s="428">
        <v>0</v>
      </c>
      <c r="BU59" s="428">
        <v>0</v>
      </c>
      <c r="BV59" s="428">
        <v>0</v>
      </c>
      <c r="BW59" s="428">
        <v>0</v>
      </c>
      <c r="BX59" s="428">
        <v>2</v>
      </c>
      <c r="BY59" s="270">
        <v>3</v>
      </c>
      <c r="BZ59" s="428">
        <v>3</v>
      </c>
      <c r="CA59" s="428">
        <v>3</v>
      </c>
      <c r="CB59" s="428">
        <v>3</v>
      </c>
      <c r="CC59" s="428">
        <v>3</v>
      </c>
      <c r="CD59" s="428">
        <v>10</v>
      </c>
      <c r="CE59" s="429">
        <v>15</v>
      </c>
      <c r="CF59" s="430">
        <f t="shared" si="13"/>
        <v>42</v>
      </c>
      <c r="CG59" s="194"/>
      <c r="CH59" s="440" t="str">
        <f t="shared" si="14"/>
        <v>N</v>
      </c>
      <c r="CI59" s="529" t="str">
        <f t="shared" si="15"/>
        <v>Thati Paan</v>
      </c>
      <c r="CJ59" s="513" t="str">
        <f t="shared" si="16"/>
        <v>BR10</v>
      </c>
      <c r="CK59" s="269"/>
      <c r="CL59" s="428"/>
      <c r="CM59" s="428"/>
      <c r="CN59" s="428"/>
      <c r="CO59" s="428"/>
      <c r="CP59" s="428"/>
      <c r="CQ59" s="428"/>
      <c r="CR59" s="428"/>
      <c r="CS59" s="428"/>
      <c r="CT59" s="270"/>
      <c r="CU59" s="428"/>
      <c r="CV59" s="428"/>
      <c r="CW59" s="428"/>
      <c r="CX59" s="428"/>
      <c r="CY59" s="428"/>
      <c r="CZ59" s="429"/>
      <c r="DA59" s="430">
        <f t="shared" si="17"/>
        <v>0</v>
      </c>
      <c r="DB59" s="194"/>
      <c r="DC59" s="440" t="str">
        <f t="shared" si="18"/>
        <v>N</v>
      </c>
      <c r="DD59" s="529" t="str">
        <f t="shared" si="19"/>
        <v>Thati Paan</v>
      </c>
      <c r="DE59" s="513" t="str">
        <f t="shared" si="20"/>
        <v>BR10</v>
      </c>
      <c r="DF59" s="269"/>
      <c r="DG59" s="428"/>
      <c r="DH59" s="428"/>
      <c r="DI59" s="428"/>
      <c r="DJ59" s="428"/>
      <c r="DK59" s="428"/>
      <c r="DL59" s="428"/>
      <c r="DM59" s="428"/>
      <c r="DN59" s="428"/>
      <c r="DO59" s="270"/>
      <c r="DP59" s="428"/>
      <c r="DQ59" s="428"/>
      <c r="DR59" s="428"/>
      <c r="DS59" s="428"/>
      <c r="DT59" s="428"/>
      <c r="DU59" s="429"/>
      <c r="DV59" s="430">
        <f t="shared" si="21"/>
        <v>0</v>
      </c>
      <c r="DW59" s="194"/>
    </row>
    <row r="60" spans="1:127" ht="20.100000000000001" customHeight="1" x14ac:dyDescent="0.25">
      <c r="A60" s="449" t="str">
        <f t="shared" si="0"/>
        <v>Y</v>
      </c>
      <c r="B60" s="528" t="str">
        <f>'Delivery Summary'!B60</f>
        <v>Chicken Pattie</v>
      </c>
      <c r="C60" s="514" t="str">
        <f>'Delivery Summary'!C60</f>
        <v>SE10</v>
      </c>
      <c r="D60" s="269"/>
      <c r="E60" s="434"/>
      <c r="F60" s="428"/>
      <c r="G60" s="428">
        <v>10</v>
      </c>
      <c r="H60" s="428">
        <v>5</v>
      </c>
      <c r="I60" s="428">
        <v>5</v>
      </c>
      <c r="J60" s="428">
        <v>5</v>
      </c>
      <c r="K60" s="428">
        <v>3</v>
      </c>
      <c r="L60" s="428">
        <v>0</v>
      </c>
      <c r="M60" s="270">
        <v>5</v>
      </c>
      <c r="N60" s="428">
        <v>10</v>
      </c>
      <c r="O60" s="428">
        <v>10</v>
      </c>
      <c r="P60" s="428">
        <v>15</v>
      </c>
      <c r="Q60" s="428">
        <v>20</v>
      </c>
      <c r="R60" s="428">
        <v>15</v>
      </c>
      <c r="S60" s="429"/>
      <c r="T60" s="430">
        <f t="shared" si="1"/>
        <v>103</v>
      </c>
      <c r="U60" s="194"/>
      <c r="W60" s="440" t="str">
        <f t="shared" si="2"/>
        <v>Y</v>
      </c>
      <c r="X60" s="528" t="str">
        <f t="shared" si="3"/>
        <v>Chicken Pattie</v>
      </c>
      <c r="Y60" s="514" t="str">
        <f t="shared" si="4"/>
        <v>SE10</v>
      </c>
      <c r="Z60" s="269"/>
      <c r="AA60" s="434"/>
      <c r="AB60" s="428"/>
      <c r="AC60" s="428">
        <v>10</v>
      </c>
      <c r="AD60" s="428">
        <v>5</v>
      </c>
      <c r="AE60" s="428">
        <v>5</v>
      </c>
      <c r="AF60" s="428">
        <v>5</v>
      </c>
      <c r="AG60" s="428">
        <v>3</v>
      </c>
      <c r="AH60" s="428">
        <v>0</v>
      </c>
      <c r="AI60" s="270">
        <v>5</v>
      </c>
      <c r="AJ60" s="428">
        <v>10</v>
      </c>
      <c r="AK60" s="428">
        <v>10</v>
      </c>
      <c r="AL60" s="428">
        <v>15</v>
      </c>
      <c r="AM60" s="428">
        <v>20</v>
      </c>
      <c r="AN60" s="428">
        <v>15</v>
      </c>
      <c r="AO60" s="429"/>
      <c r="AP60" s="430">
        <f t="shared" si="5"/>
        <v>103</v>
      </c>
      <c r="AQ60" s="194"/>
      <c r="AR60" s="440" t="str">
        <f t="shared" si="6"/>
        <v>Y</v>
      </c>
      <c r="AS60" s="528" t="str">
        <f t="shared" si="7"/>
        <v>Chicken Pattie</v>
      </c>
      <c r="AT60" s="514" t="str">
        <f t="shared" si="8"/>
        <v>SE10</v>
      </c>
      <c r="AU60" s="269"/>
      <c r="AV60" s="434"/>
      <c r="AW60" s="428"/>
      <c r="AX60" s="428">
        <v>0</v>
      </c>
      <c r="AY60" s="428">
        <v>2</v>
      </c>
      <c r="AZ60" s="428">
        <v>5</v>
      </c>
      <c r="BA60" s="428">
        <v>5</v>
      </c>
      <c r="BB60" s="428">
        <v>3</v>
      </c>
      <c r="BC60" s="428">
        <v>0</v>
      </c>
      <c r="BD60" s="270">
        <v>8</v>
      </c>
      <c r="BE60" s="428">
        <v>10</v>
      </c>
      <c r="BF60" s="428">
        <v>15</v>
      </c>
      <c r="BG60" s="428">
        <v>15</v>
      </c>
      <c r="BH60" s="428">
        <v>15</v>
      </c>
      <c r="BI60" s="428">
        <v>9</v>
      </c>
      <c r="BJ60" s="429"/>
      <c r="BK60" s="430">
        <f t="shared" si="9"/>
        <v>87</v>
      </c>
      <c r="BL60" s="194"/>
      <c r="BM60" s="440" t="str">
        <f t="shared" si="10"/>
        <v>Y</v>
      </c>
      <c r="BN60" s="528" t="str">
        <f t="shared" si="11"/>
        <v>Chicken Pattie</v>
      </c>
      <c r="BO60" s="514" t="str">
        <f t="shared" si="12"/>
        <v>SE10</v>
      </c>
      <c r="BP60" s="269"/>
      <c r="BQ60" s="434"/>
      <c r="BR60" s="428"/>
      <c r="BS60" s="428">
        <v>0</v>
      </c>
      <c r="BT60" s="428">
        <v>2</v>
      </c>
      <c r="BU60" s="428">
        <v>5</v>
      </c>
      <c r="BV60" s="428">
        <v>5</v>
      </c>
      <c r="BW60" s="428">
        <v>3</v>
      </c>
      <c r="BX60" s="428">
        <v>0</v>
      </c>
      <c r="BY60" s="270">
        <v>8</v>
      </c>
      <c r="BZ60" s="428">
        <v>10</v>
      </c>
      <c r="CA60" s="428">
        <v>5</v>
      </c>
      <c r="CB60" s="428">
        <v>10</v>
      </c>
      <c r="CC60" s="428">
        <v>15</v>
      </c>
      <c r="CD60" s="428">
        <v>14</v>
      </c>
      <c r="CE60" s="429"/>
      <c r="CF60" s="430">
        <f t="shared" si="13"/>
        <v>77</v>
      </c>
      <c r="CG60" s="194"/>
      <c r="CH60" s="440" t="str">
        <f t="shared" si="14"/>
        <v>N</v>
      </c>
      <c r="CI60" s="528" t="str">
        <f t="shared" si="15"/>
        <v>Chicken Pattie</v>
      </c>
      <c r="CJ60" s="514" t="str">
        <f t="shared" si="16"/>
        <v>SE10</v>
      </c>
      <c r="CK60" s="269"/>
      <c r="CL60" s="434"/>
      <c r="CM60" s="428"/>
      <c r="CN60" s="428"/>
      <c r="CO60" s="428"/>
      <c r="CP60" s="428"/>
      <c r="CQ60" s="428"/>
      <c r="CR60" s="428"/>
      <c r="CS60" s="428"/>
      <c r="CT60" s="270"/>
      <c r="CU60" s="428"/>
      <c r="CV60" s="428"/>
      <c r="CW60" s="428"/>
      <c r="CX60" s="428"/>
      <c r="CY60" s="428"/>
      <c r="CZ60" s="429"/>
      <c r="DA60" s="430">
        <f t="shared" si="17"/>
        <v>0</v>
      </c>
      <c r="DB60" s="194"/>
      <c r="DC60" s="440" t="str">
        <f t="shared" si="18"/>
        <v>Y</v>
      </c>
      <c r="DD60" s="528" t="str">
        <f t="shared" si="19"/>
        <v>Chicken Pattie</v>
      </c>
      <c r="DE60" s="514" t="str">
        <f t="shared" si="20"/>
        <v>SE10</v>
      </c>
      <c r="DF60" s="269"/>
      <c r="DG60" s="434">
        <v>0</v>
      </c>
      <c r="DH60" s="428"/>
      <c r="DI60" s="428"/>
      <c r="DJ60" s="428"/>
      <c r="DK60" s="428"/>
      <c r="DL60" s="428"/>
      <c r="DM60" s="428">
        <v>25</v>
      </c>
      <c r="DN60" s="428">
        <v>10</v>
      </c>
      <c r="DO60" s="270">
        <v>10</v>
      </c>
      <c r="DP60" s="428">
        <v>10</v>
      </c>
      <c r="DQ60" s="428">
        <v>30</v>
      </c>
      <c r="DR60" s="428">
        <v>20</v>
      </c>
      <c r="DS60" s="428">
        <v>20</v>
      </c>
      <c r="DT60" s="428">
        <v>20</v>
      </c>
      <c r="DU60" s="429"/>
      <c r="DV60" s="430">
        <f t="shared" si="21"/>
        <v>145</v>
      </c>
      <c r="DW60" s="194"/>
    </row>
    <row r="61" spans="1:127" ht="20.100000000000001" customHeight="1" x14ac:dyDescent="0.25">
      <c r="A61" s="449" t="str">
        <f t="shared" si="0"/>
        <v>N</v>
      </c>
      <c r="B61" s="528" t="str">
        <f>'Delivery Summary'!B61</f>
        <v>Vegetable Spring Roll</v>
      </c>
      <c r="C61" s="513" t="str">
        <f>'Delivery Summary'!C61</f>
        <v>SE11</v>
      </c>
      <c r="D61" s="272"/>
      <c r="E61" s="432"/>
      <c r="F61" s="432"/>
      <c r="G61" s="432"/>
      <c r="H61" s="432"/>
      <c r="I61" s="432"/>
      <c r="J61" s="432"/>
      <c r="K61" s="432"/>
      <c r="L61" s="432"/>
      <c r="M61" s="432"/>
      <c r="N61" s="432"/>
      <c r="O61" s="432"/>
      <c r="P61" s="432"/>
      <c r="Q61" s="432"/>
      <c r="R61" s="432"/>
      <c r="S61" s="433"/>
      <c r="T61" s="430">
        <f t="shared" si="1"/>
        <v>0</v>
      </c>
      <c r="U61" s="194"/>
      <c r="W61" s="440" t="str">
        <f t="shared" si="2"/>
        <v>N</v>
      </c>
      <c r="X61" s="528" t="str">
        <f t="shared" si="3"/>
        <v>Vegetable Spring Roll</v>
      </c>
      <c r="Y61" s="513" t="str">
        <f t="shared" si="4"/>
        <v>SE11</v>
      </c>
      <c r="Z61" s="272"/>
      <c r="AA61" s="432"/>
      <c r="AB61" s="432"/>
      <c r="AC61" s="432"/>
      <c r="AD61" s="432"/>
      <c r="AE61" s="432"/>
      <c r="AF61" s="432"/>
      <c r="AG61" s="432"/>
      <c r="AH61" s="432"/>
      <c r="AI61" s="432"/>
      <c r="AJ61" s="432"/>
      <c r="AK61" s="432"/>
      <c r="AL61" s="432"/>
      <c r="AM61" s="432"/>
      <c r="AN61" s="432"/>
      <c r="AO61" s="433"/>
      <c r="AP61" s="430">
        <f t="shared" si="5"/>
        <v>0</v>
      </c>
      <c r="AQ61" s="194"/>
      <c r="AR61" s="440" t="str">
        <f t="shared" si="6"/>
        <v>N</v>
      </c>
      <c r="AS61" s="528" t="str">
        <f t="shared" si="7"/>
        <v>Vegetable Spring Roll</v>
      </c>
      <c r="AT61" s="513" t="str">
        <f t="shared" si="8"/>
        <v>SE11</v>
      </c>
      <c r="AU61" s="272"/>
      <c r="AV61" s="432"/>
      <c r="AW61" s="432"/>
      <c r="AX61" s="432"/>
      <c r="AY61" s="432"/>
      <c r="AZ61" s="432"/>
      <c r="BA61" s="432"/>
      <c r="BB61" s="432"/>
      <c r="BC61" s="432"/>
      <c r="BD61" s="432"/>
      <c r="BE61" s="432"/>
      <c r="BF61" s="432"/>
      <c r="BG61" s="432"/>
      <c r="BH61" s="432"/>
      <c r="BI61" s="432"/>
      <c r="BJ61" s="433"/>
      <c r="BK61" s="430">
        <f t="shared" si="9"/>
        <v>0</v>
      </c>
      <c r="BL61" s="194"/>
      <c r="BM61" s="440" t="str">
        <f t="shared" si="10"/>
        <v>N</v>
      </c>
      <c r="BN61" s="528" t="str">
        <f t="shared" si="11"/>
        <v>Vegetable Spring Roll</v>
      </c>
      <c r="BO61" s="513" t="str">
        <f t="shared" si="12"/>
        <v>SE11</v>
      </c>
      <c r="BP61" s="272"/>
      <c r="BQ61" s="432"/>
      <c r="BR61" s="432"/>
      <c r="BS61" s="432"/>
      <c r="BT61" s="432"/>
      <c r="BU61" s="432"/>
      <c r="BV61" s="432"/>
      <c r="BW61" s="432"/>
      <c r="BX61" s="432"/>
      <c r="BY61" s="432"/>
      <c r="BZ61" s="432"/>
      <c r="CA61" s="432"/>
      <c r="CB61" s="432"/>
      <c r="CC61" s="432"/>
      <c r="CD61" s="432"/>
      <c r="CE61" s="433"/>
      <c r="CF61" s="430">
        <f t="shared" si="13"/>
        <v>0</v>
      </c>
      <c r="CG61" s="194"/>
      <c r="CH61" s="440" t="str">
        <f t="shared" si="14"/>
        <v>N</v>
      </c>
      <c r="CI61" s="528" t="str">
        <f t="shared" si="15"/>
        <v>Vegetable Spring Roll</v>
      </c>
      <c r="CJ61" s="513" t="str">
        <f t="shared" si="16"/>
        <v>SE11</v>
      </c>
      <c r="CK61" s="272"/>
      <c r="CL61" s="432"/>
      <c r="CM61" s="432"/>
      <c r="CN61" s="432"/>
      <c r="CO61" s="432"/>
      <c r="CP61" s="432"/>
      <c r="CQ61" s="432"/>
      <c r="CR61" s="432"/>
      <c r="CS61" s="432"/>
      <c r="CT61" s="432"/>
      <c r="CU61" s="432"/>
      <c r="CV61" s="432"/>
      <c r="CW61" s="432"/>
      <c r="CX61" s="432"/>
      <c r="CY61" s="432"/>
      <c r="CZ61" s="433"/>
      <c r="DA61" s="430">
        <f t="shared" si="17"/>
        <v>0</v>
      </c>
      <c r="DB61" s="194"/>
      <c r="DC61" s="440" t="str">
        <f t="shared" si="18"/>
        <v>N</v>
      </c>
      <c r="DD61" s="528" t="str">
        <f t="shared" si="19"/>
        <v>Vegetable Spring Roll</v>
      </c>
      <c r="DE61" s="513" t="str">
        <f t="shared" si="20"/>
        <v>SE11</v>
      </c>
      <c r="DF61" s="272"/>
      <c r="DG61" s="432"/>
      <c r="DH61" s="432"/>
      <c r="DI61" s="432"/>
      <c r="DJ61" s="432"/>
      <c r="DK61" s="432"/>
      <c r="DL61" s="432"/>
      <c r="DM61" s="432"/>
      <c r="DN61" s="432"/>
      <c r="DO61" s="432"/>
      <c r="DP61" s="432"/>
      <c r="DQ61" s="432"/>
      <c r="DR61" s="432"/>
      <c r="DS61" s="432"/>
      <c r="DT61" s="432"/>
      <c r="DU61" s="433"/>
      <c r="DV61" s="430">
        <f t="shared" si="21"/>
        <v>0</v>
      </c>
      <c r="DW61" s="194"/>
    </row>
    <row r="62" spans="1:127" ht="20.100000000000001" customHeight="1" x14ac:dyDescent="0.25">
      <c r="A62" s="449" t="str">
        <f t="shared" si="0"/>
        <v>N</v>
      </c>
      <c r="B62" s="526" t="str">
        <f>'Delivery Summary'!B62</f>
        <v>Vegetable Pizza</v>
      </c>
      <c r="C62" s="513" t="str">
        <f>'Delivery Summary'!C62</f>
        <v>PZ1</v>
      </c>
      <c r="D62" s="269"/>
      <c r="E62" s="428"/>
      <c r="F62" s="428"/>
      <c r="G62" s="443"/>
      <c r="H62" s="428"/>
      <c r="I62" s="428"/>
      <c r="J62" s="428"/>
      <c r="K62" s="428"/>
      <c r="L62" s="428"/>
      <c r="M62" s="270"/>
      <c r="N62" s="428"/>
      <c r="O62" s="428"/>
      <c r="P62" s="428"/>
      <c r="Q62" s="428"/>
      <c r="R62" s="428"/>
      <c r="S62" s="429"/>
      <c r="T62" s="430">
        <f t="shared" si="1"/>
        <v>0</v>
      </c>
      <c r="U62" s="194"/>
      <c r="W62" s="440" t="str">
        <f t="shared" si="2"/>
        <v>N</v>
      </c>
      <c r="X62" s="526" t="str">
        <f t="shared" si="3"/>
        <v>Vegetable Pizza</v>
      </c>
      <c r="Y62" s="513" t="str">
        <f t="shared" si="4"/>
        <v>PZ1</v>
      </c>
      <c r="Z62" s="269"/>
      <c r="AA62" s="428"/>
      <c r="AB62" s="428"/>
      <c r="AC62" s="443"/>
      <c r="AD62" s="428"/>
      <c r="AE62" s="428"/>
      <c r="AF62" s="428"/>
      <c r="AG62" s="428"/>
      <c r="AH62" s="428"/>
      <c r="AI62" s="270"/>
      <c r="AJ62" s="428"/>
      <c r="AK62" s="428"/>
      <c r="AL62" s="428"/>
      <c r="AM62" s="428"/>
      <c r="AN62" s="428"/>
      <c r="AO62" s="429"/>
      <c r="AP62" s="430">
        <f t="shared" si="5"/>
        <v>0</v>
      </c>
      <c r="AQ62" s="194"/>
      <c r="AR62" s="440" t="str">
        <f t="shared" si="6"/>
        <v>N</v>
      </c>
      <c r="AS62" s="526" t="str">
        <f t="shared" si="7"/>
        <v>Vegetable Pizza</v>
      </c>
      <c r="AT62" s="513" t="str">
        <f t="shared" si="8"/>
        <v>PZ1</v>
      </c>
      <c r="AU62" s="269"/>
      <c r="AV62" s="428"/>
      <c r="AW62" s="428"/>
      <c r="AX62" s="443"/>
      <c r="AY62" s="428"/>
      <c r="AZ62" s="428"/>
      <c r="BA62" s="428"/>
      <c r="BB62" s="428"/>
      <c r="BC62" s="428"/>
      <c r="BD62" s="270"/>
      <c r="BE62" s="428"/>
      <c r="BF62" s="428"/>
      <c r="BG62" s="428"/>
      <c r="BH62" s="428"/>
      <c r="BI62" s="428"/>
      <c r="BJ62" s="429"/>
      <c r="BK62" s="430">
        <f t="shared" si="9"/>
        <v>0</v>
      </c>
      <c r="BL62" s="194"/>
      <c r="BM62" s="440" t="str">
        <f t="shared" si="10"/>
        <v>N</v>
      </c>
      <c r="BN62" s="526" t="str">
        <f t="shared" si="11"/>
        <v>Vegetable Pizza</v>
      </c>
      <c r="BO62" s="513" t="str">
        <f t="shared" si="12"/>
        <v>PZ1</v>
      </c>
      <c r="BP62" s="269"/>
      <c r="BQ62" s="428"/>
      <c r="BR62" s="428"/>
      <c r="BS62" s="443"/>
      <c r="BT62" s="428"/>
      <c r="BU62" s="428"/>
      <c r="BV62" s="428"/>
      <c r="BW62" s="428"/>
      <c r="BX62" s="428"/>
      <c r="BY62" s="270"/>
      <c r="BZ62" s="428"/>
      <c r="CA62" s="428"/>
      <c r="CB62" s="428"/>
      <c r="CC62" s="428"/>
      <c r="CD62" s="428"/>
      <c r="CE62" s="429"/>
      <c r="CF62" s="430">
        <f t="shared" si="13"/>
        <v>0</v>
      </c>
      <c r="CG62" s="194"/>
      <c r="CH62" s="440" t="str">
        <f t="shared" si="14"/>
        <v>N</v>
      </c>
      <c r="CI62" s="526" t="str">
        <f t="shared" si="15"/>
        <v>Vegetable Pizza</v>
      </c>
      <c r="CJ62" s="513" t="str">
        <f t="shared" si="16"/>
        <v>PZ1</v>
      </c>
      <c r="CK62" s="269"/>
      <c r="CL62" s="428"/>
      <c r="CM62" s="428"/>
      <c r="CN62" s="443"/>
      <c r="CO62" s="428"/>
      <c r="CP62" s="428"/>
      <c r="CQ62" s="428"/>
      <c r="CR62" s="428"/>
      <c r="CS62" s="428"/>
      <c r="CT62" s="270"/>
      <c r="CU62" s="428"/>
      <c r="CV62" s="428"/>
      <c r="CW62" s="428"/>
      <c r="CX62" s="428"/>
      <c r="CY62" s="428"/>
      <c r="CZ62" s="429"/>
      <c r="DA62" s="430">
        <f t="shared" si="17"/>
        <v>0</v>
      </c>
      <c r="DB62" s="194"/>
      <c r="DC62" s="440" t="str">
        <f t="shared" si="18"/>
        <v>N</v>
      </c>
      <c r="DD62" s="526" t="str">
        <f t="shared" si="19"/>
        <v>Vegetable Pizza</v>
      </c>
      <c r="DE62" s="513" t="str">
        <f t="shared" si="20"/>
        <v>PZ1</v>
      </c>
      <c r="DF62" s="269"/>
      <c r="DG62" s="428"/>
      <c r="DH62" s="428"/>
      <c r="DI62" s="443"/>
      <c r="DJ62" s="428"/>
      <c r="DK62" s="428"/>
      <c r="DL62" s="428"/>
      <c r="DM62" s="428"/>
      <c r="DN62" s="428"/>
      <c r="DO62" s="270"/>
      <c r="DP62" s="428"/>
      <c r="DQ62" s="428"/>
      <c r="DR62" s="428"/>
      <c r="DS62" s="428"/>
      <c r="DT62" s="428"/>
      <c r="DU62" s="429"/>
      <c r="DV62" s="430">
        <f t="shared" si="21"/>
        <v>0</v>
      </c>
      <c r="DW62" s="194"/>
    </row>
    <row r="63" spans="1:127" ht="20.100000000000001" customHeight="1" x14ac:dyDescent="0.25">
      <c r="A63" s="449" t="str">
        <f t="shared" si="0"/>
        <v>Y</v>
      </c>
      <c r="B63" s="531" t="str">
        <f>'Delivery Summary'!B63</f>
        <v>Sausage Pizza</v>
      </c>
      <c r="C63" s="513" t="str">
        <f>'Delivery Summary'!C63</f>
        <v>PZ2</v>
      </c>
      <c r="D63" s="272"/>
      <c r="E63" s="432"/>
      <c r="F63" s="432"/>
      <c r="G63" s="432">
        <v>4</v>
      </c>
      <c r="H63" s="432">
        <v>0</v>
      </c>
      <c r="I63" s="432">
        <v>1</v>
      </c>
      <c r="J63" s="432">
        <v>5</v>
      </c>
      <c r="K63" s="432">
        <v>1</v>
      </c>
      <c r="L63" s="432">
        <v>2</v>
      </c>
      <c r="M63" s="432">
        <v>2</v>
      </c>
      <c r="N63" s="432">
        <v>1</v>
      </c>
      <c r="O63" s="432">
        <v>3</v>
      </c>
      <c r="P63" s="432">
        <v>3</v>
      </c>
      <c r="Q63" s="432">
        <v>7</v>
      </c>
      <c r="R63" s="432">
        <v>7</v>
      </c>
      <c r="S63" s="433"/>
      <c r="T63" s="430">
        <f t="shared" si="1"/>
        <v>36</v>
      </c>
      <c r="U63" s="194"/>
      <c r="W63" s="440" t="str">
        <f t="shared" si="2"/>
        <v>Y</v>
      </c>
      <c r="X63" s="531" t="str">
        <f t="shared" si="3"/>
        <v>Sausage Pizza</v>
      </c>
      <c r="Y63" s="513" t="str">
        <f t="shared" si="4"/>
        <v>PZ2</v>
      </c>
      <c r="Z63" s="272"/>
      <c r="AA63" s="432"/>
      <c r="AB63" s="432"/>
      <c r="AC63" s="432">
        <v>4</v>
      </c>
      <c r="AD63" s="432">
        <v>0</v>
      </c>
      <c r="AE63" s="432">
        <v>1</v>
      </c>
      <c r="AF63" s="432">
        <v>5</v>
      </c>
      <c r="AG63" s="432">
        <v>1</v>
      </c>
      <c r="AH63" s="432">
        <v>2</v>
      </c>
      <c r="AI63" s="432">
        <v>2</v>
      </c>
      <c r="AJ63" s="432">
        <v>1</v>
      </c>
      <c r="AK63" s="432">
        <v>3</v>
      </c>
      <c r="AL63" s="432">
        <v>3</v>
      </c>
      <c r="AM63" s="432">
        <v>7</v>
      </c>
      <c r="AN63" s="432">
        <v>7</v>
      </c>
      <c r="AO63" s="433"/>
      <c r="AP63" s="430">
        <f t="shared" si="5"/>
        <v>36</v>
      </c>
      <c r="AQ63" s="194"/>
      <c r="AR63" s="440" t="str">
        <f t="shared" si="6"/>
        <v>Y</v>
      </c>
      <c r="AS63" s="531" t="str">
        <f t="shared" si="7"/>
        <v>Sausage Pizza</v>
      </c>
      <c r="AT63" s="513" t="str">
        <f t="shared" si="8"/>
        <v>PZ2</v>
      </c>
      <c r="AU63" s="272"/>
      <c r="AV63" s="432"/>
      <c r="AW63" s="432"/>
      <c r="AX63" s="432">
        <v>0</v>
      </c>
      <c r="AY63" s="432">
        <v>0</v>
      </c>
      <c r="AZ63" s="432">
        <v>1</v>
      </c>
      <c r="BA63" s="432">
        <v>1</v>
      </c>
      <c r="BB63" s="432">
        <v>1</v>
      </c>
      <c r="BC63" s="432">
        <v>2</v>
      </c>
      <c r="BD63" s="432">
        <v>2</v>
      </c>
      <c r="BE63" s="432">
        <v>1</v>
      </c>
      <c r="BF63" s="432">
        <v>4</v>
      </c>
      <c r="BG63" s="432">
        <v>3</v>
      </c>
      <c r="BH63" s="432">
        <v>4</v>
      </c>
      <c r="BI63" s="432">
        <v>5</v>
      </c>
      <c r="BJ63" s="433"/>
      <c r="BK63" s="430">
        <f t="shared" si="9"/>
        <v>24</v>
      </c>
      <c r="BL63" s="194"/>
      <c r="BM63" s="440" t="str">
        <f t="shared" si="10"/>
        <v>Y</v>
      </c>
      <c r="BN63" s="531" t="str">
        <f t="shared" si="11"/>
        <v>Sausage Pizza</v>
      </c>
      <c r="BO63" s="513" t="str">
        <f t="shared" si="12"/>
        <v>PZ2</v>
      </c>
      <c r="BP63" s="272"/>
      <c r="BQ63" s="432"/>
      <c r="BR63" s="432"/>
      <c r="BS63" s="432">
        <v>0</v>
      </c>
      <c r="BT63" s="432">
        <v>0</v>
      </c>
      <c r="BU63" s="432">
        <v>1</v>
      </c>
      <c r="BV63" s="432">
        <v>1</v>
      </c>
      <c r="BW63" s="432">
        <v>1</v>
      </c>
      <c r="BX63" s="432">
        <v>2</v>
      </c>
      <c r="BY63" s="432">
        <v>2</v>
      </c>
      <c r="BZ63" s="432">
        <v>1</v>
      </c>
      <c r="CA63" s="432">
        <v>4</v>
      </c>
      <c r="CB63" s="432">
        <v>3</v>
      </c>
      <c r="CC63" s="432">
        <v>4</v>
      </c>
      <c r="CD63" s="432">
        <v>5</v>
      </c>
      <c r="CE63" s="433"/>
      <c r="CF63" s="430">
        <f t="shared" si="13"/>
        <v>24</v>
      </c>
      <c r="CG63" s="194"/>
      <c r="CH63" s="440" t="str">
        <f t="shared" si="14"/>
        <v>N</v>
      </c>
      <c r="CI63" s="531" t="str">
        <f t="shared" si="15"/>
        <v>Sausage Pizza</v>
      </c>
      <c r="CJ63" s="513" t="str">
        <f t="shared" si="16"/>
        <v>PZ2</v>
      </c>
      <c r="CK63" s="272"/>
      <c r="CL63" s="432"/>
      <c r="CM63" s="432"/>
      <c r="CN63" s="432"/>
      <c r="CO63" s="432"/>
      <c r="CP63" s="432"/>
      <c r="CQ63" s="432"/>
      <c r="CR63" s="432"/>
      <c r="CS63" s="432"/>
      <c r="CT63" s="432"/>
      <c r="CU63" s="432"/>
      <c r="CV63" s="432"/>
      <c r="CW63" s="432"/>
      <c r="CX63" s="432"/>
      <c r="CY63" s="432"/>
      <c r="CZ63" s="433"/>
      <c r="DA63" s="430">
        <f t="shared" si="17"/>
        <v>0</v>
      </c>
      <c r="DB63" s="194"/>
      <c r="DC63" s="440" t="str">
        <f t="shared" si="18"/>
        <v>N</v>
      </c>
      <c r="DD63" s="531" t="str">
        <f t="shared" si="19"/>
        <v>Sausage Pizza</v>
      </c>
      <c r="DE63" s="513" t="str">
        <f t="shared" si="20"/>
        <v>PZ2</v>
      </c>
      <c r="DF63" s="272"/>
      <c r="DG63" s="432"/>
      <c r="DH63" s="432"/>
      <c r="DI63" s="432"/>
      <c r="DJ63" s="432"/>
      <c r="DK63" s="432"/>
      <c r="DL63" s="432"/>
      <c r="DM63" s="432"/>
      <c r="DN63" s="432"/>
      <c r="DO63" s="432"/>
      <c r="DP63" s="432"/>
      <c r="DQ63" s="432"/>
      <c r="DR63" s="432"/>
      <c r="DS63" s="432"/>
      <c r="DT63" s="432"/>
      <c r="DU63" s="433"/>
      <c r="DV63" s="430">
        <f t="shared" si="21"/>
        <v>0</v>
      </c>
      <c r="DW63" s="194"/>
    </row>
    <row r="64" spans="1:127" ht="20.100000000000001" customHeight="1" x14ac:dyDescent="0.25">
      <c r="A64" s="449" t="str">
        <f t="shared" si="0"/>
        <v>Y</v>
      </c>
      <c r="B64" s="526" t="str">
        <f>'Delivery Summary'!B64</f>
        <v>Chicken Pizza</v>
      </c>
      <c r="C64" s="513" t="str">
        <f>'Delivery Summary'!C64</f>
        <v>PZ3</v>
      </c>
      <c r="D64" s="269"/>
      <c r="E64" s="428"/>
      <c r="F64" s="428"/>
      <c r="G64" s="443">
        <v>4</v>
      </c>
      <c r="H64" s="428">
        <v>0</v>
      </c>
      <c r="I64" s="428">
        <v>1</v>
      </c>
      <c r="J64" s="428">
        <v>5</v>
      </c>
      <c r="K64" s="428">
        <v>2</v>
      </c>
      <c r="L64" s="428">
        <v>2</v>
      </c>
      <c r="M64" s="270">
        <v>2</v>
      </c>
      <c r="N64" s="428">
        <v>1</v>
      </c>
      <c r="O64" s="428">
        <v>3</v>
      </c>
      <c r="P64" s="428">
        <v>3</v>
      </c>
      <c r="Q64" s="428">
        <v>7</v>
      </c>
      <c r="R64" s="428">
        <v>6</v>
      </c>
      <c r="S64" s="429"/>
      <c r="T64" s="430">
        <f t="shared" si="1"/>
        <v>36</v>
      </c>
      <c r="U64" s="194"/>
      <c r="W64" s="440" t="str">
        <f t="shared" si="2"/>
        <v>Y</v>
      </c>
      <c r="X64" s="526" t="str">
        <f t="shared" si="3"/>
        <v>Chicken Pizza</v>
      </c>
      <c r="Y64" s="513" t="str">
        <f t="shared" si="4"/>
        <v>PZ3</v>
      </c>
      <c r="Z64" s="269"/>
      <c r="AA64" s="428"/>
      <c r="AB64" s="428"/>
      <c r="AC64" s="443">
        <v>4</v>
      </c>
      <c r="AD64" s="428">
        <v>0</v>
      </c>
      <c r="AE64" s="428">
        <v>1</v>
      </c>
      <c r="AF64" s="428">
        <v>5</v>
      </c>
      <c r="AG64" s="428">
        <v>2</v>
      </c>
      <c r="AH64" s="428">
        <v>2</v>
      </c>
      <c r="AI64" s="270">
        <v>2</v>
      </c>
      <c r="AJ64" s="428">
        <v>1</v>
      </c>
      <c r="AK64" s="428">
        <v>3</v>
      </c>
      <c r="AL64" s="428">
        <v>3</v>
      </c>
      <c r="AM64" s="428">
        <v>7</v>
      </c>
      <c r="AN64" s="428">
        <v>6</v>
      </c>
      <c r="AO64" s="429"/>
      <c r="AP64" s="430">
        <f t="shared" si="5"/>
        <v>36</v>
      </c>
      <c r="AQ64" s="194"/>
      <c r="AR64" s="440" t="str">
        <f t="shared" si="6"/>
        <v>Y</v>
      </c>
      <c r="AS64" s="526" t="str">
        <f t="shared" si="7"/>
        <v>Chicken Pizza</v>
      </c>
      <c r="AT64" s="513" t="str">
        <f t="shared" si="8"/>
        <v>PZ3</v>
      </c>
      <c r="AU64" s="269"/>
      <c r="AV64" s="428"/>
      <c r="AW64" s="428"/>
      <c r="AX64" s="443">
        <v>0</v>
      </c>
      <c r="AY64" s="428">
        <v>0</v>
      </c>
      <c r="AZ64" s="428">
        <v>2</v>
      </c>
      <c r="BA64" s="428">
        <v>2</v>
      </c>
      <c r="BB64" s="428">
        <v>2</v>
      </c>
      <c r="BC64" s="428">
        <v>2</v>
      </c>
      <c r="BD64" s="270">
        <v>4</v>
      </c>
      <c r="BE64" s="428">
        <v>2</v>
      </c>
      <c r="BF64" s="428">
        <v>6</v>
      </c>
      <c r="BG64" s="428">
        <v>7</v>
      </c>
      <c r="BH64" s="428">
        <v>10</v>
      </c>
      <c r="BI64" s="428">
        <v>11</v>
      </c>
      <c r="BJ64" s="429"/>
      <c r="BK64" s="430">
        <f t="shared" si="9"/>
        <v>48</v>
      </c>
      <c r="BL64" s="194"/>
      <c r="BM64" s="440" t="str">
        <f t="shared" si="10"/>
        <v>Y</v>
      </c>
      <c r="BN64" s="526" t="str">
        <f t="shared" si="11"/>
        <v>Chicken Pizza</v>
      </c>
      <c r="BO64" s="513" t="str">
        <f t="shared" si="12"/>
        <v>PZ3</v>
      </c>
      <c r="BP64" s="269"/>
      <c r="BQ64" s="428"/>
      <c r="BR64" s="428"/>
      <c r="BS64" s="443">
        <v>0</v>
      </c>
      <c r="BT64" s="428">
        <v>0</v>
      </c>
      <c r="BU64" s="428">
        <v>2</v>
      </c>
      <c r="BV64" s="428">
        <v>2</v>
      </c>
      <c r="BW64" s="428">
        <v>2</v>
      </c>
      <c r="BX64" s="428">
        <v>2</v>
      </c>
      <c r="BY64" s="270">
        <v>4</v>
      </c>
      <c r="BZ64" s="428">
        <v>2</v>
      </c>
      <c r="CA64" s="428">
        <v>6</v>
      </c>
      <c r="CB64" s="428">
        <v>7</v>
      </c>
      <c r="CC64" s="428">
        <v>10</v>
      </c>
      <c r="CD64" s="428">
        <v>11</v>
      </c>
      <c r="CE64" s="429"/>
      <c r="CF64" s="430">
        <f t="shared" si="13"/>
        <v>48</v>
      </c>
      <c r="CG64" s="194"/>
      <c r="CH64" s="440" t="str">
        <f t="shared" si="14"/>
        <v>N</v>
      </c>
      <c r="CI64" s="526" t="str">
        <f t="shared" si="15"/>
        <v>Chicken Pizza</v>
      </c>
      <c r="CJ64" s="513" t="str">
        <f t="shared" si="16"/>
        <v>PZ3</v>
      </c>
      <c r="CK64" s="269"/>
      <c r="CL64" s="428"/>
      <c r="CM64" s="428"/>
      <c r="CN64" s="443"/>
      <c r="CO64" s="428"/>
      <c r="CP64" s="428"/>
      <c r="CQ64" s="428"/>
      <c r="CR64" s="428"/>
      <c r="CS64" s="428"/>
      <c r="CT64" s="270"/>
      <c r="CU64" s="428"/>
      <c r="CV64" s="428"/>
      <c r="CW64" s="428"/>
      <c r="CX64" s="428"/>
      <c r="CY64" s="428"/>
      <c r="CZ64" s="429"/>
      <c r="DA64" s="430">
        <f t="shared" si="17"/>
        <v>0</v>
      </c>
      <c r="DB64" s="194"/>
      <c r="DC64" s="440" t="str">
        <f t="shared" si="18"/>
        <v>Y</v>
      </c>
      <c r="DD64" s="526" t="str">
        <f t="shared" si="19"/>
        <v>Chicken Pizza</v>
      </c>
      <c r="DE64" s="513" t="str">
        <f t="shared" si="20"/>
        <v>PZ3</v>
      </c>
      <c r="DF64" s="269"/>
      <c r="DG64" s="428">
        <v>0</v>
      </c>
      <c r="DH64" s="428"/>
      <c r="DI64" s="443"/>
      <c r="DJ64" s="428"/>
      <c r="DK64" s="428"/>
      <c r="DL64" s="428"/>
      <c r="DM64" s="428">
        <v>8</v>
      </c>
      <c r="DN64" s="428">
        <v>3</v>
      </c>
      <c r="DO64" s="270">
        <v>3</v>
      </c>
      <c r="DP64" s="428">
        <v>3</v>
      </c>
      <c r="DQ64" s="428">
        <v>10</v>
      </c>
      <c r="DR64" s="428">
        <v>5</v>
      </c>
      <c r="DS64" s="428">
        <v>5</v>
      </c>
      <c r="DT64" s="428">
        <v>8</v>
      </c>
      <c r="DU64" s="429"/>
      <c r="DV64" s="430">
        <f t="shared" si="21"/>
        <v>45</v>
      </c>
      <c r="DW64" s="194"/>
    </row>
    <row r="65" spans="1:127" ht="20.100000000000001" customHeight="1" x14ac:dyDescent="0.25">
      <c r="A65" s="449" t="str">
        <f t="shared" si="0"/>
        <v>N</v>
      </c>
      <c r="B65" s="526" t="str">
        <f>'Delivery Summary'!B65</f>
        <v>Vegetable Pastry</v>
      </c>
      <c r="C65" s="513" t="str">
        <f>'Delivery Summary'!C65</f>
        <v>PS1</v>
      </c>
      <c r="D65" s="269"/>
      <c r="E65" s="428"/>
      <c r="F65" s="428"/>
      <c r="G65" s="428"/>
      <c r="H65" s="428"/>
      <c r="I65" s="428"/>
      <c r="J65" s="428"/>
      <c r="K65" s="428"/>
      <c r="L65" s="428"/>
      <c r="M65" s="270"/>
      <c r="N65" s="428"/>
      <c r="O65" s="428"/>
      <c r="P65" s="428"/>
      <c r="Q65" s="428"/>
      <c r="R65" s="428"/>
      <c r="S65" s="429"/>
      <c r="T65" s="430">
        <f t="shared" si="1"/>
        <v>0</v>
      </c>
      <c r="U65" s="194"/>
      <c r="W65" s="440" t="str">
        <f t="shared" si="2"/>
        <v>N</v>
      </c>
      <c r="X65" s="526" t="str">
        <f t="shared" si="3"/>
        <v>Vegetable Pastry</v>
      </c>
      <c r="Y65" s="513" t="str">
        <f t="shared" si="4"/>
        <v>PS1</v>
      </c>
      <c r="Z65" s="269"/>
      <c r="AA65" s="428"/>
      <c r="AB65" s="428"/>
      <c r="AC65" s="428"/>
      <c r="AD65" s="428"/>
      <c r="AE65" s="428"/>
      <c r="AF65" s="428"/>
      <c r="AG65" s="428"/>
      <c r="AH65" s="428"/>
      <c r="AI65" s="270"/>
      <c r="AJ65" s="428"/>
      <c r="AK65" s="428"/>
      <c r="AL65" s="428"/>
      <c r="AM65" s="428"/>
      <c r="AN65" s="428"/>
      <c r="AO65" s="429"/>
      <c r="AP65" s="430">
        <f t="shared" si="5"/>
        <v>0</v>
      </c>
      <c r="AQ65" s="194"/>
      <c r="AR65" s="440" t="str">
        <f t="shared" si="6"/>
        <v>N</v>
      </c>
      <c r="AS65" s="526" t="str">
        <f t="shared" si="7"/>
        <v>Vegetable Pastry</v>
      </c>
      <c r="AT65" s="513" t="str">
        <f t="shared" si="8"/>
        <v>PS1</v>
      </c>
      <c r="AU65" s="269"/>
      <c r="AV65" s="428"/>
      <c r="AW65" s="428"/>
      <c r="AX65" s="428"/>
      <c r="AY65" s="428"/>
      <c r="AZ65" s="428"/>
      <c r="BA65" s="428"/>
      <c r="BB65" s="428"/>
      <c r="BC65" s="428"/>
      <c r="BD65" s="270"/>
      <c r="BE65" s="428"/>
      <c r="BF65" s="428"/>
      <c r="BG65" s="428"/>
      <c r="BH65" s="428"/>
      <c r="BI65" s="428"/>
      <c r="BJ65" s="429"/>
      <c r="BK65" s="430">
        <f t="shared" si="9"/>
        <v>0</v>
      </c>
      <c r="BL65" s="194"/>
      <c r="BM65" s="440" t="str">
        <f t="shared" si="10"/>
        <v>N</v>
      </c>
      <c r="BN65" s="526" t="str">
        <f t="shared" si="11"/>
        <v>Vegetable Pastry</v>
      </c>
      <c r="BO65" s="513" t="str">
        <f t="shared" si="12"/>
        <v>PS1</v>
      </c>
      <c r="BP65" s="269"/>
      <c r="BQ65" s="428"/>
      <c r="BR65" s="428"/>
      <c r="BS65" s="428"/>
      <c r="BT65" s="428"/>
      <c r="BU65" s="428"/>
      <c r="BV65" s="428"/>
      <c r="BW65" s="428"/>
      <c r="BX65" s="428"/>
      <c r="BY65" s="270"/>
      <c r="BZ65" s="428"/>
      <c r="CA65" s="428"/>
      <c r="CB65" s="428"/>
      <c r="CC65" s="428"/>
      <c r="CD65" s="428"/>
      <c r="CE65" s="429"/>
      <c r="CF65" s="430">
        <f t="shared" si="13"/>
        <v>0</v>
      </c>
      <c r="CG65" s="194"/>
      <c r="CH65" s="440" t="str">
        <f t="shared" si="14"/>
        <v>N</v>
      </c>
      <c r="CI65" s="526" t="str">
        <f t="shared" si="15"/>
        <v>Vegetable Pastry</v>
      </c>
      <c r="CJ65" s="513" t="str">
        <f t="shared" si="16"/>
        <v>PS1</v>
      </c>
      <c r="CK65" s="269"/>
      <c r="CL65" s="428"/>
      <c r="CM65" s="428"/>
      <c r="CN65" s="428"/>
      <c r="CO65" s="428"/>
      <c r="CP65" s="428"/>
      <c r="CQ65" s="428"/>
      <c r="CR65" s="428"/>
      <c r="CS65" s="428"/>
      <c r="CT65" s="270"/>
      <c r="CU65" s="428"/>
      <c r="CV65" s="428"/>
      <c r="CW65" s="428"/>
      <c r="CX65" s="428"/>
      <c r="CY65" s="428"/>
      <c r="CZ65" s="429"/>
      <c r="DA65" s="430">
        <f t="shared" si="17"/>
        <v>0</v>
      </c>
      <c r="DB65" s="194"/>
      <c r="DC65" s="440" t="str">
        <f t="shared" si="18"/>
        <v>N</v>
      </c>
      <c r="DD65" s="526" t="str">
        <f t="shared" si="19"/>
        <v>Vegetable Pastry</v>
      </c>
      <c r="DE65" s="513" t="str">
        <f t="shared" si="20"/>
        <v>PS1</v>
      </c>
      <c r="DF65" s="269"/>
      <c r="DG65" s="428"/>
      <c r="DH65" s="428"/>
      <c r="DI65" s="428"/>
      <c r="DJ65" s="428"/>
      <c r="DK65" s="428"/>
      <c r="DL65" s="428"/>
      <c r="DM65" s="428"/>
      <c r="DN65" s="428"/>
      <c r="DO65" s="270"/>
      <c r="DP65" s="428"/>
      <c r="DQ65" s="428"/>
      <c r="DR65" s="428"/>
      <c r="DS65" s="428"/>
      <c r="DT65" s="428"/>
      <c r="DU65" s="429"/>
      <c r="DV65" s="430">
        <f t="shared" si="21"/>
        <v>0</v>
      </c>
      <c r="DW65" s="194"/>
    </row>
    <row r="66" spans="1:127" ht="20.100000000000001" customHeight="1" x14ac:dyDescent="0.25">
      <c r="A66" s="449" t="str">
        <f t="shared" si="0"/>
        <v>N</v>
      </c>
      <c r="B66" s="526" t="str">
        <f>'Delivery Summary'!B66</f>
        <v>Fish Pastry</v>
      </c>
      <c r="C66" s="513" t="str">
        <f>'Delivery Summary'!C66</f>
        <v>PS2</v>
      </c>
      <c r="D66" s="269"/>
      <c r="E66" s="428"/>
      <c r="F66" s="428"/>
      <c r="G66" s="428"/>
      <c r="H66" s="428"/>
      <c r="I66" s="428"/>
      <c r="J66" s="428"/>
      <c r="K66" s="428"/>
      <c r="L66" s="428"/>
      <c r="M66" s="270"/>
      <c r="N66" s="428"/>
      <c r="O66" s="428"/>
      <c r="P66" s="428"/>
      <c r="Q66" s="428"/>
      <c r="R66" s="428"/>
      <c r="S66" s="429"/>
      <c r="T66" s="430">
        <f t="shared" si="1"/>
        <v>0</v>
      </c>
      <c r="U66" s="194"/>
      <c r="W66" s="440" t="str">
        <f t="shared" si="2"/>
        <v>Y</v>
      </c>
      <c r="X66" s="526" t="str">
        <f t="shared" si="3"/>
        <v>Fish Pastry</v>
      </c>
      <c r="Y66" s="513" t="str">
        <f t="shared" si="4"/>
        <v>PS2</v>
      </c>
      <c r="Z66" s="269"/>
      <c r="AA66" s="428"/>
      <c r="AB66" s="428"/>
      <c r="AC66" s="428">
        <v>5</v>
      </c>
      <c r="AD66" s="428">
        <v>3</v>
      </c>
      <c r="AE66" s="428">
        <v>3</v>
      </c>
      <c r="AF66" s="428">
        <v>3</v>
      </c>
      <c r="AG66" s="428">
        <v>2</v>
      </c>
      <c r="AH66" s="428">
        <v>5</v>
      </c>
      <c r="AI66" s="270">
        <v>3</v>
      </c>
      <c r="AJ66" s="428">
        <v>5</v>
      </c>
      <c r="AK66" s="428">
        <v>5</v>
      </c>
      <c r="AL66" s="428">
        <v>5</v>
      </c>
      <c r="AM66" s="428">
        <v>5</v>
      </c>
      <c r="AN66" s="428">
        <v>6</v>
      </c>
      <c r="AO66" s="429"/>
      <c r="AP66" s="430">
        <f t="shared" si="5"/>
        <v>50</v>
      </c>
      <c r="AQ66" s="194"/>
      <c r="AR66" s="440" t="str">
        <f t="shared" si="6"/>
        <v>Y</v>
      </c>
      <c r="AS66" s="526" t="str">
        <f t="shared" si="7"/>
        <v>Fish Pastry</v>
      </c>
      <c r="AT66" s="513" t="str">
        <f t="shared" si="8"/>
        <v>PS2</v>
      </c>
      <c r="AU66" s="269"/>
      <c r="AV66" s="428"/>
      <c r="AW66" s="428"/>
      <c r="AX66" s="428">
        <v>0</v>
      </c>
      <c r="AY66" s="428">
        <v>2</v>
      </c>
      <c r="AZ66" s="428">
        <v>2</v>
      </c>
      <c r="BA66" s="428">
        <v>5</v>
      </c>
      <c r="BB66" s="428">
        <v>2</v>
      </c>
      <c r="BC66" s="428">
        <v>5</v>
      </c>
      <c r="BD66" s="270">
        <v>5</v>
      </c>
      <c r="BE66" s="428">
        <v>10</v>
      </c>
      <c r="BF66" s="428">
        <v>10</v>
      </c>
      <c r="BG66" s="428">
        <v>10</v>
      </c>
      <c r="BH66" s="428">
        <v>20</v>
      </c>
      <c r="BI66" s="428">
        <v>9</v>
      </c>
      <c r="BJ66" s="429"/>
      <c r="BK66" s="430">
        <f t="shared" si="9"/>
        <v>80</v>
      </c>
      <c r="BL66" s="194"/>
      <c r="BM66" s="440" t="str">
        <f t="shared" si="10"/>
        <v>Y</v>
      </c>
      <c r="BN66" s="526" t="str">
        <f t="shared" si="11"/>
        <v>Fish Pastry</v>
      </c>
      <c r="BO66" s="513" t="str">
        <f t="shared" si="12"/>
        <v>PS2</v>
      </c>
      <c r="BP66" s="269"/>
      <c r="BQ66" s="428"/>
      <c r="BR66" s="428"/>
      <c r="BS66" s="428">
        <v>0</v>
      </c>
      <c r="BT66" s="428">
        <v>2</v>
      </c>
      <c r="BU66" s="428">
        <v>2</v>
      </c>
      <c r="BV66" s="428">
        <v>5</v>
      </c>
      <c r="BW66" s="428">
        <v>2</v>
      </c>
      <c r="BX66" s="428">
        <v>5</v>
      </c>
      <c r="BY66" s="270">
        <v>5</v>
      </c>
      <c r="BZ66" s="428">
        <v>10</v>
      </c>
      <c r="CA66" s="428">
        <v>5</v>
      </c>
      <c r="CB66" s="428">
        <v>10</v>
      </c>
      <c r="CC66" s="428">
        <v>20</v>
      </c>
      <c r="CD66" s="428">
        <v>9</v>
      </c>
      <c r="CE66" s="429"/>
      <c r="CF66" s="430">
        <f t="shared" si="13"/>
        <v>75</v>
      </c>
      <c r="CG66" s="194"/>
      <c r="CH66" s="440" t="str">
        <f t="shared" si="14"/>
        <v>N</v>
      </c>
      <c r="CI66" s="526" t="str">
        <f t="shared" si="15"/>
        <v>Fish Pastry</v>
      </c>
      <c r="CJ66" s="513" t="str">
        <f t="shared" si="16"/>
        <v>PS2</v>
      </c>
      <c r="CK66" s="269"/>
      <c r="CL66" s="428"/>
      <c r="CM66" s="428"/>
      <c r="CN66" s="428"/>
      <c r="CO66" s="428"/>
      <c r="CP66" s="428"/>
      <c r="CQ66" s="428"/>
      <c r="CR66" s="428"/>
      <c r="CS66" s="428"/>
      <c r="CT66" s="270"/>
      <c r="CU66" s="428"/>
      <c r="CV66" s="428"/>
      <c r="CW66" s="428"/>
      <c r="CX66" s="428"/>
      <c r="CY66" s="428"/>
      <c r="CZ66" s="429"/>
      <c r="DA66" s="430">
        <f t="shared" si="17"/>
        <v>0</v>
      </c>
      <c r="DB66" s="194"/>
      <c r="DC66" s="440" t="str">
        <f t="shared" si="18"/>
        <v>N</v>
      </c>
      <c r="DD66" s="526" t="str">
        <f t="shared" si="19"/>
        <v>Fish Pastry</v>
      </c>
      <c r="DE66" s="513" t="str">
        <f t="shared" si="20"/>
        <v>PS2</v>
      </c>
      <c r="DF66" s="269"/>
      <c r="DG66" s="428"/>
      <c r="DH66" s="428"/>
      <c r="DI66" s="428"/>
      <c r="DJ66" s="428"/>
      <c r="DK66" s="428"/>
      <c r="DL66" s="428"/>
      <c r="DM66" s="428"/>
      <c r="DN66" s="428"/>
      <c r="DO66" s="270"/>
      <c r="DP66" s="428"/>
      <c r="DQ66" s="428"/>
      <c r="DR66" s="428"/>
      <c r="DS66" s="428"/>
      <c r="DT66" s="428"/>
      <c r="DU66" s="429"/>
      <c r="DV66" s="430">
        <f t="shared" si="21"/>
        <v>0</v>
      </c>
      <c r="DW66" s="194"/>
    </row>
    <row r="67" spans="1:127" ht="20.100000000000001" customHeight="1" x14ac:dyDescent="0.25">
      <c r="A67" s="449" t="str">
        <f t="shared" si="0"/>
        <v>N</v>
      </c>
      <c r="B67" s="526" t="str">
        <f>'Delivery Summary'!B67</f>
        <v>Cheese Chicken Pastry</v>
      </c>
      <c r="C67" s="513" t="str">
        <f>'Delivery Summary'!C67</f>
        <v>PS3</v>
      </c>
      <c r="D67" s="269"/>
      <c r="E67" s="428"/>
      <c r="F67" s="428"/>
      <c r="G67" s="428"/>
      <c r="H67" s="428"/>
      <c r="I67" s="428"/>
      <c r="J67" s="428"/>
      <c r="K67" s="428"/>
      <c r="L67" s="428"/>
      <c r="M67" s="270"/>
      <c r="N67" s="428"/>
      <c r="O67" s="428"/>
      <c r="P67" s="428"/>
      <c r="Q67" s="428"/>
      <c r="R67" s="428"/>
      <c r="S67" s="429"/>
      <c r="T67" s="430">
        <f t="shared" si="1"/>
        <v>0</v>
      </c>
      <c r="U67" s="194"/>
      <c r="W67" s="440" t="str">
        <f t="shared" si="2"/>
        <v>N</v>
      </c>
      <c r="X67" s="526" t="str">
        <f t="shared" si="3"/>
        <v>Cheese Chicken Pastry</v>
      </c>
      <c r="Y67" s="513" t="str">
        <f t="shared" si="4"/>
        <v>PS3</v>
      </c>
      <c r="Z67" s="269"/>
      <c r="AA67" s="428"/>
      <c r="AB67" s="428"/>
      <c r="AC67" s="428"/>
      <c r="AD67" s="428"/>
      <c r="AE67" s="428"/>
      <c r="AF67" s="428"/>
      <c r="AG67" s="428"/>
      <c r="AH67" s="428"/>
      <c r="AI67" s="270"/>
      <c r="AJ67" s="428"/>
      <c r="AK67" s="428"/>
      <c r="AL67" s="428"/>
      <c r="AM67" s="428"/>
      <c r="AN67" s="428"/>
      <c r="AO67" s="429"/>
      <c r="AP67" s="430">
        <f t="shared" si="5"/>
        <v>0</v>
      </c>
      <c r="AQ67" s="194"/>
      <c r="AR67" s="440" t="str">
        <f t="shared" si="6"/>
        <v>N</v>
      </c>
      <c r="AS67" s="526" t="str">
        <f t="shared" si="7"/>
        <v>Cheese Chicken Pastry</v>
      </c>
      <c r="AT67" s="513" t="str">
        <f t="shared" si="8"/>
        <v>PS3</v>
      </c>
      <c r="AU67" s="269"/>
      <c r="AV67" s="428"/>
      <c r="AW67" s="428"/>
      <c r="AX67" s="428"/>
      <c r="AY67" s="428"/>
      <c r="AZ67" s="428"/>
      <c r="BA67" s="428"/>
      <c r="BB67" s="428"/>
      <c r="BC67" s="428"/>
      <c r="BD67" s="270"/>
      <c r="BE67" s="428"/>
      <c r="BF67" s="428"/>
      <c r="BG67" s="428"/>
      <c r="BH67" s="428"/>
      <c r="BI67" s="428"/>
      <c r="BJ67" s="429"/>
      <c r="BK67" s="430">
        <f t="shared" si="9"/>
        <v>0</v>
      </c>
      <c r="BL67" s="194"/>
      <c r="BM67" s="440" t="str">
        <f t="shared" si="10"/>
        <v>N</v>
      </c>
      <c r="BN67" s="526" t="str">
        <f t="shared" si="11"/>
        <v>Cheese Chicken Pastry</v>
      </c>
      <c r="BO67" s="513" t="str">
        <f t="shared" si="12"/>
        <v>PS3</v>
      </c>
      <c r="BP67" s="269"/>
      <c r="BQ67" s="428"/>
      <c r="BR67" s="428"/>
      <c r="BS67" s="428"/>
      <c r="BT67" s="428"/>
      <c r="BU67" s="428"/>
      <c r="BV67" s="428"/>
      <c r="BW67" s="428"/>
      <c r="BX67" s="428"/>
      <c r="BY67" s="270"/>
      <c r="BZ67" s="428"/>
      <c r="CA67" s="428"/>
      <c r="CB67" s="428"/>
      <c r="CC67" s="428"/>
      <c r="CD67" s="428"/>
      <c r="CE67" s="429"/>
      <c r="CF67" s="430">
        <f t="shared" si="13"/>
        <v>0</v>
      </c>
      <c r="CG67" s="194"/>
      <c r="CH67" s="440" t="str">
        <f t="shared" si="14"/>
        <v>N</v>
      </c>
      <c r="CI67" s="526" t="str">
        <f t="shared" si="15"/>
        <v>Cheese Chicken Pastry</v>
      </c>
      <c r="CJ67" s="513" t="str">
        <f t="shared" si="16"/>
        <v>PS3</v>
      </c>
      <c r="CK67" s="269"/>
      <c r="CL67" s="428"/>
      <c r="CM67" s="428"/>
      <c r="CN67" s="428"/>
      <c r="CO67" s="428"/>
      <c r="CP67" s="428"/>
      <c r="CQ67" s="428"/>
      <c r="CR67" s="428"/>
      <c r="CS67" s="428"/>
      <c r="CT67" s="270"/>
      <c r="CU67" s="428"/>
      <c r="CV67" s="428"/>
      <c r="CW67" s="428"/>
      <c r="CX67" s="428"/>
      <c r="CY67" s="428"/>
      <c r="CZ67" s="429"/>
      <c r="DA67" s="430">
        <f t="shared" si="17"/>
        <v>0</v>
      </c>
      <c r="DB67" s="194"/>
      <c r="DC67" s="440" t="str">
        <f t="shared" si="18"/>
        <v>N</v>
      </c>
      <c r="DD67" s="526" t="str">
        <f t="shared" si="19"/>
        <v>Cheese Chicken Pastry</v>
      </c>
      <c r="DE67" s="513" t="str">
        <f t="shared" si="20"/>
        <v>PS3</v>
      </c>
      <c r="DF67" s="269"/>
      <c r="DG67" s="428"/>
      <c r="DH67" s="428"/>
      <c r="DI67" s="428"/>
      <c r="DJ67" s="428"/>
      <c r="DK67" s="428"/>
      <c r="DL67" s="428"/>
      <c r="DM67" s="428"/>
      <c r="DN67" s="428"/>
      <c r="DO67" s="270"/>
      <c r="DP67" s="428"/>
      <c r="DQ67" s="428"/>
      <c r="DR67" s="428"/>
      <c r="DS67" s="428"/>
      <c r="DT67" s="428"/>
      <c r="DU67" s="429"/>
      <c r="DV67" s="430">
        <f t="shared" si="21"/>
        <v>0</v>
      </c>
      <c r="DW67" s="194"/>
    </row>
    <row r="68" spans="1:127" ht="20.100000000000001" customHeight="1" x14ac:dyDescent="0.25">
      <c r="A68" s="449" t="str">
        <f t="shared" si="0"/>
        <v>N</v>
      </c>
      <c r="B68" s="526" t="str">
        <f>'Delivery Summary'!B68</f>
        <v>Bacon Pastry</v>
      </c>
      <c r="C68" s="513" t="str">
        <f>'Delivery Summary'!C68</f>
        <v>PS6</v>
      </c>
      <c r="D68" s="269"/>
      <c r="E68" s="428"/>
      <c r="F68" s="428"/>
      <c r="G68" s="428"/>
      <c r="H68" s="428"/>
      <c r="I68" s="428"/>
      <c r="J68" s="428"/>
      <c r="K68" s="428"/>
      <c r="L68" s="428"/>
      <c r="M68" s="270"/>
      <c r="N68" s="428"/>
      <c r="O68" s="428"/>
      <c r="P68" s="428"/>
      <c r="Q68" s="428"/>
      <c r="R68" s="428"/>
      <c r="S68" s="429"/>
      <c r="T68" s="430">
        <f t="shared" si="1"/>
        <v>0</v>
      </c>
      <c r="U68" s="194"/>
      <c r="W68" s="440" t="str">
        <f t="shared" si="2"/>
        <v>Y</v>
      </c>
      <c r="X68" s="526" t="str">
        <f t="shared" si="3"/>
        <v>Bacon Pastry</v>
      </c>
      <c r="Y68" s="513" t="str">
        <f t="shared" si="4"/>
        <v>PS6</v>
      </c>
      <c r="Z68" s="269"/>
      <c r="AA68" s="428"/>
      <c r="AB68" s="428"/>
      <c r="AC68" s="428">
        <v>0</v>
      </c>
      <c r="AD68" s="428">
        <v>2</v>
      </c>
      <c r="AE68" s="428">
        <v>2</v>
      </c>
      <c r="AF68" s="428">
        <v>0</v>
      </c>
      <c r="AG68" s="428">
        <v>2</v>
      </c>
      <c r="AH68" s="428">
        <v>2</v>
      </c>
      <c r="AI68" s="270">
        <v>2</v>
      </c>
      <c r="AJ68" s="428">
        <v>2</v>
      </c>
      <c r="AK68" s="428">
        <v>3</v>
      </c>
      <c r="AL68" s="428">
        <v>3</v>
      </c>
      <c r="AM68" s="428">
        <v>5</v>
      </c>
      <c r="AN68" s="428">
        <v>5</v>
      </c>
      <c r="AO68" s="429"/>
      <c r="AP68" s="430">
        <f t="shared" si="5"/>
        <v>28</v>
      </c>
      <c r="AQ68" s="194"/>
      <c r="AR68" s="440" t="str">
        <f t="shared" si="6"/>
        <v>Y</v>
      </c>
      <c r="AS68" s="526" t="str">
        <f t="shared" si="7"/>
        <v>Bacon Pastry</v>
      </c>
      <c r="AT68" s="513" t="str">
        <f t="shared" si="8"/>
        <v>PS6</v>
      </c>
      <c r="AU68" s="269"/>
      <c r="AV68" s="428"/>
      <c r="AW68" s="428"/>
      <c r="AX68" s="428">
        <v>0</v>
      </c>
      <c r="AY68" s="428">
        <v>2</v>
      </c>
      <c r="AZ68" s="428">
        <v>2</v>
      </c>
      <c r="BA68" s="428">
        <v>0</v>
      </c>
      <c r="BB68" s="428">
        <v>3</v>
      </c>
      <c r="BC68" s="428">
        <v>4</v>
      </c>
      <c r="BD68" s="270">
        <v>5</v>
      </c>
      <c r="BE68" s="428">
        <v>5</v>
      </c>
      <c r="BF68" s="428">
        <v>5</v>
      </c>
      <c r="BG68" s="428">
        <v>5</v>
      </c>
      <c r="BH68" s="428">
        <v>15</v>
      </c>
      <c r="BI68" s="428">
        <v>8</v>
      </c>
      <c r="BJ68" s="429"/>
      <c r="BK68" s="430">
        <f t="shared" si="9"/>
        <v>54</v>
      </c>
      <c r="BL68" s="194"/>
      <c r="BM68" s="440" t="str">
        <f t="shared" si="10"/>
        <v>Y</v>
      </c>
      <c r="BN68" s="526" t="str">
        <f t="shared" si="11"/>
        <v>Bacon Pastry</v>
      </c>
      <c r="BO68" s="513" t="str">
        <f t="shared" si="12"/>
        <v>PS6</v>
      </c>
      <c r="BP68" s="269"/>
      <c r="BQ68" s="428"/>
      <c r="BR68" s="428"/>
      <c r="BS68" s="428">
        <v>0</v>
      </c>
      <c r="BT68" s="428">
        <v>0</v>
      </c>
      <c r="BU68" s="428">
        <v>2</v>
      </c>
      <c r="BV68" s="428">
        <v>0</v>
      </c>
      <c r="BW68" s="428">
        <v>5</v>
      </c>
      <c r="BX68" s="428">
        <v>4</v>
      </c>
      <c r="BY68" s="270">
        <v>5</v>
      </c>
      <c r="BZ68" s="428">
        <v>5</v>
      </c>
      <c r="CA68" s="428">
        <v>5</v>
      </c>
      <c r="CB68" s="428">
        <v>5</v>
      </c>
      <c r="CC68" s="428">
        <v>15</v>
      </c>
      <c r="CD68" s="428">
        <v>8</v>
      </c>
      <c r="CE68" s="429"/>
      <c r="CF68" s="430">
        <f t="shared" si="13"/>
        <v>54</v>
      </c>
      <c r="CG68" s="194"/>
      <c r="CH68" s="440" t="str">
        <f t="shared" si="14"/>
        <v>N</v>
      </c>
      <c r="CI68" s="526" t="str">
        <f t="shared" si="15"/>
        <v>Bacon Pastry</v>
      </c>
      <c r="CJ68" s="513" t="str">
        <f t="shared" si="16"/>
        <v>PS6</v>
      </c>
      <c r="CK68" s="269"/>
      <c r="CL68" s="428"/>
      <c r="CM68" s="428"/>
      <c r="CN68" s="428"/>
      <c r="CO68" s="428"/>
      <c r="CP68" s="428"/>
      <c r="CQ68" s="428"/>
      <c r="CR68" s="428"/>
      <c r="CS68" s="428"/>
      <c r="CT68" s="270"/>
      <c r="CU68" s="428"/>
      <c r="CV68" s="428"/>
      <c r="CW68" s="428"/>
      <c r="CX68" s="428"/>
      <c r="CY68" s="428"/>
      <c r="CZ68" s="429"/>
      <c r="DA68" s="430">
        <f t="shared" si="17"/>
        <v>0</v>
      </c>
      <c r="DB68" s="194"/>
      <c r="DC68" s="440" t="str">
        <f t="shared" si="18"/>
        <v>N</v>
      </c>
      <c r="DD68" s="526" t="str">
        <f t="shared" si="19"/>
        <v>Bacon Pastry</v>
      </c>
      <c r="DE68" s="513" t="str">
        <f t="shared" si="20"/>
        <v>PS6</v>
      </c>
      <c r="DF68" s="269"/>
      <c r="DG68" s="428"/>
      <c r="DH68" s="428"/>
      <c r="DI68" s="428"/>
      <c r="DJ68" s="428"/>
      <c r="DK68" s="428"/>
      <c r="DL68" s="428"/>
      <c r="DM68" s="428"/>
      <c r="DN68" s="428"/>
      <c r="DO68" s="270"/>
      <c r="DP68" s="428"/>
      <c r="DQ68" s="428"/>
      <c r="DR68" s="428"/>
      <c r="DS68" s="428"/>
      <c r="DT68" s="428"/>
      <c r="DU68" s="429"/>
      <c r="DV68" s="430">
        <f t="shared" si="21"/>
        <v>0</v>
      </c>
      <c r="DW68" s="194"/>
    </row>
    <row r="69" spans="1:127" ht="20.100000000000001" customHeight="1" x14ac:dyDescent="0.25">
      <c r="A69" s="449" t="str">
        <f t="shared" si="0"/>
        <v>N</v>
      </c>
      <c r="B69" s="526" t="str">
        <f>'Delivery Summary'!B69</f>
        <v>Chicken Sausage Pastry</v>
      </c>
      <c r="C69" s="513" t="str">
        <f>'Delivery Summary'!C69</f>
        <v>PS7</v>
      </c>
      <c r="D69" s="269"/>
      <c r="E69" s="428"/>
      <c r="F69" s="428"/>
      <c r="G69" s="428"/>
      <c r="H69" s="428"/>
      <c r="I69" s="428"/>
      <c r="J69" s="428"/>
      <c r="K69" s="428"/>
      <c r="L69" s="428"/>
      <c r="M69" s="270"/>
      <c r="N69" s="428"/>
      <c r="O69" s="428"/>
      <c r="P69" s="428"/>
      <c r="Q69" s="428"/>
      <c r="R69" s="428"/>
      <c r="S69" s="429"/>
      <c r="T69" s="430">
        <f t="shared" si="1"/>
        <v>0</v>
      </c>
      <c r="U69" s="194"/>
      <c r="W69" s="440" t="str">
        <f t="shared" si="2"/>
        <v>N</v>
      </c>
      <c r="X69" s="526" t="str">
        <f t="shared" si="3"/>
        <v>Chicken Sausage Pastry</v>
      </c>
      <c r="Y69" s="513" t="str">
        <f t="shared" si="4"/>
        <v>PS7</v>
      </c>
      <c r="Z69" s="269"/>
      <c r="AA69" s="428"/>
      <c r="AB69" s="428"/>
      <c r="AC69" s="428"/>
      <c r="AD69" s="428"/>
      <c r="AE69" s="428"/>
      <c r="AF69" s="428"/>
      <c r="AG69" s="428"/>
      <c r="AH69" s="428"/>
      <c r="AI69" s="270"/>
      <c r="AJ69" s="428"/>
      <c r="AK69" s="428"/>
      <c r="AL69" s="428"/>
      <c r="AM69" s="428"/>
      <c r="AN69" s="428"/>
      <c r="AO69" s="429"/>
      <c r="AP69" s="430">
        <f t="shared" si="5"/>
        <v>0</v>
      </c>
      <c r="AQ69" s="194"/>
      <c r="AR69" s="440" t="str">
        <f t="shared" si="6"/>
        <v>N</v>
      </c>
      <c r="AS69" s="526" t="str">
        <f t="shared" si="7"/>
        <v>Chicken Sausage Pastry</v>
      </c>
      <c r="AT69" s="513" t="str">
        <f t="shared" si="8"/>
        <v>PS7</v>
      </c>
      <c r="AU69" s="269"/>
      <c r="AV69" s="428"/>
      <c r="AW69" s="428"/>
      <c r="AX69" s="428"/>
      <c r="AY69" s="428"/>
      <c r="AZ69" s="428"/>
      <c r="BA69" s="428"/>
      <c r="BB69" s="428"/>
      <c r="BC69" s="428"/>
      <c r="BD69" s="270"/>
      <c r="BE69" s="428"/>
      <c r="BF69" s="428"/>
      <c r="BG69" s="428"/>
      <c r="BH69" s="428"/>
      <c r="BI69" s="428"/>
      <c r="BJ69" s="429"/>
      <c r="BK69" s="430">
        <f t="shared" si="9"/>
        <v>0</v>
      </c>
      <c r="BL69" s="194"/>
      <c r="BM69" s="440" t="str">
        <f t="shared" si="10"/>
        <v>N</v>
      </c>
      <c r="BN69" s="526" t="str">
        <f t="shared" si="11"/>
        <v>Chicken Sausage Pastry</v>
      </c>
      <c r="BO69" s="513" t="str">
        <f t="shared" si="12"/>
        <v>PS7</v>
      </c>
      <c r="BP69" s="269"/>
      <c r="BQ69" s="428"/>
      <c r="BR69" s="428"/>
      <c r="BS69" s="428"/>
      <c r="BT69" s="428"/>
      <c r="BU69" s="428"/>
      <c r="BV69" s="428"/>
      <c r="BW69" s="428"/>
      <c r="BX69" s="428"/>
      <c r="BY69" s="270"/>
      <c r="BZ69" s="428"/>
      <c r="CA69" s="428"/>
      <c r="CB69" s="428"/>
      <c r="CC69" s="428"/>
      <c r="CD69" s="428"/>
      <c r="CE69" s="429"/>
      <c r="CF69" s="430">
        <f t="shared" si="13"/>
        <v>0</v>
      </c>
      <c r="CG69" s="194"/>
      <c r="CH69" s="440" t="str">
        <f t="shared" si="14"/>
        <v>N</v>
      </c>
      <c r="CI69" s="526" t="str">
        <f t="shared" si="15"/>
        <v>Chicken Sausage Pastry</v>
      </c>
      <c r="CJ69" s="513" t="str">
        <f t="shared" si="16"/>
        <v>PS7</v>
      </c>
      <c r="CK69" s="269"/>
      <c r="CL69" s="428"/>
      <c r="CM69" s="428"/>
      <c r="CN69" s="428"/>
      <c r="CO69" s="428"/>
      <c r="CP69" s="428"/>
      <c r="CQ69" s="428"/>
      <c r="CR69" s="428"/>
      <c r="CS69" s="428"/>
      <c r="CT69" s="270"/>
      <c r="CU69" s="428"/>
      <c r="CV69" s="428"/>
      <c r="CW69" s="428"/>
      <c r="CX69" s="428"/>
      <c r="CY69" s="428"/>
      <c r="CZ69" s="429"/>
      <c r="DA69" s="430">
        <f t="shared" si="17"/>
        <v>0</v>
      </c>
      <c r="DB69" s="194"/>
      <c r="DC69" s="440" t="str">
        <f t="shared" si="18"/>
        <v>N</v>
      </c>
      <c r="DD69" s="526" t="str">
        <f t="shared" si="19"/>
        <v>Chicken Sausage Pastry</v>
      </c>
      <c r="DE69" s="513" t="str">
        <f t="shared" si="20"/>
        <v>PS7</v>
      </c>
      <c r="DF69" s="269"/>
      <c r="DG69" s="428"/>
      <c r="DH69" s="428"/>
      <c r="DI69" s="428"/>
      <c r="DJ69" s="428"/>
      <c r="DK69" s="428"/>
      <c r="DL69" s="428"/>
      <c r="DM69" s="428"/>
      <c r="DN69" s="428"/>
      <c r="DO69" s="270"/>
      <c r="DP69" s="428"/>
      <c r="DQ69" s="428"/>
      <c r="DR69" s="428"/>
      <c r="DS69" s="428"/>
      <c r="DT69" s="428"/>
      <c r="DU69" s="429"/>
      <c r="DV69" s="430">
        <f t="shared" si="21"/>
        <v>0</v>
      </c>
      <c r="DW69" s="194"/>
    </row>
    <row r="70" spans="1:127" ht="20.100000000000001" customHeight="1" x14ac:dyDescent="0.25">
      <c r="A70" s="449" t="str">
        <f t="shared" si="0"/>
        <v>N</v>
      </c>
      <c r="B70" s="526" t="str">
        <f>'Delivery Summary'!B70</f>
        <v>Seafood Pie</v>
      </c>
      <c r="C70" s="513" t="str">
        <f>'Delivery Summary'!C70</f>
        <v>PS4</v>
      </c>
      <c r="D70" s="269"/>
      <c r="E70" s="428"/>
      <c r="F70" s="444"/>
      <c r="G70" s="428"/>
      <c r="H70" s="444"/>
      <c r="I70" s="444"/>
      <c r="J70" s="444"/>
      <c r="K70" s="444"/>
      <c r="L70" s="444"/>
      <c r="M70" s="270"/>
      <c r="N70" s="444"/>
      <c r="O70" s="444"/>
      <c r="P70" s="444"/>
      <c r="Q70" s="444"/>
      <c r="R70" s="444"/>
      <c r="S70" s="429"/>
      <c r="T70" s="430">
        <f t="shared" si="1"/>
        <v>0</v>
      </c>
      <c r="U70" s="194"/>
      <c r="W70" s="440" t="str">
        <f t="shared" si="2"/>
        <v>N</v>
      </c>
      <c r="X70" s="526" t="str">
        <f t="shared" si="3"/>
        <v>Seafood Pie</v>
      </c>
      <c r="Y70" s="513" t="str">
        <f t="shared" si="4"/>
        <v>PS4</v>
      </c>
      <c r="Z70" s="269"/>
      <c r="AA70" s="428"/>
      <c r="AB70" s="444"/>
      <c r="AC70" s="428"/>
      <c r="AD70" s="444"/>
      <c r="AE70" s="444"/>
      <c r="AF70" s="444"/>
      <c r="AG70" s="444"/>
      <c r="AH70" s="444"/>
      <c r="AI70" s="270"/>
      <c r="AJ70" s="444"/>
      <c r="AK70" s="444"/>
      <c r="AL70" s="444"/>
      <c r="AM70" s="444"/>
      <c r="AN70" s="444"/>
      <c r="AO70" s="429"/>
      <c r="AP70" s="430">
        <f t="shared" si="5"/>
        <v>0</v>
      </c>
      <c r="AQ70" s="194"/>
      <c r="AR70" s="440" t="str">
        <f t="shared" si="6"/>
        <v>N</v>
      </c>
      <c r="AS70" s="526" t="str">
        <f t="shared" si="7"/>
        <v>Seafood Pie</v>
      </c>
      <c r="AT70" s="513" t="str">
        <f t="shared" si="8"/>
        <v>PS4</v>
      </c>
      <c r="AU70" s="269"/>
      <c r="AV70" s="428"/>
      <c r="AW70" s="444"/>
      <c r="AX70" s="428"/>
      <c r="AY70" s="444"/>
      <c r="AZ70" s="444"/>
      <c r="BA70" s="444"/>
      <c r="BB70" s="444"/>
      <c r="BC70" s="444"/>
      <c r="BD70" s="270"/>
      <c r="BE70" s="444"/>
      <c r="BF70" s="444"/>
      <c r="BG70" s="444"/>
      <c r="BH70" s="444"/>
      <c r="BI70" s="444"/>
      <c r="BJ70" s="429"/>
      <c r="BK70" s="430">
        <f t="shared" si="9"/>
        <v>0</v>
      </c>
      <c r="BL70" s="194"/>
      <c r="BM70" s="440" t="str">
        <f t="shared" si="10"/>
        <v>N</v>
      </c>
      <c r="BN70" s="526" t="str">
        <f t="shared" si="11"/>
        <v>Seafood Pie</v>
      </c>
      <c r="BO70" s="513" t="str">
        <f t="shared" si="12"/>
        <v>PS4</v>
      </c>
      <c r="BP70" s="269"/>
      <c r="BQ70" s="428"/>
      <c r="BR70" s="444"/>
      <c r="BS70" s="428"/>
      <c r="BT70" s="444"/>
      <c r="BU70" s="444"/>
      <c r="BV70" s="444"/>
      <c r="BW70" s="444"/>
      <c r="BX70" s="444"/>
      <c r="BY70" s="270"/>
      <c r="BZ70" s="444"/>
      <c r="CA70" s="444"/>
      <c r="CB70" s="444"/>
      <c r="CC70" s="444"/>
      <c r="CD70" s="444"/>
      <c r="CE70" s="429"/>
      <c r="CF70" s="430">
        <f t="shared" si="13"/>
        <v>0</v>
      </c>
      <c r="CG70" s="194"/>
      <c r="CH70" s="440" t="str">
        <f t="shared" si="14"/>
        <v>N</v>
      </c>
      <c r="CI70" s="526" t="str">
        <f t="shared" si="15"/>
        <v>Seafood Pie</v>
      </c>
      <c r="CJ70" s="513" t="str">
        <f t="shared" si="16"/>
        <v>PS4</v>
      </c>
      <c r="CK70" s="269"/>
      <c r="CL70" s="428"/>
      <c r="CM70" s="444"/>
      <c r="CN70" s="428"/>
      <c r="CO70" s="444"/>
      <c r="CP70" s="444"/>
      <c r="CQ70" s="444"/>
      <c r="CR70" s="444"/>
      <c r="CS70" s="444"/>
      <c r="CT70" s="270"/>
      <c r="CU70" s="444"/>
      <c r="CV70" s="444"/>
      <c r="CW70" s="444"/>
      <c r="CX70" s="444"/>
      <c r="CY70" s="444"/>
      <c r="CZ70" s="429"/>
      <c r="DA70" s="430">
        <f t="shared" si="17"/>
        <v>0</v>
      </c>
      <c r="DB70" s="194"/>
      <c r="DC70" s="440" t="str">
        <f t="shared" si="18"/>
        <v>N</v>
      </c>
      <c r="DD70" s="526" t="str">
        <f t="shared" si="19"/>
        <v>Seafood Pie</v>
      </c>
      <c r="DE70" s="513" t="str">
        <f t="shared" si="20"/>
        <v>PS4</v>
      </c>
      <c r="DF70" s="269"/>
      <c r="DG70" s="428"/>
      <c r="DH70" s="444"/>
      <c r="DI70" s="428"/>
      <c r="DJ70" s="444"/>
      <c r="DK70" s="444"/>
      <c r="DL70" s="444"/>
      <c r="DM70" s="444"/>
      <c r="DN70" s="444"/>
      <c r="DO70" s="270"/>
      <c r="DP70" s="444"/>
      <c r="DQ70" s="444"/>
      <c r="DR70" s="444"/>
      <c r="DS70" s="444"/>
      <c r="DT70" s="444"/>
      <c r="DU70" s="429"/>
      <c r="DV70" s="430">
        <f t="shared" si="21"/>
        <v>0</v>
      </c>
      <c r="DW70" s="194"/>
    </row>
    <row r="71" spans="1:127" ht="20.100000000000001" customHeight="1" x14ac:dyDescent="0.25">
      <c r="A71" s="449" t="str">
        <f t="shared" si="0"/>
        <v>N</v>
      </c>
      <c r="B71" s="526" t="str">
        <f>'Delivery Summary'!B71</f>
        <v>Chicken Pie</v>
      </c>
      <c r="C71" s="513" t="str">
        <f>'Delivery Summary'!C71</f>
        <v>PS5</v>
      </c>
      <c r="D71" s="269"/>
      <c r="E71" s="428"/>
      <c r="F71" s="444"/>
      <c r="G71" s="428"/>
      <c r="H71" s="444"/>
      <c r="I71" s="444"/>
      <c r="J71" s="444"/>
      <c r="K71" s="444"/>
      <c r="L71" s="444"/>
      <c r="M71" s="270"/>
      <c r="N71" s="444"/>
      <c r="O71" s="444"/>
      <c r="P71" s="444"/>
      <c r="Q71" s="444"/>
      <c r="R71" s="444"/>
      <c r="S71" s="429"/>
      <c r="T71" s="430">
        <f t="shared" si="1"/>
        <v>0</v>
      </c>
      <c r="U71" s="194"/>
      <c r="W71" s="440" t="str">
        <f t="shared" si="2"/>
        <v>N</v>
      </c>
      <c r="X71" s="526" t="str">
        <f t="shared" si="3"/>
        <v>Chicken Pie</v>
      </c>
      <c r="Y71" s="513" t="str">
        <f t="shared" si="4"/>
        <v>PS5</v>
      </c>
      <c r="Z71" s="269"/>
      <c r="AA71" s="428"/>
      <c r="AB71" s="444"/>
      <c r="AC71" s="428"/>
      <c r="AD71" s="444"/>
      <c r="AE71" s="444"/>
      <c r="AF71" s="444"/>
      <c r="AG71" s="444"/>
      <c r="AH71" s="444"/>
      <c r="AI71" s="270"/>
      <c r="AJ71" s="444"/>
      <c r="AK71" s="444"/>
      <c r="AL71" s="444"/>
      <c r="AM71" s="444"/>
      <c r="AN71" s="444"/>
      <c r="AO71" s="429"/>
      <c r="AP71" s="430">
        <f t="shared" si="5"/>
        <v>0</v>
      </c>
      <c r="AQ71" s="194"/>
      <c r="AR71" s="440" t="str">
        <f t="shared" si="6"/>
        <v>N</v>
      </c>
      <c r="AS71" s="526" t="str">
        <f t="shared" si="7"/>
        <v>Chicken Pie</v>
      </c>
      <c r="AT71" s="513" t="str">
        <f t="shared" si="8"/>
        <v>PS5</v>
      </c>
      <c r="AU71" s="269"/>
      <c r="AV71" s="428"/>
      <c r="AW71" s="444"/>
      <c r="AX71" s="428"/>
      <c r="AY71" s="444"/>
      <c r="AZ71" s="444"/>
      <c r="BA71" s="444"/>
      <c r="BB71" s="444"/>
      <c r="BC71" s="444"/>
      <c r="BD71" s="270"/>
      <c r="BE71" s="444"/>
      <c r="BF71" s="444"/>
      <c r="BG71" s="444"/>
      <c r="BH71" s="444"/>
      <c r="BI71" s="444"/>
      <c r="BJ71" s="429"/>
      <c r="BK71" s="430">
        <f t="shared" si="9"/>
        <v>0</v>
      </c>
      <c r="BL71" s="194"/>
      <c r="BM71" s="440" t="str">
        <f t="shared" si="10"/>
        <v>N</v>
      </c>
      <c r="BN71" s="526" t="str">
        <f t="shared" si="11"/>
        <v>Chicken Pie</v>
      </c>
      <c r="BO71" s="513" t="str">
        <f t="shared" si="12"/>
        <v>PS5</v>
      </c>
      <c r="BP71" s="269"/>
      <c r="BQ71" s="428"/>
      <c r="BR71" s="444"/>
      <c r="BS71" s="428"/>
      <c r="BT71" s="444"/>
      <c r="BU71" s="444"/>
      <c r="BV71" s="444"/>
      <c r="BW71" s="444"/>
      <c r="BX71" s="444"/>
      <c r="BY71" s="270"/>
      <c r="BZ71" s="444"/>
      <c r="CA71" s="444"/>
      <c r="CB71" s="444"/>
      <c r="CC71" s="444"/>
      <c r="CD71" s="444"/>
      <c r="CE71" s="429"/>
      <c r="CF71" s="430">
        <f t="shared" si="13"/>
        <v>0</v>
      </c>
      <c r="CG71" s="194"/>
      <c r="CH71" s="440" t="str">
        <f t="shared" si="14"/>
        <v>N</v>
      </c>
      <c r="CI71" s="526" t="str">
        <f t="shared" si="15"/>
        <v>Chicken Pie</v>
      </c>
      <c r="CJ71" s="513" t="str">
        <f t="shared" si="16"/>
        <v>PS5</v>
      </c>
      <c r="CK71" s="269"/>
      <c r="CL71" s="428"/>
      <c r="CM71" s="444"/>
      <c r="CN71" s="428"/>
      <c r="CO71" s="444"/>
      <c r="CP71" s="444"/>
      <c r="CQ71" s="444"/>
      <c r="CR71" s="444"/>
      <c r="CS71" s="444"/>
      <c r="CT71" s="270"/>
      <c r="CU71" s="444"/>
      <c r="CV71" s="444"/>
      <c r="CW71" s="444"/>
      <c r="CX71" s="444"/>
      <c r="CY71" s="444"/>
      <c r="CZ71" s="429"/>
      <c r="DA71" s="430">
        <f t="shared" si="17"/>
        <v>0</v>
      </c>
      <c r="DB71" s="194"/>
      <c r="DC71" s="440" t="str">
        <f t="shared" si="18"/>
        <v>N</v>
      </c>
      <c r="DD71" s="526" t="str">
        <f t="shared" si="19"/>
        <v>Chicken Pie</v>
      </c>
      <c r="DE71" s="513" t="str">
        <f t="shared" si="20"/>
        <v>PS5</v>
      </c>
      <c r="DF71" s="269"/>
      <c r="DG71" s="428"/>
      <c r="DH71" s="444"/>
      <c r="DI71" s="428"/>
      <c r="DJ71" s="444"/>
      <c r="DK71" s="444"/>
      <c r="DL71" s="444"/>
      <c r="DM71" s="444"/>
      <c r="DN71" s="444"/>
      <c r="DO71" s="270"/>
      <c r="DP71" s="444"/>
      <c r="DQ71" s="444"/>
      <c r="DR71" s="444"/>
      <c r="DS71" s="444"/>
      <c r="DT71" s="444"/>
      <c r="DU71" s="429"/>
      <c r="DV71" s="430">
        <f t="shared" si="21"/>
        <v>0</v>
      </c>
      <c r="DW71" s="194"/>
    </row>
    <row r="72" spans="1:127" ht="20.100000000000001" customHeight="1" x14ac:dyDescent="0.25">
      <c r="A72" s="449" t="str">
        <f t="shared" si="0"/>
        <v>N</v>
      </c>
      <c r="B72" s="526" t="str">
        <f>'Delivery Summary'!B72</f>
        <v>Egg Plain Rotty</v>
      </c>
      <c r="C72" s="513" t="str">
        <f>'Delivery Summary'!C72</f>
        <v>RO1</v>
      </c>
      <c r="D72" s="269"/>
      <c r="E72" s="428"/>
      <c r="F72" s="428"/>
      <c r="G72" s="428"/>
      <c r="H72" s="428"/>
      <c r="I72" s="428"/>
      <c r="J72" s="428"/>
      <c r="K72" s="428"/>
      <c r="L72" s="428"/>
      <c r="M72" s="270"/>
      <c r="N72" s="428"/>
      <c r="O72" s="428"/>
      <c r="P72" s="428"/>
      <c r="Q72" s="428"/>
      <c r="R72" s="428"/>
      <c r="S72" s="429"/>
      <c r="T72" s="430">
        <f>SUM(D72:S72)</f>
        <v>0</v>
      </c>
      <c r="U72" s="194"/>
      <c r="W72" s="440" t="str">
        <f t="shared" si="2"/>
        <v>N</v>
      </c>
      <c r="X72" s="526" t="str">
        <f t="shared" ref="X72:Y76" si="22">B72</f>
        <v>Egg Plain Rotty</v>
      </c>
      <c r="Y72" s="513" t="str">
        <f t="shared" si="22"/>
        <v>RO1</v>
      </c>
      <c r="Z72" s="269"/>
      <c r="AA72" s="428"/>
      <c r="AB72" s="428"/>
      <c r="AC72" s="428"/>
      <c r="AD72" s="428"/>
      <c r="AE72" s="428"/>
      <c r="AF72" s="428"/>
      <c r="AG72" s="428"/>
      <c r="AH72" s="428"/>
      <c r="AI72" s="270"/>
      <c r="AJ72" s="428"/>
      <c r="AK72" s="428"/>
      <c r="AL72" s="428"/>
      <c r="AM72" s="428"/>
      <c r="AN72" s="428"/>
      <c r="AO72" s="429"/>
      <c r="AP72" s="430">
        <f>SUM(Z72:AO72)</f>
        <v>0</v>
      </c>
      <c r="AQ72" s="194"/>
      <c r="AR72" s="440" t="str">
        <f t="shared" si="6"/>
        <v>N</v>
      </c>
      <c r="AS72" s="526" t="str">
        <f t="shared" ref="AS72:AS77" si="23">X72</f>
        <v>Egg Plain Rotty</v>
      </c>
      <c r="AT72" s="513" t="str">
        <f>Y72</f>
        <v>RO1</v>
      </c>
      <c r="AU72" s="269"/>
      <c r="AV72" s="428"/>
      <c r="AW72" s="428"/>
      <c r="AX72" s="428"/>
      <c r="AY72" s="428"/>
      <c r="AZ72" s="428"/>
      <c r="BA72" s="428"/>
      <c r="BB72" s="428"/>
      <c r="BC72" s="428"/>
      <c r="BD72" s="270"/>
      <c r="BE72" s="428"/>
      <c r="BF72" s="428"/>
      <c r="BG72" s="428"/>
      <c r="BH72" s="428"/>
      <c r="BI72" s="428"/>
      <c r="BJ72" s="429"/>
      <c r="BK72" s="430">
        <f>SUM(AU72:BJ72)</f>
        <v>0</v>
      </c>
      <c r="BL72" s="194"/>
      <c r="BM72" s="440" t="str">
        <f t="shared" si="10"/>
        <v>N</v>
      </c>
      <c r="BN72" s="526" t="str">
        <f t="shared" ref="BN72:BN77" si="24">AS72</f>
        <v>Egg Plain Rotty</v>
      </c>
      <c r="BO72" s="513" t="str">
        <f>AT72</f>
        <v>RO1</v>
      </c>
      <c r="BP72" s="269"/>
      <c r="BQ72" s="428"/>
      <c r="BR72" s="428"/>
      <c r="BS72" s="428"/>
      <c r="BT72" s="428"/>
      <c r="BU72" s="428"/>
      <c r="BV72" s="428"/>
      <c r="BW72" s="428"/>
      <c r="BX72" s="428"/>
      <c r="BY72" s="270"/>
      <c r="BZ72" s="428"/>
      <c r="CA72" s="428"/>
      <c r="CB72" s="428"/>
      <c r="CC72" s="428"/>
      <c r="CD72" s="428"/>
      <c r="CE72" s="429"/>
      <c r="CF72" s="430">
        <f>SUM(BP72:CE72)</f>
        <v>0</v>
      </c>
      <c r="CG72" s="194"/>
      <c r="CH72" s="440" t="str">
        <f t="shared" si="14"/>
        <v>N</v>
      </c>
      <c r="CI72" s="526" t="str">
        <f t="shared" ref="CI72:CI77" si="25">BN72</f>
        <v>Egg Plain Rotty</v>
      </c>
      <c r="CJ72" s="513" t="str">
        <f>BO72</f>
        <v>RO1</v>
      </c>
      <c r="CK72" s="269"/>
      <c r="CL72" s="428"/>
      <c r="CM72" s="428"/>
      <c r="CN72" s="428"/>
      <c r="CO72" s="428"/>
      <c r="CP72" s="428"/>
      <c r="CQ72" s="428"/>
      <c r="CR72" s="428"/>
      <c r="CS72" s="428"/>
      <c r="CT72" s="270"/>
      <c r="CU72" s="428"/>
      <c r="CV72" s="428"/>
      <c r="CW72" s="428"/>
      <c r="CX72" s="428"/>
      <c r="CY72" s="428"/>
      <c r="CZ72" s="429"/>
      <c r="DA72" s="430">
        <f>SUM(CK72:CZ72)</f>
        <v>0</v>
      </c>
      <c r="DB72" s="194"/>
      <c r="DC72" s="440" t="str">
        <f t="shared" si="18"/>
        <v>N</v>
      </c>
      <c r="DD72" s="526" t="str">
        <f t="shared" ref="DD72:DD77" si="26">CI72</f>
        <v>Egg Plain Rotty</v>
      </c>
      <c r="DE72" s="513" t="str">
        <f>CJ72</f>
        <v>RO1</v>
      </c>
      <c r="DF72" s="269"/>
      <c r="DG72" s="428"/>
      <c r="DH72" s="428"/>
      <c r="DI72" s="428"/>
      <c r="DJ72" s="428"/>
      <c r="DK72" s="428"/>
      <c r="DL72" s="428"/>
      <c r="DM72" s="428"/>
      <c r="DN72" s="428"/>
      <c r="DO72" s="270"/>
      <c r="DP72" s="428"/>
      <c r="DQ72" s="428"/>
      <c r="DR72" s="428"/>
      <c r="DS72" s="428"/>
      <c r="DT72" s="428"/>
      <c r="DU72" s="429"/>
      <c r="DV72" s="430">
        <f>SUM(DF72:DU72)</f>
        <v>0</v>
      </c>
      <c r="DW72" s="194"/>
    </row>
    <row r="73" spans="1:127" ht="20.100000000000001" customHeight="1" x14ac:dyDescent="0.25">
      <c r="A73" s="449" t="str">
        <f t="shared" si="0"/>
        <v>Y</v>
      </c>
      <c r="B73" s="526" t="str">
        <f>'Delivery Summary'!B73</f>
        <v>Vegetable Rotty</v>
      </c>
      <c r="C73" s="513" t="str">
        <f>'Delivery Summary'!C73</f>
        <v>RO2</v>
      </c>
      <c r="D73" s="269"/>
      <c r="E73" s="428"/>
      <c r="F73" s="428"/>
      <c r="G73" s="428">
        <v>2</v>
      </c>
      <c r="H73" s="428">
        <v>2</v>
      </c>
      <c r="I73" s="428">
        <v>2</v>
      </c>
      <c r="J73" s="428">
        <v>2</v>
      </c>
      <c r="K73" s="428">
        <v>2</v>
      </c>
      <c r="L73" s="428">
        <v>3</v>
      </c>
      <c r="M73" s="270">
        <v>3</v>
      </c>
      <c r="N73" s="428">
        <v>3</v>
      </c>
      <c r="O73" s="428">
        <v>5</v>
      </c>
      <c r="P73" s="428">
        <v>5</v>
      </c>
      <c r="Q73" s="428">
        <v>5</v>
      </c>
      <c r="R73" s="428">
        <v>6</v>
      </c>
      <c r="S73" s="429"/>
      <c r="T73" s="430">
        <f>SUM(D73:S73)</f>
        <v>40</v>
      </c>
      <c r="U73" s="194"/>
      <c r="W73" s="440" t="str">
        <f t="shared" si="2"/>
        <v>Y</v>
      </c>
      <c r="X73" s="526" t="str">
        <f t="shared" si="22"/>
        <v>Vegetable Rotty</v>
      </c>
      <c r="Y73" s="513" t="str">
        <f t="shared" si="22"/>
        <v>RO2</v>
      </c>
      <c r="Z73" s="269"/>
      <c r="AA73" s="428"/>
      <c r="AB73" s="428"/>
      <c r="AC73" s="428">
        <v>2</v>
      </c>
      <c r="AD73" s="428">
        <v>2</v>
      </c>
      <c r="AE73" s="428">
        <v>2</v>
      </c>
      <c r="AF73" s="428">
        <v>2</v>
      </c>
      <c r="AG73" s="428">
        <v>2</v>
      </c>
      <c r="AH73" s="428">
        <v>3</v>
      </c>
      <c r="AI73" s="270">
        <v>3</v>
      </c>
      <c r="AJ73" s="428">
        <v>3</v>
      </c>
      <c r="AK73" s="428">
        <v>5</v>
      </c>
      <c r="AL73" s="428">
        <v>5</v>
      </c>
      <c r="AM73" s="428">
        <v>5</v>
      </c>
      <c r="AN73" s="428">
        <v>6</v>
      </c>
      <c r="AO73" s="429"/>
      <c r="AP73" s="430">
        <f>SUM(Z73:AO73)</f>
        <v>40</v>
      </c>
      <c r="AQ73" s="194"/>
      <c r="AR73" s="440" t="str">
        <f t="shared" si="6"/>
        <v>Y</v>
      </c>
      <c r="AS73" s="526" t="str">
        <f t="shared" si="23"/>
        <v>Vegetable Rotty</v>
      </c>
      <c r="AT73" s="513" t="str">
        <f>Y73</f>
        <v>RO2</v>
      </c>
      <c r="AU73" s="269"/>
      <c r="AV73" s="428"/>
      <c r="AW73" s="428"/>
      <c r="AX73" s="428">
        <v>0</v>
      </c>
      <c r="AY73" s="428">
        <v>2</v>
      </c>
      <c r="AZ73" s="428">
        <v>2</v>
      </c>
      <c r="BA73" s="428">
        <v>2</v>
      </c>
      <c r="BB73" s="428">
        <v>2</v>
      </c>
      <c r="BC73" s="428">
        <v>3</v>
      </c>
      <c r="BD73" s="270">
        <v>3</v>
      </c>
      <c r="BE73" s="428">
        <v>3</v>
      </c>
      <c r="BF73" s="428">
        <v>5</v>
      </c>
      <c r="BG73" s="428">
        <v>5</v>
      </c>
      <c r="BH73" s="428">
        <v>5</v>
      </c>
      <c r="BI73" s="428">
        <v>8</v>
      </c>
      <c r="BJ73" s="429"/>
      <c r="BK73" s="430">
        <f>SUM(AU73:BJ73)</f>
        <v>40</v>
      </c>
      <c r="BL73" s="194"/>
      <c r="BM73" s="440" t="str">
        <f t="shared" si="10"/>
        <v>Y</v>
      </c>
      <c r="BN73" s="526" t="str">
        <f t="shared" si="24"/>
        <v>Vegetable Rotty</v>
      </c>
      <c r="BO73" s="513" t="str">
        <f>AT73</f>
        <v>RO2</v>
      </c>
      <c r="BP73" s="269"/>
      <c r="BQ73" s="428"/>
      <c r="BR73" s="428"/>
      <c r="BS73" s="428">
        <v>0</v>
      </c>
      <c r="BT73" s="428">
        <v>2</v>
      </c>
      <c r="BU73" s="428">
        <v>2</v>
      </c>
      <c r="BV73" s="428">
        <v>2</v>
      </c>
      <c r="BW73" s="428">
        <v>2</v>
      </c>
      <c r="BX73" s="428">
        <v>3</v>
      </c>
      <c r="BY73" s="270">
        <v>3</v>
      </c>
      <c r="BZ73" s="428">
        <v>3</v>
      </c>
      <c r="CA73" s="428">
        <v>5</v>
      </c>
      <c r="CB73" s="428">
        <v>5</v>
      </c>
      <c r="CC73" s="428">
        <v>5</v>
      </c>
      <c r="CD73" s="428">
        <v>8</v>
      </c>
      <c r="CE73" s="429"/>
      <c r="CF73" s="430">
        <f>SUM(BP73:CE73)</f>
        <v>40</v>
      </c>
      <c r="CG73" s="194"/>
      <c r="CH73" s="440" t="str">
        <f t="shared" si="14"/>
        <v>N</v>
      </c>
      <c r="CI73" s="526" t="str">
        <f t="shared" si="25"/>
        <v>Vegetable Rotty</v>
      </c>
      <c r="CJ73" s="513" t="str">
        <f>BO73</f>
        <v>RO2</v>
      </c>
      <c r="CK73" s="269"/>
      <c r="CL73" s="428"/>
      <c r="CM73" s="428"/>
      <c r="CN73" s="428"/>
      <c r="CO73" s="428"/>
      <c r="CP73" s="428"/>
      <c r="CQ73" s="428"/>
      <c r="CR73" s="428"/>
      <c r="CS73" s="428"/>
      <c r="CT73" s="270"/>
      <c r="CU73" s="428"/>
      <c r="CV73" s="428"/>
      <c r="CW73" s="428"/>
      <c r="CX73" s="428"/>
      <c r="CY73" s="428"/>
      <c r="CZ73" s="429"/>
      <c r="DA73" s="430">
        <f>SUM(CK73:CZ73)</f>
        <v>0</v>
      </c>
      <c r="DB73" s="194"/>
      <c r="DC73" s="440" t="str">
        <f t="shared" si="18"/>
        <v>N</v>
      </c>
      <c r="DD73" s="526" t="str">
        <f t="shared" si="26"/>
        <v>Vegetable Rotty</v>
      </c>
      <c r="DE73" s="513" t="str">
        <f>CJ73</f>
        <v>RO2</v>
      </c>
      <c r="DF73" s="269"/>
      <c r="DG73" s="428"/>
      <c r="DH73" s="428"/>
      <c r="DI73" s="428"/>
      <c r="DJ73" s="428"/>
      <c r="DK73" s="428"/>
      <c r="DL73" s="428"/>
      <c r="DM73" s="428"/>
      <c r="DN73" s="428"/>
      <c r="DO73" s="270"/>
      <c r="DP73" s="428"/>
      <c r="DQ73" s="428"/>
      <c r="DR73" s="428"/>
      <c r="DS73" s="428"/>
      <c r="DT73" s="428"/>
      <c r="DU73" s="429"/>
      <c r="DV73" s="430">
        <f>SUM(DF73:DU73)</f>
        <v>0</v>
      </c>
      <c r="DW73" s="194"/>
    </row>
    <row r="74" spans="1:127" ht="20.100000000000001" customHeight="1" x14ac:dyDescent="0.25">
      <c r="A74" s="449" t="str">
        <f>IF(T74&gt;0,"Y","N")</f>
        <v>Y</v>
      </c>
      <c r="B74" s="526" t="str">
        <f>'Delivery Summary'!B74</f>
        <v>Fish Rotty</v>
      </c>
      <c r="C74" s="513" t="str">
        <f>'Delivery Summary'!C74</f>
        <v>RO3</v>
      </c>
      <c r="D74" s="269"/>
      <c r="E74" s="428"/>
      <c r="F74" s="428"/>
      <c r="G74" s="428">
        <v>10</v>
      </c>
      <c r="H74" s="428">
        <v>2</v>
      </c>
      <c r="I74" s="428">
        <v>2</v>
      </c>
      <c r="J74" s="428">
        <v>2</v>
      </c>
      <c r="K74" s="428">
        <v>2</v>
      </c>
      <c r="L74" s="428">
        <v>3</v>
      </c>
      <c r="M74" s="270">
        <v>3</v>
      </c>
      <c r="N74" s="428">
        <v>3</v>
      </c>
      <c r="O74" s="428">
        <v>5</v>
      </c>
      <c r="P74" s="428">
        <v>5</v>
      </c>
      <c r="Q74" s="428">
        <v>5</v>
      </c>
      <c r="R74" s="428">
        <v>8</v>
      </c>
      <c r="S74" s="429"/>
      <c r="T74" s="430">
        <f>SUM(D74:S74)</f>
        <v>50</v>
      </c>
      <c r="U74" s="194"/>
      <c r="W74" s="440" t="str">
        <f>IF(AP74&gt;0,"Y","N")</f>
        <v>Y</v>
      </c>
      <c r="X74" s="526" t="str">
        <f t="shared" si="22"/>
        <v>Fish Rotty</v>
      </c>
      <c r="Y74" s="513" t="str">
        <f t="shared" si="22"/>
        <v>RO3</v>
      </c>
      <c r="Z74" s="269"/>
      <c r="AA74" s="428"/>
      <c r="AB74" s="428"/>
      <c r="AC74" s="428">
        <v>10</v>
      </c>
      <c r="AD74" s="428">
        <v>2</v>
      </c>
      <c r="AE74" s="428">
        <v>2</v>
      </c>
      <c r="AF74" s="428">
        <v>2</v>
      </c>
      <c r="AG74" s="428">
        <v>2</v>
      </c>
      <c r="AH74" s="428">
        <v>3</v>
      </c>
      <c r="AI74" s="270">
        <v>3</v>
      </c>
      <c r="AJ74" s="428">
        <v>3</v>
      </c>
      <c r="AK74" s="428">
        <v>5</v>
      </c>
      <c r="AL74" s="428">
        <v>5</v>
      </c>
      <c r="AM74" s="428">
        <v>5</v>
      </c>
      <c r="AN74" s="428">
        <v>8</v>
      </c>
      <c r="AO74" s="429"/>
      <c r="AP74" s="430">
        <f>SUM(Z74:AO74)</f>
        <v>50</v>
      </c>
      <c r="AQ74" s="194"/>
      <c r="AR74" s="440" t="str">
        <f>IF(BK74&gt;0,"Y","N")</f>
        <v>Y</v>
      </c>
      <c r="AS74" s="526" t="str">
        <f t="shared" si="23"/>
        <v>Fish Rotty</v>
      </c>
      <c r="AT74" s="513" t="str">
        <f>Y74</f>
        <v>RO3</v>
      </c>
      <c r="AU74" s="269"/>
      <c r="AV74" s="428"/>
      <c r="AW74" s="428"/>
      <c r="AX74" s="428">
        <v>0</v>
      </c>
      <c r="AY74" s="428">
        <v>2</v>
      </c>
      <c r="AZ74" s="270">
        <v>2</v>
      </c>
      <c r="BA74" s="428">
        <v>2</v>
      </c>
      <c r="BB74" s="428">
        <v>2</v>
      </c>
      <c r="BC74" s="428">
        <v>3</v>
      </c>
      <c r="BD74" s="270">
        <v>3</v>
      </c>
      <c r="BE74" s="428">
        <v>3</v>
      </c>
      <c r="BF74" s="428">
        <v>5</v>
      </c>
      <c r="BG74" s="428">
        <v>5</v>
      </c>
      <c r="BH74" s="428">
        <v>5</v>
      </c>
      <c r="BI74" s="428">
        <v>8</v>
      </c>
      <c r="BJ74" s="429"/>
      <c r="BK74" s="430">
        <f>SUM(AU74:BJ74)</f>
        <v>40</v>
      </c>
      <c r="BL74" s="194"/>
      <c r="BM74" s="440" t="str">
        <f>IF(CF74&gt;0,"Y","N")</f>
        <v>Y</v>
      </c>
      <c r="BN74" s="526" t="str">
        <f t="shared" si="24"/>
        <v>Fish Rotty</v>
      </c>
      <c r="BO74" s="513" t="str">
        <f>AT74</f>
        <v>RO3</v>
      </c>
      <c r="BP74" s="269"/>
      <c r="BQ74" s="428"/>
      <c r="BR74" s="428"/>
      <c r="BS74" s="428">
        <v>0</v>
      </c>
      <c r="BT74" s="428">
        <v>2</v>
      </c>
      <c r="BU74" s="428">
        <v>2</v>
      </c>
      <c r="BV74" s="428">
        <v>2</v>
      </c>
      <c r="BW74" s="428">
        <v>2</v>
      </c>
      <c r="BX74" s="428">
        <v>3</v>
      </c>
      <c r="BY74" s="270">
        <v>3</v>
      </c>
      <c r="BZ74" s="428">
        <v>3</v>
      </c>
      <c r="CA74" s="428">
        <v>5</v>
      </c>
      <c r="CB74" s="428">
        <v>5</v>
      </c>
      <c r="CC74" s="428">
        <v>5</v>
      </c>
      <c r="CD74" s="428">
        <v>8</v>
      </c>
      <c r="CE74" s="429"/>
      <c r="CF74" s="430">
        <f>SUM(BP74:CE74)</f>
        <v>40</v>
      </c>
      <c r="CG74" s="194"/>
      <c r="CH74" s="440" t="str">
        <f>IF(DA74&gt;0,"Y","N")</f>
        <v>N</v>
      </c>
      <c r="CI74" s="526" t="str">
        <f t="shared" si="25"/>
        <v>Fish Rotty</v>
      </c>
      <c r="CJ74" s="513" t="str">
        <f>BO74</f>
        <v>RO3</v>
      </c>
      <c r="CK74" s="269"/>
      <c r="CL74" s="428"/>
      <c r="CM74" s="428"/>
      <c r="CN74" s="428"/>
      <c r="CO74" s="428"/>
      <c r="CP74" s="428"/>
      <c r="CQ74" s="428"/>
      <c r="CR74" s="428"/>
      <c r="CS74" s="428"/>
      <c r="CT74" s="270"/>
      <c r="CU74" s="428"/>
      <c r="CV74" s="428"/>
      <c r="CW74" s="428"/>
      <c r="CX74" s="428"/>
      <c r="CY74" s="428"/>
      <c r="CZ74" s="429"/>
      <c r="DA74" s="430">
        <f>SUM(CK74:CZ74)</f>
        <v>0</v>
      </c>
      <c r="DB74" s="194"/>
      <c r="DC74" s="440" t="str">
        <f>IF(DV74&gt;0,"Y","N")</f>
        <v>N</v>
      </c>
      <c r="DD74" s="526" t="str">
        <f t="shared" si="26"/>
        <v>Fish Rotty</v>
      </c>
      <c r="DE74" s="513" t="str">
        <f>CJ74</f>
        <v>RO3</v>
      </c>
      <c r="DF74" s="269"/>
      <c r="DG74" s="428"/>
      <c r="DH74" s="428"/>
      <c r="DI74" s="428"/>
      <c r="DJ74" s="428"/>
      <c r="DK74" s="428"/>
      <c r="DL74" s="428"/>
      <c r="DM74" s="428"/>
      <c r="DN74" s="428"/>
      <c r="DO74" s="270"/>
      <c r="DP74" s="428"/>
      <c r="DQ74" s="428"/>
      <c r="DR74" s="428"/>
      <c r="DS74" s="428"/>
      <c r="DT74" s="428"/>
      <c r="DU74" s="429"/>
      <c r="DV74" s="430">
        <f>SUM(DF74:DU74)</f>
        <v>0</v>
      </c>
      <c r="DW74" s="194"/>
    </row>
    <row r="75" spans="1:127" ht="20.100000000000001" customHeight="1" x14ac:dyDescent="0.25">
      <c r="A75" s="449" t="str">
        <f>IF(T75&gt;0,"Y","N")</f>
        <v>Y</v>
      </c>
      <c r="B75" s="526" t="str">
        <f>'Delivery Summary'!B75</f>
        <v>Chicken Rotty</v>
      </c>
      <c r="C75" s="513" t="str">
        <f>'Delivery Summary'!C75</f>
        <v>RO4</v>
      </c>
      <c r="D75" s="269"/>
      <c r="E75" s="428"/>
      <c r="F75" s="428"/>
      <c r="G75" s="428">
        <v>20</v>
      </c>
      <c r="H75" s="428">
        <v>2</v>
      </c>
      <c r="I75" s="428">
        <v>2</v>
      </c>
      <c r="J75" s="428">
        <v>2</v>
      </c>
      <c r="K75" s="428">
        <v>2</v>
      </c>
      <c r="L75" s="428">
        <v>3</v>
      </c>
      <c r="M75" s="270">
        <v>3</v>
      </c>
      <c r="N75" s="428">
        <v>3</v>
      </c>
      <c r="O75" s="428">
        <v>5</v>
      </c>
      <c r="P75" s="428">
        <v>5</v>
      </c>
      <c r="Q75" s="428">
        <v>5</v>
      </c>
      <c r="R75" s="428">
        <v>8</v>
      </c>
      <c r="S75" s="429"/>
      <c r="T75" s="430">
        <f>SUM(D75:S75)</f>
        <v>60</v>
      </c>
      <c r="U75" s="194"/>
      <c r="W75" s="440" t="str">
        <f>IF(AP75&gt;0,"Y","N")</f>
        <v>Y</v>
      </c>
      <c r="X75" s="526" t="str">
        <f t="shared" si="22"/>
        <v>Chicken Rotty</v>
      </c>
      <c r="Y75" s="513" t="str">
        <f t="shared" si="22"/>
        <v>RO4</v>
      </c>
      <c r="Z75" s="269"/>
      <c r="AA75" s="428"/>
      <c r="AB75" s="428"/>
      <c r="AC75" s="428">
        <v>20</v>
      </c>
      <c r="AD75" s="428">
        <v>2</v>
      </c>
      <c r="AE75" s="428">
        <v>2</v>
      </c>
      <c r="AF75" s="428">
        <v>2</v>
      </c>
      <c r="AG75" s="428">
        <v>2</v>
      </c>
      <c r="AH75" s="428">
        <v>3</v>
      </c>
      <c r="AI75" s="270">
        <v>3</v>
      </c>
      <c r="AJ75" s="428">
        <v>3</v>
      </c>
      <c r="AK75" s="428">
        <v>5</v>
      </c>
      <c r="AL75" s="428">
        <v>5</v>
      </c>
      <c r="AM75" s="428">
        <v>5</v>
      </c>
      <c r="AN75" s="428">
        <v>8</v>
      </c>
      <c r="AO75" s="429"/>
      <c r="AP75" s="430">
        <f>SUM(Z75:AO75)</f>
        <v>60</v>
      </c>
      <c r="AQ75" s="194"/>
      <c r="AR75" s="440" t="str">
        <f>IF(BK75&gt;0,"Y","N")</f>
        <v>Y</v>
      </c>
      <c r="AS75" s="526" t="str">
        <f t="shared" si="23"/>
        <v>Chicken Rotty</v>
      </c>
      <c r="AT75" s="513" t="str">
        <f>Y75</f>
        <v>RO4</v>
      </c>
      <c r="AU75" s="269"/>
      <c r="AV75" s="428"/>
      <c r="AW75" s="428"/>
      <c r="AX75" s="428">
        <v>0</v>
      </c>
      <c r="AY75" s="428">
        <v>2</v>
      </c>
      <c r="AZ75" s="428">
        <v>2</v>
      </c>
      <c r="BA75" s="428">
        <v>2</v>
      </c>
      <c r="BB75" s="428">
        <v>2</v>
      </c>
      <c r="BC75" s="428">
        <v>3</v>
      </c>
      <c r="BD75" s="270">
        <v>3</v>
      </c>
      <c r="BE75" s="428">
        <v>3</v>
      </c>
      <c r="BF75" s="428">
        <v>5</v>
      </c>
      <c r="BG75" s="428">
        <v>5</v>
      </c>
      <c r="BH75" s="428">
        <v>5</v>
      </c>
      <c r="BI75" s="428">
        <v>8</v>
      </c>
      <c r="BJ75" s="429"/>
      <c r="BK75" s="430">
        <f>SUM(AU75:BJ75)</f>
        <v>40</v>
      </c>
      <c r="BL75" s="194"/>
      <c r="BM75" s="440" t="str">
        <f>IF(CF75&gt;0,"Y","N")</f>
        <v>Y</v>
      </c>
      <c r="BN75" s="526" t="str">
        <f t="shared" si="24"/>
        <v>Chicken Rotty</v>
      </c>
      <c r="BO75" s="513" t="str">
        <f>AT75</f>
        <v>RO4</v>
      </c>
      <c r="BP75" s="269"/>
      <c r="BQ75" s="428"/>
      <c r="BR75" s="428"/>
      <c r="BS75" s="428">
        <v>0</v>
      </c>
      <c r="BT75" s="428">
        <v>2</v>
      </c>
      <c r="BU75" s="270">
        <v>2</v>
      </c>
      <c r="BV75" s="428">
        <v>2</v>
      </c>
      <c r="BW75" s="428">
        <v>2</v>
      </c>
      <c r="BX75" s="428">
        <v>3</v>
      </c>
      <c r="BY75" s="270">
        <v>3</v>
      </c>
      <c r="BZ75" s="428">
        <v>3</v>
      </c>
      <c r="CA75" s="428">
        <v>5</v>
      </c>
      <c r="CB75" s="428">
        <v>5</v>
      </c>
      <c r="CC75" s="428">
        <v>5</v>
      </c>
      <c r="CD75" s="428">
        <v>8</v>
      </c>
      <c r="CE75" s="429"/>
      <c r="CF75" s="430">
        <f>SUM(BP75:CE75)</f>
        <v>40</v>
      </c>
      <c r="CG75" s="194"/>
      <c r="CH75" s="440" t="str">
        <f>IF(DA75&gt;0,"Y","N")</f>
        <v>N</v>
      </c>
      <c r="CI75" s="526" t="str">
        <f t="shared" si="25"/>
        <v>Chicken Rotty</v>
      </c>
      <c r="CJ75" s="513" t="str">
        <f>BO75</f>
        <v>RO4</v>
      </c>
      <c r="CK75" s="269"/>
      <c r="CL75" s="428"/>
      <c r="CM75" s="428"/>
      <c r="CN75" s="428"/>
      <c r="CO75" s="428"/>
      <c r="CP75" s="428"/>
      <c r="CQ75" s="428"/>
      <c r="CR75" s="428"/>
      <c r="CS75" s="428"/>
      <c r="CT75" s="270"/>
      <c r="CU75" s="428"/>
      <c r="CV75" s="428"/>
      <c r="CW75" s="428"/>
      <c r="CX75" s="428"/>
      <c r="CY75" s="428"/>
      <c r="CZ75" s="429"/>
      <c r="DA75" s="430">
        <f>SUM(CK75:CZ75)</f>
        <v>0</v>
      </c>
      <c r="DB75" s="194"/>
      <c r="DC75" s="440" t="str">
        <f>IF(DV75&gt;0,"Y","N")</f>
        <v>N</v>
      </c>
      <c r="DD75" s="526" t="str">
        <f t="shared" si="26"/>
        <v>Chicken Rotty</v>
      </c>
      <c r="DE75" s="513" t="str">
        <f>CJ75</f>
        <v>RO4</v>
      </c>
      <c r="DF75" s="269"/>
      <c r="DG75" s="428"/>
      <c r="DH75" s="428"/>
      <c r="DI75" s="428"/>
      <c r="DJ75" s="428"/>
      <c r="DK75" s="428"/>
      <c r="DL75" s="428"/>
      <c r="DM75" s="428"/>
      <c r="DN75" s="428"/>
      <c r="DO75" s="270"/>
      <c r="DP75" s="428"/>
      <c r="DQ75" s="428"/>
      <c r="DR75" s="428"/>
      <c r="DS75" s="428"/>
      <c r="DT75" s="428"/>
      <c r="DU75" s="429"/>
      <c r="DV75" s="430">
        <f>SUM(DF75:DU75)</f>
        <v>0</v>
      </c>
      <c r="DW75" s="194"/>
    </row>
    <row r="76" spans="1:127" ht="20.100000000000001" customHeight="1" thickBot="1" x14ac:dyDescent="0.3">
      <c r="A76" s="449" t="str">
        <f>IF(T76&gt;0,"Y","N")</f>
        <v>N</v>
      </c>
      <c r="B76" s="532" t="str">
        <f>'Delivery Summary'!B76</f>
        <v>Roast Bread with Seeni Sambol</v>
      </c>
      <c r="C76" s="515" t="str">
        <f>'Delivery Summary'!C76</f>
        <v>SAN9</v>
      </c>
      <c r="D76" s="435"/>
      <c r="E76" s="436"/>
      <c r="F76" s="437"/>
      <c r="G76" s="437"/>
      <c r="H76" s="437"/>
      <c r="I76" s="437"/>
      <c r="J76" s="437"/>
      <c r="K76" s="437"/>
      <c r="L76" s="437"/>
      <c r="M76" s="437"/>
      <c r="N76" s="437"/>
      <c r="O76" s="437"/>
      <c r="P76" s="437"/>
      <c r="Q76" s="437"/>
      <c r="R76" s="437"/>
      <c r="S76" s="438"/>
      <c r="T76" s="439">
        <f>SUM(D76:S76)</f>
        <v>0</v>
      </c>
      <c r="U76" s="194"/>
      <c r="W76" s="440" t="str">
        <f>IF(AP76&gt;0,"Y","N")</f>
        <v>N</v>
      </c>
      <c r="X76" s="532" t="str">
        <f t="shared" si="22"/>
        <v>Roast Bread with Seeni Sambol</v>
      </c>
      <c r="Y76" s="515" t="str">
        <f t="shared" si="22"/>
        <v>SAN9</v>
      </c>
      <c r="Z76" s="435"/>
      <c r="AA76" s="436"/>
      <c r="AB76" s="437"/>
      <c r="AC76" s="437"/>
      <c r="AD76" s="437"/>
      <c r="AE76" s="437"/>
      <c r="AF76" s="437"/>
      <c r="AG76" s="437"/>
      <c r="AH76" s="437"/>
      <c r="AI76" s="437"/>
      <c r="AJ76" s="437"/>
      <c r="AK76" s="437"/>
      <c r="AL76" s="437"/>
      <c r="AM76" s="437"/>
      <c r="AN76" s="437"/>
      <c r="AO76" s="438"/>
      <c r="AP76" s="439">
        <f>SUM(Z76:AO76)</f>
        <v>0</v>
      </c>
      <c r="AQ76" s="194"/>
      <c r="AR76" s="440" t="str">
        <f>IF(BK76&gt;0,"Y","N")</f>
        <v>N</v>
      </c>
      <c r="AS76" s="532" t="str">
        <f t="shared" si="23"/>
        <v>Roast Bread with Seeni Sambol</v>
      </c>
      <c r="AT76" s="515" t="str">
        <f>Y76</f>
        <v>SAN9</v>
      </c>
      <c r="AU76" s="435"/>
      <c r="AV76" s="436"/>
      <c r="AW76" s="437"/>
      <c r="AX76" s="437"/>
      <c r="AY76" s="437"/>
      <c r="AZ76" s="437"/>
      <c r="BA76" s="437"/>
      <c r="BB76" s="437"/>
      <c r="BC76" s="437"/>
      <c r="BD76" s="437"/>
      <c r="BE76" s="437"/>
      <c r="BF76" s="437"/>
      <c r="BG76" s="437"/>
      <c r="BH76" s="437"/>
      <c r="BI76" s="437"/>
      <c r="BJ76" s="438"/>
      <c r="BK76" s="439">
        <f>SUM(AU76:BJ76)</f>
        <v>0</v>
      </c>
      <c r="BL76" s="194"/>
      <c r="BM76" s="440" t="str">
        <f>IF(CF76&gt;0,"Y","N")</f>
        <v>N</v>
      </c>
      <c r="BN76" s="532" t="str">
        <f t="shared" si="24"/>
        <v>Roast Bread with Seeni Sambol</v>
      </c>
      <c r="BO76" s="515" t="str">
        <f>AT76</f>
        <v>SAN9</v>
      </c>
      <c r="BP76" s="435"/>
      <c r="BQ76" s="436"/>
      <c r="BR76" s="437"/>
      <c r="BS76" s="437"/>
      <c r="BT76" s="437"/>
      <c r="BU76" s="437"/>
      <c r="BV76" s="437"/>
      <c r="BW76" s="437"/>
      <c r="BX76" s="437"/>
      <c r="BY76" s="437"/>
      <c r="BZ76" s="437"/>
      <c r="CA76" s="437"/>
      <c r="CB76" s="437"/>
      <c r="CC76" s="437"/>
      <c r="CD76" s="437"/>
      <c r="CE76" s="438"/>
      <c r="CF76" s="439">
        <f>SUM(BP76:CE76)</f>
        <v>0</v>
      </c>
      <c r="CG76" s="194"/>
      <c r="CH76" s="440" t="str">
        <f>IF(DA76&gt;0,"Y","N")</f>
        <v>N</v>
      </c>
      <c r="CI76" s="532" t="str">
        <f t="shared" si="25"/>
        <v>Roast Bread with Seeni Sambol</v>
      </c>
      <c r="CJ76" s="515" t="str">
        <f>BO76</f>
        <v>SAN9</v>
      </c>
      <c r="CK76" s="435"/>
      <c r="CL76" s="436"/>
      <c r="CM76" s="437"/>
      <c r="CN76" s="437"/>
      <c r="CO76" s="437"/>
      <c r="CP76" s="437"/>
      <c r="CQ76" s="437"/>
      <c r="CR76" s="437"/>
      <c r="CS76" s="437"/>
      <c r="CT76" s="437"/>
      <c r="CU76" s="437"/>
      <c r="CV76" s="437"/>
      <c r="CW76" s="437"/>
      <c r="CX76" s="437"/>
      <c r="CY76" s="437"/>
      <c r="CZ76" s="438"/>
      <c r="DA76" s="439">
        <f>SUM(CK76:CZ76)</f>
        <v>0</v>
      </c>
      <c r="DB76" s="194"/>
      <c r="DC76" s="440" t="str">
        <f>IF(DV76&gt;0,"Y","N")</f>
        <v>N</v>
      </c>
      <c r="DD76" s="532" t="str">
        <f t="shared" si="26"/>
        <v>Roast Bread with Seeni Sambol</v>
      </c>
      <c r="DE76" s="515" t="str">
        <f>CJ76</f>
        <v>SAN9</v>
      </c>
      <c r="DF76" s="435"/>
      <c r="DG76" s="436"/>
      <c r="DH76" s="437"/>
      <c r="DI76" s="437"/>
      <c r="DJ76" s="437"/>
      <c r="DK76" s="437"/>
      <c r="DL76" s="437"/>
      <c r="DM76" s="437"/>
      <c r="DN76" s="437"/>
      <c r="DO76" s="437"/>
      <c r="DP76" s="437"/>
      <c r="DQ76" s="437"/>
      <c r="DR76" s="437"/>
      <c r="DS76" s="437"/>
      <c r="DT76" s="437"/>
      <c r="DU76" s="438"/>
      <c r="DV76" s="439">
        <f>SUM(DF76:DU76)</f>
        <v>0</v>
      </c>
      <c r="DW76" s="194"/>
    </row>
    <row r="77" spans="1:127" ht="15.75" x14ac:dyDescent="0.25">
      <c r="A77" s="449" t="s">
        <v>300</v>
      </c>
      <c r="B77" s="447"/>
      <c r="C77" s="196"/>
      <c r="D77" s="196"/>
      <c r="E77" s="197"/>
      <c r="F77" s="197"/>
      <c r="G77" s="197"/>
      <c r="H77" s="197"/>
      <c r="I77" s="197"/>
      <c r="J77" s="197"/>
      <c r="K77" s="197"/>
      <c r="L77" s="197"/>
      <c r="M77" s="197"/>
      <c r="N77" s="197"/>
      <c r="O77" s="197"/>
      <c r="P77" s="197"/>
      <c r="Q77" s="197"/>
      <c r="R77" s="197"/>
      <c r="S77" s="197"/>
      <c r="T77" s="447"/>
      <c r="U77" s="196"/>
      <c r="W77" s="440" t="s">
        <v>300</v>
      </c>
      <c r="X77" s="388" t="s">
        <v>354</v>
      </c>
      <c r="Y77" s="196"/>
      <c r="Z77" s="196"/>
      <c r="AA77" s="197"/>
      <c r="AB77" s="197"/>
      <c r="AC77" s="197"/>
      <c r="AD77" s="197"/>
      <c r="AE77" s="197"/>
      <c r="AF77" s="197"/>
      <c r="AG77" s="197"/>
      <c r="AH77" s="197"/>
      <c r="AI77" s="197"/>
      <c r="AJ77" s="197"/>
      <c r="AK77" s="197"/>
      <c r="AL77" s="197"/>
      <c r="AM77" s="197"/>
      <c r="AN77" s="197"/>
      <c r="AO77" s="197"/>
      <c r="AP77" s="447"/>
      <c r="AQ77" s="196"/>
      <c r="AR77" s="440" t="s">
        <v>300</v>
      </c>
      <c r="AS77" s="447" t="str">
        <f t="shared" si="23"/>
        <v>Saturday</v>
      </c>
      <c r="AT77" s="196"/>
      <c r="AU77" s="196"/>
      <c r="AV77" s="197"/>
      <c r="AW77" s="197"/>
      <c r="AX77" s="197"/>
      <c r="AY77" s="197"/>
      <c r="AZ77" s="197"/>
      <c r="BA77" s="197"/>
      <c r="BB77" s="197"/>
      <c r="BC77" s="197"/>
      <c r="BD77" s="197"/>
      <c r="BE77" s="197"/>
      <c r="BF77" s="197"/>
      <c r="BG77" s="197"/>
      <c r="BH77" s="197"/>
      <c r="BI77" s="197"/>
      <c r="BJ77" s="197"/>
      <c r="BK77" s="447"/>
      <c r="BL77" s="196"/>
      <c r="BM77" s="440" t="s">
        <v>300</v>
      </c>
      <c r="BN77" s="447" t="str">
        <f t="shared" si="24"/>
        <v>Saturday</v>
      </c>
      <c r="BO77" s="196"/>
      <c r="BP77" s="196"/>
      <c r="BQ77" s="197"/>
      <c r="BR77" s="197"/>
      <c r="BS77" s="197"/>
      <c r="BT77" s="197"/>
      <c r="BU77" s="197"/>
      <c r="BV77" s="197"/>
      <c r="BW77" s="197"/>
      <c r="BX77" s="197"/>
      <c r="BY77" s="197"/>
      <c r="BZ77" s="197"/>
      <c r="CA77" s="197"/>
      <c r="CB77" s="197"/>
      <c r="CC77" s="197"/>
      <c r="CD77" s="197"/>
      <c r="CE77" s="197"/>
      <c r="CF77" s="447"/>
      <c r="CG77" s="196"/>
      <c r="CH77" s="440" t="s">
        <v>300</v>
      </c>
      <c r="CI77" s="447" t="str">
        <f t="shared" si="25"/>
        <v>Saturday</v>
      </c>
      <c r="CJ77" s="196"/>
      <c r="CK77" s="196"/>
      <c r="CL77" s="197"/>
      <c r="CM77" s="197"/>
      <c r="CN77" s="197"/>
      <c r="CO77" s="197"/>
      <c r="CP77" s="197"/>
      <c r="CQ77" s="197"/>
      <c r="CR77" s="197"/>
      <c r="CS77" s="197"/>
      <c r="CT77" s="197"/>
      <c r="CU77" s="197"/>
      <c r="CV77" s="197"/>
      <c r="CW77" s="197"/>
      <c r="CX77" s="197"/>
      <c r="CY77" s="197"/>
      <c r="CZ77" s="197"/>
      <c r="DA77" s="447"/>
      <c r="DB77" s="196"/>
      <c r="DC77" s="440" t="s">
        <v>300</v>
      </c>
      <c r="DD77" s="447" t="str">
        <f t="shared" si="26"/>
        <v>Saturday</v>
      </c>
      <c r="DE77" s="196"/>
      <c r="DF77" s="196"/>
      <c r="DG77" s="197"/>
      <c r="DH77" s="197"/>
      <c r="DI77" s="197"/>
      <c r="DJ77" s="197"/>
      <c r="DK77" s="197"/>
      <c r="DL77" s="197"/>
      <c r="DM77" s="197"/>
      <c r="DN77" s="197"/>
      <c r="DO77" s="197"/>
      <c r="DP77" s="197"/>
      <c r="DQ77" s="197"/>
      <c r="DR77" s="197"/>
      <c r="DS77" s="197"/>
      <c r="DT77" s="197"/>
      <c r="DU77" s="197"/>
      <c r="DV77" s="447"/>
      <c r="DW77" s="196"/>
    </row>
    <row r="78" spans="1:127" s="448" customFormat="1" ht="19.5" hidden="1" customHeight="1" x14ac:dyDescent="0.25">
      <c r="A78" s="1404"/>
      <c r="B78" s="1404"/>
      <c r="C78" s="1404"/>
      <c r="D78" s="1404"/>
      <c r="E78" s="1404"/>
      <c r="F78" s="1404"/>
      <c r="G78" s="1404"/>
      <c r="H78" s="1404"/>
      <c r="I78" s="1404"/>
      <c r="J78" s="1404"/>
      <c r="K78" s="1404"/>
      <c r="L78" s="1404"/>
      <c r="M78" s="1404"/>
      <c r="N78" s="1404"/>
      <c r="O78" s="1404"/>
      <c r="P78" s="1404"/>
      <c r="Q78" s="1404"/>
      <c r="R78" s="1404"/>
      <c r="S78" s="1404"/>
      <c r="T78" s="1404"/>
      <c r="U78" s="1404"/>
      <c r="V78" s="479"/>
    </row>
    <row r="79" spans="1:127" ht="15.75" hidden="1" x14ac:dyDescent="0.25">
      <c r="E79" s="5"/>
      <c r="F79" s="5"/>
      <c r="G79" s="5"/>
      <c r="H79" s="5"/>
      <c r="I79" s="5"/>
      <c r="J79" s="5"/>
      <c r="K79" s="5"/>
      <c r="L79" s="5"/>
      <c r="M79" s="5"/>
      <c r="N79" s="5"/>
      <c r="O79" s="5"/>
      <c r="P79" s="5"/>
      <c r="Q79" s="5"/>
      <c r="R79" s="5"/>
      <c r="S79" s="5"/>
      <c r="AA79" s="5"/>
      <c r="AB79" s="5"/>
      <c r="AC79" s="5"/>
      <c r="AD79" s="5"/>
      <c r="AE79" s="5"/>
      <c r="AF79" s="5"/>
      <c r="AG79" s="5"/>
      <c r="AH79" s="5"/>
      <c r="AI79" s="5"/>
      <c r="AJ79" s="5"/>
      <c r="AK79" s="5"/>
      <c r="AL79" s="5"/>
      <c r="AM79" s="5"/>
      <c r="AN79" s="5"/>
      <c r="AO79" s="5"/>
      <c r="AV79" s="5"/>
      <c r="AW79" s="5"/>
      <c r="AX79" s="5"/>
      <c r="AY79" s="5"/>
      <c r="AZ79" s="5"/>
      <c r="BA79" s="5"/>
      <c r="BB79" s="5"/>
      <c r="BC79" s="5"/>
      <c r="BD79" s="5"/>
      <c r="BE79" s="5"/>
      <c r="BF79" s="5"/>
      <c r="BG79" s="5"/>
      <c r="BH79" s="5"/>
      <c r="BI79" s="5"/>
      <c r="BJ79" s="5"/>
      <c r="BQ79" s="5"/>
      <c r="BR79" s="5"/>
      <c r="BS79" s="5"/>
      <c r="BT79" s="5"/>
      <c r="BU79" s="5"/>
      <c r="BV79" s="5"/>
      <c r="BW79" s="5"/>
      <c r="BX79" s="5"/>
      <c r="BY79" s="5"/>
      <c r="BZ79" s="5"/>
      <c r="CA79" s="5"/>
      <c r="CB79" s="5"/>
      <c r="CC79" s="5"/>
      <c r="CD79" s="5"/>
      <c r="CE79" s="5"/>
      <c r="CL79" s="5"/>
      <c r="CM79" s="5"/>
      <c r="CN79" s="5"/>
      <c r="CO79" s="5"/>
      <c r="CP79" s="5"/>
      <c r="CQ79" s="5"/>
      <c r="CR79" s="5"/>
      <c r="CS79" s="5"/>
      <c r="CT79" s="5"/>
      <c r="CU79" s="5"/>
      <c r="CV79" s="5"/>
      <c r="CW79" s="5"/>
      <c r="CX79" s="5"/>
      <c r="CY79" s="5"/>
      <c r="CZ79" s="5"/>
      <c r="DG79" s="5"/>
      <c r="DH79" s="5"/>
      <c r="DI79" s="5"/>
      <c r="DJ79" s="5"/>
      <c r="DK79" s="5"/>
      <c r="DL79" s="5"/>
      <c r="DM79" s="5"/>
      <c r="DN79" s="5"/>
      <c r="DO79" s="5"/>
      <c r="DP79" s="5"/>
      <c r="DQ79" s="5"/>
      <c r="DR79" s="5"/>
      <c r="DS79" s="5"/>
      <c r="DT79" s="5"/>
      <c r="DU79" s="5"/>
    </row>
    <row r="80" spans="1:127" ht="15.75" hidden="1" x14ac:dyDescent="0.25">
      <c r="E80" s="5"/>
      <c r="F80" s="5"/>
      <c r="G80" s="5"/>
      <c r="H80" s="5"/>
      <c r="I80" s="5"/>
      <c r="J80" s="5"/>
      <c r="K80" s="5"/>
      <c r="L80" s="5"/>
      <c r="M80" s="5"/>
      <c r="N80" s="5"/>
      <c r="O80" s="5"/>
      <c r="P80" s="5"/>
      <c r="Q80" s="5"/>
      <c r="R80" s="5"/>
      <c r="S80" s="5"/>
      <c r="AA80" s="5"/>
      <c r="AB80" s="5"/>
      <c r="AC80" s="5"/>
      <c r="AD80" s="5"/>
      <c r="AE80" s="5"/>
      <c r="AF80" s="5"/>
      <c r="AG80" s="5"/>
      <c r="AH80" s="5"/>
      <c r="AI80" s="5"/>
      <c r="AJ80" s="5"/>
      <c r="AK80" s="5"/>
      <c r="AL80" s="5"/>
      <c r="AM80" s="5"/>
      <c r="AN80" s="5"/>
      <c r="AO80" s="5"/>
      <c r="AV80" s="5"/>
      <c r="AW80" s="5"/>
      <c r="AX80" s="5"/>
      <c r="AY80" s="5"/>
      <c r="AZ80" s="5"/>
      <c r="BA80" s="5"/>
      <c r="BB80" s="5"/>
      <c r="BC80" s="5"/>
      <c r="BD80" s="5"/>
      <c r="BE80" s="5"/>
      <c r="BF80" s="5"/>
      <c r="BG80" s="5"/>
      <c r="BH80" s="5"/>
      <c r="BI80" s="5"/>
      <c r="BJ80" s="5"/>
      <c r="BQ80" s="5"/>
      <c r="BR80" s="5"/>
      <c r="BS80" s="5"/>
      <c r="BT80" s="5"/>
      <c r="BU80" s="5"/>
      <c r="BV80" s="5"/>
      <c r="BW80" s="5"/>
      <c r="BX80" s="5"/>
      <c r="BY80" s="5"/>
      <c r="BZ80" s="5"/>
      <c r="CA80" s="5"/>
      <c r="CB80" s="5"/>
      <c r="CC80" s="5"/>
      <c r="CD80" s="5"/>
      <c r="CE80" s="5"/>
      <c r="CL80" s="5"/>
      <c r="CM80" s="5"/>
      <c r="CN80" s="5"/>
      <c r="CO80" s="5"/>
      <c r="CP80" s="5"/>
      <c r="CQ80" s="5"/>
      <c r="CR80" s="5"/>
      <c r="CS80" s="5"/>
      <c r="CT80" s="5"/>
      <c r="CU80" s="5"/>
      <c r="CV80" s="5"/>
      <c r="CW80" s="5"/>
      <c r="CX80" s="5"/>
      <c r="CY80" s="5"/>
      <c r="CZ80" s="5"/>
      <c r="DG80" s="5"/>
      <c r="DH80" s="5"/>
      <c r="DI80" s="5"/>
      <c r="DJ80" s="5"/>
      <c r="DK80" s="5"/>
      <c r="DL80" s="5"/>
      <c r="DM80" s="5"/>
      <c r="DN80" s="5"/>
      <c r="DO80" s="5"/>
      <c r="DP80" s="5"/>
      <c r="DQ80" s="5"/>
      <c r="DR80" s="5"/>
      <c r="DS80" s="5"/>
      <c r="DT80" s="5"/>
      <c r="DU80" s="5"/>
    </row>
    <row r="81" spans="5:125" ht="15.75" hidden="1" x14ac:dyDescent="0.25">
      <c r="E81" s="5"/>
      <c r="F81" s="5"/>
      <c r="G81" s="5"/>
      <c r="H81" s="5"/>
      <c r="I81" s="5"/>
      <c r="J81" s="5"/>
      <c r="K81" s="5"/>
      <c r="L81" s="5"/>
      <c r="M81" s="5"/>
      <c r="N81" s="5"/>
      <c r="O81" s="5"/>
      <c r="P81" s="5"/>
      <c r="Q81" s="5"/>
      <c r="R81" s="5"/>
      <c r="S81" s="5"/>
      <c r="AA81" s="5"/>
      <c r="AB81" s="5"/>
      <c r="AC81" s="5"/>
      <c r="AD81" s="5"/>
      <c r="AE81" s="5"/>
      <c r="AF81" s="5"/>
      <c r="AG81" s="5"/>
      <c r="AH81" s="5"/>
      <c r="AI81" s="5"/>
      <c r="AJ81" s="5"/>
      <c r="AK81" s="5"/>
      <c r="AL81" s="5"/>
      <c r="AM81" s="5"/>
      <c r="AN81" s="5"/>
      <c r="AO81" s="5"/>
      <c r="AV81" s="5"/>
      <c r="AW81" s="5"/>
      <c r="AX81" s="5"/>
      <c r="AY81" s="5"/>
      <c r="AZ81" s="5"/>
      <c r="BA81" s="5"/>
      <c r="BB81" s="5"/>
      <c r="BC81" s="5"/>
      <c r="BD81" s="5"/>
      <c r="BE81" s="5"/>
      <c r="BF81" s="5"/>
      <c r="BG81" s="5"/>
      <c r="BH81" s="5"/>
      <c r="BI81" s="5"/>
      <c r="BJ81" s="5"/>
      <c r="BQ81" s="5"/>
      <c r="BR81" s="5"/>
      <c r="BS81" s="5"/>
      <c r="BT81" s="5"/>
      <c r="BU81" s="5"/>
      <c r="BV81" s="5"/>
      <c r="BW81" s="5"/>
      <c r="BX81" s="5"/>
      <c r="BY81" s="5"/>
      <c r="BZ81" s="5"/>
      <c r="CA81" s="5"/>
      <c r="CB81" s="5"/>
      <c r="CC81" s="5"/>
      <c r="CD81" s="5"/>
      <c r="CE81" s="5"/>
      <c r="CL81" s="5"/>
      <c r="CM81" s="5"/>
      <c r="CN81" s="5"/>
      <c r="CO81" s="5"/>
      <c r="CP81" s="5"/>
      <c r="CQ81" s="5"/>
      <c r="CR81" s="5"/>
      <c r="CS81" s="5"/>
      <c r="CT81" s="5"/>
      <c r="CU81" s="5"/>
      <c r="CV81" s="5"/>
      <c r="CW81" s="5"/>
      <c r="CX81" s="5"/>
      <c r="CY81" s="5"/>
      <c r="CZ81" s="5"/>
      <c r="DG81" s="5"/>
      <c r="DH81" s="5"/>
      <c r="DI81" s="5"/>
      <c r="DJ81" s="5"/>
      <c r="DK81" s="5"/>
      <c r="DL81" s="5"/>
      <c r="DM81" s="5"/>
      <c r="DN81" s="5"/>
      <c r="DO81" s="5"/>
      <c r="DP81" s="5"/>
      <c r="DQ81" s="5"/>
      <c r="DR81" s="5"/>
      <c r="DS81" s="5"/>
      <c r="DT81" s="5"/>
      <c r="DU81" s="5"/>
    </row>
    <row r="82" spans="5:125" ht="15.75" hidden="1" x14ac:dyDescent="0.25">
      <c r="E82" s="5"/>
      <c r="F82" s="5"/>
      <c r="G82" s="5"/>
      <c r="H82" s="5"/>
      <c r="I82" s="5"/>
      <c r="J82" s="5"/>
      <c r="K82" s="5"/>
      <c r="L82" s="5"/>
      <c r="M82" s="5"/>
      <c r="N82" s="5"/>
      <c r="O82" s="5"/>
      <c r="P82" s="5"/>
      <c r="Q82" s="5"/>
      <c r="R82" s="5"/>
      <c r="S82" s="5"/>
      <c r="AA82" s="5"/>
      <c r="AB82" s="5"/>
      <c r="AC82" s="5"/>
      <c r="AD82" s="5"/>
      <c r="AE82" s="5"/>
      <c r="AF82" s="5"/>
      <c r="AG82" s="5"/>
      <c r="AH82" s="5"/>
      <c r="AI82" s="5"/>
      <c r="AJ82" s="5"/>
      <c r="AK82" s="5"/>
      <c r="AL82" s="5"/>
      <c r="AM82" s="5"/>
      <c r="AN82" s="5"/>
      <c r="AO82" s="5"/>
      <c r="AV82" s="5"/>
      <c r="AW82" s="5"/>
      <c r="AX82" s="5"/>
      <c r="AY82" s="5"/>
      <c r="AZ82" s="5"/>
      <c r="BA82" s="5"/>
      <c r="BB82" s="5"/>
      <c r="BC82" s="5"/>
      <c r="BD82" s="5"/>
      <c r="BE82" s="5"/>
      <c r="BF82" s="5"/>
      <c r="BG82" s="5"/>
      <c r="BH82" s="5"/>
      <c r="BI82" s="5"/>
      <c r="BJ82" s="5"/>
      <c r="BQ82" s="5"/>
      <c r="BR82" s="5"/>
      <c r="BS82" s="5"/>
      <c r="BT82" s="5"/>
      <c r="BU82" s="5"/>
      <c r="BV82" s="5"/>
      <c r="BW82" s="5"/>
      <c r="BX82" s="5"/>
      <c r="BY82" s="5"/>
      <c r="BZ82" s="5"/>
      <c r="CA82" s="5"/>
      <c r="CB82" s="5"/>
      <c r="CC82" s="5"/>
      <c r="CD82" s="5"/>
      <c r="CE82" s="5"/>
      <c r="CL82" s="5"/>
      <c r="CM82" s="5"/>
      <c r="CN82" s="5"/>
      <c r="CO82" s="5"/>
      <c r="CP82" s="5"/>
      <c r="CQ82" s="5"/>
      <c r="CR82" s="5"/>
      <c r="CS82" s="5"/>
      <c r="CT82" s="5"/>
      <c r="CU82" s="5"/>
      <c r="CV82" s="5"/>
      <c r="CW82" s="5"/>
      <c r="CX82" s="5"/>
      <c r="CY82" s="5"/>
      <c r="CZ82" s="5"/>
      <c r="DG82" s="5"/>
      <c r="DH82" s="5"/>
      <c r="DI82" s="5"/>
      <c r="DJ82" s="5"/>
      <c r="DK82" s="5"/>
      <c r="DL82" s="5"/>
      <c r="DM82" s="5"/>
      <c r="DN82" s="5"/>
      <c r="DO82" s="5"/>
      <c r="DP82" s="5"/>
      <c r="DQ82" s="5"/>
      <c r="DR82" s="5"/>
      <c r="DS82" s="5"/>
      <c r="DT82" s="5"/>
      <c r="DU82" s="5"/>
    </row>
    <row r="83" spans="5:125" ht="15.75" hidden="1" x14ac:dyDescent="0.25">
      <c r="E83" s="5"/>
      <c r="F83" s="5"/>
      <c r="G83" s="5"/>
      <c r="H83" s="5"/>
      <c r="I83" s="5"/>
      <c r="J83" s="5"/>
      <c r="K83" s="5"/>
      <c r="L83" s="5"/>
      <c r="M83" s="5"/>
      <c r="N83" s="5"/>
      <c r="O83" s="5"/>
      <c r="P83" s="5"/>
      <c r="Q83" s="5"/>
      <c r="R83" s="5"/>
      <c r="S83" s="5"/>
      <c r="AA83" s="5"/>
      <c r="AB83" s="5"/>
      <c r="AC83" s="5"/>
      <c r="AD83" s="5"/>
      <c r="AE83" s="5"/>
      <c r="AF83" s="5"/>
      <c r="AG83" s="5"/>
      <c r="AH83" s="5"/>
      <c r="AI83" s="5"/>
      <c r="AJ83" s="5"/>
      <c r="AK83" s="5"/>
      <c r="AL83" s="5"/>
      <c r="AM83" s="5"/>
      <c r="AN83" s="5"/>
      <c r="AO83" s="5"/>
      <c r="AV83" s="5"/>
      <c r="AW83" s="5"/>
      <c r="AX83" s="5"/>
      <c r="AY83" s="5"/>
      <c r="AZ83" s="5"/>
      <c r="BA83" s="5"/>
      <c r="BB83" s="5"/>
      <c r="BC83" s="5"/>
      <c r="BD83" s="5"/>
      <c r="BE83" s="5"/>
      <c r="BF83" s="5"/>
      <c r="BG83" s="5"/>
      <c r="BH83" s="5"/>
      <c r="BI83" s="5"/>
      <c r="BJ83" s="5"/>
      <c r="BQ83" s="5"/>
      <c r="BR83" s="5"/>
      <c r="BS83" s="5"/>
      <c r="BT83" s="5"/>
      <c r="BU83" s="5"/>
      <c r="BV83" s="5"/>
      <c r="BW83" s="5"/>
      <c r="BX83" s="5"/>
      <c r="BY83" s="5"/>
      <c r="BZ83" s="5"/>
      <c r="CA83" s="5"/>
      <c r="CB83" s="5"/>
      <c r="CC83" s="5"/>
      <c r="CD83" s="5"/>
      <c r="CE83" s="5"/>
      <c r="CL83" s="5"/>
      <c r="CM83" s="5"/>
      <c r="CN83" s="5"/>
      <c r="CO83" s="5"/>
      <c r="CP83" s="5"/>
      <c r="CQ83" s="5"/>
      <c r="CR83" s="5"/>
      <c r="CS83" s="5"/>
      <c r="CT83" s="5"/>
      <c r="CU83" s="5"/>
      <c r="CV83" s="5"/>
      <c r="CW83" s="5"/>
      <c r="CX83" s="5"/>
      <c r="CY83" s="5"/>
      <c r="CZ83" s="5"/>
      <c r="DG83" s="5"/>
      <c r="DH83" s="5"/>
      <c r="DI83" s="5"/>
      <c r="DJ83" s="5"/>
      <c r="DK83" s="5"/>
      <c r="DL83" s="5"/>
      <c r="DM83" s="5"/>
      <c r="DN83" s="5"/>
      <c r="DO83" s="5"/>
      <c r="DP83" s="5"/>
      <c r="DQ83" s="5"/>
      <c r="DR83" s="5"/>
      <c r="DS83" s="5"/>
      <c r="DT83" s="5"/>
      <c r="DU83" s="5"/>
    </row>
    <row r="84" spans="5:125" ht="15.75" hidden="1" x14ac:dyDescent="0.25">
      <c r="E84" s="5"/>
      <c r="F84" s="5"/>
      <c r="G84" s="5"/>
      <c r="H84" s="5"/>
      <c r="I84" s="5"/>
      <c r="J84" s="5"/>
      <c r="K84" s="5"/>
      <c r="L84" s="5"/>
      <c r="M84" s="5"/>
      <c r="N84" s="5"/>
      <c r="O84" s="5"/>
      <c r="P84" s="5"/>
      <c r="Q84" s="5"/>
      <c r="R84" s="5"/>
      <c r="S84" s="5"/>
      <c r="AA84" s="5"/>
      <c r="AB84" s="5"/>
      <c r="AC84" s="5"/>
      <c r="AD84" s="5"/>
      <c r="AE84" s="5"/>
      <c r="AF84" s="5"/>
      <c r="AG84" s="5"/>
      <c r="AH84" s="5"/>
      <c r="AI84" s="5"/>
      <c r="AJ84" s="5"/>
      <c r="AK84" s="5"/>
      <c r="AL84" s="5"/>
      <c r="AM84" s="5"/>
      <c r="AN84" s="5"/>
      <c r="AO84" s="5"/>
      <c r="AV84" s="5"/>
      <c r="AW84" s="5"/>
      <c r="AX84" s="5"/>
      <c r="AY84" s="5"/>
      <c r="AZ84" s="5"/>
      <c r="BA84" s="5"/>
      <c r="BB84" s="5"/>
      <c r="BC84" s="5"/>
      <c r="BD84" s="5"/>
      <c r="BE84" s="5"/>
      <c r="BF84" s="5"/>
      <c r="BG84" s="5"/>
      <c r="BH84" s="5"/>
      <c r="BI84" s="5"/>
      <c r="BJ84" s="5"/>
      <c r="BQ84" s="5"/>
      <c r="BR84" s="5"/>
      <c r="BS84" s="5"/>
      <c r="BT84" s="5"/>
      <c r="BU84" s="5"/>
      <c r="BV84" s="5"/>
      <c r="BW84" s="5"/>
      <c r="BX84" s="5"/>
      <c r="BY84" s="5"/>
      <c r="BZ84" s="5"/>
      <c r="CA84" s="5"/>
      <c r="CB84" s="5"/>
      <c r="CC84" s="5"/>
      <c r="CD84" s="5"/>
      <c r="CE84" s="5"/>
      <c r="CL84" s="5"/>
      <c r="CM84" s="5"/>
      <c r="CN84" s="5"/>
      <c r="CO84" s="5"/>
      <c r="CP84" s="5"/>
      <c r="CQ84" s="5"/>
      <c r="CR84" s="5"/>
      <c r="CS84" s="5"/>
      <c r="CT84" s="5"/>
      <c r="CU84" s="5"/>
      <c r="CV84" s="5"/>
      <c r="CW84" s="5"/>
      <c r="CX84" s="5"/>
      <c r="CY84" s="5"/>
      <c r="CZ84" s="5"/>
      <c r="DG84" s="5"/>
      <c r="DH84" s="5"/>
      <c r="DI84" s="5"/>
      <c r="DJ84" s="5"/>
      <c r="DK84" s="5"/>
      <c r="DL84" s="5"/>
      <c r="DM84" s="5"/>
      <c r="DN84" s="5"/>
      <c r="DO84" s="5"/>
      <c r="DP84" s="5"/>
      <c r="DQ84" s="5"/>
      <c r="DR84" s="5"/>
      <c r="DS84" s="5"/>
      <c r="DT84" s="5"/>
      <c r="DU84" s="5"/>
    </row>
    <row r="85" spans="5:125" ht="15.75" hidden="1" x14ac:dyDescent="0.25">
      <c r="E85" s="5"/>
      <c r="F85" s="5"/>
      <c r="G85" s="5"/>
      <c r="H85" s="5"/>
      <c r="I85" s="5"/>
      <c r="J85" s="5"/>
      <c r="K85" s="5"/>
      <c r="L85" s="5"/>
      <c r="M85" s="5"/>
      <c r="N85" s="5"/>
      <c r="O85" s="5"/>
      <c r="P85" s="5"/>
      <c r="Q85" s="5"/>
      <c r="R85" s="5"/>
      <c r="S85" s="5"/>
      <c r="AA85" s="5"/>
      <c r="AB85" s="5"/>
      <c r="AC85" s="5"/>
      <c r="AD85" s="5"/>
      <c r="AE85" s="5"/>
      <c r="AF85" s="5"/>
      <c r="AG85" s="5"/>
      <c r="AH85" s="5"/>
      <c r="AI85" s="5"/>
      <c r="AJ85" s="5"/>
      <c r="AK85" s="5"/>
      <c r="AL85" s="5"/>
      <c r="AM85" s="5"/>
      <c r="AN85" s="5"/>
      <c r="AO85" s="5"/>
      <c r="AV85" s="5"/>
      <c r="AW85" s="5"/>
      <c r="AX85" s="5"/>
      <c r="AY85" s="5"/>
      <c r="AZ85" s="5"/>
      <c r="BA85" s="5"/>
      <c r="BB85" s="5"/>
      <c r="BC85" s="5"/>
      <c r="BD85" s="5"/>
      <c r="BE85" s="5"/>
      <c r="BF85" s="5"/>
      <c r="BG85" s="5"/>
      <c r="BH85" s="5"/>
      <c r="BI85" s="5"/>
      <c r="BJ85" s="5"/>
      <c r="BQ85" s="5"/>
      <c r="BR85" s="5"/>
      <c r="BS85" s="5"/>
      <c r="BT85" s="5"/>
      <c r="BU85" s="5"/>
      <c r="BV85" s="5"/>
      <c r="BW85" s="5"/>
      <c r="BX85" s="5"/>
      <c r="BY85" s="5"/>
      <c r="BZ85" s="5"/>
      <c r="CA85" s="5"/>
      <c r="CB85" s="5"/>
      <c r="CC85" s="5"/>
      <c r="CD85" s="5"/>
      <c r="CE85" s="5"/>
      <c r="CL85" s="5"/>
      <c r="CM85" s="5"/>
      <c r="CN85" s="5"/>
      <c r="CO85" s="5"/>
      <c r="CP85" s="5"/>
      <c r="CQ85" s="5"/>
      <c r="CR85" s="5"/>
      <c r="CS85" s="5"/>
      <c r="CT85" s="5"/>
      <c r="CU85" s="5"/>
      <c r="CV85" s="5"/>
      <c r="CW85" s="5"/>
      <c r="CX85" s="5"/>
      <c r="CY85" s="5"/>
      <c r="CZ85" s="5"/>
      <c r="DG85" s="5"/>
      <c r="DH85" s="5"/>
      <c r="DI85" s="5"/>
      <c r="DJ85" s="5"/>
      <c r="DK85" s="5"/>
      <c r="DL85" s="5"/>
      <c r="DM85" s="5"/>
      <c r="DN85" s="5"/>
      <c r="DO85" s="5"/>
      <c r="DP85" s="5"/>
      <c r="DQ85" s="5"/>
      <c r="DR85" s="5"/>
      <c r="DS85" s="5"/>
      <c r="DT85" s="5"/>
      <c r="DU85" s="5"/>
    </row>
    <row r="86" spans="5:125" ht="15.75" hidden="1" x14ac:dyDescent="0.25">
      <c r="E86" s="5"/>
      <c r="F86" s="5"/>
      <c r="G86" s="5"/>
      <c r="H86" s="5"/>
      <c r="I86" s="5"/>
      <c r="J86" s="5"/>
      <c r="K86" s="5"/>
      <c r="L86" s="5"/>
      <c r="M86" s="5"/>
      <c r="N86" s="5"/>
      <c r="O86" s="5"/>
      <c r="P86" s="5"/>
      <c r="Q86" s="5"/>
      <c r="R86" s="5"/>
      <c r="S86" s="5"/>
      <c r="AA86" s="5"/>
      <c r="AB86" s="5"/>
      <c r="AC86" s="5"/>
      <c r="AD86" s="5"/>
      <c r="AE86" s="5"/>
      <c r="AF86" s="5"/>
      <c r="AG86" s="5"/>
      <c r="AH86" s="5"/>
      <c r="AI86" s="5"/>
      <c r="AJ86" s="5"/>
      <c r="AK86" s="5"/>
      <c r="AL86" s="5"/>
      <c r="AM86" s="5"/>
      <c r="AN86" s="5"/>
      <c r="AO86" s="5"/>
      <c r="AV86" s="5"/>
      <c r="AW86" s="5"/>
      <c r="AX86" s="5"/>
      <c r="AY86" s="5"/>
      <c r="AZ86" s="5"/>
      <c r="BA86" s="5"/>
      <c r="BB86" s="5"/>
      <c r="BC86" s="5"/>
      <c r="BD86" s="5"/>
      <c r="BE86" s="5"/>
      <c r="BF86" s="5"/>
      <c r="BG86" s="5"/>
      <c r="BH86" s="5"/>
      <c r="BI86" s="5"/>
      <c r="BJ86" s="5"/>
      <c r="BQ86" s="5"/>
      <c r="BR86" s="5"/>
      <c r="BS86" s="5"/>
      <c r="BT86" s="5"/>
      <c r="BU86" s="5"/>
      <c r="BV86" s="5"/>
      <c r="BW86" s="5"/>
      <c r="BX86" s="5"/>
      <c r="BY86" s="5"/>
      <c r="BZ86" s="5"/>
      <c r="CA86" s="5"/>
      <c r="CB86" s="5"/>
      <c r="CC86" s="5"/>
      <c r="CD86" s="5"/>
      <c r="CE86" s="5"/>
      <c r="CL86" s="5"/>
      <c r="CM86" s="5"/>
      <c r="CN86" s="5"/>
      <c r="CO86" s="5"/>
      <c r="CP86" s="5"/>
      <c r="CQ86" s="5"/>
      <c r="CR86" s="5"/>
      <c r="CS86" s="5"/>
      <c r="CT86" s="5"/>
      <c r="CU86" s="5"/>
      <c r="CV86" s="5"/>
      <c r="CW86" s="5"/>
      <c r="CX86" s="5"/>
      <c r="CY86" s="5"/>
      <c r="CZ86" s="5"/>
      <c r="DG86" s="5"/>
      <c r="DH86" s="5"/>
      <c r="DI86" s="5"/>
      <c r="DJ86" s="5"/>
      <c r="DK86" s="5"/>
      <c r="DL86" s="5"/>
      <c r="DM86" s="5"/>
      <c r="DN86" s="5"/>
      <c r="DO86" s="5"/>
      <c r="DP86" s="5"/>
      <c r="DQ86" s="5"/>
      <c r="DR86" s="5"/>
      <c r="DS86" s="5"/>
      <c r="DT86" s="5"/>
      <c r="DU86" s="5"/>
    </row>
    <row r="87" spans="5:125" ht="15.75" hidden="1" x14ac:dyDescent="0.25">
      <c r="E87" s="5"/>
      <c r="F87" s="5"/>
      <c r="G87" s="5"/>
      <c r="H87" s="5"/>
      <c r="I87" s="5"/>
      <c r="J87" s="5"/>
      <c r="K87" s="5"/>
      <c r="L87" s="5"/>
      <c r="M87" s="5"/>
      <c r="N87" s="5"/>
      <c r="O87" s="5"/>
      <c r="P87" s="5"/>
      <c r="Q87" s="5"/>
      <c r="R87" s="5"/>
      <c r="S87" s="5"/>
      <c r="AA87" s="5"/>
      <c r="AB87" s="5"/>
      <c r="AC87" s="5"/>
      <c r="AD87" s="5"/>
      <c r="AE87" s="5"/>
      <c r="AF87" s="5"/>
      <c r="AG87" s="5"/>
      <c r="AH87" s="5"/>
      <c r="AI87" s="5"/>
      <c r="AJ87" s="5"/>
      <c r="AK87" s="5"/>
      <c r="AL87" s="5"/>
      <c r="AM87" s="5"/>
      <c r="AN87" s="5"/>
      <c r="AO87" s="5"/>
      <c r="AV87" s="5"/>
      <c r="AW87" s="5"/>
      <c r="AX87" s="5"/>
      <c r="AY87" s="5"/>
      <c r="AZ87" s="5"/>
      <c r="BA87" s="5"/>
      <c r="BB87" s="5"/>
      <c r="BC87" s="5"/>
      <c r="BD87" s="5"/>
      <c r="BE87" s="5"/>
      <c r="BF87" s="5"/>
      <c r="BG87" s="5"/>
      <c r="BH87" s="5"/>
      <c r="BI87" s="5"/>
      <c r="BJ87" s="5"/>
      <c r="BQ87" s="5"/>
      <c r="BR87" s="5"/>
      <c r="BS87" s="5"/>
      <c r="BT87" s="5"/>
      <c r="BU87" s="5"/>
      <c r="BV87" s="5"/>
      <c r="BW87" s="5"/>
      <c r="BX87" s="5"/>
      <c r="BY87" s="5"/>
      <c r="BZ87" s="5"/>
      <c r="CA87" s="5"/>
      <c r="CB87" s="5"/>
      <c r="CC87" s="5"/>
      <c r="CD87" s="5"/>
      <c r="CE87" s="5"/>
      <c r="CL87" s="5"/>
      <c r="CM87" s="5"/>
      <c r="CN87" s="5"/>
      <c r="CO87" s="5"/>
      <c r="CP87" s="5"/>
      <c r="CQ87" s="5"/>
      <c r="CR87" s="5"/>
      <c r="CS87" s="5"/>
      <c r="CT87" s="5"/>
      <c r="CU87" s="5"/>
      <c r="CV87" s="5"/>
      <c r="CW87" s="5"/>
      <c r="CX87" s="5"/>
      <c r="CY87" s="5"/>
      <c r="CZ87" s="5"/>
      <c r="DG87" s="5"/>
      <c r="DH87" s="5"/>
      <c r="DI87" s="5"/>
      <c r="DJ87" s="5"/>
      <c r="DK87" s="5"/>
      <c r="DL87" s="5"/>
      <c r="DM87" s="5"/>
      <c r="DN87" s="5"/>
      <c r="DO87" s="5"/>
      <c r="DP87" s="5"/>
      <c r="DQ87" s="5"/>
      <c r="DR87" s="5"/>
      <c r="DS87" s="5"/>
      <c r="DT87" s="5"/>
      <c r="DU87" s="5"/>
    </row>
    <row r="88" spans="5:125" ht="15.75" hidden="1" x14ac:dyDescent="0.25">
      <c r="E88" s="5"/>
      <c r="F88" s="5"/>
      <c r="G88" s="5"/>
      <c r="H88" s="5"/>
      <c r="I88" s="5"/>
      <c r="J88" s="5"/>
      <c r="K88" s="5"/>
      <c r="L88" s="5"/>
      <c r="M88" s="5"/>
      <c r="N88" s="5"/>
      <c r="O88" s="5"/>
      <c r="P88" s="5"/>
      <c r="Q88" s="5"/>
      <c r="R88" s="5"/>
      <c r="S88" s="5"/>
      <c r="AA88" s="5"/>
      <c r="AB88" s="5"/>
      <c r="AC88" s="5"/>
      <c r="AD88" s="5"/>
      <c r="AE88" s="5"/>
      <c r="AF88" s="5"/>
      <c r="AG88" s="5"/>
      <c r="AH88" s="5"/>
      <c r="AI88" s="5"/>
      <c r="AJ88" s="5"/>
      <c r="AK88" s="5"/>
      <c r="AL88" s="5"/>
      <c r="AM88" s="5"/>
      <c r="AN88" s="5"/>
      <c r="AO88" s="5"/>
      <c r="AV88" s="5"/>
      <c r="AW88" s="5"/>
      <c r="AX88" s="5"/>
      <c r="AY88" s="5"/>
      <c r="AZ88" s="5"/>
      <c r="BA88" s="5"/>
      <c r="BB88" s="5"/>
      <c r="BC88" s="5"/>
      <c r="BD88" s="5"/>
      <c r="BE88" s="5"/>
      <c r="BF88" s="5"/>
      <c r="BG88" s="5"/>
      <c r="BH88" s="5"/>
      <c r="BI88" s="5"/>
      <c r="BJ88" s="5"/>
      <c r="BQ88" s="5"/>
      <c r="BR88" s="5"/>
      <c r="BS88" s="5"/>
      <c r="BT88" s="5"/>
      <c r="BU88" s="5"/>
      <c r="BV88" s="5"/>
      <c r="BW88" s="5"/>
      <c r="BX88" s="5"/>
      <c r="BY88" s="5"/>
      <c r="BZ88" s="5"/>
      <c r="CA88" s="5"/>
      <c r="CB88" s="5"/>
      <c r="CC88" s="5"/>
      <c r="CD88" s="5"/>
      <c r="CE88" s="5"/>
      <c r="CL88" s="5"/>
      <c r="CM88" s="5"/>
      <c r="CN88" s="5"/>
      <c r="CO88" s="5"/>
      <c r="CP88" s="5"/>
      <c r="CQ88" s="5"/>
      <c r="CR88" s="5"/>
      <c r="CS88" s="5"/>
      <c r="CT88" s="5"/>
      <c r="CU88" s="5"/>
      <c r="CV88" s="5"/>
      <c r="CW88" s="5"/>
      <c r="CX88" s="5"/>
      <c r="CY88" s="5"/>
      <c r="CZ88" s="5"/>
      <c r="DG88" s="5"/>
      <c r="DH88" s="5"/>
      <c r="DI88" s="5"/>
      <c r="DJ88" s="5"/>
      <c r="DK88" s="5"/>
      <c r="DL88" s="5"/>
      <c r="DM88" s="5"/>
      <c r="DN88" s="5"/>
      <c r="DO88" s="5"/>
      <c r="DP88" s="5"/>
      <c r="DQ88" s="5"/>
      <c r="DR88" s="5"/>
      <c r="DS88" s="5"/>
      <c r="DT88" s="5"/>
      <c r="DU88" s="5"/>
    </row>
    <row r="89" spans="5:125" ht="15.75" hidden="1" x14ac:dyDescent="0.25">
      <c r="E89" s="5"/>
      <c r="F89" s="5"/>
      <c r="G89" s="5"/>
      <c r="H89" s="5"/>
      <c r="I89" s="5"/>
      <c r="J89" s="5"/>
      <c r="K89" s="5"/>
      <c r="L89" s="5"/>
      <c r="M89" s="5"/>
      <c r="N89" s="5"/>
      <c r="O89" s="5"/>
      <c r="P89" s="5"/>
      <c r="Q89" s="5"/>
      <c r="R89" s="5"/>
      <c r="S89" s="5"/>
      <c r="AA89" s="5"/>
      <c r="AB89" s="5"/>
      <c r="AC89" s="5"/>
      <c r="AD89" s="5"/>
      <c r="AE89" s="5"/>
      <c r="AF89" s="5"/>
      <c r="AG89" s="5"/>
      <c r="AH89" s="5"/>
      <c r="AI89" s="5"/>
      <c r="AJ89" s="5"/>
      <c r="AK89" s="5"/>
      <c r="AL89" s="5"/>
      <c r="AM89" s="5"/>
      <c r="AN89" s="5"/>
      <c r="AO89" s="5"/>
      <c r="AV89" s="5"/>
      <c r="AW89" s="5"/>
      <c r="AX89" s="5"/>
      <c r="AY89" s="5"/>
      <c r="AZ89" s="5"/>
      <c r="BA89" s="5"/>
      <c r="BB89" s="5"/>
      <c r="BC89" s="5"/>
      <c r="BD89" s="5"/>
      <c r="BE89" s="5"/>
      <c r="BF89" s="5"/>
      <c r="BG89" s="5"/>
      <c r="BH89" s="5"/>
      <c r="BI89" s="5"/>
      <c r="BJ89" s="5"/>
      <c r="BQ89" s="5"/>
      <c r="BR89" s="5"/>
      <c r="BS89" s="5"/>
      <c r="BT89" s="5"/>
      <c r="BU89" s="5"/>
      <c r="BV89" s="5"/>
      <c r="BW89" s="5"/>
      <c r="BX89" s="5"/>
      <c r="BY89" s="5"/>
      <c r="BZ89" s="5"/>
      <c r="CA89" s="5"/>
      <c r="CB89" s="5"/>
      <c r="CC89" s="5"/>
      <c r="CD89" s="5"/>
      <c r="CE89" s="5"/>
      <c r="CL89" s="5"/>
      <c r="CM89" s="5"/>
      <c r="CN89" s="5"/>
      <c r="CO89" s="5"/>
      <c r="CP89" s="5"/>
      <c r="CQ89" s="5"/>
      <c r="CR89" s="5"/>
      <c r="CS89" s="5"/>
      <c r="CT89" s="5"/>
      <c r="CU89" s="5"/>
      <c r="CV89" s="5"/>
      <c r="CW89" s="5"/>
      <c r="CX89" s="5"/>
      <c r="CY89" s="5"/>
      <c r="CZ89" s="5"/>
      <c r="DG89" s="5"/>
      <c r="DH89" s="5"/>
      <c r="DI89" s="5"/>
      <c r="DJ89" s="5"/>
      <c r="DK89" s="5"/>
      <c r="DL89" s="5"/>
      <c r="DM89" s="5"/>
      <c r="DN89" s="5"/>
      <c r="DO89" s="5"/>
      <c r="DP89" s="5"/>
      <c r="DQ89" s="5"/>
      <c r="DR89" s="5"/>
      <c r="DS89" s="5"/>
      <c r="DT89" s="5"/>
      <c r="DU89" s="5"/>
    </row>
    <row r="90" spans="5:125" ht="15.75" hidden="1" x14ac:dyDescent="0.25">
      <c r="E90" s="5"/>
      <c r="F90" s="5"/>
      <c r="G90" s="5"/>
      <c r="H90" s="5"/>
      <c r="I90" s="5"/>
      <c r="J90" s="5"/>
      <c r="K90" s="5"/>
      <c r="L90" s="5"/>
      <c r="M90" s="5"/>
      <c r="N90" s="5"/>
      <c r="O90" s="5"/>
      <c r="P90" s="5"/>
      <c r="Q90" s="5"/>
      <c r="R90" s="5"/>
      <c r="S90" s="5"/>
      <c r="AA90" s="5"/>
      <c r="AB90" s="5"/>
      <c r="AC90" s="5"/>
      <c r="AD90" s="5"/>
      <c r="AE90" s="5"/>
      <c r="AF90" s="5"/>
      <c r="AG90" s="5"/>
      <c r="AH90" s="5"/>
      <c r="AI90" s="5"/>
      <c r="AJ90" s="5"/>
      <c r="AK90" s="5"/>
      <c r="AL90" s="5"/>
      <c r="AM90" s="5"/>
      <c r="AN90" s="5"/>
      <c r="AO90" s="5"/>
      <c r="AV90" s="5"/>
      <c r="AW90" s="5"/>
      <c r="AX90" s="5"/>
      <c r="AY90" s="5"/>
      <c r="AZ90" s="5"/>
      <c r="BA90" s="5"/>
      <c r="BB90" s="5"/>
      <c r="BC90" s="5"/>
      <c r="BD90" s="5"/>
      <c r="BE90" s="5"/>
      <c r="BF90" s="5"/>
      <c r="BG90" s="5"/>
      <c r="BH90" s="5"/>
      <c r="BI90" s="5"/>
      <c r="BJ90" s="5"/>
      <c r="BQ90" s="5"/>
      <c r="BR90" s="5"/>
      <c r="BS90" s="5"/>
      <c r="BT90" s="5"/>
      <c r="BU90" s="5"/>
      <c r="BV90" s="5"/>
      <c r="BW90" s="5"/>
      <c r="BX90" s="5"/>
      <c r="BY90" s="5"/>
      <c r="BZ90" s="5"/>
      <c r="CA90" s="5"/>
      <c r="CB90" s="5"/>
      <c r="CC90" s="5"/>
      <c r="CD90" s="5"/>
      <c r="CE90" s="5"/>
      <c r="CL90" s="5"/>
      <c r="CM90" s="5"/>
      <c r="CN90" s="5"/>
      <c r="CO90" s="5"/>
      <c r="CP90" s="5"/>
      <c r="CQ90" s="5"/>
      <c r="CR90" s="5"/>
      <c r="CS90" s="5"/>
      <c r="CT90" s="5"/>
      <c r="CU90" s="5"/>
      <c r="CV90" s="5"/>
      <c r="CW90" s="5"/>
      <c r="CX90" s="5"/>
      <c r="CY90" s="5"/>
      <c r="CZ90" s="5"/>
      <c r="DG90" s="5"/>
      <c r="DH90" s="5"/>
      <c r="DI90" s="5"/>
      <c r="DJ90" s="5"/>
      <c r="DK90" s="5"/>
      <c r="DL90" s="5"/>
      <c r="DM90" s="5"/>
      <c r="DN90" s="5"/>
      <c r="DO90" s="5"/>
      <c r="DP90" s="5"/>
      <c r="DQ90" s="5"/>
      <c r="DR90" s="5"/>
      <c r="DS90" s="5"/>
      <c r="DT90" s="5"/>
      <c r="DU90" s="5"/>
    </row>
    <row r="91" spans="5:125" ht="15.75" hidden="1" x14ac:dyDescent="0.25">
      <c r="E91" s="5"/>
      <c r="F91" s="5"/>
      <c r="G91" s="5"/>
      <c r="H91" s="5"/>
      <c r="I91" s="5"/>
      <c r="J91" s="5"/>
      <c r="K91" s="5"/>
      <c r="L91" s="5"/>
      <c r="M91" s="5"/>
      <c r="N91" s="5"/>
      <c r="O91" s="5"/>
      <c r="P91" s="5"/>
      <c r="Q91" s="5"/>
      <c r="R91" s="5"/>
      <c r="S91" s="5"/>
      <c r="AA91" s="5"/>
      <c r="AB91" s="5"/>
      <c r="AC91" s="5"/>
      <c r="AD91" s="5"/>
      <c r="AE91" s="5"/>
      <c r="AF91" s="5"/>
      <c r="AG91" s="5"/>
      <c r="AH91" s="5"/>
      <c r="AI91" s="5"/>
      <c r="AJ91" s="5"/>
      <c r="AK91" s="5"/>
      <c r="AL91" s="5"/>
      <c r="AM91" s="5"/>
      <c r="AN91" s="5"/>
      <c r="AO91" s="5"/>
      <c r="AV91" s="5"/>
      <c r="AW91" s="5"/>
      <c r="AX91" s="5"/>
      <c r="AY91" s="5"/>
      <c r="AZ91" s="5"/>
      <c r="BA91" s="5"/>
      <c r="BB91" s="5"/>
      <c r="BC91" s="5"/>
      <c r="BD91" s="5"/>
      <c r="BE91" s="5"/>
      <c r="BF91" s="5"/>
      <c r="BG91" s="5"/>
      <c r="BH91" s="5"/>
      <c r="BI91" s="5"/>
      <c r="BJ91" s="5"/>
      <c r="BQ91" s="5"/>
      <c r="BR91" s="5"/>
      <c r="BS91" s="5"/>
      <c r="BT91" s="5"/>
      <c r="BU91" s="5"/>
      <c r="BV91" s="5"/>
      <c r="BW91" s="5"/>
      <c r="BX91" s="5"/>
      <c r="BY91" s="5"/>
      <c r="BZ91" s="5"/>
      <c r="CA91" s="5"/>
      <c r="CB91" s="5"/>
      <c r="CC91" s="5"/>
      <c r="CD91" s="5"/>
      <c r="CE91" s="5"/>
      <c r="CL91" s="5"/>
      <c r="CM91" s="5"/>
      <c r="CN91" s="5"/>
      <c r="CO91" s="5"/>
      <c r="CP91" s="5"/>
      <c r="CQ91" s="5"/>
      <c r="CR91" s="5"/>
      <c r="CS91" s="5"/>
      <c r="CT91" s="5"/>
      <c r="CU91" s="5"/>
      <c r="CV91" s="5"/>
      <c r="CW91" s="5"/>
      <c r="CX91" s="5"/>
      <c r="CY91" s="5"/>
      <c r="CZ91" s="5"/>
      <c r="DG91" s="5"/>
      <c r="DH91" s="5"/>
      <c r="DI91" s="5"/>
      <c r="DJ91" s="5"/>
      <c r="DK91" s="5"/>
      <c r="DL91" s="5"/>
      <c r="DM91" s="5"/>
      <c r="DN91" s="5"/>
      <c r="DO91" s="5"/>
      <c r="DP91" s="5"/>
      <c r="DQ91" s="5"/>
      <c r="DR91" s="5"/>
      <c r="DS91" s="5"/>
      <c r="DT91" s="5"/>
      <c r="DU91" s="5"/>
    </row>
    <row r="92" spans="5:125" ht="15.75" hidden="1" x14ac:dyDescent="0.25">
      <c r="E92" s="5"/>
      <c r="F92" s="5"/>
      <c r="G92" s="5"/>
      <c r="H92" s="5"/>
      <c r="I92" s="5"/>
      <c r="J92" s="5"/>
      <c r="K92" s="5"/>
      <c r="L92" s="5"/>
      <c r="M92" s="5"/>
      <c r="N92" s="5"/>
      <c r="O92" s="5"/>
      <c r="P92" s="5"/>
      <c r="Q92" s="5"/>
      <c r="R92" s="5"/>
      <c r="S92" s="5"/>
      <c r="AA92" s="5"/>
      <c r="AB92" s="5"/>
      <c r="AC92" s="5"/>
      <c r="AD92" s="5"/>
      <c r="AE92" s="5"/>
      <c r="AF92" s="5"/>
      <c r="AG92" s="5"/>
      <c r="AH92" s="5"/>
      <c r="AI92" s="5"/>
      <c r="AJ92" s="5"/>
      <c r="AK92" s="5"/>
      <c r="AL92" s="5"/>
      <c r="AM92" s="5"/>
      <c r="AN92" s="5"/>
      <c r="AO92" s="5"/>
      <c r="AV92" s="5"/>
      <c r="AW92" s="5"/>
      <c r="AX92" s="5"/>
      <c r="AY92" s="5"/>
      <c r="AZ92" s="5"/>
      <c r="BA92" s="5"/>
      <c r="BB92" s="5"/>
      <c r="BC92" s="5"/>
      <c r="BD92" s="5"/>
      <c r="BE92" s="5"/>
      <c r="BF92" s="5"/>
      <c r="BG92" s="5"/>
      <c r="BH92" s="5"/>
      <c r="BI92" s="5"/>
      <c r="BJ92" s="5"/>
      <c r="BQ92" s="5"/>
      <c r="BR92" s="5"/>
      <c r="BS92" s="5"/>
      <c r="BT92" s="5"/>
      <c r="BU92" s="5"/>
      <c r="BV92" s="5"/>
      <c r="BW92" s="5"/>
      <c r="BX92" s="5"/>
      <c r="BY92" s="5"/>
      <c r="BZ92" s="5"/>
      <c r="CA92" s="5"/>
      <c r="CB92" s="5"/>
      <c r="CC92" s="5"/>
      <c r="CD92" s="5"/>
      <c r="CE92" s="5"/>
      <c r="CL92" s="5"/>
      <c r="CM92" s="5"/>
      <c r="CN92" s="5"/>
      <c r="CO92" s="5"/>
      <c r="CP92" s="5"/>
      <c r="CQ92" s="5"/>
      <c r="CR92" s="5"/>
      <c r="CS92" s="5"/>
      <c r="CT92" s="5"/>
      <c r="CU92" s="5"/>
      <c r="CV92" s="5"/>
      <c r="CW92" s="5"/>
      <c r="CX92" s="5"/>
      <c r="CY92" s="5"/>
      <c r="CZ92" s="5"/>
      <c r="DG92" s="5"/>
      <c r="DH92" s="5"/>
      <c r="DI92" s="5"/>
      <c r="DJ92" s="5"/>
      <c r="DK92" s="5"/>
      <c r="DL92" s="5"/>
      <c r="DM92" s="5"/>
      <c r="DN92" s="5"/>
      <c r="DO92" s="5"/>
      <c r="DP92" s="5"/>
      <c r="DQ92" s="5"/>
      <c r="DR92" s="5"/>
      <c r="DS92" s="5"/>
      <c r="DT92" s="5"/>
      <c r="DU92" s="5"/>
    </row>
    <row r="93" spans="5:125" ht="15.75" hidden="1" x14ac:dyDescent="0.25">
      <c r="E93" s="5"/>
      <c r="F93" s="5"/>
      <c r="G93" s="5"/>
      <c r="H93" s="5"/>
      <c r="I93" s="5"/>
      <c r="J93" s="5"/>
      <c r="K93" s="5"/>
      <c r="L93" s="5"/>
      <c r="M93" s="5"/>
      <c r="N93" s="5"/>
      <c r="O93" s="5"/>
      <c r="P93" s="5"/>
      <c r="Q93" s="5"/>
      <c r="R93" s="5"/>
      <c r="S93" s="5"/>
      <c r="AA93" s="5"/>
      <c r="AB93" s="5"/>
      <c r="AC93" s="5"/>
      <c r="AD93" s="5"/>
      <c r="AE93" s="5"/>
      <c r="AF93" s="5"/>
      <c r="AG93" s="5"/>
      <c r="AH93" s="5"/>
      <c r="AI93" s="5"/>
      <c r="AJ93" s="5"/>
      <c r="AK93" s="5"/>
      <c r="AL93" s="5"/>
      <c r="AM93" s="5"/>
      <c r="AN93" s="5"/>
      <c r="AO93" s="5"/>
      <c r="AV93" s="5"/>
      <c r="AW93" s="5"/>
      <c r="AX93" s="5"/>
      <c r="AY93" s="5"/>
      <c r="AZ93" s="5"/>
      <c r="BA93" s="5"/>
      <c r="BB93" s="5"/>
      <c r="BC93" s="5"/>
      <c r="BD93" s="5"/>
      <c r="BE93" s="5"/>
      <c r="BF93" s="5"/>
      <c r="BG93" s="5"/>
      <c r="BH93" s="5"/>
      <c r="BI93" s="5"/>
      <c r="BJ93" s="5"/>
      <c r="BQ93" s="5"/>
      <c r="BR93" s="5"/>
      <c r="BS93" s="5"/>
      <c r="BT93" s="5"/>
      <c r="BU93" s="5"/>
      <c r="BV93" s="5"/>
      <c r="BW93" s="5"/>
      <c r="BX93" s="5"/>
      <c r="BY93" s="5"/>
      <c r="BZ93" s="5"/>
      <c r="CA93" s="5"/>
      <c r="CB93" s="5"/>
      <c r="CC93" s="5"/>
      <c r="CD93" s="5"/>
      <c r="CE93" s="5"/>
      <c r="CL93" s="5"/>
      <c r="CM93" s="5"/>
      <c r="CN93" s="5"/>
      <c r="CO93" s="5"/>
      <c r="CP93" s="5"/>
      <c r="CQ93" s="5"/>
      <c r="CR93" s="5"/>
      <c r="CS93" s="5"/>
      <c r="CT93" s="5"/>
      <c r="CU93" s="5"/>
      <c r="CV93" s="5"/>
      <c r="CW93" s="5"/>
      <c r="CX93" s="5"/>
      <c r="CY93" s="5"/>
      <c r="CZ93" s="5"/>
      <c r="DG93" s="5"/>
      <c r="DH93" s="5"/>
      <c r="DI93" s="5"/>
      <c r="DJ93" s="5"/>
      <c r="DK93" s="5"/>
      <c r="DL93" s="5"/>
      <c r="DM93" s="5"/>
      <c r="DN93" s="5"/>
      <c r="DO93" s="5"/>
      <c r="DP93" s="5"/>
      <c r="DQ93" s="5"/>
      <c r="DR93" s="5"/>
      <c r="DS93" s="5"/>
      <c r="DT93" s="5"/>
      <c r="DU93" s="5"/>
    </row>
    <row r="94" spans="5:125" ht="15.75" hidden="1" x14ac:dyDescent="0.25">
      <c r="E94" s="5"/>
      <c r="F94" s="5"/>
      <c r="G94" s="5"/>
      <c r="H94" s="5"/>
      <c r="I94" s="5"/>
      <c r="J94" s="5"/>
      <c r="K94" s="5"/>
      <c r="L94" s="5"/>
      <c r="M94" s="5"/>
      <c r="N94" s="5"/>
      <c r="O94" s="5"/>
      <c r="P94" s="5"/>
      <c r="Q94" s="5"/>
      <c r="R94" s="5"/>
      <c r="S94" s="5"/>
      <c r="AA94" s="5"/>
      <c r="AB94" s="5"/>
      <c r="AC94" s="5"/>
      <c r="AD94" s="5"/>
      <c r="AE94" s="5"/>
      <c r="AF94" s="5"/>
      <c r="AG94" s="5"/>
      <c r="AH94" s="5"/>
      <c r="AI94" s="5"/>
      <c r="AJ94" s="5"/>
      <c r="AK94" s="5"/>
      <c r="AL94" s="5"/>
      <c r="AM94" s="5"/>
      <c r="AN94" s="5"/>
      <c r="AO94" s="5"/>
      <c r="AV94" s="5"/>
      <c r="AW94" s="5"/>
      <c r="AX94" s="5"/>
      <c r="AY94" s="5"/>
      <c r="AZ94" s="5"/>
      <c r="BA94" s="5"/>
      <c r="BB94" s="5"/>
      <c r="BC94" s="5"/>
      <c r="BD94" s="5"/>
      <c r="BE94" s="5"/>
      <c r="BF94" s="5"/>
      <c r="BG94" s="5"/>
      <c r="BH94" s="5"/>
      <c r="BI94" s="5"/>
      <c r="BJ94" s="5"/>
      <c r="BQ94" s="5"/>
      <c r="BR94" s="5"/>
      <c r="BS94" s="5"/>
      <c r="BT94" s="5"/>
      <c r="BU94" s="5"/>
      <c r="BV94" s="5"/>
      <c r="BW94" s="5"/>
      <c r="BX94" s="5"/>
      <c r="BY94" s="5"/>
      <c r="BZ94" s="5"/>
      <c r="CA94" s="5"/>
      <c r="CB94" s="5"/>
      <c r="CC94" s="5"/>
      <c r="CD94" s="5"/>
      <c r="CE94" s="5"/>
      <c r="CL94" s="5"/>
      <c r="CM94" s="5"/>
      <c r="CN94" s="5"/>
      <c r="CO94" s="5"/>
      <c r="CP94" s="5"/>
      <c r="CQ94" s="5"/>
      <c r="CR94" s="5"/>
      <c r="CS94" s="5"/>
      <c r="CT94" s="5"/>
      <c r="CU94" s="5"/>
      <c r="CV94" s="5"/>
      <c r="CW94" s="5"/>
      <c r="CX94" s="5"/>
      <c r="CY94" s="5"/>
      <c r="CZ94" s="5"/>
      <c r="DG94" s="5"/>
      <c r="DH94" s="5"/>
      <c r="DI94" s="5"/>
      <c r="DJ94" s="5"/>
      <c r="DK94" s="5"/>
      <c r="DL94" s="5"/>
      <c r="DM94" s="5"/>
      <c r="DN94" s="5"/>
      <c r="DO94" s="5"/>
      <c r="DP94" s="5"/>
      <c r="DQ94" s="5"/>
      <c r="DR94" s="5"/>
      <c r="DS94" s="5"/>
      <c r="DT94" s="5"/>
      <c r="DU94" s="5"/>
    </row>
    <row r="95" spans="5:125" ht="15.75" hidden="1" x14ac:dyDescent="0.25">
      <c r="E95" s="5"/>
      <c r="F95" s="5"/>
      <c r="G95" s="5"/>
      <c r="H95" s="5"/>
      <c r="I95" s="5"/>
      <c r="J95" s="5"/>
      <c r="K95" s="5"/>
      <c r="L95" s="5"/>
      <c r="M95" s="5"/>
      <c r="N95" s="5"/>
      <c r="O95" s="5"/>
      <c r="P95" s="5"/>
      <c r="Q95" s="5"/>
      <c r="R95" s="5"/>
      <c r="S95" s="5"/>
      <c r="AA95" s="5"/>
      <c r="AB95" s="5"/>
      <c r="AC95" s="5"/>
      <c r="AD95" s="5"/>
      <c r="AE95" s="5"/>
      <c r="AF95" s="5"/>
      <c r="AG95" s="5"/>
      <c r="AH95" s="5"/>
      <c r="AI95" s="5"/>
      <c r="AJ95" s="5"/>
      <c r="AK95" s="5"/>
      <c r="AL95" s="5"/>
      <c r="AM95" s="5"/>
      <c r="AN95" s="5"/>
      <c r="AO95" s="5"/>
      <c r="AV95" s="5"/>
      <c r="AW95" s="5"/>
      <c r="AX95" s="5"/>
      <c r="AY95" s="5"/>
      <c r="AZ95" s="5"/>
      <c r="BA95" s="5"/>
      <c r="BB95" s="5"/>
      <c r="BC95" s="5"/>
      <c r="BD95" s="5"/>
      <c r="BE95" s="5"/>
      <c r="BF95" s="5"/>
      <c r="BG95" s="5"/>
      <c r="BH95" s="5"/>
      <c r="BI95" s="5"/>
      <c r="BJ95" s="5"/>
      <c r="BQ95" s="5"/>
      <c r="BR95" s="5"/>
      <c r="BS95" s="5"/>
      <c r="BT95" s="5"/>
      <c r="BU95" s="5"/>
      <c r="BV95" s="5"/>
      <c r="BW95" s="5"/>
      <c r="BX95" s="5"/>
      <c r="BY95" s="5"/>
      <c r="BZ95" s="5"/>
      <c r="CA95" s="5"/>
      <c r="CB95" s="5"/>
      <c r="CC95" s="5"/>
      <c r="CD95" s="5"/>
      <c r="CE95" s="5"/>
      <c r="CL95" s="5"/>
      <c r="CM95" s="5"/>
      <c r="CN95" s="5"/>
      <c r="CO95" s="5"/>
      <c r="CP95" s="5"/>
      <c r="CQ95" s="5"/>
      <c r="CR95" s="5"/>
      <c r="CS95" s="5"/>
      <c r="CT95" s="5"/>
      <c r="CU95" s="5"/>
      <c r="CV95" s="5"/>
      <c r="CW95" s="5"/>
      <c r="CX95" s="5"/>
      <c r="CY95" s="5"/>
      <c r="CZ95" s="5"/>
      <c r="DG95" s="5"/>
      <c r="DH95" s="5"/>
      <c r="DI95" s="5"/>
      <c r="DJ95" s="5"/>
      <c r="DK95" s="5"/>
      <c r="DL95" s="5"/>
      <c r="DM95" s="5"/>
      <c r="DN95" s="5"/>
      <c r="DO95" s="5"/>
      <c r="DP95" s="5"/>
      <c r="DQ95" s="5"/>
      <c r="DR95" s="5"/>
      <c r="DS95" s="5"/>
      <c r="DT95" s="5"/>
      <c r="DU95" s="5"/>
    </row>
    <row r="96" spans="5:125" ht="15.75" hidden="1" x14ac:dyDescent="0.25">
      <c r="E96" s="5"/>
      <c r="F96" s="5"/>
      <c r="G96" s="5"/>
      <c r="H96" s="5"/>
      <c r="I96" s="5"/>
      <c r="J96" s="5"/>
      <c r="K96" s="5"/>
      <c r="L96" s="5"/>
      <c r="M96" s="5"/>
      <c r="N96" s="5"/>
      <c r="O96" s="5"/>
      <c r="P96" s="5"/>
      <c r="Q96" s="5"/>
      <c r="R96" s="5"/>
      <c r="S96" s="5"/>
      <c r="AA96" s="5"/>
      <c r="AB96" s="5"/>
      <c r="AC96" s="5"/>
      <c r="AD96" s="5"/>
      <c r="AE96" s="5"/>
      <c r="AF96" s="5"/>
      <c r="AG96" s="5"/>
      <c r="AH96" s="5"/>
      <c r="AI96" s="5"/>
      <c r="AJ96" s="5"/>
      <c r="AK96" s="5"/>
      <c r="AL96" s="5"/>
      <c r="AM96" s="5"/>
      <c r="AN96" s="5"/>
      <c r="AO96" s="5"/>
      <c r="AV96" s="5"/>
      <c r="AW96" s="5"/>
      <c r="AX96" s="5"/>
      <c r="AY96" s="5"/>
      <c r="AZ96" s="5"/>
      <c r="BA96" s="5"/>
      <c r="BB96" s="5"/>
      <c r="BC96" s="5"/>
      <c r="BD96" s="5"/>
      <c r="BE96" s="5"/>
      <c r="BF96" s="5"/>
      <c r="BG96" s="5"/>
      <c r="BH96" s="5"/>
      <c r="BI96" s="5"/>
      <c r="BJ96" s="5"/>
      <c r="BQ96" s="5"/>
      <c r="BR96" s="5"/>
      <c r="BS96" s="5"/>
      <c r="BT96" s="5"/>
      <c r="BU96" s="5"/>
      <c r="BV96" s="5"/>
      <c r="BW96" s="5"/>
      <c r="BX96" s="5"/>
      <c r="BY96" s="5"/>
      <c r="BZ96" s="5"/>
      <c r="CA96" s="5"/>
      <c r="CB96" s="5"/>
      <c r="CC96" s="5"/>
      <c r="CD96" s="5"/>
      <c r="CE96" s="5"/>
      <c r="CL96" s="5"/>
      <c r="CM96" s="5"/>
      <c r="CN96" s="5"/>
      <c r="CO96" s="5"/>
      <c r="CP96" s="5"/>
      <c r="CQ96" s="5"/>
      <c r="CR96" s="5"/>
      <c r="CS96" s="5"/>
      <c r="CT96" s="5"/>
      <c r="CU96" s="5"/>
      <c r="CV96" s="5"/>
      <c r="CW96" s="5"/>
      <c r="CX96" s="5"/>
      <c r="CY96" s="5"/>
      <c r="CZ96" s="5"/>
      <c r="DG96" s="5"/>
      <c r="DH96" s="5"/>
      <c r="DI96" s="5"/>
      <c r="DJ96" s="5"/>
      <c r="DK96" s="5"/>
      <c r="DL96" s="5"/>
      <c r="DM96" s="5"/>
      <c r="DN96" s="5"/>
      <c r="DO96" s="5"/>
      <c r="DP96" s="5"/>
      <c r="DQ96" s="5"/>
      <c r="DR96" s="5"/>
      <c r="DS96" s="5"/>
      <c r="DT96" s="5"/>
      <c r="DU96" s="5"/>
    </row>
    <row r="97" spans="5:125" ht="15.75" hidden="1" x14ac:dyDescent="0.25">
      <c r="E97" s="5"/>
      <c r="F97" s="5"/>
      <c r="G97" s="5"/>
      <c r="H97" s="5"/>
      <c r="I97" s="5"/>
      <c r="J97" s="5"/>
      <c r="K97" s="5"/>
      <c r="L97" s="5"/>
      <c r="M97" s="5"/>
      <c r="N97" s="5"/>
      <c r="O97" s="5"/>
      <c r="P97" s="5"/>
      <c r="Q97" s="5"/>
      <c r="R97" s="5"/>
      <c r="S97" s="5"/>
      <c r="AA97" s="5"/>
      <c r="AB97" s="5"/>
      <c r="AC97" s="5"/>
      <c r="AD97" s="5"/>
      <c r="AE97" s="5"/>
      <c r="AF97" s="5"/>
      <c r="AG97" s="5"/>
      <c r="AH97" s="5"/>
      <c r="AI97" s="5"/>
      <c r="AJ97" s="5"/>
      <c r="AK97" s="5"/>
      <c r="AL97" s="5"/>
      <c r="AM97" s="5"/>
      <c r="AN97" s="5"/>
      <c r="AO97" s="5"/>
      <c r="AV97" s="5"/>
      <c r="AW97" s="5"/>
      <c r="AX97" s="5"/>
      <c r="AY97" s="5"/>
      <c r="AZ97" s="5"/>
      <c r="BA97" s="5"/>
      <c r="BB97" s="5"/>
      <c r="BC97" s="5"/>
      <c r="BD97" s="5"/>
      <c r="BE97" s="5"/>
      <c r="BF97" s="5"/>
      <c r="BG97" s="5"/>
      <c r="BH97" s="5"/>
      <c r="BI97" s="5"/>
      <c r="BJ97" s="5"/>
      <c r="BQ97" s="5"/>
      <c r="BR97" s="5"/>
      <c r="BS97" s="5"/>
      <c r="BT97" s="5"/>
      <c r="BU97" s="5"/>
      <c r="BV97" s="5"/>
      <c r="BW97" s="5"/>
      <c r="BX97" s="5"/>
      <c r="BY97" s="5"/>
      <c r="BZ97" s="5"/>
      <c r="CA97" s="5"/>
      <c r="CB97" s="5"/>
      <c r="CC97" s="5"/>
      <c r="CD97" s="5"/>
      <c r="CE97" s="5"/>
      <c r="CL97" s="5"/>
      <c r="CM97" s="5"/>
      <c r="CN97" s="5"/>
      <c r="CO97" s="5"/>
      <c r="CP97" s="5"/>
      <c r="CQ97" s="5"/>
      <c r="CR97" s="5"/>
      <c r="CS97" s="5"/>
      <c r="CT97" s="5"/>
      <c r="CU97" s="5"/>
      <c r="CV97" s="5"/>
      <c r="CW97" s="5"/>
      <c r="CX97" s="5"/>
      <c r="CY97" s="5"/>
      <c r="CZ97" s="5"/>
      <c r="DG97" s="5"/>
      <c r="DH97" s="5"/>
      <c r="DI97" s="5"/>
      <c r="DJ97" s="5"/>
      <c r="DK97" s="5"/>
      <c r="DL97" s="5"/>
      <c r="DM97" s="5"/>
      <c r="DN97" s="5"/>
      <c r="DO97" s="5"/>
      <c r="DP97" s="5"/>
      <c r="DQ97" s="5"/>
      <c r="DR97" s="5"/>
      <c r="DS97" s="5"/>
      <c r="DT97" s="5"/>
      <c r="DU97" s="5"/>
    </row>
    <row r="98" spans="5:125" ht="15.75" hidden="1" x14ac:dyDescent="0.25">
      <c r="E98" s="5"/>
      <c r="F98" s="5"/>
      <c r="G98" s="5"/>
      <c r="H98" s="5"/>
      <c r="I98" s="5"/>
      <c r="J98" s="5"/>
      <c r="K98" s="5"/>
      <c r="L98" s="5"/>
      <c r="M98" s="5"/>
      <c r="N98" s="5"/>
      <c r="O98" s="5"/>
      <c r="P98" s="5"/>
      <c r="Q98" s="5"/>
      <c r="R98" s="5"/>
      <c r="S98" s="5"/>
      <c r="AA98" s="5"/>
      <c r="AB98" s="5"/>
      <c r="AC98" s="5"/>
      <c r="AD98" s="5"/>
      <c r="AE98" s="5"/>
      <c r="AF98" s="5"/>
      <c r="AG98" s="5"/>
      <c r="AH98" s="5"/>
      <c r="AI98" s="5"/>
      <c r="AJ98" s="5"/>
      <c r="AK98" s="5"/>
      <c r="AL98" s="5"/>
      <c r="AM98" s="5"/>
      <c r="AN98" s="5"/>
      <c r="AO98" s="5"/>
      <c r="AV98" s="5"/>
      <c r="AW98" s="5"/>
      <c r="AX98" s="5"/>
      <c r="AY98" s="5"/>
      <c r="AZ98" s="5"/>
      <c r="BA98" s="5"/>
      <c r="BB98" s="5"/>
      <c r="BC98" s="5"/>
      <c r="BD98" s="5"/>
      <c r="BE98" s="5"/>
      <c r="BF98" s="5"/>
      <c r="BG98" s="5"/>
      <c r="BH98" s="5"/>
      <c r="BI98" s="5"/>
      <c r="BJ98" s="5"/>
      <c r="BQ98" s="5"/>
      <c r="BR98" s="5"/>
      <c r="BS98" s="5"/>
      <c r="BT98" s="5"/>
      <c r="BU98" s="5"/>
      <c r="BV98" s="5"/>
      <c r="BW98" s="5"/>
      <c r="BX98" s="5"/>
      <c r="BY98" s="5"/>
      <c r="BZ98" s="5"/>
      <c r="CA98" s="5"/>
      <c r="CB98" s="5"/>
      <c r="CC98" s="5"/>
      <c r="CD98" s="5"/>
      <c r="CE98" s="5"/>
      <c r="CL98" s="5"/>
      <c r="CM98" s="5"/>
      <c r="CN98" s="5"/>
      <c r="CO98" s="5"/>
      <c r="CP98" s="5"/>
      <c r="CQ98" s="5"/>
      <c r="CR98" s="5"/>
      <c r="CS98" s="5"/>
      <c r="CT98" s="5"/>
      <c r="CU98" s="5"/>
      <c r="CV98" s="5"/>
      <c r="CW98" s="5"/>
      <c r="CX98" s="5"/>
      <c r="CY98" s="5"/>
      <c r="CZ98" s="5"/>
      <c r="DG98" s="5"/>
      <c r="DH98" s="5"/>
      <c r="DI98" s="5"/>
      <c r="DJ98" s="5"/>
      <c r="DK98" s="5"/>
      <c r="DL98" s="5"/>
      <c r="DM98" s="5"/>
      <c r="DN98" s="5"/>
      <c r="DO98" s="5"/>
      <c r="DP98" s="5"/>
      <c r="DQ98" s="5"/>
      <c r="DR98" s="5"/>
      <c r="DS98" s="5"/>
      <c r="DT98" s="5"/>
      <c r="DU98" s="5"/>
    </row>
    <row r="99" spans="5:125" ht="15.75" hidden="1" x14ac:dyDescent="0.25">
      <c r="E99" s="5"/>
      <c r="F99" s="5"/>
      <c r="G99" s="5"/>
      <c r="H99" s="5"/>
      <c r="I99" s="5"/>
      <c r="J99" s="5"/>
      <c r="K99" s="5"/>
      <c r="L99" s="5"/>
      <c r="M99" s="5"/>
      <c r="N99" s="5"/>
      <c r="O99" s="5"/>
      <c r="P99" s="5"/>
      <c r="Q99" s="5"/>
      <c r="R99" s="5"/>
      <c r="S99" s="5"/>
      <c r="AA99" s="5"/>
      <c r="AB99" s="5"/>
      <c r="AC99" s="5"/>
      <c r="AD99" s="5"/>
      <c r="AE99" s="5"/>
      <c r="AF99" s="5"/>
      <c r="AG99" s="5"/>
      <c r="AH99" s="5"/>
      <c r="AI99" s="5"/>
      <c r="AJ99" s="5"/>
      <c r="AK99" s="5"/>
      <c r="AL99" s="5"/>
      <c r="AM99" s="5"/>
      <c r="AN99" s="5"/>
      <c r="AO99" s="5"/>
      <c r="AV99" s="5"/>
      <c r="AW99" s="5"/>
      <c r="AX99" s="5"/>
      <c r="AY99" s="5"/>
      <c r="AZ99" s="5"/>
      <c r="BA99" s="5"/>
      <c r="BB99" s="5"/>
      <c r="BC99" s="5"/>
      <c r="BD99" s="5"/>
      <c r="BE99" s="5"/>
      <c r="BF99" s="5"/>
      <c r="BG99" s="5"/>
      <c r="BH99" s="5"/>
      <c r="BI99" s="5"/>
      <c r="BJ99" s="5"/>
      <c r="BQ99" s="5"/>
      <c r="BR99" s="5"/>
      <c r="BS99" s="5"/>
      <c r="BT99" s="5"/>
      <c r="BU99" s="5"/>
      <c r="BV99" s="5"/>
      <c r="BW99" s="5"/>
      <c r="BX99" s="5"/>
      <c r="BY99" s="5"/>
      <c r="BZ99" s="5"/>
      <c r="CA99" s="5"/>
      <c r="CB99" s="5"/>
      <c r="CC99" s="5"/>
      <c r="CD99" s="5"/>
      <c r="CE99" s="5"/>
      <c r="CL99" s="5"/>
      <c r="CM99" s="5"/>
      <c r="CN99" s="5"/>
      <c r="CO99" s="5"/>
      <c r="CP99" s="5"/>
      <c r="CQ99" s="5"/>
      <c r="CR99" s="5"/>
      <c r="CS99" s="5"/>
      <c r="CT99" s="5"/>
      <c r="CU99" s="5"/>
      <c r="CV99" s="5"/>
      <c r="CW99" s="5"/>
      <c r="CX99" s="5"/>
      <c r="CY99" s="5"/>
      <c r="CZ99" s="5"/>
      <c r="DG99" s="5"/>
      <c r="DH99" s="5"/>
      <c r="DI99" s="5"/>
      <c r="DJ99" s="5"/>
      <c r="DK99" s="5"/>
      <c r="DL99" s="5"/>
      <c r="DM99" s="5"/>
      <c r="DN99" s="5"/>
      <c r="DO99" s="5"/>
      <c r="DP99" s="5"/>
      <c r="DQ99" s="5"/>
      <c r="DR99" s="5"/>
      <c r="DS99" s="5"/>
      <c r="DT99" s="5"/>
      <c r="DU99" s="5"/>
    </row>
    <row r="100" spans="5:125" ht="15.75" hidden="1" x14ac:dyDescent="0.25">
      <c r="E100" s="5"/>
      <c r="F100" s="5"/>
      <c r="G100" s="5"/>
      <c r="H100" s="5"/>
      <c r="I100" s="5"/>
      <c r="J100" s="5"/>
      <c r="K100" s="5"/>
      <c r="L100" s="5"/>
      <c r="M100" s="5"/>
      <c r="N100" s="5"/>
      <c r="O100" s="5"/>
      <c r="P100" s="5"/>
      <c r="Q100" s="5"/>
      <c r="R100" s="5"/>
      <c r="S100" s="5"/>
      <c r="AA100" s="5"/>
      <c r="AB100" s="5"/>
      <c r="AC100" s="5"/>
      <c r="AD100" s="5"/>
      <c r="AE100" s="5"/>
      <c r="AF100" s="5"/>
      <c r="AG100" s="5"/>
      <c r="AH100" s="5"/>
      <c r="AI100" s="5"/>
      <c r="AJ100" s="5"/>
      <c r="AK100" s="5"/>
      <c r="AL100" s="5"/>
      <c r="AM100" s="5"/>
      <c r="AN100" s="5"/>
      <c r="AO100" s="5"/>
      <c r="AV100" s="5"/>
      <c r="AW100" s="5"/>
      <c r="AX100" s="5"/>
      <c r="AY100" s="5"/>
      <c r="AZ100" s="5"/>
      <c r="BA100" s="5"/>
      <c r="BB100" s="5"/>
      <c r="BC100" s="5"/>
      <c r="BD100" s="5"/>
      <c r="BE100" s="5"/>
      <c r="BF100" s="5"/>
      <c r="BG100" s="5"/>
      <c r="BH100" s="5"/>
      <c r="BI100" s="5"/>
      <c r="BJ100" s="5"/>
      <c r="BQ100" s="5"/>
      <c r="BR100" s="5"/>
      <c r="BS100" s="5"/>
      <c r="BT100" s="5"/>
      <c r="BU100" s="5"/>
      <c r="BV100" s="5"/>
      <c r="BW100" s="5"/>
      <c r="BX100" s="5"/>
      <c r="BY100" s="5"/>
      <c r="BZ100" s="5"/>
      <c r="CA100" s="5"/>
      <c r="CB100" s="5"/>
      <c r="CC100" s="5"/>
      <c r="CD100" s="5"/>
      <c r="CE100" s="5"/>
      <c r="CL100" s="5"/>
      <c r="CM100" s="5"/>
      <c r="CN100" s="5"/>
      <c r="CO100" s="5"/>
      <c r="CP100" s="5"/>
      <c r="CQ100" s="5"/>
      <c r="CR100" s="5"/>
      <c r="CS100" s="5"/>
      <c r="CT100" s="5"/>
      <c r="CU100" s="5"/>
      <c r="CV100" s="5"/>
      <c r="CW100" s="5"/>
      <c r="CX100" s="5"/>
      <c r="CY100" s="5"/>
      <c r="CZ100" s="5"/>
      <c r="DG100" s="5"/>
      <c r="DH100" s="5"/>
      <c r="DI100" s="5"/>
      <c r="DJ100" s="5"/>
      <c r="DK100" s="5"/>
      <c r="DL100" s="5"/>
      <c r="DM100" s="5"/>
      <c r="DN100" s="5"/>
      <c r="DO100" s="5"/>
      <c r="DP100" s="5"/>
      <c r="DQ100" s="5"/>
      <c r="DR100" s="5"/>
      <c r="DS100" s="5"/>
      <c r="DT100" s="5"/>
      <c r="DU100" s="5"/>
    </row>
    <row r="101" spans="5:125" ht="15.75" hidden="1" x14ac:dyDescent="0.25">
      <c r="E101" s="5"/>
      <c r="F101" s="5"/>
      <c r="G101" s="5"/>
      <c r="H101" s="5"/>
      <c r="I101" s="5"/>
      <c r="J101" s="5"/>
      <c r="K101" s="5"/>
      <c r="L101" s="5"/>
      <c r="M101" s="5"/>
      <c r="N101" s="5"/>
      <c r="O101" s="5"/>
      <c r="P101" s="5"/>
      <c r="Q101" s="5"/>
      <c r="R101" s="5"/>
      <c r="S101" s="5"/>
      <c r="AA101" s="5"/>
      <c r="AB101" s="5"/>
      <c r="AC101" s="5"/>
      <c r="AD101" s="5"/>
      <c r="AE101" s="5"/>
      <c r="AF101" s="5"/>
      <c r="AG101" s="5"/>
      <c r="AH101" s="5"/>
      <c r="AI101" s="5"/>
      <c r="AJ101" s="5"/>
      <c r="AK101" s="5"/>
      <c r="AL101" s="5"/>
      <c r="AM101" s="5"/>
      <c r="AN101" s="5"/>
      <c r="AO101" s="5"/>
      <c r="AV101" s="5"/>
      <c r="AW101" s="5"/>
      <c r="AX101" s="5"/>
      <c r="AY101" s="5"/>
      <c r="AZ101" s="5"/>
      <c r="BA101" s="5"/>
      <c r="BB101" s="5"/>
      <c r="BC101" s="5"/>
      <c r="BD101" s="5"/>
      <c r="BE101" s="5"/>
      <c r="BF101" s="5"/>
      <c r="BG101" s="5"/>
      <c r="BH101" s="5"/>
      <c r="BI101" s="5"/>
      <c r="BJ101" s="5"/>
      <c r="BQ101" s="5"/>
      <c r="BR101" s="5"/>
      <c r="BS101" s="5"/>
      <c r="BT101" s="5"/>
      <c r="BU101" s="5"/>
      <c r="BV101" s="5"/>
      <c r="BW101" s="5"/>
      <c r="BX101" s="5"/>
      <c r="BY101" s="5"/>
      <c r="BZ101" s="5"/>
      <c r="CA101" s="5"/>
      <c r="CB101" s="5"/>
      <c r="CC101" s="5"/>
      <c r="CD101" s="5"/>
      <c r="CE101" s="5"/>
      <c r="CL101" s="5"/>
      <c r="CM101" s="5"/>
      <c r="CN101" s="5"/>
      <c r="CO101" s="5"/>
      <c r="CP101" s="5"/>
      <c r="CQ101" s="5"/>
      <c r="CR101" s="5"/>
      <c r="CS101" s="5"/>
      <c r="CT101" s="5"/>
      <c r="CU101" s="5"/>
      <c r="CV101" s="5"/>
      <c r="CW101" s="5"/>
      <c r="CX101" s="5"/>
      <c r="CY101" s="5"/>
      <c r="CZ101" s="5"/>
      <c r="DG101" s="5"/>
      <c r="DH101" s="5"/>
      <c r="DI101" s="5"/>
      <c r="DJ101" s="5"/>
      <c r="DK101" s="5"/>
      <c r="DL101" s="5"/>
      <c r="DM101" s="5"/>
      <c r="DN101" s="5"/>
      <c r="DO101" s="5"/>
      <c r="DP101" s="5"/>
      <c r="DQ101" s="5"/>
      <c r="DR101" s="5"/>
      <c r="DS101" s="5"/>
      <c r="DT101" s="5"/>
      <c r="DU101" s="5"/>
    </row>
    <row r="102" spans="5:125" ht="15.75" hidden="1" x14ac:dyDescent="0.25">
      <c r="E102" s="5"/>
      <c r="F102" s="5"/>
      <c r="G102" s="5"/>
      <c r="H102" s="5"/>
      <c r="I102" s="5"/>
      <c r="J102" s="5"/>
      <c r="K102" s="5"/>
      <c r="L102" s="5"/>
      <c r="M102" s="5"/>
      <c r="N102" s="5"/>
      <c r="O102" s="5"/>
      <c r="P102" s="5"/>
      <c r="Q102" s="5"/>
      <c r="R102" s="5"/>
      <c r="S102" s="5"/>
      <c r="AA102" s="5"/>
      <c r="AB102" s="5"/>
      <c r="AC102" s="5"/>
      <c r="AD102" s="5"/>
      <c r="AE102" s="5"/>
      <c r="AF102" s="5"/>
      <c r="AG102" s="5"/>
      <c r="AH102" s="5"/>
      <c r="AI102" s="5"/>
      <c r="AJ102" s="5"/>
      <c r="AK102" s="5"/>
      <c r="AL102" s="5"/>
      <c r="AM102" s="5"/>
      <c r="AN102" s="5"/>
      <c r="AO102" s="5"/>
      <c r="AV102" s="5"/>
      <c r="AW102" s="5"/>
      <c r="AX102" s="5"/>
      <c r="AY102" s="5"/>
      <c r="AZ102" s="5"/>
      <c r="BA102" s="5"/>
      <c r="BB102" s="5"/>
      <c r="BC102" s="5"/>
      <c r="BD102" s="5"/>
      <c r="BE102" s="5"/>
      <c r="BF102" s="5"/>
      <c r="BG102" s="5"/>
      <c r="BH102" s="5"/>
      <c r="BI102" s="5"/>
      <c r="BJ102" s="5"/>
      <c r="BQ102" s="5"/>
      <c r="BR102" s="5"/>
      <c r="BS102" s="5"/>
      <c r="BT102" s="5"/>
      <c r="BU102" s="5"/>
      <c r="BV102" s="5"/>
      <c r="BW102" s="5"/>
      <c r="BX102" s="5"/>
      <c r="BY102" s="5"/>
      <c r="BZ102" s="5"/>
      <c r="CA102" s="5"/>
      <c r="CB102" s="5"/>
      <c r="CC102" s="5"/>
      <c r="CD102" s="5"/>
      <c r="CE102" s="5"/>
      <c r="CL102" s="5"/>
      <c r="CM102" s="5"/>
      <c r="CN102" s="5"/>
      <c r="CO102" s="5"/>
      <c r="CP102" s="5"/>
      <c r="CQ102" s="5"/>
      <c r="CR102" s="5"/>
      <c r="CS102" s="5"/>
      <c r="CT102" s="5"/>
      <c r="CU102" s="5"/>
      <c r="CV102" s="5"/>
      <c r="CW102" s="5"/>
      <c r="CX102" s="5"/>
      <c r="CY102" s="5"/>
      <c r="CZ102" s="5"/>
      <c r="DG102" s="5"/>
      <c r="DH102" s="5"/>
      <c r="DI102" s="5"/>
      <c r="DJ102" s="5"/>
      <c r="DK102" s="5"/>
      <c r="DL102" s="5"/>
      <c r="DM102" s="5"/>
      <c r="DN102" s="5"/>
      <c r="DO102" s="5"/>
      <c r="DP102" s="5"/>
      <c r="DQ102" s="5"/>
      <c r="DR102" s="5"/>
      <c r="DS102" s="5"/>
      <c r="DT102" s="5"/>
      <c r="DU102" s="5"/>
    </row>
    <row r="103" spans="5:125" ht="15.75" hidden="1" x14ac:dyDescent="0.25">
      <c r="E103" s="5"/>
      <c r="F103" s="5"/>
      <c r="G103" s="5"/>
      <c r="H103" s="5"/>
      <c r="I103" s="5"/>
      <c r="J103" s="5"/>
      <c r="K103" s="5"/>
      <c r="L103" s="5"/>
      <c r="M103" s="5"/>
      <c r="N103" s="5"/>
      <c r="O103" s="5"/>
      <c r="P103" s="5"/>
      <c r="Q103" s="5"/>
      <c r="R103" s="5"/>
      <c r="S103" s="5"/>
      <c r="AA103" s="5"/>
      <c r="AB103" s="5"/>
      <c r="AC103" s="5"/>
      <c r="AD103" s="5"/>
      <c r="AE103" s="5"/>
      <c r="AF103" s="5"/>
      <c r="AG103" s="5"/>
      <c r="AH103" s="5"/>
      <c r="AI103" s="5"/>
      <c r="AJ103" s="5"/>
      <c r="AK103" s="5"/>
      <c r="AL103" s="5"/>
      <c r="AM103" s="5"/>
      <c r="AN103" s="5"/>
      <c r="AO103" s="5"/>
      <c r="AV103" s="5"/>
      <c r="AW103" s="5"/>
      <c r="AX103" s="5"/>
      <c r="AY103" s="5"/>
      <c r="AZ103" s="5"/>
      <c r="BA103" s="5"/>
      <c r="BB103" s="5"/>
      <c r="BC103" s="5"/>
      <c r="BD103" s="5"/>
      <c r="BE103" s="5"/>
      <c r="BF103" s="5"/>
      <c r="BG103" s="5"/>
      <c r="BH103" s="5"/>
      <c r="BI103" s="5"/>
      <c r="BJ103" s="5"/>
      <c r="BQ103" s="5"/>
      <c r="BR103" s="5"/>
      <c r="BS103" s="5"/>
      <c r="BT103" s="5"/>
      <c r="BU103" s="5"/>
      <c r="BV103" s="5"/>
      <c r="BW103" s="5"/>
      <c r="BX103" s="5"/>
      <c r="BY103" s="5"/>
      <c r="BZ103" s="5"/>
      <c r="CA103" s="5"/>
      <c r="CB103" s="5"/>
      <c r="CC103" s="5"/>
      <c r="CD103" s="5"/>
      <c r="CE103" s="5"/>
      <c r="CL103" s="5"/>
      <c r="CM103" s="5"/>
      <c r="CN103" s="5"/>
      <c r="CO103" s="5"/>
      <c r="CP103" s="5"/>
      <c r="CQ103" s="5"/>
      <c r="CR103" s="5"/>
      <c r="CS103" s="5"/>
      <c r="CT103" s="5"/>
      <c r="CU103" s="5"/>
      <c r="CV103" s="5"/>
      <c r="CW103" s="5"/>
      <c r="CX103" s="5"/>
      <c r="CY103" s="5"/>
      <c r="CZ103" s="5"/>
      <c r="DG103" s="5"/>
      <c r="DH103" s="5"/>
      <c r="DI103" s="5"/>
      <c r="DJ103" s="5"/>
      <c r="DK103" s="5"/>
      <c r="DL103" s="5"/>
      <c r="DM103" s="5"/>
      <c r="DN103" s="5"/>
      <c r="DO103" s="5"/>
      <c r="DP103" s="5"/>
      <c r="DQ103" s="5"/>
      <c r="DR103" s="5"/>
      <c r="DS103" s="5"/>
      <c r="DT103" s="5"/>
      <c r="DU103" s="5"/>
    </row>
    <row r="104" spans="5:125" ht="15.75" hidden="1" x14ac:dyDescent="0.25"/>
    <row r="105" spans="5:125" ht="15.75" hidden="1" x14ac:dyDescent="0.25"/>
    <row r="106" spans="5:125" ht="15.75" hidden="1" x14ac:dyDescent="0.25"/>
    <row r="107" spans="5:125" ht="15.75" hidden="1" x14ac:dyDescent="0.25"/>
    <row r="108" spans="5:125" ht="15.75" hidden="1" x14ac:dyDescent="0.25"/>
    <row r="109" spans="5:125" ht="15.75" hidden="1" x14ac:dyDescent="0.25"/>
    <row r="110" spans="5:125" ht="15.75" hidden="1" x14ac:dyDescent="0.25"/>
    <row r="111" spans="5:125" ht="15.75" hidden="1" x14ac:dyDescent="0.25"/>
    <row r="112" spans="5:125" ht="15.75" hidden="1" x14ac:dyDescent="0.25"/>
    <row r="113" spans="1:128" ht="15.75" hidden="1" x14ac:dyDescent="0.25"/>
    <row r="114" spans="1:128" ht="15.75" hidden="1" x14ac:dyDescent="0.25"/>
    <row r="115" spans="1:128" ht="15.75" hidden="1" x14ac:dyDescent="0.25"/>
    <row r="116" spans="1:128" ht="15.75" hidden="1" x14ac:dyDescent="0.25"/>
    <row r="117" spans="1:128" ht="15.75" hidden="1" x14ac:dyDescent="0.25"/>
    <row r="118" spans="1:128" s="441" customFormat="1" ht="15.75" hidden="1" x14ac:dyDescent="0.25">
      <c r="A118" s="451"/>
      <c r="B118" s="5"/>
      <c r="C118" s="5"/>
      <c r="D118" s="5"/>
      <c r="E118" s="7"/>
      <c r="F118" s="7"/>
      <c r="G118" s="7"/>
      <c r="H118" s="7"/>
      <c r="I118" s="7"/>
      <c r="J118" s="7"/>
      <c r="K118" s="7"/>
      <c r="L118" s="7"/>
      <c r="M118" s="7"/>
      <c r="N118" s="7"/>
      <c r="O118" s="7"/>
      <c r="P118" s="7"/>
      <c r="Q118" s="7"/>
      <c r="R118" s="7"/>
      <c r="S118" s="7"/>
      <c r="T118" s="5"/>
      <c r="U118" s="5"/>
      <c r="V118" s="479"/>
      <c r="X118" s="5"/>
      <c r="Y118" s="5"/>
      <c r="Z118" s="5"/>
      <c r="AA118" s="7"/>
      <c r="AB118" s="7"/>
      <c r="AC118" s="7"/>
      <c r="AD118" s="7"/>
      <c r="AE118" s="7"/>
      <c r="AF118" s="7"/>
      <c r="AG118" s="7"/>
      <c r="AH118" s="7"/>
      <c r="AI118" s="7"/>
      <c r="AJ118" s="7"/>
      <c r="AK118" s="7"/>
      <c r="AL118" s="7"/>
      <c r="AM118" s="7"/>
      <c r="AN118" s="7"/>
      <c r="AO118" s="7"/>
      <c r="AP118" s="5"/>
      <c r="AQ118" s="5"/>
      <c r="AS118" s="5"/>
      <c r="AT118" s="5"/>
      <c r="AU118" s="5"/>
      <c r="AV118" s="7"/>
      <c r="AW118" s="7"/>
      <c r="AX118" s="7"/>
      <c r="AY118" s="7"/>
      <c r="AZ118" s="7"/>
      <c r="BA118" s="7"/>
      <c r="BB118" s="7"/>
      <c r="BC118" s="7"/>
      <c r="BD118" s="7"/>
      <c r="BE118" s="7"/>
      <c r="BF118" s="7"/>
      <c r="BG118" s="7"/>
      <c r="BH118" s="7"/>
      <c r="BI118" s="7"/>
      <c r="BJ118" s="7"/>
      <c r="BK118" s="5"/>
      <c r="BL118" s="5"/>
      <c r="BN118" s="5"/>
      <c r="BO118" s="5"/>
      <c r="BP118" s="5"/>
      <c r="BQ118" s="7"/>
      <c r="BR118" s="7"/>
      <c r="BS118" s="7"/>
      <c r="BT118" s="7"/>
      <c r="BU118" s="7"/>
      <c r="BV118" s="7"/>
      <c r="BW118" s="7"/>
      <c r="BX118" s="7"/>
      <c r="BY118" s="7"/>
      <c r="BZ118" s="7"/>
      <c r="CA118" s="7"/>
      <c r="CB118" s="7"/>
      <c r="CC118" s="7"/>
      <c r="CD118" s="7"/>
      <c r="CE118" s="7"/>
      <c r="CF118" s="5"/>
      <c r="CG118" s="5"/>
      <c r="CI118" s="5"/>
      <c r="CJ118" s="5"/>
      <c r="CK118" s="5"/>
      <c r="CL118" s="7"/>
      <c r="CM118" s="7"/>
      <c r="CN118" s="7"/>
      <c r="CO118" s="7"/>
      <c r="CP118" s="7"/>
      <c r="CQ118" s="7"/>
      <c r="CR118" s="7"/>
      <c r="CS118" s="7"/>
      <c r="CT118" s="7"/>
      <c r="CU118" s="7"/>
      <c r="CV118" s="7"/>
      <c r="CW118" s="7"/>
      <c r="CX118" s="7"/>
      <c r="CY118" s="7"/>
      <c r="CZ118" s="7"/>
      <c r="DA118" s="5"/>
      <c r="DB118" s="5"/>
      <c r="DD118" s="5"/>
      <c r="DE118" s="5"/>
      <c r="DF118" s="5"/>
      <c r="DG118" s="7"/>
      <c r="DH118" s="7"/>
      <c r="DI118" s="7"/>
      <c r="DJ118" s="7"/>
      <c r="DK118" s="7"/>
      <c r="DL118" s="7"/>
      <c r="DM118" s="7"/>
      <c r="DN118" s="7"/>
      <c r="DO118" s="7"/>
      <c r="DP118" s="7"/>
      <c r="DQ118" s="7"/>
      <c r="DR118" s="7"/>
      <c r="DS118" s="7"/>
      <c r="DT118" s="7"/>
      <c r="DU118" s="7"/>
      <c r="DV118" s="5"/>
      <c r="DW118" s="5"/>
      <c r="DX118" s="5"/>
    </row>
    <row r="119" spans="1:128" s="441" customFormat="1" ht="15.75" hidden="1" x14ac:dyDescent="0.25">
      <c r="A119" s="451"/>
      <c r="B119" s="5"/>
      <c r="C119" s="5"/>
      <c r="D119" s="5"/>
      <c r="E119" s="7"/>
      <c r="F119" s="7"/>
      <c r="G119" s="7"/>
      <c r="H119" s="7"/>
      <c r="I119" s="7"/>
      <c r="J119" s="7"/>
      <c r="K119" s="7"/>
      <c r="L119" s="7"/>
      <c r="M119" s="7"/>
      <c r="N119" s="7"/>
      <c r="O119" s="7"/>
      <c r="P119" s="7"/>
      <c r="Q119" s="7"/>
      <c r="R119" s="7"/>
      <c r="S119" s="7"/>
      <c r="T119" s="5"/>
      <c r="U119" s="5"/>
      <c r="V119" s="479"/>
      <c r="X119" s="5"/>
      <c r="Y119" s="5"/>
      <c r="Z119" s="5"/>
      <c r="AA119" s="7"/>
      <c r="AB119" s="7"/>
      <c r="AC119" s="7"/>
      <c r="AD119" s="7"/>
      <c r="AE119" s="7"/>
      <c r="AF119" s="7"/>
      <c r="AG119" s="7"/>
      <c r="AH119" s="7"/>
      <c r="AI119" s="7"/>
      <c r="AJ119" s="7"/>
      <c r="AK119" s="7"/>
      <c r="AL119" s="7"/>
      <c r="AM119" s="7"/>
      <c r="AN119" s="7"/>
      <c r="AO119" s="7"/>
      <c r="AP119" s="5"/>
      <c r="AQ119" s="5"/>
      <c r="AS119" s="5"/>
      <c r="AT119" s="5"/>
      <c r="AU119" s="5"/>
      <c r="AV119" s="7"/>
      <c r="AW119" s="7"/>
      <c r="AX119" s="7"/>
      <c r="AY119" s="7"/>
      <c r="AZ119" s="7"/>
      <c r="BA119" s="7"/>
      <c r="BB119" s="7"/>
      <c r="BC119" s="7"/>
      <c r="BD119" s="7"/>
      <c r="BE119" s="7"/>
      <c r="BF119" s="7"/>
      <c r="BG119" s="7"/>
      <c r="BH119" s="7"/>
      <c r="BI119" s="7"/>
      <c r="BJ119" s="7"/>
      <c r="BK119" s="5"/>
      <c r="BL119" s="5"/>
      <c r="BN119" s="5"/>
      <c r="BO119" s="5"/>
      <c r="BP119" s="5"/>
      <c r="BQ119" s="7"/>
      <c r="BR119" s="7"/>
      <c r="BS119" s="7"/>
      <c r="BT119" s="7"/>
      <c r="BU119" s="7"/>
      <c r="BV119" s="7"/>
      <c r="BW119" s="7"/>
      <c r="BX119" s="7"/>
      <c r="BY119" s="7"/>
      <c r="BZ119" s="7"/>
      <c r="CA119" s="7"/>
      <c r="CB119" s="7"/>
      <c r="CC119" s="7"/>
      <c r="CD119" s="7"/>
      <c r="CE119" s="7"/>
      <c r="CF119" s="5"/>
      <c r="CG119" s="5"/>
      <c r="CI119" s="5"/>
      <c r="CJ119" s="5"/>
      <c r="CK119" s="5"/>
      <c r="CL119" s="7"/>
      <c r="CM119" s="7"/>
      <c r="CN119" s="7"/>
      <c r="CO119" s="7"/>
      <c r="CP119" s="7"/>
      <c r="CQ119" s="7"/>
      <c r="CR119" s="7"/>
      <c r="CS119" s="7"/>
      <c r="CT119" s="7"/>
      <c r="CU119" s="7"/>
      <c r="CV119" s="7"/>
      <c r="CW119" s="7"/>
      <c r="CX119" s="7"/>
      <c r="CY119" s="7"/>
      <c r="CZ119" s="7"/>
      <c r="DA119" s="5"/>
      <c r="DB119" s="5"/>
      <c r="DD119" s="5"/>
      <c r="DE119" s="5"/>
      <c r="DF119" s="5"/>
      <c r="DG119" s="7"/>
      <c r="DH119" s="7"/>
      <c r="DI119" s="7"/>
      <c r="DJ119" s="7"/>
      <c r="DK119" s="7"/>
      <c r="DL119" s="7"/>
      <c r="DM119" s="7"/>
      <c r="DN119" s="7"/>
      <c r="DO119" s="7"/>
      <c r="DP119" s="7"/>
      <c r="DQ119" s="7"/>
      <c r="DR119" s="7"/>
      <c r="DS119" s="7"/>
      <c r="DT119" s="7"/>
      <c r="DU119" s="7"/>
      <c r="DV119" s="5"/>
      <c r="DW119" s="5"/>
      <c r="DX119" s="5"/>
    </row>
    <row r="120" spans="1:128" s="441" customFormat="1" ht="15.75" hidden="1" x14ac:dyDescent="0.25">
      <c r="A120" s="451"/>
      <c r="B120" s="5"/>
      <c r="C120" s="5"/>
      <c r="D120" s="5"/>
      <c r="E120" s="7"/>
      <c r="F120" s="7"/>
      <c r="G120" s="7"/>
      <c r="H120" s="7"/>
      <c r="I120" s="7"/>
      <c r="J120" s="7"/>
      <c r="K120" s="7"/>
      <c r="L120" s="7"/>
      <c r="M120" s="7"/>
      <c r="N120" s="7"/>
      <c r="O120" s="7"/>
      <c r="P120" s="7"/>
      <c r="Q120" s="7"/>
      <c r="R120" s="7"/>
      <c r="S120" s="7"/>
      <c r="T120" s="5"/>
      <c r="U120" s="5"/>
      <c r="V120" s="479"/>
      <c r="X120" s="5"/>
      <c r="Y120" s="5"/>
      <c r="Z120" s="5"/>
      <c r="AA120" s="7"/>
      <c r="AB120" s="7"/>
      <c r="AC120" s="7"/>
      <c r="AD120" s="7"/>
      <c r="AE120" s="7"/>
      <c r="AF120" s="7"/>
      <c r="AG120" s="7"/>
      <c r="AH120" s="7"/>
      <c r="AI120" s="7"/>
      <c r="AJ120" s="7"/>
      <c r="AK120" s="7"/>
      <c r="AL120" s="7"/>
      <c r="AM120" s="7"/>
      <c r="AN120" s="7"/>
      <c r="AO120" s="7"/>
      <c r="AP120" s="5"/>
      <c r="AQ120" s="5"/>
      <c r="AS120" s="5"/>
      <c r="AT120" s="5"/>
      <c r="AU120" s="5"/>
      <c r="AV120" s="7"/>
      <c r="AW120" s="7"/>
      <c r="AX120" s="7"/>
      <c r="AY120" s="7"/>
      <c r="AZ120" s="7"/>
      <c r="BA120" s="7"/>
      <c r="BB120" s="7"/>
      <c r="BC120" s="7"/>
      <c r="BD120" s="7"/>
      <c r="BE120" s="7"/>
      <c r="BF120" s="7"/>
      <c r="BG120" s="7"/>
      <c r="BH120" s="7"/>
      <c r="BI120" s="7"/>
      <c r="BJ120" s="7"/>
      <c r="BK120" s="5"/>
      <c r="BL120" s="5"/>
      <c r="BN120" s="5"/>
      <c r="BO120" s="5"/>
      <c r="BP120" s="5"/>
      <c r="BQ120" s="7"/>
      <c r="BR120" s="7"/>
      <c r="BS120" s="7"/>
      <c r="BT120" s="7"/>
      <c r="BU120" s="7"/>
      <c r="BV120" s="7"/>
      <c r="BW120" s="7"/>
      <c r="BX120" s="7"/>
      <c r="BY120" s="7"/>
      <c r="BZ120" s="7"/>
      <c r="CA120" s="7"/>
      <c r="CB120" s="7"/>
      <c r="CC120" s="7"/>
      <c r="CD120" s="7"/>
      <c r="CE120" s="7"/>
      <c r="CF120" s="5"/>
      <c r="CG120" s="5"/>
      <c r="CI120" s="5"/>
      <c r="CJ120" s="5"/>
      <c r="CK120" s="5"/>
      <c r="CL120" s="7"/>
      <c r="CM120" s="7"/>
      <c r="CN120" s="7"/>
      <c r="CO120" s="7"/>
      <c r="CP120" s="7"/>
      <c r="CQ120" s="7"/>
      <c r="CR120" s="7"/>
      <c r="CS120" s="7"/>
      <c r="CT120" s="7"/>
      <c r="CU120" s="7"/>
      <c r="CV120" s="7"/>
      <c r="CW120" s="7"/>
      <c r="CX120" s="7"/>
      <c r="CY120" s="7"/>
      <c r="CZ120" s="7"/>
      <c r="DA120" s="5"/>
      <c r="DB120" s="5"/>
      <c r="DD120" s="5"/>
      <c r="DE120" s="5"/>
      <c r="DF120" s="5"/>
      <c r="DG120" s="7"/>
      <c r="DH120" s="7"/>
      <c r="DI120" s="7"/>
      <c r="DJ120" s="7"/>
      <c r="DK120" s="7"/>
      <c r="DL120" s="7"/>
      <c r="DM120" s="7"/>
      <c r="DN120" s="7"/>
      <c r="DO120" s="7"/>
      <c r="DP120" s="7"/>
      <c r="DQ120" s="7"/>
      <c r="DR120" s="7"/>
      <c r="DS120" s="7"/>
      <c r="DT120" s="7"/>
      <c r="DU120" s="7"/>
      <c r="DV120" s="5"/>
      <c r="DW120" s="5"/>
      <c r="DX120" s="5"/>
    </row>
    <row r="121" spans="1:128" s="441" customFormat="1" ht="15.75" hidden="1" x14ac:dyDescent="0.25">
      <c r="A121" s="451"/>
      <c r="B121" s="5"/>
      <c r="C121" s="5"/>
      <c r="D121" s="5"/>
      <c r="E121" s="7"/>
      <c r="F121" s="7"/>
      <c r="G121" s="7"/>
      <c r="H121" s="7"/>
      <c r="I121" s="7"/>
      <c r="J121" s="7"/>
      <c r="K121" s="7"/>
      <c r="L121" s="7"/>
      <c r="M121" s="7"/>
      <c r="N121" s="7"/>
      <c r="O121" s="7"/>
      <c r="P121" s="7"/>
      <c r="Q121" s="7"/>
      <c r="R121" s="7"/>
      <c r="S121" s="7"/>
      <c r="T121" s="5"/>
      <c r="U121" s="5"/>
      <c r="V121" s="479"/>
      <c r="X121" s="5"/>
      <c r="Y121" s="5"/>
      <c r="Z121" s="5"/>
      <c r="AA121" s="7"/>
      <c r="AB121" s="7"/>
      <c r="AC121" s="7"/>
      <c r="AD121" s="7"/>
      <c r="AE121" s="7"/>
      <c r="AF121" s="7"/>
      <c r="AG121" s="7"/>
      <c r="AH121" s="7"/>
      <c r="AI121" s="7"/>
      <c r="AJ121" s="7"/>
      <c r="AK121" s="7"/>
      <c r="AL121" s="7"/>
      <c r="AM121" s="7"/>
      <c r="AN121" s="7"/>
      <c r="AO121" s="7"/>
      <c r="AP121" s="5"/>
      <c r="AQ121" s="5"/>
      <c r="AS121" s="5"/>
      <c r="AT121" s="5"/>
      <c r="AU121" s="5"/>
      <c r="AV121" s="7"/>
      <c r="AW121" s="7"/>
      <c r="AX121" s="7"/>
      <c r="AY121" s="7"/>
      <c r="AZ121" s="7"/>
      <c r="BA121" s="7"/>
      <c r="BB121" s="7"/>
      <c r="BC121" s="7"/>
      <c r="BD121" s="7"/>
      <c r="BE121" s="7"/>
      <c r="BF121" s="7"/>
      <c r="BG121" s="7"/>
      <c r="BH121" s="7"/>
      <c r="BI121" s="7"/>
      <c r="BJ121" s="7"/>
      <c r="BK121" s="5"/>
      <c r="BL121" s="5"/>
      <c r="BN121" s="5"/>
      <c r="BO121" s="5"/>
      <c r="BP121" s="5"/>
      <c r="BQ121" s="7"/>
      <c r="BR121" s="7"/>
      <c r="BS121" s="7"/>
      <c r="BT121" s="7"/>
      <c r="BU121" s="7"/>
      <c r="BV121" s="7"/>
      <c r="BW121" s="7"/>
      <c r="BX121" s="7"/>
      <c r="BY121" s="7"/>
      <c r="BZ121" s="7"/>
      <c r="CA121" s="7"/>
      <c r="CB121" s="7"/>
      <c r="CC121" s="7"/>
      <c r="CD121" s="7"/>
      <c r="CE121" s="7"/>
      <c r="CF121" s="5"/>
      <c r="CG121" s="5"/>
      <c r="CI121" s="5"/>
      <c r="CJ121" s="5"/>
      <c r="CK121" s="5"/>
      <c r="CL121" s="7"/>
      <c r="CM121" s="7"/>
      <c r="CN121" s="7"/>
      <c r="CO121" s="7"/>
      <c r="CP121" s="7"/>
      <c r="CQ121" s="7"/>
      <c r="CR121" s="7"/>
      <c r="CS121" s="7"/>
      <c r="CT121" s="7"/>
      <c r="CU121" s="7"/>
      <c r="CV121" s="7"/>
      <c r="CW121" s="7"/>
      <c r="CX121" s="7"/>
      <c r="CY121" s="7"/>
      <c r="CZ121" s="7"/>
      <c r="DA121" s="5"/>
      <c r="DB121" s="5"/>
      <c r="DD121" s="5"/>
      <c r="DE121" s="5"/>
      <c r="DF121" s="5"/>
      <c r="DG121" s="7"/>
      <c r="DH121" s="7"/>
      <c r="DI121" s="7"/>
      <c r="DJ121" s="7"/>
      <c r="DK121" s="7"/>
      <c r="DL121" s="7"/>
      <c r="DM121" s="7"/>
      <c r="DN121" s="7"/>
      <c r="DO121" s="7"/>
      <c r="DP121" s="7"/>
      <c r="DQ121" s="7"/>
      <c r="DR121" s="7"/>
      <c r="DS121" s="7"/>
      <c r="DT121" s="7"/>
      <c r="DU121" s="7"/>
      <c r="DV121" s="5"/>
      <c r="DW121" s="5"/>
      <c r="DX121" s="5"/>
    </row>
    <row r="122" spans="1:128" s="441" customFormat="1" ht="15.75" hidden="1" x14ac:dyDescent="0.25">
      <c r="A122" s="451"/>
      <c r="B122" s="5"/>
      <c r="C122" s="5"/>
      <c r="D122" s="5"/>
      <c r="E122" s="7"/>
      <c r="F122" s="7"/>
      <c r="G122" s="7"/>
      <c r="H122" s="7"/>
      <c r="I122" s="7"/>
      <c r="J122" s="7"/>
      <c r="K122" s="7"/>
      <c r="L122" s="7"/>
      <c r="M122" s="7"/>
      <c r="N122" s="7"/>
      <c r="O122" s="7"/>
      <c r="P122" s="7"/>
      <c r="Q122" s="7"/>
      <c r="R122" s="7"/>
      <c r="S122" s="7"/>
      <c r="T122" s="5"/>
      <c r="U122" s="5"/>
      <c r="V122" s="479"/>
      <c r="X122" s="5"/>
      <c r="Y122" s="5"/>
      <c r="Z122" s="5"/>
      <c r="AA122" s="7"/>
      <c r="AB122" s="7"/>
      <c r="AC122" s="7"/>
      <c r="AD122" s="7"/>
      <c r="AE122" s="7"/>
      <c r="AF122" s="7"/>
      <c r="AG122" s="7"/>
      <c r="AH122" s="7"/>
      <c r="AI122" s="7"/>
      <c r="AJ122" s="7"/>
      <c r="AK122" s="7"/>
      <c r="AL122" s="7"/>
      <c r="AM122" s="7"/>
      <c r="AN122" s="7"/>
      <c r="AO122" s="7"/>
      <c r="AP122" s="5"/>
      <c r="AQ122" s="5"/>
      <c r="AS122" s="5"/>
      <c r="AT122" s="5"/>
      <c r="AU122" s="5"/>
      <c r="AV122" s="7"/>
      <c r="AW122" s="7"/>
      <c r="AX122" s="7"/>
      <c r="AY122" s="7"/>
      <c r="AZ122" s="7"/>
      <c r="BA122" s="7"/>
      <c r="BB122" s="7"/>
      <c r="BC122" s="7"/>
      <c r="BD122" s="7"/>
      <c r="BE122" s="7"/>
      <c r="BF122" s="7"/>
      <c r="BG122" s="7"/>
      <c r="BH122" s="7"/>
      <c r="BI122" s="7"/>
      <c r="BJ122" s="7"/>
      <c r="BK122" s="5"/>
      <c r="BL122" s="5"/>
      <c r="BN122" s="5"/>
      <c r="BO122" s="5"/>
      <c r="BP122" s="5"/>
      <c r="BQ122" s="7"/>
      <c r="BR122" s="7"/>
      <c r="BS122" s="7"/>
      <c r="BT122" s="7"/>
      <c r="BU122" s="7"/>
      <c r="BV122" s="7"/>
      <c r="BW122" s="7"/>
      <c r="BX122" s="7"/>
      <c r="BY122" s="7"/>
      <c r="BZ122" s="7"/>
      <c r="CA122" s="7"/>
      <c r="CB122" s="7"/>
      <c r="CC122" s="7"/>
      <c r="CD122" s="7"/>
      <c r="CE122" s="7"/>
      <c r="CF122" s="5"/>
      <c r="CG122" s="5"/>
      <c r="CI122" s="5"/>
      <c r="CJ122" s="5"/>
      <c r="CK122" s="5"/>
      <c r="CL122" s="7"/>
      <c r="CM122" s="7"/>
      <c r="CN122" s="7"/>
      <c r="CO122" s="7"/>
      <c r="CP122" s="7"/>
      <c r="CQ122" s="7"/>
      <c r="CR122" s="7"/>
      <c r="CS122" s="7"/>
      <c r="CT122" s="7"/>
      <c r="CU122" s="7"/>
      <c r="CV122" s="7"/>
      <c r="CW122" s="7"/>
      <c r="CX122" s="7"/>
      <c r="CY122" s="7"/>
      <c r="CZ122" s="7"/>
      <c r="DA122" s="5"/>
      <c r="DB122" s="5"/>
      <c r="DD122" s="5"/>
      <c r="DE122" s="5"/>
      <c r="DF122" s="5"/>
      <c r="DG122" s="7"/>
      <c r="DH122" s="7"/>
      <c r="DI122" s="7"/>
      <c r="DJ122" s="7"/>
      <c r="DK122" s="7"/>
      <c r="DL122" s="7"/>
      <c r="DM122" s="7"/>
      <c r="DN122" s="7"/>
      <c r="DO122" s="7"/>
      <c r="DP122" s="7"/>
      <c r="DQ122" s="7"/>
      <c r="DR122" s="7"/>
      <c r="DS122" s="7"/>
      <c r="DT122" s="7"/>
      <c r="DU122" s="7"/>
      <c r="DV122" s="5"/>
      <c r="DW122" s="5"/>
      <c r="DX122" s="5"/>
    </row>
    <row r="123" spans="1:128" s="441" customFormat="1" ht="15.75" hidden="1" x14ac:dyDescent="0.25">
      <c r="A123" s="451"/>
      <c r="B123" s="5"/>
      <c r="C123" s="5"/>
      <c r="D123" s="5"/>
      <c r="E123" s="7"/>
      <c r="F123" s="7"/>
      <c r="G123" s="7"/>
      <c r="H123" s="7"/>
      <c r="I123" s="7"/>
      <c r="J123" s="7"/>
      <c r="K123" s="7"/>
      <c r="L123" s="7"/>
      <c r="M123" s="7"/>
      <c r="N123" s="7"/>
      <c r="O123" s="7"/>
      <c r="P123" s="7"/>
      <c r="Q123" s="7"/>
      <c r="R123" s="7"/>
      <c r="S123" s="7"/>
      <c r="T123" s="5"/>
      <c r="U123" s="5"/>
      <c r="V123" s="479"/>
      <c r="X123" s="5"/>
      <c r="Y123" s="5"/>
      <c r="Z123" s="5"/>
      <c r="AA123" s="7"/>
      <c r="AB123" s="7"/>
      <c r="AC123" s="7"/>
      <c r="AD123" s="7"/>
      <c r="AE123" s="7"/>
      <c r="AF123" s="7"/>
      <c r="AG123" s="7"/>
      <c r="AH123" s="7"/>
      <c r="AI123" s="7"/>
      <c r="AJ123" s="7"/>
      <c r="AK123" s="7"/>
      <c r="AL123" s="7"/>
      <c r="AM123" s="7"/>
      <c r="AN123" s="7"/>
      <c r="AO123" s="7"/>
      <c r="AP123" s="5"/>
      <c r="AQ123" s="5"/>
      <c r="AS123" s="5"/>
      <c r="AT123" s="5"/>
      <c r="AU123" s="5"/>
      <c r="AV123" s="7"/>
      <c r="AW123" s="7"/>
      <c r="AX123" s="7"/>
      <c r="AY123" s="7"/>
      <c r="AZ123" s="7"/>
      <c r="BA123" s="7"/>
      <c r="BB123" s="7"/>
      <c r="BC123" s="7"/>
      <c r="BD123" s="7"/>
      <c r="BE123" s="7"/>
      <c r="BF123" s="7"/>
      <c r="BG123" s="7"/>
      <c r="BH123" s="7"/>
      <c r="BI123" s="7"/>
      <c r="BJ123" s="7"/>
      <c r="BK123" s="5"/>
      <c r="BL123" s="5"/>
      <c r="BN123" s="5"/>
      <c r="BO123" s="5"/>
      <c r="BP123" s="5"/>
      <c r="BQ123" s="7"/>
      <c r="BR123" s="7"/>
      <c r="BS123" s="7"/>
      <c r="BT123" s="7"/>
      <c r="BU123" s="7"/>
      <c r="BV123" s="7"/>
      <c r="BW123" s="7"/>
      <c r="BX123" s="7"/>
      <c r="BY123" s="7"/>
      <c r="BZ123" s="7"/>
      <c r="CA123" s="7"/>
      <c r="CB123" s="7"/>
      <c r="CC123" s="7"/>
      <c r="CD123" s="7"/>
      <c r="CE123" s="7"/>
      <c r="CF123" s="5"/>
      <c r="CG123" s="5"/>
      <c r="CI123" s="5"/>
      <c r="CJ123" s="5"/>
      <c r="CK123" s="5"/>
      <c r="CL123" s="7"/>
      <c r="CM123" s="7"/>
      <c r="CN123" s="7"/>
      <c r="CO123" s="7"/>
      <c r="CP123" s="7"/>
      <c r="CQ123" s="7"/>
      <c r="CR123" s="7"/>
      <c r="CS123" s="7"/>
      <c r="CT123" s="7"/>
      <c r="CU123" s="7"/>
      <c r="CV123" s="7"/>
      <c r="CW123" s="7"/>
      <c r="CX123" s="7"/>
      <c r="CY123" s="7"/>
      <c r="CZ123" s="7"/>
      <c r="DA123" s="5"/>
      <c r="DB123" s="5"/>
      <c r="DD123" s="5"/>
      <c r="DE123" s="5"/>
      <c r="DF123" s="5"/>
      <c r="DG123" s="7"/>
      <c r="DH123" s="7"/>
      <c r="DI123" s="7"/>
      <c r="DJ123" s="7"/>
      <c r="DK123" s="7"/>
      <c r="DL123" s="7"/>
      <c r="DM123" s="7"/>
      <c r="DN123" s="7"/>
      <c r="DO123" s="7"/>
      <c r="DP123" s="7"/>
      <c r="DQ123" s="7"/>
      <c r="DR123" s="7"/>
      <c r="DS123" s="7"/>
      <c r="DT123" s="7"/>
      <c r="DU123" s="7"/>
      <c r="DV123" s="5"/>
      <c r="DW123" s="5"/>
      <c r="DX123" s="5"/>
    </row>
    <row r="124" spans="1:128" s="441" customFormat="1" ht="15.75" hidden="1" x14ac:dyDescent="0.25">
      <c r="A124" s="451"/>
      <c r="B124" s="5"/>
      <c r="C124" s="5"/>
      <c r="D124" s="5"/>
      <c r="E124" s="7"/>
      <c r="F124" s="7"/>
      <c r="G124" s="7"/>
      <c r="H124" s="7"/>
      <c r="I124" s="7"/>
      <c r="J124" s="7"/>
      <c r="K124" s="7"/>
      <c r="L124" s="7"/>
      <c r="M124" s="7"/>
      <c r="N124" s="7"/>
      <c r="O124" s="7"/>
      <c r="P124" s="7"/>
      <c r="Q124" s="7"/>
      <c r="R124" s="7"/>
      <c r="S124" s="7"/>
      <c r="T124" s="5"/>
      <c r="U124" s="5"/>
      <c r="V124" s="479"/>
      <c r="X124" s="5"/>
      <c r="Y124" s="5"/>
      <c r="Z124" s="5"/>
      <c r="AA124" s="7"/>
      <c r="AB124" s="7"/>
      <c r="AC124" s="7"/>
      <c r="AD124" s="7"/>
      <c r="AE124" s="7"/>
      <c r="AF124" s="7"/>
      <c r="AG124" s="7"/>
      <c r="AH124" s="7"/>
      <c r="AI124" s="7"/>
      <c r="AJ124" s="7"/>
      <c r="AK124" s="7"/>
      <c r="AL124" s="7"/>
      <c r="AM124" s="7"/>
      <c r="AN124" s="7"/>
      <c r="AO124" s="7"/>
      <c r="AP124" s="5"/>
      <c r="AQ124" s="5"/>
      <c r="AS124" s="5"/>
      <c r="AT124" s="5"/>
      <c r="AU124" s="5"/>
      <c r="AV124" s="7"/>
      <c r="AW124" s="7"/>
      <c r="AX124" s="7"/>
      <c r="AY124" s="7"/>
      <c r="AZ124" s="7"/>
      <c r="BA124" s="7"/>
      <c r="BB124" s="7"/>
      <c r="BC124" s="7"/>
      <c r="BD124" s="7"/>
      <c r="BE124" s="7"/>
      <c r="BF124" s="7"/>
      <c r="BG124" s="7"/>
      <c r="BH124" s="7"/>
      <c r="BI124" s="7"/>
      <c r="BJ124" s="7"/>
      <c r="BK124" s="5"/>
      <c r="BL124" s="5"/>
      <c r="BN124" s="5"/>
      <c r="BO124" s="5"/>
      <c r="BP124" s="5"/>
      <c r="BQ124" s="7"/>
      <c r="BR124" s="7"/>
      <c r="BS124" s="7"/>
      <c r="BT124" s="7"/>
      <c r="BU124" s="7"/>
      <c r="BV124" s="7"/>
      <c r="BW124" s="7"/>
      <c r="BX124" s="7"/>
      <c r="BY124" s="7"/>
      <c r="BZ124" s="7"/>
      <c r="CA124" s="7"/>
      <c r="CB124" s="7"/>
      <c r="CC124" s="7"/>
      <c r="CD124" s="7"/>
      <c r="CE124" s="7"/>
      <c r="CF124" s="5"/>
      <c r="CG124" s="5"/>
      <c r="CI124" s="5"/>
      <c r="CJ124" s="5"/>
      <c r="CK124" s="5"/>
      <c r="CL124" s="7"/>
      <c r="CM124" s="7"/>
      <c r="CN124" s="7"/>
      <c r="CO124" s="7"/>
      <c r="CP124" s="7"/>
      <c r="CQ124" s="7"/>
      <c r="CR124" s="7"/>
      <c r="CS124" s="7"/>
      <c r="CT124" s="7"/>
      <c r="CU124" s="7"/>
      <c r="CV124" s="7"/>
      <c r="CW124" s="7"/>
      <c r="CX124" s="7"/>
      <c r="CY124" s="7"/>
      <c r="CZ124" s="7"/>
      <c r="DA124" s="5"/>
      <c r="DB124" s="5"/>
      <c r="DD124" s="5"/>
      <c r="DE124" s="5"/>
      <c r="DF124" s="5"/>
      <c r="DG124" s="7"/>
      <c r="DH124" s="7"/>
      <c r="DI124" s="7"/>
      <c r="DJ124" s="7"/>
      <c r="DK124" s="7"/>
      <c r="DL124" s="7"/>
      <c r="DM124" s="7"/>
      <c r="DN124" s="7"/>
      <c r="DO124" s="7"/>
      <c r="DP124" s="7"/>
      <c r="DQ124" s="7"/>
      <c r="DR124" s="7"/>
      <c r="DS124" s="7"/>
      <c r="DT124" s="7"/>
      <c r="DU124" s="7"/>
      <c r="DV124" s="5"/>
      <c r="DW124" s="5"/>
      <c r="DX124" s="5"/>
    </row>
    <row r="125" spans="1:128" s="441" customFormat="1" ht="15.75" hidden="1" x14ac:dyDescent="0.25">
      <c r="A125" s="451"/>
      <c r="B125" s="5"/>
      <c r="C125" s="5"/>
      <c r="D125" s="5"/>
      <c r="E125" s="7"/>
      <c r="F125" s="7"/>
      <c r="G125" s="7"/>
      <c r="H125" s="7"/>
      <c r="I125" s="7"/>
      <c r="J125" s="7"/>
      <c r="K125" s="7"/>
      <c r="L125" s="7"/>
      <c r="M125" s="7"/>
      <c r="N125" s="7"/>
      <c r="O125" s="7"/>
      <c r="P125" s="7"/>
      <c r="Q125" s="7"/>
      <c r="R125" s="7"/>
      <c r="S125" s="7"/>
      <c r="T125" s="5"/>
      <c r="U125" s="5"/>
      <c r="V125" s="479"/>
      <c r="X125" s="5"/>
      <c r="Y125" s="5"/>
      <c r="Z125" s="5"/>
      <c r="AA125" s="7"/>
      <c r="AB125" s="7"/>
      <c r="AC125" s="7"/>
      <c r="AD125" s="7"/>
      <c r="AE125" s="7"/>
      <c r="AF125" s="7"/>
      <c r="AG125" s="7"/>
      <c r="AH125" s="7"/>
      <c r="AI125" s="7"/>
      <c r="AJ125" s="7"/>
      <c r="AK125" s="7"/>
      <c r="AL125" s="7"/>
      <c r="AM125" s="7"/>
      <c r="AN125" s="7"/>
      <c r="AO125" s="7"/>
      <c r="AP125" s="5"/>
      <c r="AQ125" s="5"/>
      <c r="AS125" s="5"/>
      <c r="AT125" s="5"/>
      <c r="AU125" s="5"/>
      <c r="AV125" s="7"/>
      <c r="AW125" s="7"/>
      <c r="AX125" s="7"/>
      <c r="AY125" s="7"/>
      <c r="AZ125" s="7"/>
      <c r="BA125" s="7"/>
      <c r="BB125" s="7"/>
      <c r="BC125" s="7"/>
      <c r="BD125" s="7"/>
      <c r="BE125" s="7"/>
      <c r="BF125" s="7"/>
      <c r="BG125" s="7"/>
      <c r="BH125" s="7"/>
      <c r="BI125" s="7"/>
      <c r="BJ125" s="7"/>
      <c r="BK125" s="5"/>
      <c r="BL125" s="5"/>
      <c r="BN125" s="5"/>
      <c r="BO125" s="5"/>
      <c r="BP125" s="5"/>
      <c r="BQ125" s="7"/>
      <c r="BR125" s="7"/>
      <c r="BS125" s="7"/>
      <c r="BT125" s="7"/>
      <c r="BU125" s="7"/>
      <c r="BV125" s="7"/>
      <c r="BW125" s="7"/>
      <c r="BX125" s="7"/>
      <c r="BY125" s="7"/>
      <c r="BZ125" s="7"/>
      <c r="CA125" s="7"/>
      <c r="CB125" s="7"/>
      <c r="CC125" s="7"/>
      <c r="CD125" s="7"/>
      <c r="CE125" s="7"/>
      <c r="CF125" s="5"/>
      <c r="CG125" s="5"/>
      <c r="CI125" s="5"/>
      <c r="CJ125" s="5"/>
      <c r="CK125" s="5"/>
      <c r="CL125" s="7"/>
      <c r="CM125" s="7"/>
      <c r="CN125" s="7"/>
      <c r="CO125" s="7"/>
      <c r="CP125" s="7"/>
      <c r="CQ125" s="7"/>
      <c r="CR125" s="7"/>
      <c r="CS125" s="7"/>
      <c r="CT125" s="7"/>
      <c r="CU125" s="7"/>
      <c r="CV125" s="7"/>
      <c r="CW125" s="7"/>
      <c r="CX125" s="7"/>
      <c r="CY125" s="7"/>
      <c r="CZ125" s="7"/>
      <c r="DA125" s="5"/>
      <c r="DB125" s="5"/>
      <c r="DD125" s="5"/>
      <c r="DE125" s="5"/>
      <c r="DF125" s="5"/>
      <c r="DG125" s="7"/>
      <c r="DH125" s="7"/>
      <c r="DI125" s="7"/>
      <c r="DJ125" s="7"/>
      <c r="DK125" s="7"/>
      <c r="DL125" s="7"/>
      <c r="DM125" s="7"/>
      <c r="DN125" s="7"/>
      <c r="DO125" s="7"/>
      <c r="DP125" s="7"/>
      <c r="DQ125" s="7"/>
      <c r="DR125" s="7"/>
      <c r="DS125" s="7"/>
      <c r="DT125" s="7"/>
      <c r="DU125" s="7"/>
      <c r="DV125" s="5"/>
      <c r="DW125" s="5"/>
      <c r="DX125" s="5"/>
    </row>
    <row r="126" spans="1:128" s="441" customFormat="1" ht="15.75" hidden="1" x14ac:dyDescent="0.25">
      <c r="A126" s="451"/>
      <c r="B126" s="5"/>
      <c r="C126" s="5"/>
      <c r="D126" s="5"/>
      <c r="E126" s="7"/>
      <c r="F126" s="7"/>
      <c r="G126" s="7"/>
      <c r="H126" s="7"/>
      <c r="I126" s="7"/>
      <c r="J126" s="7"/>
      <c r="K126" s="7"/>
      <c r="L126" s="7"/>
      <c r="M126" s="7"/>
      <c r="N126" s="7"/>
      <c r="O126" s="7"/>
      <c r="P126" s="7"/>
      <c r="Q126" s="7"/>
      <c r="R126" s="7"/>
      <c r="S126" s="7"/>
      <c r="T126" s="5"/>
      <c r="U126" s="5"/>
      <c r="V126" s="479"/>
      <c r="X126" s="5"/>
      <c r="Y126" s="5"/>
      <c r="Z126" s="5"/>
      <c r="AA126" s="7"/>
      <c r="AB126" s="7"/>
      <c r="AC126" s="7"/>
      <c r="AD126" s="7"/>
      <c r="AE126" s="7"/>
      <c r="AF126" s="7"/>
      <c r="AG126" s="7"/>
      <c r="AH126" s="7"/>
      <c r="AI126" s="7"/>
      <c r="AJ126" s="7"/>
      <c r="AK126" s="7"/>
      <c r="AL126" s="7"/>
      <c r="AM126" s="7"/>
      <c r="AN126" s="7"/>
      <c r="AO126" s="7"/>
      <c r="AP126" s="5"/>
      <c r="AQ126" s="5"/>
      <c r="AS126" s="5"/>
      <c r="AT126" s="5"/>
      <c r="AU126" s="5"/>
      <c r="AV126" s="7"/>
      <c r="AW126" s="7"/>
      <c r="AX126" s="7"/>
      <c r="AY126" s="7"/>
      <c r="AZ126" s="7"/>
      <c r="BA126" s="7"/>
      <c r="BB126" s="7"/>
      <c r="BC126" s="7"/>
      <c r="BD126" s="7"/>
      <c r="BE126" s="7"/>
      <c r="BF126" s="7"/>
      <c r="BG126" s="7"/>
      <c r="BH126" s="7"/>
      <c r="BI126" s="7"/>
      <c r="BJ126" s="7"/>
      <c r="BK126" s="5"/>
      <c r="BL126" s="5"/>
      <c r="BN126" s="5"/>
      <c r="BO126" s="5"/>
      <c r="BP126" s="5"/>
      <c r="BQ126" s="7"/>
      <c r="BR126" s="7"/>
      <c r="BS126" s="7"/>
      <c r="BT126" s="7"/>
      <c r="BU126" s="7"/>
      <c r="BV126" s="7"/>
      <c r="BW126" s="7"/>
      <c r="BX126" s="7"/>
      <c r="BY126" s="7"/>
      <c r="BZ126" s="7"/>
      <c r="CA126" s="7"/>
      <c r="CB126" s="7"/>
      <c r="CC126" s="7"/>
      <c r="CD126" s="7"/>
      <c r="CE126" s="7"/>
      <c r="CF126" s="5"/>
      <c r="CG126" s="5"/>
      <c r="CI126" s="5"/>
      <c r="CJ126" s="5"/>
      <c r="CK126" s="5"/>
      <c r="CL126" s="7"/>
      <c r="CM126" s="7"/>
      <c r="CN126" s="7"/>
      <c r="CO126" s="7"/>
      <c r="CP126" s="7"/>
      <c r="CQ126" s="7"/>
      <c r="CR126" s="7"/>
      <c r="CS126" s="7"/>
      <c r="CT126" s="7"/>
      <c r="CU126" s="7"/>
      <c r="CV126" s="7"/>
      <c r="CW126" s="7"/>
      <c r="CX126" s="7"/>
      <c r="CY126" s="7"/>
      <c r="CZ126" s="7"/>
      <c r="DA126" s="5"/>
      <c r="DB126" s="5"/>
      <c r="DD126" s="5"/>
      <c r="DE126" s="5"/>
      <c r="DF126" s="5"/>
      <c r="DG126" s="7"/>
      <c r="DH126" s="7"/>
      <c r="DI126" s="7"/>
      <c r="DJ126" s="7"/>
      <c r="DK126" s="7"/>
      <c r="DL126" s="7"/>
      <c r="DM126" s="7"/>
      <c r="DN126" s="7"/>
      <c r="DO126" s="7"/>
      <c r="DP126" s="7"/>
      <c r="DQ126" s="7"/>
      <c r="DR126" s="7"/>
      <c r="DS126" s="7"/>
      <c r="DT126" s="7"/>
      <c r="DU126" s="7"/>
      <c r="DV126" s="5"/>
      <c r="DW126" s="5"/>
      <c r="DX126" s="5"/>
    </row>
    <row r="127" spans="1:128" s="441" customFormat="1" ht="15.75" hidden="1" x14ac:dyDescent="0.25">
      <c r="A127" s="451"/>
      <c r="B127" s="5"/>
      <c r="C127" s="5"/>
      <c r="D127" s="5"/>
      <c r="E127" s="7"/>
      <c r="F127" s="7"/>
      <c r="G127" s="7"/>
      <c r="H127" s="7"/>
      <c r="I127" s="7"/>
      <c r="J127" s="7"/>
      <c r="K127" s="7"/>
      <c r="L127" s="7"/>
      <c r="M127" s="7"/>
      <c r="N127" s="7"/>
      <c r="O127" s="7"/>
      <c r="P127" s="7"/>
      <c r="Q127" s="7"/>
      <c r="R127" s="7"/>
      <c r="S127" s="7"/>
      <c r="T127" s="5"/>
      <c r="U127" s="5"/>
      <c r="V127" s="479"/>
      <c r="X127" s="5"/>
      <c r="Y127" s="5"/>
      <c r="Z127" s="5"/>
      <c r="AA127" s="7"/>
      <c r="AB127" s="7"/>
      <c r="AC127" s="7"/>
      <c r="AD127" s="7"/>
      <c r="AE127" s="7"/>
      <c r="AF127" s="7"/>
      <c r="AG127" s="7"/>
      <c r="AH127" s="7"/>
      <c r="AI127" s="7"/>
      <c r="AJ127" s="7"/>
      <c r="AK127" s="7"/>
      <c r="AL127" s="7"/>
      <c r="AM127" s="7"/>
      <c r="AN127" s="7"/>
      <c r="AO127" s="7"/>
      <c r="AP127" s="5"/>
      <c r="AQ127" s="5"/>
      <c r="AS127" s="5"/>
      <c r="AT127" s="5"/>
      <c r="AU127" s="5"/>
      <c r="AV127" s="7"/>
      <c r="AW127" s="7"/>
      <c r="AX127" s="7"/>
      <c r="AY127" s="7"/>
      <c r="AZ127" s="7"/>
      <c r="BA127" s="7"/>
      <c r="BB127" s="7"/>
      <c r="BC127" s="7"/>
      <c r="BD127" s="7"/>
      <c r="BE127" s="7"/>
      <c r="BF127" s="7"/>
      <c r="BG127" s="7"/>
      <c r="BH127" s="7"/>
      <c r="BI127" s="7"/>
      <c r="BJ127" s="7"/>
      <c r="BK127" s="5"/>
      <c r="BL127" s="5"/>
      <c r="BN127" s="5"/>
      <c r="BO127" s="5"/>
      <c r="BP127" s="5"/>
      <c r="BQ127" s="7"/>
      <c r="BR127" s="7"/>
      <c r="BS127" s="7"/>
      <c r="BT127" s="7"/>
      <c r="BU127" s="7"/>
      <c r="BV127" s="7"/>
      <c r="BW127" s="7"/>
      <c r="BX127" s="7"/>
      <c r="BY127" s="7"/>
      <c r="BZ127" s="7"/>
      <c r="CA127" s="7"/>
      <c r="CB127" s="7"/>
      <c r="CC127" s="7"/>
      <c r="CD127" s="7"/>
      <c r="CE127" s="7"/>
      <c r="CF127" s="5"/>
      <c r="CG127" s="5"/>
      <c r="CI127" s="5"/>
      <c r="CJ127" s="5"/>
      <c r="CK127" s="5"/>
      <c r="CL127" s="7"/>
      <c r="CM127" s="7"/>
      <c r="CN127" s="7"/>
      <c r="CO127" s="7"/>
      <c r="CP127" s="7"/>
      <c r="CQ127" s="7"/>
      <c r="CR127" s="7"/>
      <c r="CS127" s="7"/>
      <c r="CT127" s="7"/>
      <c r="CU127" s="7"/>
      <c r="CV127" s="7"/>
      <c r="CW127" s="7"/>
      <c r="CX127" s="7"/>
      <c r="CY127" s="7"/>
      <c r="CZ127" s="7"/>
      <c r="DA127" s="5"/>
      <c r="DB127" s="5"/>
      <c r="DD127" s="5"/>
      <c r="DE127" s="5"/>
      <c r="DF127" s="5"/>
      <c r="DG127" s="7"/>
      <c r="DH127" s="7"/>
      <c r="DI127" s="7"/>
      <c r="DJ127" s="7"/>
      <c r="DK127" s="7"/>
      <c r="DL127" s="7"/>
      <c r="DM127" s="7"/>
      <c r="DN127" s="7"/>
      <c r="DO127" s="7"/>
      <c r="DP127" s="7"/>
      <c r="DQ127" s="7"/>
      <c r="DR127" s="7"/>
      <c r="DS127" s="7"/>
      <c r="DT127" s="7"/>
      <c r="DU127" s="7"/>
      <c r="DV127" s="5"/>
      <c r="DW127" s="5"/>
      <c r="DX127" s="5"/>
    </row>
    <row r="128" spans="1:128" s="441" customFormat="1" ht="15.75" hidden="1" x14ac:dyDescent="0.25">
      <c r="A128" s="451"/>
      <c r="B128" s="5"/>
      <c r="C128" s="5"/>
      <c r="D128" s="5"/>
      <c r="E128" s="7"/>
      <c r="F128" s="7"/>
      <c r="G128" s="7"/>
      <c r="H128" s="7"/>
      <c r="I128" s="7"/>
      <c r="J128" s="7"/>
      <c r="K128" s="7"/>
      <c r="L128" s="7"/>
      <c r="M128" s="7"/>
      <c r="N128" s="7"/>
      <c r="O128" s="7"/>
      <c r="P128" s="7"/>
      <c r="Q128" s="7"/>
      <c r="R128" s="7"/>
      <c r="S128" s="7"/>
      <c r="T128" s="5"/>
      <c r="U128" s="5"/>
      <c r="V128" s="479"/>
      <c r="X128" s="5"/>
      <c r="Y128" s="5"/>
      <c r="Z128" s="5"/>
      <c r="AA128" s="7"/>
      <c r="AB128" s="7"/>
      <c r="AC128" s="7"/>
      <c r="AD128" s="7"/>
      <c r="AE128" s="7"/>
      <c r="AF128" s="7"/>
      <c r="AG128" s="7"/>
      <c r="AH128" s="7"/>
      <c r="AI128" s="7"/>
      <c r="AJ128" s="7"/>
      <c r="AK128" s="7"/>
      <c r="AL128" s="7"/>
      <c r="AM128" s="7"/>
      <c r="AN128" s="7"/>
      <c r="AO128" s="7"/>
      <c r="AP128" s="5"/>
      <c r="AQ128" s="5"/>
      <c r="AS128" s="5"/>
      <c r="AT128" s="5"/>
      <c r="AU128" s="5"/>
      <c r="AV128" s="7"/>
      <c r="AW128" s="7"/>
      <c r="AX128" s="7"/>
      <c r="AY128" s="7"/>
      <c r="AZ128" s="7"/>
      <c r="BA128" s="7"/>
      <c r="BB128" s="7"/>
      <c r="BC128" s="7"/>
      <c r="BD128" s="7"/>
      <c r="BE128" s="7"/>
      <c r="BF128" s="7"/>
      <c r="BG128" s="7"/>
      <c r="BH128" s="7"/>
      <c r="BI128" s="7"/>
      <c r="BJ128" s="7"/>
      <c r="BK128" s="5"/>
      <c r="BL128" s="5"/>
      <c r="BN128" s="5"/>
      <c r="BO128" s="5"/>
      <c r="BP128" s="5"/>
      <c r="BQ128" s="7"/>
      <c r="BR128" s="7"/>
      <c r="BS128" s="7"/>
      <c r="BT128" s="7"/>
      <c r="BU128" s="7"/>
      <c r="BV128" s="7"/>
      <c r="BW128" s="7"/>
      <c r="BX128" s="7"/>
      <c r="BY128" s="7"/>
      <c r="BZ128" s="7"/>
      <c r="CA128" s="7"/>
      <c r="CB128" s="7"/>
      <c r="CC128" s="7"/>
      <c r="CD128" s="7"/>
      <c r="CE128" s="7"/>
      <c r="CF128" s="5"/>
      <c r="CG128" s="5"/>
      <c r="CI128" s="5"/>
      <c r="CJ128" s="5"/>
      <c r="CK128" s="5"/>
      <c r="CL128" s="7"/>
      <c r="CM128" s="7"/>
      <c r="CN128" s="7"/>
      <c r="CO128" s="7"/>
      <c r="CP128" s="7"/>
      <c r="CQ128" s="7"/>
      <c r="CR128" s="7"/>
      <c r="CS128" s="7"/>
      <c r="CT128" s="7"/>
      <c r="CU128" s="7"/>
      <c r="CV128" s="7"/>
      <c r="CW128" s="7"/>
      <c r="CX128" s="7"/>
      <c r="CY128" s="7"/>
      <c r="CZ128" s="7"/>
      <c r="DA128" s="5"/>
      <c r="DB128" s="5"/>
      <c r="DD128" s="5"/>
      <c r="DE128" s="5"/>
      <c r="DF128" s="5"/>
      <c r="DG128" s="7"/>
      <c r="DH128" s="7"/>
      <c r="DI128" s="7"/>
      <c r="DJ128" s="7"/>
      <c r="DK128" s="7"/>
      <c r="DL128" s="7"/>
      <c r="DM128" s="7"/>
      <c r="DN128" s="7"/>
      <c r="DO128" s="7"/>
      <c r="DP128" s="7"/>
      <c r="DQ128" s="7"/>
      <c r="DR128" s="7"/>
      <c r="DS128" s="7"/>
      <c r="DT128" s="7"/>
      <c r="DU128" s="7"/>
      <c r="DV128" s="5"/>
      <c r="DW128" s="5"/>
      <c r="DX128" s="5"/>
    </row>
    <row r="129" spans="1:128" s="441" customFormat="1" ht="15.75" hidden="1" x14ac:dyDescent="0.25">
      <c r="A129" s="451"/>
      <c r="B129" s="5"/>
      <c r="C129" s="5"/>
      <c r="D129" s="5"/>
      <c r="E129" s="7"/>
      <c r="F129" s="7"/>
      <c r="G129" s="7"/>
      <c r="H129" s="7"/>
      <c r="I129" s="7"/>
      <c r="J129" s="7"/>
      <c r="K129" s="7"/>
      <c r="L129" s="7"/>
      <c r="M129" s="7"/>
      <c r="N129" s="7"/>
      <c r="O129" s="7"/>
      <c r="P129" s="7"/>
      <c r="Q129" s="7"/>
      <c r="R129" s="7"/>
      <c r="S129" s="7"/>
      <c r="T129" s="5"/>
      <c r="U129" s="5"/>
      <c r="V129" s="479"/>
      <c r="X129" s="5"/>
      <c r="Y129" s="5"/>
      <c r="Z129" s="5"/>
      <c r="AA129" s="7"/>
      <c r="AB129" s="7"/>
      <c r="AC129" s="7"/>
      <c r="AD129" s="7"/>
      <c r="AE129" s="7"/>
      <c r="AF129" s="7"/>
      <c r="AG129" s="7"/>
      <c r="AH129" s="7"/>
      <c r="AI129" s="7"/>
      <c r="AJ129" s="7"/>
      <c r="AK129" s="7"/>
      <c r="AL129" s="7"/>
      <c r="AM129" s="7"/>
      <c r="AN129" s="7"/>
      <c r="AO129" s="7"/>
      <c r="AP129" s="5"/>
      <c r="AQ129" s="5"/>
      <c r="AS129" s="5"/>
      <c r="AT129" s="5"/>
      <c r="AU129" s="5"/>
      <c r="AV129" s="7"/>
      <c r="AW129" s="7"/>
      <c r="AX129" s="7"/>
      <c r="AY129" s="7"/>
      <c r="AZ129" s="7"/>
      <c r="BA129" s="7"/>
      <c r="BB129" s="7"/>
      <c r="BC129" s="7"/>
      <c r="BD129" s="7"/>
      <c r="BE129" s="7"/>
      <c r="BF129" s="7"/>
      <c r="BG129" s="7"/>
      <c r="BH129" s="7"/>
      <c r="BI129" s="7"/>
      <c r="BJ129" s="7"/>
      <c r="BK129" s="5"/>
      <c r="BL129" s="5"/>
      <c r="BN129" s="5"/>
      <c r="BO129" s="5"/>
      <c r="BP129" s="5"/>
      <c r="BQ129" s="7"/>
      <c r="BR129" s="7"/>
      <c r="BS129" s="7"/>
      <c r="BT129" s="7"/>
      <c r="BU129" s="7"/>
      <c r="BV129" s="7"/>
      <c r="BW129" s="7"/>
      <c r="BX129" s="7"/>
      <c r="BY129" s="7"/>
      <c r="BZ129" s="7"/>
      <c r="CA129" s="7"/>
      <c r="CB129" s="7"/>
      <c r="CC129" s="7"/>
      <c r="CD129" s="7"/>
      <c r="CE129" s="7"/>
      <c r="CF129" s="5"/>
      <c r="CG129" s="5"/>
      <c r="CI129" s="5"/>
      <c r="CJ129" s="5"/>
      <c r="CK129" s="5"/>
      <c r="CL129" s="7"/>
      <c r="CM129" s="7"/>
      <c r="CN129" s="7"/>
      <c r="CO129" s="7"/>
      <c r="CP129" s="7"/>
      <c r="CQ129" s="7"/>
      <c r="CR129" s="7"/>
      <c r="CS129" s="7"/>
      <c r="CT129" s="7"/>
      <c r="CU129" s="7"/>
      <c r="CV129" s="7"/>
      <c r="CW129" s="7"/>
      <c r="CX129" s="7"/>
      <c r="CY129" s="7"/>
      <c r="CZ129" s="7"/>
      <c r="DA129" s="5"/>
      <c r="DB129" s="5"/>
      <c r="DD129" s="5"/>
      <c r="DE129" s="5"/>
      <c r="DF129" s="5"/>
      <c r="DG129" s="7"/>
      <c r="DH129" s="7"/>
      <c r="DI129" s="7"/>
      <c r="DJ129" s="7"/>
      <c r="DK129" s="7"/>
      <c r="DL129" s="7"/>
      <c r="DM129" s="7"/>
      <c r="DN129" s="7"/>
      <c r="DO129" s="7"/>
      <c r="DP129" s="7"/>
      <c r="DQ129" s="7"/>
      <c r="DR129" s="7"/>
      <c r="DS129" s="7"/>
      <c r="DT129" s="7"/>
      <c r="DU129" s="7"/>
      <c r="DV129" s="5"/>
      <c r="DW129" s="5"/>
      <c r="DX129" s="5"/>
    </row>
    <row r="130" spans="1:128" s="441" customFormat="1" ht="15.75" hidden="1" x14ac:dyDescent="0.25">
      <c r="A130" s="451"/>
      <c r="B130" s="5"/>
      <c r="C130" s="5"/>
      <c r="D130" s="5"/>
      <c r="E130" s="7"/>
      <c r="F130" s="7"/>
      <c r="G130" s="7"/>
      <c r="H130" s="7"/>
      <c r="I130" s="7"/>
      <c r="J130" s="7"/>
      <c r="K130" s="7"/>
      <c r="L130" s="7"/>
      <c r="M130" s="7"/>
      <c r="N130" s="7"/>
      <c r="O130" s="7"/>
      <c r="P130" s="7"/>
      <c r="Q130" s="7"/>
      <c r="R130" s="7"/>
      <c r="S130" s="7"/>
      <c r="T130" s="5"/>
      <c r="U130" s="5"/>
      <c r="V130" s="479"/>
      <c r="X130" s="5"/>
      <c r="Y130" s="5"/>
      <c r="Z130" s="5"/>
      <c r="AA130" s="7"/>
      <c r="AB130" s="7"/>
      <c r="AC130" s="7"/>
      <c r="AD130" s="7"/>
      <c r="AE130" s="7"/>
      <c r="AF130" s="7"/>
      <c r="AG130" s="7"/>
      <c r="AH130" s="7"/>
      <c r="AI130" s="7"/>
      <c r="AJ130" s="7"/>
      <c r="AK130" s="7"/>
      <c r="AL130" s="7"/>
      <c r="AM130" s="7"/>
      <c r="AN130" s="7"/>
      <c r="AO130" s="7"/>
      <c r="AP130" s="5"/>
      <c r="AQ130" s="5"/>
      <c r="AS130" s="5"/>
      <c r="AT130" s="5"/>
      <c r="AU130" s="5"/>
      <c r="AV130" s="7"/>
      <c r="AW130" s="7"/>
      <c r="AX130" s="7"/>
      <c r="AY130" s="7"/>
      <c r="AZ130" s="7"/>
      <c r="BA130" s="7"/>
      <c r="BB130" s="7"/>
      <c r="BC130" s="7"/>
      <c r="BD130" s="7"/>
      <c r="BE130" s="7"/>
      <c r="BF130" s="7"/>
      <c r="BG130" s="7"/>
      <c r="BH130" s="7"/>
      <c r="BI130" s="7"/>
      <c r="BJ130" s="7"/>
      <c r="BK130" s="5"/>
      <c r="BL130" s="5"/>
      <c r="BN130" s="5"/>
      <c r="BO130" s="5"/>
      <c r="BP130" s="5"/>
      <c r="BQ130" s="7"/>
      <c r="BR130" s="7"/>
      <c r="BS130" s="7"/>
      <c r="BT130" s="7"/>
      <c r="BU130" s="7"/>
      <c r="BV130" s="7"/>
      <c r="BW130" s="7"/>
      <c r="BX130" s="7"/>
      <c r="BY130" s="7"/>
      <c r="BZ130" s="7"/>
      <c r="CA130" s="7"/>
      <c r="CB130" s="7"/>
      <c r="CC130" s="7"/>
      <c r="CD130" s="7"/>
      <c r="CE130" s="7"/>
      <c r="CF130" s="5"/>
      <c r="CG130" s="5"/>
      <c r="CI130" s="5"/>
      <c r="CJ130" s="5"/>
      <c r="CK130" s="5"/>
      <c r="CL130" s="7"/>
      <c r="CM130" s="7"/>
      <c r="CN130" s="7"/>
      <c r="CO130" s="7"/>
      <c r="CP130" s="7"/>
      <c r="CQ130" s="7"/>
      <c r="CR130" s="7"/>
      <c r="CS130" s="7"/>
      <c r="CT130" s="7"/>
      <c r="CU130" s="7"/>
      <c r="CV130" s="7"/>
      <c r="CW130" s="7"/>
      <c r="CX130" s="7"/>
      <c r="CY130" s="7"/>
      <c r="CZ130" s="7"/>
      <c r="DA130" s="5"/>
      <c r="DB130" s="5"/>
      <c r="DD130" s="5"/>
      <c r="DE130" s="5"/>
      <c r="DF130" s="5"/>
      <c r="DG130" s="7"/>
      <c r="DH130" s="7"/>
      <c r="DI130" s="7"/>
      <c r="DJ130" s="7"/>
      <c r="DK130" s="7"/>
      <c r="DL130" s="7"/>
      <c r="DM130" s="7"/>
      <c r="DN130" s="7"/>
      <c r="DO130" s="7"/>
      <c r="DP130" s="7"/>
      <c r="DQ130" s="7"/>
      <c r="DR130" s="7"/>
      <c r="DS130" s="7"/>
      <c r="DT130" s="7"/>
      <c r="DU130" s="7"/>
      <c r="DV130" s="5"/>
      <c r="DW130" s="5"/>
      <c r="DX130" s="5"/>
    </row>
    <row r="131" spans="1:128" s="441" customFormat="1" ht="15.75" hidden="1" x14ac:dyDescent="0.25">
      <c r="A131" s="451"/>
      <c r="B131" s="5"/>
      <c r="C131" s="5"/>
      <c r="D131" s="5"/>
      <c r="E131" s="7"/>
      <c r="F131" s="7"/>
      <c r="G131" s="7"/>
      <c r="H131" s="7"/>
      <c r="I131" s="7"/>
      <c r="J131" s="7"/>
      <c r="K131" s="7"/>
      <c r="L131" s="7"/>
      <c r="M131" s="7"/>
      <c r="N131" s="7"/>
      <c r="O131" s="7"/>
      <c r="P131" s="7"/>
      <c r="Q131" s="7"/>
      <c r="R131" s="7"/>
      <c r="S131" s="7"/>
      <c r="T131" s="5"/>
      <c r="U131" s="5"/>
      <c r="V131" s="479"/>
      <c r="X131" s="5"/>
      <c r="Y131" s="5"/>
      <c r="Z131" s="5"/>
      <c r="AA131" s="7"/>
      <c r="AB131" s="7"/>
      <c r="AC131" s="7"/>
      <c r="AD131" s="7"/>
      <c r="AE131" s="7"/>
      <c r="AF131" s="7"/>
      <c r="AG131" s="7"/>
      <c r="AH131" s="7"/>
      <c r="AI131" s="7"/>
      <c r="AJ131" s="7"/>
      <c r="AK131" s="7"/>
      <c r="AL131" s="7"/>
      <c r="AM131" s="7"/>
      <c r="AN131" s="7"/>
      <c r="AO131" s="7"/>
      <c r="AP131" s="5"/>
      <c r="AQ131" s="5"/>
      <c r="AS131" s="5"/>
      <c r="AT131" s="5"/>
      <c r="AU131" s="5"/>
      <c r="AV131" s="7"/>
      <c r="AW131" s="7"/>
      <c r="AX131" s="7"/>
      <c r="AY131" s="7"/>
      <c r="AZ131" s="7"/>
      <c r="BA131" s="7"/>
      <c r="BB131" s="7"/>
      <c r="BC131" s="7"/>
      <c r="BD131" s="7"/>
      <c r="BE131" s="7"/>
      <c r="BF131" s="7"/>
      <c r="BG131" s="7"/>
      <c r="BH131" s="7"/>
      <c r="BI131" s="7"/>
      <c r="BJ131" s="7"/>
      <c r="BK131" s="5"/>
      <c r="BL131" s="5"/>
      <c r="BN131" s="5"/>
      <c r="BO131" s="5"/>
      <c r="BP131" s="5"/>
      <c r="BQ131" s="7"/>
      <c r="BR131" s="7"/>
      <c r="BS131" s="7"/>
      <c r="BT131" s="7"/>
      <c r="BU131" s="7"/>
      <c r="BV131" s="7"/>
      <c r="BW131" s="7"/>
      <c r="BX131" s="7"/>
      <c r="BY131" s="7"/>
      <c r="BZ131" s="7"/>
      <c r="CA131" s="7"/>
      <c r="CB131" s="7"/>
      <c r="CC131" s="7"/>
      <c r="CD131" s="7"/>
      <c r="CE131" s="7"/>
      <c r="CF131" s="5"/>
      <c r="CG131" s="5"/>
      <c r="CI131" s="5"/>
      <c r="CJ131" s="5"/>
      <c r="CK131" s="5"/>
      <c r="CL131" s="7"/>
      <c r="CM131" s="7"/>
      <c r="CN131" s="7"/>
      <c r="CO131" s="7"/>
      <c r="CP131" s="7"/>
      <c r="CQ131" s="7"/>
      <c r="CR131" s="7"/>
      <c r="CS131" s="7"/>
      <c r="CT131" s="7"/>
      <c r="CU131" s="7"/>
      <c r="CV131" s="7"/>
      <c r="CW131" s="7"/>
      <c r="CX131" s="7"/>
      <c r="CY131" s="7"/>
      <c r="CZ131" s="7"/>
      <c r="DA131" s="5"/>
      <c r="DB131" s="5"/>
      <c r="DD131" s="5"/>
      <c r="DE131" s="5"/>
      <c r="DF131" s="5"/>
      <c r="DG131" s="7"/>
      <c r="DH131" s="7"/>
      <c r="DI131" s="7"/>
      <c r="DJ131" s="7"/>
      <c r="DK131" s="7"/>
      <c r="DL131" s="7"/>
      <c r="DM131" s="7"/>
      <c r="DN131" s="7"/>
      <c r="DO131" s="7"/>
      <c r="DP131" s="7"/>
      <c r="DQ131" s="7"/>
      <c r="DR131" s="7"/>
      <c r="DS131" s="7"/>
      <c r="DT131" s="7"/>
      <c r="DU131" s="7"/>
      <c r="DV131" s="5"/>
      <c r="DW131" s="5"/>
      <c r="DX131" s="5"/>
    </row>
    <row r="132" spans="1:128" s="441" customFormat="1" ht="15.75" hidden="1" x14ac:dyDescent="0.25">
      <c r="A132" s="451"/>
      <c r="B132" s="5"/>
      <c r="C132" s="5"/>
      <c r="D132" s="5"/>
      <c r="E132" s="7"/>
      <c r="F132" s="7"/>
      <c r="G132" s="7"/>
      <c r="H132" s="7"/>
      <c r="I132" s="7"/>
      <c r="J132" s="7"/>
      <c r="K132" s="7"/>
      <c r="L132" s="7"/>
      <c r="M132" s="7"/>
      <c r="N132" s="7"/>
      <c r="O132" s="7"/>
      <c r="P132" s="7"/>
      <c r="Q132" s="7"/>
      <c r="R132" s="7"/>
      <c r="S132" s="7"/>
      <c r="T132" s="5"/>
      <c r="U132" s="5"/>
      <c r="V132" s="479"/>
      <c r="X132" s="5"/>
      <c r="Y132" s="5"/>
      <c r="Z132" s="5"/>
      <c r="AA132" s="7"/>
      <c r="AB132" s="7"/>
      <c r="AC132" s="7"/>
      <c r="AD132" s="7"/>
      <c r="AE132" s="7"/>
      <c r="AF132" s="7"/>
      <c r="AG132" s="7"/>
      <c r="AH132" s="7"/>
      <c r="AI132" s="7"/>
      <c r="AJ132" s="7"/>
      <c r="AK132" s="7"/>
      <c r="AL132" s="7"/>
      <c r="AM132" s="7"/>
      <c r="AN132" s="7"/>
      <c r="AO132" s="7"/>
      <c r="AP132" s="5"/>
      <c r="AQ132" s="5"/>
      <c r="AS132" s="5"/>
      <c r="AT132" s="5"/>
      <c r="AU132" s="5"/>
      <c r="AV132" s="7"/>
      <c r="AW132" s="7"/>
      <c r="AX132" s="7"/>
      <c r="AY132" s="7"/>
      <c r="AZ132" s="7"/>
      <c r="BA132" s="7"/>
      <c r="BB132" s="7"/>
      <c r="BC132" s="7"/>
      <c r="BD132" s="7"/>
      <c r="BE132" s="7"/>
      <c r="BF132" s="7"/>
      <c r="BG132" s="7"/>
      <c r="BH132" s="7"/>
      <c r="BI132" s="7"/>
      <c r="BJ132" s="7"/>
      <c r="BK132" s="5"/>
      <c r="BL132" s="5"/>
      <c r="BN132" s="5"/>
      <c r="BO132" s="5"/>
      <c r="BP132" s="5"/>
      <c r="BQ132" s="7"/>
      <c r="BR132" s="7"/>
      <c r="BS132" s="7"/>
      <c r="BT132" s="7"/>
      <c r="BU132" s="7"/>
      <c r="BV132" s="7"/>
      <c r="BW132" s="7"/>
      <c r="BX132" s="7"/>
      <c r="BY132" s="7"/>
      <c r="BZ132" s="7"/>
      <c r="CA132" s="7"/>
      <c r="CB132" s="7"/>
      <c r="CC132" s="7"/>
      <c r="CD132" s="7"/>
      <c r="CE132" s="7"/>
      <c r="CF132" s="5"/>
      <c r="CG132" s="5"/>
      <c r="CI132" s="5"/>
      <c r="CJ132" s="5"/>
      <c r="CK132" s="5"/>
      <c r="CL132" s="7"/>
      <c r="CM132" s="7"/>
      <c r="CN132" s="7"/>
      <c r="CO132" s="7"/>
      <c r="CP132" s="7"/>
      <c r="CQ132" s="7"/>
      <c r="CR132" s="7"/>
      <c r="CS132" s="7"/>
      <c r="CT132" s="7"/>
      <c r="CU132" s="7"/>
      <c r="CV132" s="7"/>
      <c r="CW132" s="7"/>
      <c r="CX132" s="7"/>
      <c r="CY132" s="7"/>
      <c r="CZ132" s="7"/>
      <c r="DA132" s="5"/>
      <c r="DB132" s="5"/>
      <c r="DD132" s="5"/>
      <c r="DE132" s="5"/>
      <c r="DF132" s="5"/>
      <c r="DG132" s="7"/>
      <c r="DH132" s="7"/>
      <c r="DI132" s="7"/>
      <c r="DJ132" s="7"/>
      <c r="DK132" s="7"/>
      <c r="DL132" s="7"/>
      <c r="DM132" s="7"/>
      <c r="DN132" s="7"/>
      <c r="DO132" s="7"/>
      <c r="DP132" s="7"/>
      <c r="DQ132" s="7"/>
      <c r="DR132" s="7"/>
      <c r="DS132" s="7"/>
      <c r="DT132" s="7"/>
      <c r="DU132" s="7"/>
      <c r="DV132" s="5"/>
      <c r="DW132" s="5"/>
      <c r="DX132" s="5"/>
    </row>
    <row r="133" spans="1:128" s="441" customFormat="1" ht="15.75" hidden="1" x14ac:dyDescent="0.25">
      <c r="A133" s="451"/>
      <c r="B133" s="5"/>
      <c r="C133" s="5"/>
      <c r="D133" s="5"/>
      <c r="E133" s="7"/>
      <c r="F133" s="7"/>
      <c r="G133" s="7"/>
      <c r="H133" s="7"/>
      <c r="I133" s="7"/>
      <c r="J133" s="7"/>
      <c r="K133" s="7"/>
      <c r="L133" s="7"/>
      <c r="M133" s="7"/>
      <c r="N133" s="7"/>
      <c r="O133" s="7"/>
      <c r="P133" s="7"/>
      <c r="Q133" s="7"/>
      <c r="R133" s="7"/>
      <c r="S133" s="7"/>
      <c r="T133" s="5"/>
      <c r="U133" s="5"/>
      <c r="V133" s="479"/>
      <c r="X133" s="5"/>
      <c r="Y133" s="5"/>
      <c r="Z133" s="5"/>
      <c r="AA133" s="7"/>
      <c r="AB133" s="7"/>
      <c r="AC133" s="7"/>
      <c r="AD133" s="7"/>
      <c r="AE133" s="7"/>
      <c r="AF133" s="7"/>
      <c r="AG133" s="7"/>
      <c r="AH133" s="7"/>
      <c r="AI133" s="7"/>
      <c r="AJ133" s="7"/>
      <c r="AK133" s="7"/>
      <c r="AL133" s="7"/>
      <c r="AM133" s="7"/>
      <c r="AN133" s="7"/>
      <c r="AO133" s="7"/>
      <c r="AP133" s="5"/>
      <c r="AQ133" s="5"/>
      <c r="AS133" s="5"/>
      <c r="AT133" s="5"/>
      <c r="AU133" s="5"/>
      <c r="AV133" s="7"/>
      <c r="AW133" s="7"/>
      <c r="AX133" s="7"/>
      <c r="AY133" s="7"/>
      <c r="AZ133" s="7"/>
      <c r="BA133" s="7"/>
      <c r="BB133" s="7"/>
      <c r="BC133" s="7"/>
      <c r="BD133" s="7"/>
      <c r="BE133" s="7"/>
      <c r="BF133" s="7"/>
      <c r="BG133" s="7"/>
      <c r="BH133" s="7"/>
      <c r="BI133" s="7"/>
      <c r="BJ133" s="7"/>
      <c r="BK133" s="5"/>
      <c r="BL133" s="5"/>
      <c r="BN133" s="5"/>
      <c r="BO133" s="5"/>
      <c r="BP133" s="5"/>
      <c r="BQ133" s="7"/>
      <c r="BR133" s="7"/>
      <c r="BS133" s="7"/>
      <c r="BT133" s="7"/>
      <c r="BU133" s="7"/>
      <c r="BV133" s="7"/>
      <c r="BW133" s="7"/>
      <c r="BX133" s="7"/>
      <c r="BY133" s="7"/>
      <c r="BZ133" s="7"/>
      <c r="CA133" s="7"/>
      <c r="CB133" s="7"/>
      <c r="CC133" s="7"/>
      <c r="CD133" s="7"/>
      <c r="CE133" s="7"/>
      <c r="CF133" s="5"/>
      <c r="CG133" s="5"/>
      <c r="CI133" s="5"/>
      <c r="CJ133" s="5"/>
      <c r="CK133" s="5"/>
      <c r="CL133" s="7"/>
      <c r="CM133" s="7"/>
      <c r="CN133" s="7"/>
      <c r="CO133" s="7"/>
      <c r="CP133" s="7"/>
      <c r="CQ133" s="7"/>
      <c r="CR133" s="7"/>
      <c r="CS133" s="7"/>
      <c r="CT133" s="7"/>
      <c r="CU133" s="7"/>
      <c r="CV133" s="7"/>
      <c r="CW133" s="7"/>
      <c r="CX133" s="7"/>
      <c r="CY133" s="7"/>
      <c r="CZ133" s="7"/>
      <c r="DA133" s="5"/>
      <c r="DB133" s="5"/>
      <c r="DD133" s="5"/>
      <c r="DE133" s="5"/>
      <c r="DF133" s="5"/>
      <c r="DG133" s="7"/>
      <c r="DH133" s="7"/>
      <c r="DI133" s="7"/>
      <c r="DJ133" s="7"/>
      <c r="DK133" s="7"/>
      <c r="DL133" s="7"/>
      <c r="DM133" s="7"/>
      <c r="DN133" s="7"/>
      <c r="DO133" s="7"/>
      <c r="DP133" s="7"/>
      <c r="DQ133" s="7"/>
      <c r="DR133" s="7"/>
      <c r="DS133" s="7"/>
      <c r="DT133" s="7"/>
      <c r="DU133" s="7"/>
      <c r="DV133" s="5"/>
      <c r="DW133" s="5"/>
      <c r="DX133" s="5"/>
    </row>
    <row r="134" spans="1:128" s="441" customFormat="1" ht="15.75" hidden="1" x14ac:dyDescent="0.25">
      <c r="A134" s="451"/>
      <c r="B134" s="5"/>
      <c r="C134" s="5"/>
      <c r="D134" s="5"/>
      <c r="E134" s="7"/>
      <c r="F134" s="7"/>
      <c r="G134" s="7"/>
      <c r="H134" s="7"/>
      <c r="I134" s="7"/>
      <c r="J134" s="7"/>
      <c r="K134" s="7"/>
      <c r="L134" s="7"/>
      <c r="M134" s="7"/>
      <c r="N134" s="7"/>
      <c r="O134" s="7"/>
      <c r="P134" s="7"/>
      <c r="Q134" s="7"/>
      <c r="R134" s="7"/>
      <c r="S134" s="7"/>
      <c r="T134" s="5"/>
      <c r="U134" s="5"/>
      <c r="V134" s="479"/>
      <c r="X134" s="5"/>
      <c r="Y134" s="5"/>
      <c r="Z134" s="5"/>
      <c r="AA134" s="7"/>
      <c r="AB134" s="7"/>
      <c r="AC134" s="7"/>
      <c r="AD134" s="7"/>
      <c r="AE134" s="7"/>
      <c r="AF134" s="7"/>
      <c r="AG134" s="7"/>
      <c r="AH134" s="7"/>
      <c r="AI134" s="7"/>
      <c r="AJ134" s="7"/>
      <c r="AK134" s="7"/>
      <c r="AL134" s="7"/>
      <c r="AM134" s="7"/>
      <c r="AN134" s="7"/>
      <c r="AO134" s="7"/>
      <c r="AP134" s="5"/>
      <c r="AQ134" s="5"/>
      <c r="AS134" s="5"/>
      <c r="AT134" s="5"/>
      <c r="AU134" s="5"/>
      <c r="AV134" s="7"/>
      <c r="AW134" s="7"/>
      <c r="AX134" s="7"/>
      <c r="AY134" s="7"/>
      <c r="AZ134" s="7"/>
      <c r="BA134" s="7"/>
      <c r="BB134" s="7"/>
      <c r="BC134" s="7"/>
      <c r="BD134" s="7"/>
      <c r="BE134" s="7"/>
      <c r="BF134" s="7"/>
      <c r="BG134" s="7"/>
      <c r="BH134" s="7"/>
      <c r="BI134" s="7"/>
      <c r="BJ134" s="7"/>
      <c r="BK134" s="5"/>
      <c r="BL134" s="5"/>
      <c r="BN134" s="5"/>
      <c r="BO134" s="5"/>
      <c r="BP134" s="5"/>
      <c r="BQ134" s="7"/>
      <c r="BR134" s="7"/>
      <c r="BS134" s="7"/>
      <c r="BT134" s="7"/>
      <c r="BU134" s="7"/>
      <c r="BV134" s="7"/>
      <c r="BW134" s="7"/>
      <c r="BX134" s="7"/>
      <c r="BY134" s="7"/>
      <c r="BZ134" s="7"/>
      <c r="CA134" s="7"/>
      <c r="CB134" s="7"/>
      <c r="CC134" s="7"/>
      <c r="CD134" s="7"/>
      <c r="CE134" s="7"/>
      <c r="CF134" s="5"/>
      <c r="CG134" s="5"/>
      <c r="CI134" s="5"/>
      <c r="CJ134" s="5"/>
      <c r="CK134" s="5"/>
      <c r="CL134" s="7"/>
      <c r="CM134" s="7"/>
      <c r="CN134" s="7"/>
      <c r="CO134" s="7"/>
      <c r="CP134" s="7"/>
      <c r="CQ134" s="7"/>
      <c r="CR134" s="7"/>
      <c r="CS134" s="7"/>
      <c r="CT134" s="7"/>
      <c r="CU134" s="7"/>
      <c r="CV134" s="7"/>
      <c r="CW134" s="7"/>
      <c r="CX134" s="7"/>
      <c r="CY134" s="7"/>
      <c r="CZ134" s="7"/>
      <c r="DA134" s="5"/>
      <c r="DB134" s="5"/>
      <c r="DD134" s="5"/>
      <c r="DE134" s="5"/>
      <c r="DF134" s="5"/>
      <c r="DG134" s="7"/>
      <c r="DH134" s="7"/>
      <c r="DI134" s="7"/>
      <c r="DJ134" s="7"/>
      <c r="DK134" s="7"/>
      <c r="DL134" s="7"/>
      <c r="DM134" s="7"/>
      <c r="DN134" s="7"/>
      <c r="DO134" s="7"/>
      <c r="DP134" s="7"/>
      <c r="DQ134" s="7"/>
      <c r="DR134" s="7"/>
      <c r="DS134" s="7"/>
      <c r="DT134" s="7"/>
      <c r="DU134" s="7"/>
      <c r="DV134" s="5"/>
      <c r="DW134" s="5"/>
      <c r="DX134" s="5"/>
    </row>
    <row r="135" spans="1:128" s="441" customFormat="1" ht="15.75" hidden="1" x14ac:dyDescent="0.25">
      <c r="A135" s="451"/>
      <c r="B135" s="5"/>
      <c r="C135" s="5"/>
      <c r="D135" s="5"/>
      <c r="E135" s="7"/>
      <c r="F135" s="7"/>
      <c r="G135" s="7"/>
      <c r="H135" s="7"/>
      <c r="I135" s="7"/>
      <c r="J135" s="7"/>
      <c r="K135" s="7"/>
      <c r="L135" s="7"/>
      <c r="M135" s="7"/>
      <c r="N135" s="7"/>
      <c r="O135" s="7"/>
      <c r="P135" s="7"/>
      <c r="Q135" s="7"/>
      <c r="R135" s="7"/>
      <c r="S135" s="7"/>
      <c r="T135" s="5"/>
      <c r="U135" s="5"/>
      <c r="V135" s="479"/>
      <c r="X135" s="5"/>
      <c r="Y135" s="5"/>
      <c r="Z135" s="5"/>
      <c r="AA135" s="7"/>
      <c r="AB135" s="7"/>
      <c r="AC135" s="7"/>
      <c r="AD135" s="7"/>
      <c r="AE135" s="7"/>
      <c r="AF135" s="7"/>
      <c r="AG135" s="7"/>
      <c r="AH135" s="7"/>
      <c r="AI135" s="7"/>
      <c r="AJ135" s="7"/>
      <c r="AK135" s="7"/>
      <c r="AL135" s="7"/>
      <c r="AM135" s="7"/>
      <c r="AN135" s="7"/>
      <c r="AO135" s="7"/>
      <c r="AP135" s="5"/>
      <c r="AQ135" s="5"/>
      <c r="AS135" s="5"/>
      <c r="AT135" s="5"/>
      <c r="AU135" s="5"/>
      <c r="AV135" s="7"/>
      <c r="AW135" s="7"/>
      <c r="AX135" s="7"/>
      <c r="AY135" s="7"/>
      <c r="AZ135" s="7"/>
      <c r="BA135" s="7"/>
      <c r="BB135" s="7"/>
      <c r="BC135" s="7"/>
      <c r="BD135" s="7"/>
      <c r="BE135" s="7"/>
      <c r="BF135" s="7"/>
      <c r="BG135" s="7"/>
      <c r="BH135" s="7"/>
      <c r="BI135" s="7"/>
      <c r="BJ135" s="7"/>
      <c r="BK135" s="5"/>
      <c r="BL135" s="5"/>
      <c r="BN135" s="5"/>
      <c r="BO135" s="5"/>
      <c r="BP135" s="5"/>
      <c r="BQ135" s="7"/>
      <c r="BR135" s="7"/>
      <c r="BS135" s="7"/>
      <c r="BT135" s="7"/>
      <c r="BU135" s="7"/>
      <c r="BV135" s="7"/>
      <c r="BW135" s="7"/>
      <c r="BX135" s="7"/>
      <c r="BY135" s="7"/>
      <c r="BZ135" s="7"/>
      <c r="CA135" s="7"/>
      <c r="CB135" s="7"/>
      <c r="CC135" s="7"/>
      <c r="CD135" s="7"/>
      <c r="CE135" s="7"/>
      <c r="CF135" s="5"/>
      <c r="CG135" s="5"/>
      <c r="CI135" s="5"/>
      <c r="CJ135" s="5"/>
      <c r="CK135" s="5"/>
      <c r="CL135" s="7"/>
      <c r="CM135" s="7"/>
      <c r="CN135" s="7"/>
      <c r="CO135" s="7"/>
      <c r="CP135" s="7"/>
      <c r="CQ135" s="7"/>
      <c r="CR135" s="7"/>
      <c r="CS135" s="7"/>
      <c r="CT135" s="7"/>
      <c r="CU135" s="7"/>
      <c r="CV135" s="7"/>
      <c r="CW135" s="7"/>
      <c r="CX135" s="7"/>
      <c r="CY135" s="7"/>
      <c r="CZ135" s="7"/>
      <c r="DA135" s="5"/>
      <c r="DB135" s="5"/>
      <c r="DD135" s="5"/>
      <c r="DE135" s="5"/>
      <c r="DF135" s="5"/>
      <c r="DG135" s="7"/>
      <c r="DH135" s="7"/>
      <c r="DI135" s="7"/>
      <c r="DJ135" s="7"/>
      <c r="DK135" s="7"/>
      <c r="DL135" s="7"/>
      <c r="DM135" s="7"/>
      <c r="DN135" s="7"/>
      <c r="DO135" s="7"/>
      <c r="DP135" s="7"/>
      <c r="DQ135" s="7"/>
      <c r="DR135" s="7"/>
      <c r="DS135" s="7"/>
      <c r="DT135" s="7"/>
      <c r="DU135" s="7"/>
      <c r="DV135" s="5"/>
      <c r="DW135" s="5"/>
      <c r="DX135" s="5"/>
    </row>
    <row r="136" spans="1:128" s="441" customFormat="1" ht="15.75" hidden="1" x14ac:dyDescent="0.25">
      <c r="A136" s="451"/>
      <c r="B136" s="5"/>
      <c r="C136" s="5"/>
      <c r="D136" s="5"/>
      <c r="E136" s="7"/>
      <c r="F136" s="7"/>
      <c r="G136" s="7"/>
      <c r="H136" s="7"/>
      <c r="I136" s="7"/>
      <c r="J136" s="7"/>
      <c r="K136" s="7"/>
      <c r="L136" s="7"/>
      <c r="M136" s="7"/>
      <c r="N136" s="7"/>
      <c r="O136" s="7"/>
      <c r="P136" s="7"/>
      <c r="Q136" s="7"/>
      <c r="R136" s="7"/>
      <c r="S136" s="7"/>
      <c r="T136" s="5"/>
      <c r="U136" s="5"/>
      <c r="V136" s="479"/>
      <c r="X136" s="5"/>
      <c r="Y136" s="5"/>
      <c r="Z136" s="5"/>
      <c r="AA136" s="7"/>
      <c r="AB136" s="7"/>
      <c r="AC136" s="7"/>
      <c r="AD136" s="7"/>
      <c r="AE136" s="7"/>
      <c r="AF136" s="7"/>
      <c r="AG136" s="7"/>
      <c r="AH136" s="7"/>
      <c r="AI136" s="7"/>
      <c r="AJ136" s="7"/>
      <c r="AK136" s="7"/>
      <c r="AL136" s="7"/>
      <c r="AM136" s="7"/>
      <c r="AN136" s="7"/>
      <c r="AO136" s="7"/>
      <c r="AP136" s="5"/>
      <c r="AQ136" s="5"/>
      <c r="AS136" s="5"/>
      <c r="AT136" s="5"/>
      <c r="AU136" s="5"/>
      <c r="AV136" s="7"/>
      <c r="AW136" s="7"/>
      <c r="AX136" s="7"/>
      <c r="AY136" s="7"/>
      <c r="AZ136" s="7"/>
      <c r="BA136" s="7"/>
      <c r="BB136" s="7"/>
      <c r="BC136" s="7"/>
      <c r="BD136" s="7"/>
      <c r="BE136" s="7"/>
      <c r="BF136" s="7"/>
      <c r="BG136" s="7"/>
      <c r="BH136" s="7"/>
      <c r="BI136" s="7"/>
      <c r="BJ136" s="7"/>
      <c r="BK136" s="5"/>
      <c r="BL136" s="5"/>
      <c r="BN136" s="5"/>
      <c r="BO136" s="5"/>
      <c r="BP136" s="5"/>
      <c r="BQ136" s="7"/>
      <c r="BR136" s="7"/>
      <c r="BS136" s="7"/>
      <c r="BT136" s="7"/>
      <c r="BU136" s="7"/>
      <c r="BV136" s="7"/>
      <c r="BW136" s="7"/>
      <c r="BX136" s="7"/>
      <c r="BY136" s="7"/>
      <c r="BZ136" s="7"/>
      <c r="CA136" s="7"/>
      <c r="CB136" s="7"/>
      <c r="CC136" s="7"/>
      <c r="CD136" s="7"/>
      <c r="CE136" s="7"/>
      <c r="CF136" s="5"/>
      <c r="CG136" s="5"/>
      <c r="CI136" s="5"/>
      <c r="CJ136" s="5"/>
      <c r="CK136" s="5"/>
      <c r="CL136" s="7"/>
      <c r="CM136" s="7"/>
      <c r="CN136" s="7"/>
      <c r="CO136" s="7"/>
      <c r="CP136" s="7"/>
      <c r="CQ136" s="7"/>
      <c r="CR136" s="7"/>
      <c r="CS136" s="7"/>
      <c r="CT136" s="7"/>
      <c r="CU136" s="7"/>
      <c r="CV136" s="7"/>
      <c r="CW136" s="7"/>
      <c r="CX136" s="7"/>
      <c r="CY136" s="7"/>
      <c r="CZ136" s="7"/>
      <c r="DA136" s="5"/>
      <c r="DB136" s="5"/>
      <c r="DD136" s="5"/>
      <c r="DE136" s="5"/>
      <c r="DF136" s="5"/>
      <c r="DG136" s="7"/>
      <c r="DH136" s="7"/>
      <c r="DI136" s="7"/>
      <c r="DJ136" s="7"/>
      <c r="DK136" s="7"/>
      <c r="DL136" s="7"/>
      <c r="DM136" s="7"/>
      <c r="DN136" s="7"/>
      <c r="DO136" s="7"/>
      <c r="DP136" s="7"/>
      <c r="DQ136" s="7"/>
      <c r="DR136" s="7"/>
      <c r="DS136" s="7"/>
      <c r="DT136" s="7"/>
      <c r="DU136" s="7"/>
      <c r="DV136" s="5"/>
      <c r="DW136" s="5"/>
      <c r="DX136" s="5"/>
    </row>
    <row r="137" spans="1:128" s="441" customFormat="1" ht="15.75" hidden="1" x14ac:dyDescent="0.25">
      <c r="A137" s="451"/>
      <c r="B137" s="5"/>
      <c r="C137" s="5"/>
      <c r="D137" s="5"/>
      <c r="E137" s="7"/>
      <c r="F137" s="7"/>
      <c r="G137" s="7"/>
      <c r="H137" s="7"/>
      <c r="I137" s="7"/>
      <c r="J137" s="7"/>
      <c r="K137" s="7"/>
      <c r="L137" s="7"/>
      <c r="M137" s="7"/>
      <c r="N137" s="7"/>
      <c r="O137" s="7"/>
      <c r="P137" s="7"/>
      <c r="Q137" s="7"/>
      <c r="R137" s="7"/>
      <c r="S137" s="7"/>
      <c r="T137" s="5"/>
      <c r="U137" s="5"/>
      <c r="V137" s="479"/>
      <c r="X137" s="5"/>
      <c r="Y137" s="5"/>
      <c r="Z137" s="5"/>
      <c r="AA137" s="7"/>
      <c r="AB137" s="7"/>
      <c r="AC137" s="7"/>
      <c r="AD137" s="7"/>
      <c r="AE137" s="7"/>
      <c r="AF137" s="7"/>
      <c r="AG137" s="7"/>
      <c r="AH137" s="7"/>
      <c r="AI137" s="7"/>
      <c r="AJ137" s="7"/>
      <c r="AK137" s="7"/>
      <c r="AL137" s="7"/>
      <c r="AM137" s="7"/>
      <c r="AN137" s="7"/>
      <c r="AO137" s="7"/>
      <c r="AP137" s="5"/>
      <c r="AQ137" s="5"/>
      <c r="AS137" s="5"/>
      <c r="AT137" s="5"/>
      <c r="AU137" s="5"/>
      <c r="AV137" s="7"/>
      <c r="AW137" s="7"/>
      <c r="AX137" s="7"/>
      <c r="AY137" s="7"/>
      <c r="AZ137" s="7"/>
      <c r="BA137" s="7"/>
      <c r="BB137" s="7"/>
      <c r="BC137" s="7"/>
      <c r="BD137" s="7"/>
      <c r="BE137" s="7"/>
      <c r="BF137" s="7"/>
      <c r="BG137" s="7"/>
      <c r="BH137" s="7"/>
      <c r="BI137" s="7"/>
      <c r="BJ137" s="7"/>
      <c r="BK137" s="5"/>
      <c r="BL137" s="5"/>
      <c r="BN137" s="5"/>
      <c r="BO137" s="5"/>
      <c r="BP137" s="5"/>
      <c r="BQ137" s="7"/>
      <c r="BR137" s="7"/>
      <c r="BS137" s="7"/>
      <c r="BT137" s="7"/>
      <c r="BU137" s="7"/>
      <c r="BV137" s="7"/>
      <c r="BW137" s="7"/>
      <c r="BX137" s="7"/>
      <c r="BY137" s="7"/>
      <c r="BZ137" s="7"/>
      <c r="CA137" s="7"/>
      <c r="CB137" s="7"/>
      <c r="CC137" s="7"/>
      <c r="CD137" s="7"/>
      <c r="CE137" s="7"/>
      <c r="CF137" s="5"/>
      <c r="CG137" s="5"/>
      <c r="CI137" s="5"/>
      <c r="CJ137" s="5"/>
      <c r="CK137" s="5"/>
      <c r="CL137" s="7"/>
      <c r="CM137" s="7"/>
      <c r="CN137" s="7"/>
      <c r="CO137" s="7"/>
      <c r="CP137" s="7"/>
      <c r="CQ137" s="7"/>
      <c r="CR137" s="7"/>
      <c r="CS137" s="7"/>
      <c r="CT137" s="7"/>
      <c r="CU137" s="7"/>
      <c r="CV137" s="7"/>
      <c r="CW137" s="7"/>
      <c r="CX137" s="7"/>
      <c r="CY137" s="7"/>
      <c r="CZ137" s="7"/>
      <c r="DA137" s="5"/>
      <c r="DB137" s="5"/>
      <c r="DD137" s="5"/>
      <c r="DE137" s="5"/>
      <c r="DF137" s="5"/>
      <c r="DG137" s="7"/>
      <c r="DH137" s="7"/>
      <c r="DI137" s="7"/>
      <c r="DJ137" s="7"/>
      <c r="DK137" s="7"/>
      <c r="DL137" s="7"/>
      <c r="DM137" s="7"/>
      <c r="DN137" s="7"/>
      <c r="DO137" s="7"/>
      <c r="DP137" s="7"/>
      <c r="DQ137" s="7"/>
      <c r="DR137" s="7"/>
      <c r="DS137" s="7"/>
      <c r="DT137" s="7"/>
      <c r="DU137" s="7"/>
      <c r="DV137" s="5"/>
      <c r="DW137" s="5"/>
      <c r="DX137" s="5"/>
    </row>
    <row r="138" spans="1:128" s="441" customFormat="1" ht="15.75" hidden="1" x14ac:dyDescent="0.25">
      <c r="A138" s="451"/>
      <c r="B138" s="5"/>
      <c r="C138" s="5"/>
      <c r="D138" s="5"/>
      <c r="E138" s="7"/>
      <c r="F138" s="7"/>
      <c r="G138" s="7"/>
      <c r="H138" s="7"/>
      <c r="I138" s="7"/>
      <c r="J138" s="7"/>
      <c r="K138" s="7"/>
      <c r="L138" s="7"/>
      <c r="M138" s="7"/>
      <c r="N138" s="7"/>
      <c r="O138" s="7"/>
      <c r="P138" s="7"/>
      <c r="Q138" s="7"/>
      <c r="R138" s="7"/>
      <c r="S138" s="7"/>
      <c r="T138" s="5"/>
      <c r="U138" s="5"/>
      <c r="V138" s="479"/>
      <c r="X138" s="5"/>
      <c r="Y138" s="5"/>
      <c r="Z138" s="5"/>
      <c r="AA138" s="7"/>
      <c r="AB138" s="7"/>
      <c r="AC138" s="7"/>
      <c r="AD138" s="7"/>
      <c r="AE138" s="7"/>
      <c r="AF138" s="7"/>
      <c r="AG138" s="7"/>
      <c r="AH138" s="7"/>
      <c r="AI138" s="7"/>
      <c r="AJ138" s="7"/>
      <c r="AK138" s="7"/>
      <c r="AL138" s="7"/>
      <c r="AM138" s="7"/>
      <c r="AN138" s="7"/>
      <c r="AO138" s="7"/>
      <c r="AP138" s="5"/>
      <c r="AQ138" s="5"/>
      <c r="AS138" s="5"/>
      <c r="AT138" s="5"/>
      <c r="AU138" s="5"/>
      <c r="AV138" s="7"/>
      <c r="AW138" s="7"/>
      <c r="AX138" s="7"/>
      <c r="AY138" s="7"/>
      <c r="AZ138" s="7"/>
      <c r="BA138" s="7"/>
      <c r="BB138" s="7"/>
      <c r="BC138" s="7"/>
      <c r="BD138" s="7"/>
      <c r="BE138" s="7"/>
      <c r="BF138" s="7"/>
      <c r="BG138" s="7"/>
      <c r="BH138" s="7"/>
      <c r="BI138" s="7"/>
      <c r="BJ138" s="7"/>
      <c r="BK138" s="5"/>
      <c r="BL138" s="5"/>
      <c r="BN138" s="5"/>
      <c r="BO138" s="5"/>
      <c r="BP138" s="5"/>
      <c r="BQ138" s="7"/>
      <c r="BR138" s="7"/>
      <c r="BS138" s="7"/>
      <c r="BT138" s="7"/>
      <c r="BU138" s="7"/>
      <c r="BV138" s="7"/>
      <c r="BW138" s="7"/>
      <c r="BX138" s="7"/>
      <c r="BY138" s="7"/>
      <c r="BZ138" s="7"/>
      <c r="CA138" s="7"/>
      <c r="CB138" s="7"/>
      <c r="CC138" s="7"/>
      <c r="CD138" s="7"/>
      <c r="CE138" s="7"/>
      <c r="CF138" s="5"/>
      <c r="CG138" s="5"/>
      <c r="CI138" s="5"/>
      <c r="CJ138" s="5"/>
      <c r="CK138" s="5"/>
      <c r="CL138" s="7"/>
      <c r="CM138" s="7"/>
      <c r="CN138" s="7"/>
      <c r="CO138" s="7"/>
      <c r="CP138" s="7"/>
      <c r="CQ138" s="7"/>
      <c r="CR138" s="7"/>
      <c r="CS138" s="7"/>
      <c r="CT138" s="7"/>
      <c r="CU138" s="7"/>
      <c r="CV138" s="7"/>
      <c r="CW138" s="7"/>
      <c r="CX138" s="7"/>
      <c r="CY138" s="7"/>
      <c r="CZ138" s="7"/>
      <c r="DA138" s="5"/>
      <c r="DB138" s="5"/>
      <c r="DD138" s="5"/>
      <c r="DE138" s="5"/>
      <c r="DF138" s="5"/>
      <c r="DG138" s="7"/>
      <c r="DH138" s="7"/>
      <c r="DI138" s="7"/>
      <c r="DJ138" s="7"/>
      <c r="DK138" s="7"/>
      <c r="DL138" s="7"/>
      <c r="DM138" s="7"/>
      <c r="DN138" s="7"/>
      <c r="DO138" s="7"/>
      <c r="DP138" s="7"/>
      <c r="DQ138" s="7"/>
      <c r="DR138" s="7"/>
      <c r="DS138" s="7"/>
      <c r="DT138" s="7"/>
      <c r="DU138" s="7"/>
      <c r="DV138" s="5"/>
      <c r="DW138" s="5"/>
      <c r="DX138" s="5"/>
    </row>
    <row r="139" spans="1:128" s="441" customFormat="1" ht="15.75" hidden="1" x14ac:dyDescent="0.25">
      <c r="A139" s="451"/>
      <c r="B139" s="5"/>
      <c r="C139" s="5"/>
      <c r="D139" s="5"/>
      <c r="E139" s="7"/>
      <c r="F139" s="7"/>
      <c r="G139" s="7"/>
      <c r="H139" s="7"/>
      <c r="I139" s="7"/>
      <c r="J139" s="7"/>
      <c r="K139" s="7"/>
      <c r="L139" s="7"/>
      <c r="M139" s="7"/>
      <c r="N139" s="7"/>
      <c r="O139" s="7"/>
      <c r="P139" s="7"/>
      <c r="Q139" s="7"/>
      <c r="R139" s="7"/>
      <c r="S139" s="7"/>
      <c r="T139" s="5"/>
      <c r="U139" s="5"/>
      <c r="V139" s="479"/>
      <c r="X139" s="5"/>
      <c r="Y139" s="5"/>
      <c r="Z139" s="5"/>
      <c r="AA139" s="7"/>
      <c r="AB139" s="7"/>
      <c r="AC139" s="7"/>
      <c r="AD139" s="7"/>
      <c r="AE139" s="7"/>
      <c r="AF139" s="7"/>
      <c r="AG139" s="7"/>
      <c r="AH139" s="7"/>
      <c r="AI139" s="7"/>
      <c r="AJ139" s="7"/>
      <c r="AK139" s="7"/>
      <c r="AL139" s="7"/>
      <c r="AM139" s="7"/>
      <c r="AN139" s="7"/>
      <c r="AO139" s="7"/>
      <c r="AP139" s="5"/>
      <c r="AQ139" s="5"/>
      <c r="AS139" s="5"/>
      <c r="AT139" s="5"/>
      <c r="AU139" s="5"/>
      <c r="AV139" s="7"/>
      <c r="AW139" s="7"/>
      <c r="AX139" s="7"/>
      <c r="AY139" s="7"/>
      <c r="AZ139" s="7"/>
      <c r="BA139" s="7"/>
      <c r="BB139" s="7"/>
      <c r="BC139" s="7"/>
      <c r="BD139" s="7"/>
      <c r="BE139" s="7"/>
      <c r="BF139" s="7"/>
      <c r="BG139" s="7"/>
      <c r="BH139" s="7"/>
      <c r="BI139" s="7"/>
      <c r="BJ139" s="7"/>
      <c r="BK139" s="5"/>
      <c r="BL139" s="5"/>
      <c r="BN139" s="5"/>
      <c r="BO139" s="5"/>
      <c r="BP139" s="5"/>
      <c r="BQ139" s="7"/>
      <c r="BR139" s="7"/>
      <c r="BS139" s="7"/>
      <c r="BT139" s="7"/>
      <c r="BU139" s="7"/>
      <c r="BV139" s="7"/>
      <c r="BW139" s="7"/>
      <c r="BX139" s="7"/>
      <c r="BY139" s="7"/>
      <c r="BZ139" s="7"/>
      <c r="CA139" s="7"/>
      <c r="CB139" s="7"/>
      <c r="CC139" s="7"/>
      <c r="CD139" s="7"/>
      <c r="CE139" s="7"/>
      <c r="CF139" s="5"/>
      <c r="CG139" s="5"/>
      <c r="CI139" s="5"/>
      <c r="CJ139" s="5"/>
      <c r="CK139" s="5"/>
      <c r="CL139" s="7"/>
      <c r="CM139" s="7"/>
      <c r="CN139" s="7"/>
      <c r="CO139" s="7"/>
      <c r="CP139" s="7"/>
      <c r="CQ139" s="7"/>
      <c r="CR139" s="7"/>
      <c r="CS139" s="7"/>
      <c r="CT139" s="7"/>
      <c r="CU139" s="7"/>
      <c r="CV139" s="7"/>
      <c r="CW139" s="7"/>
      <c r="CX139" s="7"/>
      <c r="CY139" s="7"/>
      <c r="CZ139" s="7"/>
      <c r="DA139" s="5"/>
      <c r="DB139" s="5"/>
      <c r="DD139" s="5"/>
      <c r="DE139" s="5"/>
      <c r="DF139" s="5"/>
      <c r="DG139" s="7"/>
      <c r="DH139" s="7"/>
      <c r="DI139" s="7"/>
      <c r="DJ139" s="7"/>
      <c r="DK139" s="7"/>
      <c r="DL139" s="7"/>
      <c r="DM139" s="7"/>
      <c r="DN139" s="7"/>
      <c r="DO139" s="7"/>
      <c r="DP139" s="7"/>
      <c r="DQ139" s="7"/>
      <c r="DR139" s="7"/>
      <c r="DS139" s="7"/>
      <c r="DT139" s="7"/>
      <c r="DU139" s="7"/>
      <c r="DV139" s="5"/>
      <c r="DW139" s="5"/>
      <c r="DX139" s="5"/>
    </row>
    <row r="140" spans="1:128" s="441" customFormat="1" ht="15.75" hidden="1" x14ac:dyDescent="0.25">
      <c r="A140" s="451"/>
      <c r="B140" s="5"/>
      <c r="C140" s="5"/>
      <c r="D140" s="5"/>
      <c r="E140" s="7"/>
      <c r="F140" s="7"/>
      <c r="G140" s="7"/>
      <c r="H140" s="7"/>
      <c r="I140" s="7"/>
      <c r="J140" s="7"/>
      <c r="K140" s="7"/>
      <c r="L140" s="7"/>
      <c r="M140" s="7"/>
      <c r="N140" s="7"/>
      <c r="O140" s="7"/>
      <c r="P140" s="7"/>
      <c r="Q140" s="7"/>
      <c r="R140" s="7"/>
      <c r="S140" s="7"/>
      <c r="T140" s="5"/>
      <c r="U140" s="5"/>
      <c r="V140" s="479"/>
      <c r="X140" s="5"/>
      <c r="Y140" s="5"/>
      <c r="Z140" s="5"/>
      <c r="AA140" s="7"/>
      <c r="AB140" s="7"/>
      <c r="AC140" s="7"/>
      <c r="AD140" s="7"/>
      <c r="AE140" s="7"/>
      <c r="AF140" s="7"/>
      <c r="AG140" s="7"/>
      <c r="AH140" s="7"/>
      <c r="AI140" s="7"/>
      <c r="AJ140" s="7"/>
      <c r="AK140" s="7"/>
      <c r="AL140" s="7"/>
      <c r="AM140" s="7"/>
      <c r="AN140" s="7"/>
      <c r="AO140" s="7"/>
      <c r="AP140" s="5"/>
      <c r="AQ140" s="5"/>
      <c r="AS140" s="5"/>
      <c r="AT140" s="5"/>
      <c r="AU140" s="5"/>
      <c r="AV140" s="7"/>
      <c r="AW140" s="7"/>
      <c r="AX140" s="7"/>
      <c r="AY140" s="7"/>
      <c r="AZ140" s="7"/>
      <c r="BA140" s="7"/>
      <c r="BB140" s="7"/>
      <c r="BC140" s="7"/>
      <c r="BD140" s="7"/>
      <c r="BE140" s="7"/>
      <c r="BF140" s="7"/>
      <c r="BG140" s="7"/>
      <c r="BH140" s="7"/>
      <c r="BI140" s="7"/>
      <c r="BJ140" s="7"/>
      <c r="BK140" s="5"/>
      <c r="BL140" s="5"/>
      <c r="BN140" s="5"/>
      <c r="BO140" s="5"/>
      <c r="BP140" s="5"/>
      <c r="BQ140" s="7"/>
      <c r="BR140" s="7"/>
      <c r="BS140" s="7"/>
      <c r="BT140" s="7"/>
      <c r="BU140" s="7"/>
      <c r="BV140" s="7"/>
      <c r="BW140" s="7"/>
      <c r="BX140" s="7"/>
      <c r="BY140" s="7"/>
      <c r="BZ140" s="7"/>
      <c r="CA140" s="7"/>
      <c r="CB140" s="7"/>
      <c r="CC140" s="7"/>
      <c r="CD140" s="7"/>
      <c r="CE140" s="7"/>
      <c r="CF140" s="5"/>
      <c r="CG140" s="5"/>
      <c r="CI140" s="5"/>
      <c r="CJ140" s="5"/>
      <c r="CK140" s="5"/>
      <c r="CL140" s="7"/>
      <c r="CM140" s="7"/>
      <c r="CN140" s="7"/>
      <c r="CO140" s="7"/>
      <c r="CP140" s="7"/>
      <c r="CQ140" s="7"/>
      <c r="CR140" s="7"/>
      <c r="CS140" s="7"/>
      <c r="CT140" s="7"/>
      <c r="CU140" s="7"/>
      <c r="CV140" s="7"/>
      <c r="CW140" s="7"/>
      <c r="CX140" s="7"/>
      <c r="CY140" s="7"/>
      <c r="CZ140" s="7"/>
      <c r="DA140" s="5"/>
      <c r="DB140" s="5"/>
      <c r="DD140" s="5"/>
      <c r="DE140" s="5"/>
      <c r="DF140" s="5"/>
      <c r="DG140" s="7"/>
      <c r="DH140" s="7"/>
      <c r="DI140" s="7"/>
      <c r="DJ140" s="7"/>
      <c r="DK140" s="7"/>
      <c r="DL140" s="7"/>
      <c r="DM140" s="7"/>
      <c r="DN140" s="7"/>
      <c r="DO140" s="7"/>
      <c r="DP140" s="7"/>
      <c r="DQ140" s="7"/>
      <c r="DR140" s="7"/>
      <c r="DS140" s="7"/>
      <c r="DT140" s="7"/>
      <c r="DU140" s="7"/>
      <c r="DV140" s="5"/>
      <c r="DW140" s="5"/>
      <c r="DX140" s="5"/>
    </row>
    <row r="141" spans="1:128" s="441" customFormat="1" ht="15.75" hidden="1" x14ac:dyDescent="0.25">
      <c r="A141" s="451"/>
      <c r="B141" s="5"/>
      <c r="C141" s="5"/>
      <c r="D141" s="5"/>
      <c r="E141" s="7"/>
      <c r="F141" s="7"/>
      <c r="G141" s="7"/>
      <c r="H141" s="7"/>
      <c r="I141" s="7"/>
      <c r="J141" s="7"/>
      <c r="K141" s="7"/>
      <c r="L141" s="7"/>
      <c r="M141" s="7"/>
      <c r="N141" s="7"/>
      <c r="O141" s="7"/>
      <c r="P141" s="7"/>
      <c r="Q141" s="7"/>
      <c r="R141" s="7"/>
      <c r="S141" s="7"/>
      <c r="T141" s="5"/>
      <c r="U141" s="5"/>
      <c r="V141" s="479"/>
      <c r="X141" s="5"/>
      <c r="Y141" s="5"/>
      <c r="Z141" s="5"/>
      <c r="AA141" s="7"/>
      <c r="AB141" s="7"/>
      <c r="AC141" s="7"/>
      <c r="AD141" s="7"/>
      <c r="AE141" s="7"/>
      <c r="AF141" s="7"/>
      <c r="AG141" s="7"/>
      <c r="AH141" s="7"/>
      <c r="AI141" s="7"/>
      <c r="AJ141" s="7"/>
      <c r="AK141" s="7"/>
      <c r="AL141" s="7"/>
      <c r="AM141" s="7"/>
      <c r="AN141" s="7"/>
      <c r="AO141" s="7"/>
      <c r="AP141" s="5"/>
      <c r="AQ141" s="5"/>
      <c r="AS141" s="5"/>
      <c r="AT141" s="5"/>
      <c r="AU141" s="5"/>
      <c r="AV141" s="7"/>
      <c r="AW141" s="7"/>
      <c r="AX141" s="7"/>
      <c r="AY141" s="7"/>
      <c r="AZ141" s="7"/>
      <c r="BA141" s="7"/>
      <c r="BB141" s="7"/>
      <c r="BC141" s="7"/>
      <c r="BD141" s="7"/>
      <c r="BE141" s="7"/>
      <c r="BF141" s="7"/>
      <c r="BG141" s="7"/>
      <c r="BH141" s="7"/>
      <c r="BI141" s="7"/>
      <c r="BJ141" s="7"/>
      <c r="BK141" s="5"/>
      <c r="BL141" s="5"/>
      <c r="BN141" s="5"/>
      <c r="BO141" s="5"/>
      <c r="BP141" s="5"/>
      <c r="BQ141" s="7"/>
      <c r="BR141" s="7"/>
      <c r="BS141" s="7"/>
      <c r="BT141" s="7"/>
      <c r="BU141" s="7"/>
      <c r="BV141" s="7"/>
      <c r="BW141" s="7"/>
      <c r="BX141" s="7"/>
      <c r="BY141" s="7"/>
      <c r="BZ141" s="7"/>
      <c r="CA141" s="7"/>
      <c r="CB141" s="7"/>
      <c r="CC141" s="7"/>
      <c r="CD141" s="7"/>
      <c r="CE141" s="7"/>
      <c r="CF141" s="5"/>
      <c r="CG141" s="5"/>
      <c r="CI141" s="5"/>
      <c r="CJ141" s="5"/>
      <c r="CK141" s="5"/>
      <c r="CL141" s="7"/>
      <c r="CM141" s="7"/>
      <c r="CN141" s="7"/>
      <c r="CO141" s="7"/>
      <c r="CP141" s="7"/>
      <c r="CQ141" s="7"/>
      <c r="CR141" s="7"/>
      <c r="CS141" s="7"/>
      <c r="CT141" s="7"/>
      <c r="CU141" s="7"/>
      <c r="CV141" s="7"/>
      <c r="CW141" s="7"/>
      <c r="CX141" s="7"/>
      <c r="CY141" s="7"/>
      <c r="CZ141" s="7"/>
      <c r="DA141" s="5"/>
      <c r="DB141" s="5"/>
      <c r="DD141" s="5"/>
      <c r="DE141" s="5"/>
      <c r="DF141" s="5"/>
      <c r="DG141" s="7"/>
      <c r="DH141" s="7"/>
      <c r="DI141" s="7"/>
      <c r="DJ141" s="7"/>
      <c r="DK141" s="7"/>
      <c r="DL141" s="7"/>
      <c r="DM141" s="7"/>
      <c r="DN141" s="7"/>
      <c r="DO141" s="7"/>
      <c r="DP141" s="7"/>
      <c r="DQ141" s="7"/>
      <c r="DR141" s="7"/>
      <c r="DS141" s="7"/>
      <c r="DT141" s="7"/>
      <c r="DU141" s="7"/>
      <c r="DV141" s="5"/>
      <c r="DW141" s="5"/>
      <c r="DX141" s="5"/>
    </row>
    <row r="142" spans="1:128" s="441" customFormat="1" ht="15.75" hidden="1" x14ac:dyDescent="0.25">
      <c r="A142" s="451"/>
      <c r="B142" s="5"/>
      <c r="C142" s="5"/>
      <c r="D142" s="5"/>
      <c r="E142" s="7"/>
      <c r="F142" s="7"/>
      <c r="G142" s="7"/>
      <c r="H142" s="7"/>
      <c r="I142" s="7"/>
      <c r="J142" s="7"/>
      <c r="K142" s="7"/>
      <c r="L142" s="7"/>
      <c r="M142" s="7"/>
      <c r="N142" s="7"/>
      <c r="O142" s="7"/>
      <c r="P142" s="7"/>
      <c r="Q142" s="7"/>
      <c r="R142" s="7"/>
      <c r="S142" s="7"/>
      <c r="T142" s="5"/>
      <c r="U142" s="5"/>
      <c r="V142" s="479"/>
      <c r="X142" s="5"/>
      <c r="Y142" s="5"/>
      <c r="Z142" s="5"/>
      <c r="AA142" s="7"/>
      <c r="AB142" s="7"/>
      <c r="AC142" s="7"/>
      <c r="AD142" s="7"/>
      <c r="AE142" s="7"/>
      <c r="AF142" s="7"/>
      <c r="AG142" s="7"/>
      <c r="AH142" s="7"/>
      <c r="AI142" s="7"/>
      <c r="AJ142" s="7"/>
      <c r="AK142" s="7"/>
      <c r="AL142" s="7"/>
      <c r="AM142" s="7"/>
      <c r="AN142" s="7"/>
      <c r="AO142" s="7"/>
      <c r="AP142" s="5"/>
      <c r="AQ142" s="5"/>
      <c r="AS142" s="5"/>
      <c r="AT142" s="5"/>
      <c r="AU142" s="5"/>
      <c r="AV142" s="7"/>
      <c r="AW142" s="7"/>
      <c r="AX142" s="7"/>
      <c r="AY142" s="7"/>
      <c r="AZ142" s="7"/>
      <c r="BA142" s="7"/>
      <c r="BB142" s="7"/>
      <c r="BC142" s="7"/>
      <c r="BD142" s="7"/>
      <c r="BE142" s="7"/>
      <c r="BF142" s="7"/>
      <c r="BG142" s="7"/>
      <c r="BH142" s="7"/>
      <c r="BI142" s="7"/>
      <c r="BJ142" s="7"/>
      <c r="BK142" s="5"/>
      <c r="BL142" s="5"/>
      <c r="BN142" s="5"/>
      <c r="BO142" s="5"/>
      <c r="BP142" s="5"/>
      <c r="BQ142" s="7"/>
      <c r="BR142" s="7"/>
      <c r="BS142" s="7"/>
      <c r="BT142" s="7"/>
      <c r="BU142" s="7"/>
      <c r="BV142" s="7"/>
      <c r="BW142" s="7"/>
      <c r="BX142" s="7"/>
      <c r="BY142" s="7"/>
      <c r="BZ142" s="7"/>
      <c r="CA142" s="7"/>
      <c r="CB142" s="7"/>
      <c r="CC142" s="7"/>
      <c r="CD142" s="7"/>
      <c r="CE142" s="7"/>
      <c r="CF142" s="5"/>
      <c r="CG142" s="5"/>
      <c r="CI142" s="5"/>
      <c r="CJ142" s="5"/>
      <c r="CK142" s="5"/>
      <c r="CL142" s="7"/>
      <c r="CM142" s="7"/>
      <c r="CN142" s="7"/>
      <c r="CO142" s="7"/>
      <c r="CP142" s="7"/>
      <c r="CQ142" s="7"/>
      <c r="CR142" s="7"/>
      <c r="CS142" s="7"/>
      <c r="CT142" s="7"/>
      <c r="CU142" s="7"/>
      <c r="CV142" s="7"/>
      <c r="CW142" s="7"/>
      <c r="CX142" s="7"/>
      <c r="CY142" s="7"/>
      <c r="CZ142" s="7"/>
      <c r="DA142" s="5"/>
      <c r="DB142" s="5"/>
      <c r="DD142" s="5"/>
      <c r="DE142" s="5"/>
      <c r="DF142" s="5"/>
      <c r="DG142" s="7"/>
      <c r="DH142" s="7"/>
      <c r="DI142" s="7"/>
      <c r="DJ142" s="7"/>
      <c r="DK142" s="7"/>
      <c r="DL142" s="7"/>
      <c r="DM142" s="7"/>
      <c r="DN142" s="7"/>
      <c r="DO142" s="7"/>
      <c r="DP142" s="7"/>
      <c r="DQ142" s="7"/>
      <c r="DR142" s="7"/>
      <c r="DS142" s="7"/>
      <c r="DT142" s="7"/>
      <c r="DU142" s="7"/>
      <c r="DV142" s="5"/>
      <c r="DW142" s="5"/>
      <c r="DX142" s="5"/>
    </row>
    <row r="143" spans="1:128" s="441" customFormat="1" ht="15.75" hidden="1" x14ac:dyDescent="0.25">
      <c r="A143" s="451"/>
      <c r="B143" s="5"/>
      <c r="C143" s="5"/>
      <c r="D143" s="5"/>
      <c r="E143" s="7"/>
      <c r="F143" s="7"/>
      <c r="G143" s="7"/>
      <c r="H143" s="7"/>
      <c r="I143" s="7"/>
      <c r="J143" s="7"/>
      <c r="K143" s="7"/>
      <c r="L143" s="7"/>
      <c r="M143" s="7"/>
      <c r="N143" s="7"/>
      <c r="O143" s="7"/>
      <c r="P143" s="7"/>
      <c r="Q143" s="7"/>
      <c r="R143" s="7"/>
      <c r="S143" s="7"/>
      <c r="T143" s="5"/>
      <c r="U143" s="5"/>
      <c r="V143" s="479"/>
      <c r="X143" s="5"/>
      <c r="Y143" s="5"/>
      <c r="Z143" s="5"/>
      <c r="AA143" s="7"/>
      <c r="AB143" s="7"/>
      <c r="AC143" s="7"/>
      <c r="AD143" s="7"/>
      <c r="AE143" s="7"/>
      <c r="AF143" s="7"/>
      <c r="AG143" s="7"/>
      <c r="AH143" s="7"/>
      <c r="AI143" s="7"/>
      <c r="AJ143" s="7"/>
      <c r="AK143" s="7"/>
      <c r="AL143" s="7"/>
      <c r="AM143" s="7"/>
      <c r="AN143" s="7"/>
      <c r="AO143" s="7"/>
      <c r="AP143" s="5"/>
      <c r="AQ143" s="5"/>
      <c r="AS143" s="5"/>
      <c r="AT143" s="5"/>
      <c r="AU143" s="5"/>
      <c r="AV143" s="7"/>
      <c r="AW143" s="7"/>
      <c r="AX143" s="7"/>
      <c r="AY143" s="7"/>
      <c r="AZ143" s="7"/>
      <c r="BA143" s="7"/>
      <c r="BB143" s="7"/>
      <c r="BC143" s="7"/>
      <c r="BD143" s="7"/>
      <c r="BE143" s="7"/>
      <c r="BF143" s="7"/>
      <c r="BG143" s="7"/>
      <c r="BH143" s="7"/>
      <c r="BI143" s="7"/>
      <c r="BJ143" s="7"/>
      <c r="BK143" s="5"/>
      <c r="BL143" s="5"/>
      <c r="BN143" s="5"/>
      <c r="BO143" s="5"/>
      <c r="BP143" s="5"/>
      <c r="BQ143" s="7"/>
      <c r="BR143" s="7"/>
      <c r="BS143" s="7"/>
      <c r="BT143" s="7"/>
      <c r="BU143" s="7"/>
      <c r="BV143" s="7"/>
      <c r="BW143" s="7"/>
      <c r="BX143" s="7"/>
      <c r="BY143" s="7"/>
      <c r="BZ143" s="7"/>
      <c r="CA143" s="7"/>
      <c r="CB143" s="7"/>
      <c r="CC143" s="7"/>
      <c r="CD143" s="7"/>
      <c r="CE143" s="7"/>
      <c r="CF143" s="5"/>
      <c r="CG143" s="5"/>
      <c r="CI143" s="5"/>
      <c r="CJ143" s="5"/>
      <c r="CK143" s="5"/>
      <c r="CL143" s="7"/>
      <c r="CM143" s="7"/>
      <c r="CN143" s="7"/>
      <c r="CO143" s="7"/>
      <c r="CP143" s="7"/>
      <c r="CQ143" s="7"/>
      <c r="CR143" s="7"/>
      <c r="CS143" s="7"/>
      <c r="CT143" s="7"/>
      <c r="CU143" s="7"/>
      <c r="CV143" s="7"/>
      <c r="CW143" s="7"/>
      <c r="CX143" s="7"/>
      <c r="CY143" s="7"/>
      <c r="CZ143" s="7"/>
      <c r="DA143" s="5"/>
      <c r="DB143" s="5"/>
      <c r="DD143" s="5"/>
      <c r="DE143" s="5"/>
      <c r="DF143" s="5"/>
      <c r="DG143" s="7"/>
      <c r="DH143" s="7"/>
      <c r="DI143" s="7"/>
      <c r="DJ143" s="7"/>
      <c r="DK143" s="7"/>
      <c r="DL143" s="7"/>
      <c r="DM143" s="7"/>
      <c r="DN143" s="7"/>
      <c r="DO143" s="7"/>
      <c r="DP143" s="7"/>
      <c r="DQ143" s="7"/>
      <c r="DR143" s="7"/>
      <c r="DS143" s="7"/>
      <c r="DT143" s="7"/>
      <c r="DU143" s="7"/>
      <c r="DV143" s="5"/>
      <c r="DW143" s="5"/>
      <c r="DX143" s="5"/>
    </row>
    <row r="144" spans="1:128" s="441" customFormat="1" ht="15.75" hidden="1" x14ac:dyDescent="0.25">
      <c r="A144" s="451"/>
      <c r="B144" s="5"/>
      <c r="C144" s="5"/>
      <c r="D144" s="5"/>
      <c r="E144" s="7"/>
      <c r="F144" s="7"/>
      <c r="G144" s="7"/>
      <c r="H144" s="7"/>
      <c r="I144" s="7"/>
      <c r="J144" s="7"/>
      <c r="K144" s="7"/>
      <c r="L144" s="7"/>
      <c r="M144" s="7"/>
      <c r="N144" s="7"/>
      <c r="O144" s="7"/>
      <c r="P144" s="7"/>
      <c r="Q144" s="7"/>
      <c r="R144" s="7"/>
      <c r="S144" s="7"/>
      <c r="T144" s="5"/>
      <c r="U144" s="5"/>
      <c r="V144" s="479"/>
      <c r="X144" s="5"/>
      <c r="Y144" s="5"/>
      <c r="Z144" s="5"/>
      <c r="AA144" s="7"/>
      <c r="AB144" s="7"/>
      <c r="AC144" s="7"/>
      <c r="AD144" s="7"/>
      <c r="AE144" s="7"/>
      <c r="AF144" s="7"/>
      <c r="AG144" s="7"/>
      <c r="AH144" s="7"/>
      <c r="AI144" s="7"/>
      <c r="AJ144" s="7"/>
      <c r="AK144" s="7"/>
      <c r="AL144" s="7"/>
      <c r="AM144" s="7"/>
      <c r="AN144" s="7"/>
      <c r="AO144" s="7"/>
      <c r="AP144" s="5"/>
      <c r="AQ144" s="5"/>
      <c r="AS144" s="5"/>
      <c r="AT144" s="5"/>
      <c r="AU144" s="5"/>
      <c r="AV144" s="7"/>
      <c r="AW144" s="7"/>
      <c r="AX144" s="7"/>
      <c r="AY144" s="7"/>
      <c r="AZ144" s="7"/>
      <c r="BA144" s="7"/>
      <c r="BB144" s="7"/>
      <c r="BC144" s="7"/>
      <c r="BD144" s="7"/>
      <c r="BE144" s="7"/>
      <c r="BF144" s="7"/>
      <c r="BG144" s="7"/>
      <c r="BH144" s="7"/>
      <c r="BI144" s="7"/>
      <c r="BJ144" s="7"/>
      <c r="BK144" s="5"/>
      <c r="BL144" s="5"/>
      <c r="BN144" s="5"/>
      <c r="BO144" s="5"/>
      <c r="BP144" s="5"/>
      <c r="BQ144" s="7"/>
      <c r="BR144" s="7"/>
      <c r="BS144" s="7"/>
      <c r="BT144" s="7"/>
      <c r="BU144" s="7"/>
      <c r="BV144" s="7"/>
      <c r="BW144" s="7"/>
      <c r="BX144" s="7"/>
      <c r="BY144" s="7"/>
      <c r="BZ144" s="7"/>
      <c r="CA144" s="7"/>
      <c r="CB144" s="7"/>
      <c r="CC144" s="7"/>
      <c r="CD144" s="7"/>
      <c r="CE144" s="7"/>
      <c r="CF144" s="5"/>
      <c r="CG144" s="5"/>
      <c r="CI144" s="5"/>
      <c r="CJ144" s="5"/>
      <c r="CK144" s="5"/>
      <c r="CL144" s="7"/>
      <c r="CM144" s="7"/>
      <c r="CN144" s="7"/>
      <c r="CO144" s="7"/>
      <c r="CP144" s="7"/>
      <c r="CQ144" s="7"/>
      <c r="CR144" s="7"/>
      <c r="CS144" s="7"/>
      <c r="CT144" s="7"/>
      <c r="CU144" s="7"/>
      <c r="CV144" s="7"/>
      <c r="CW144" s="7"/>
      <c r="CX144" s="7"/>
      <c r="CY144" s="7"/>
      <c r="CZ144" s="7"/>
      <c r="DA144" s="5"/>
      <c r="DB144" s="5"/>
      <c r="DD144" s="5"/>
      <c r="DE144" s="5"/>
      <c r="DF144" s="5"/>
      <c r="DG144" s="7"/>
      <c r="DH144" s="7"/>
      <c r="DI144" s="7"/>
      <c r="DJ144" s="7"/>
      <c r="DK144" s="7"/>
      <c r="DL144" s="7"/>
      <c r="DM144" s="7"/>
      <c r="DN144" s="7"/>
      <c r="DO144" s="7"/>
      <c r="DP144" s="7"/>
      <c r="DQ144" s="7"/>
      <c r="DR144" s="7"/>
      <c r="DS144" s="7"/>
      <c r="DT144" s="7"/>
      <c r="DU144" s="7"/>
      <c r="DV144" s="5"/>
      <c r="DW144" s="5"/>
      <c r="DX144" s="5"/>
    </row>
    <row r="145" spans="1:128" s="441" customFormat="1" ht="15.75" hidden="1" x14ac:dyDescent="0.25">
      <c r="A145" s="451"/>
      <c r="B145" s="5"/>
      <c r="C145" s="5"/>
      <c r="D145" s="5"/>
      <c r="E145" s="7"/>
      <c r="F145" s="7"/>
      <c r="G145" s="7"/>
      <c r="H145" s="7"/>
      <c r="I145" s="7"/>
      <c r="J145" s="7"/>
      <c r="K145" s="7"/>
      <c r="L145" s="7"/>
      <c r="M145" s="7"/>
      <c r="N145" s="7"/>
      <c r="O145" s="7"/>
      <c r="P145" s="7"/>
      <c r="Q145" s="7"/>
      <c r="R145" s="7"/>
      <c r="S145" s="7"/>
      <c r="T145" s="5"/>
      <c r="U145" s="5"/>
      <c r="V145" s="479"/>
      <c r="X145" s="5"/>
      <c r="Y145" s="5"/>
      <c r="Z145" s="5"/>
      <c r="AA145" s="7"/>
      <c r="AB145" s="7"/>
      <c r="AC145" s="7"/>
      <c r="AD145" s="7"/>
      <c r="AE145" s="7"/>
      <c r="AF145" s="7"/>
      <c r="AG145" s="7"/>
      <c r="AH145" s="7"/>
      <c r="AI145" s="7"/>
      <c r="AJ145" s="7"/>
      <c r="AK145" s="7"/>
      <c r="AL145" s="7"/>
      <c r="AM145" s="7"/>
      <c r="AN145" s="7"/>
      <c r="AO145" s="7"/>
      <c r="AP145" s="5"/>
      <c r="AQ145" s="5"/>
      <c r="AS145" s="5"/>
      <c r="AT145" s="5"/>
      <c r="AU145" s="5"/>
      <c r="AV145" s="7"/>
      <c r="AW145" s="7"/>
      <c r="AX145" s="7"/>
      <c r="AY145" s="7"/>
      <c r="AZ145" s="7"/>
      <c r="BA145" s="7"/>
      <c r="BB145" s="7"/>
      <c r="BC145" s="7"/>
      <c r="BD145" s="7"/>
      <c r="BE145" s="7"/>
      <c r="BF145" s="7"/>
      <c r="BG145" s="7"/>
      <c r="BH145" s="7"/>
      <c r="BI145" s="7"/>
      <c r="BJ145" s="7"/>
      <c r="BK145" s="5"/>
      <c r="BL145" s="5"/>
      <c r="BN145" s="5"/>
      <c r="BO145" s="5"/>
      <c r="BP145" s="5"/>
      <c r="BQ145" s="7"/>
      <c r="BR145" s="7"/>
      <c r="BS145" s="7"/>
      <c r="BT145" s="7"/>
      <c r="BU145" s="7"/>
      <c r="BV145" s="7"/>
      <c r="BW145" s="7"/>
      <c r="BX145" s="7"/>
      <c r="BY145" s="7"/>
      <c r="BZ145" s="7"/>
      <c r="CA145" s="7"/>
      <c r="CB145" s="7"/>
      <c r="CC145" s="7"/>
      <c r="CD145" s="7"/>
      <c r="CE145" s="7"/>
      <c r="CF145" s="5"/>
      <c r="CG145" s="5"/>
      <c r="CI145" s="5"/>
      <c r="CJ145" s="5"/>
      <c r="CK145" s="5"/>
      <c r="CL145" s="7"/>
      <c r="CM145" s="7"/>
      <c r="CN145" s="7"/>
      <c r="CO145" s="7"/>
      <c r="CP145" s="7"/>
      <c r="CQ145" s="7"/>
      <c r="CR145" s="7"/>
      <c r="CS145" s="7"/>
      <c r="CT145" s="7"/>
      <c r="CU145" s="7"/>
      <c r="CV145" s="7"/>
      <c r="CW145" s="7"/>
      <c r="CX145" s="7"/>
      <c r="CY145" s="7"/>
      <c r="CZ145" s="7"/>
      <c r="DA145" s="5"/>
      <c r="DB145" s="5"/>
      <c r="DD145" s="5"/>
      <c r="DE145" s="5"/>
      <c r="DF145" s="5"/>
      <c r="DG145" s="7"/>
      <c r="DH145" s="7"/>
      <c r="DI145" s="7"/>
      <c r="DJ145" s="7"/>
      <c r="DK145" s="7"/>
      <c r="DL145" s="7"/>
      <c r="DM145" s="7"/>
      <c r="DN145" s="7"/>
      <c r="DO145" s="7"/>
      <c r="DP145" s="7"/>
      <c r="DQ145" s="7"/>
      <c r="DR145" s="7"/>
      <c r="DS145" s="7"/>
      <c r="DT145" s="7"/>
      <c r="DU145" s="7"/>
      <c r="DV145" s="5"/>
      <c r="DW145" s="5"/>
      <c r="DX145" s="5"/>
    </row>
    <row r="146" spans="1:128" s="441" customFormat="1" ht="15.75" hidden="1" x14ac:dyDescent="0.25">
      <c r="A146" s="451"/>
      <c r="B146" s="5"/>
      <c r="C146" s="5"/>
      <c r="D146" s="5"/>
      <c r="E146" s="7"/>
      <c r="F146" s="7"/>
      <c r="G146" s="7"/>
      <c r="H146" s="7"/>
      <c r="I146" s="7"/>
      <c r="J146" s="7"/>
      <c r="K146" s="7"/>
      <c r="L146" s="7"/>
      <c r="M146" s="7"/>
      <c r="N146" s="7"/>
      <c r="O146" s="7"/>
      <c r="P146" s="7"/>
      <c r="Q146" s="7"/>
      <c r="R146" s="7"/>
      <c r="S146" s="7"/>
      <c r="T146" s="5"/>
      <c r="U146" s="5"/>
      <c r="V146" s="479"/>
      <c r="X146" s="5"/>
      <c r="Y146" s="5"/>
      <c r="Z146" s="5"/>
      <c r="AA146" s="7"/>
      <c r="AB146" s="7"/>
      <c r="AC146" s="7"/>
      <c r="AD146" s="7"/>
      <c r="AE146" s="7"/>
      <c r="AF146" s="7"/>
      <c r="AG146" s="7"/>
      <c r="AH146" s="7"/>
      <c r="AI146" s="7"/>
      <c r="AJ146" s="7"/>
      <c r="AK146" s="7"/>
      <c r="AL146" s="7"/>
      <c r="AM146" s="7"/>
      <c r="AN146" s="7"/>
      <c r="AO146" s="7"/>
      <c r="AP146" s="5"/>
      <c r="AQ146" s="5"/>
      <c r="AS146" s="5"/>
      <c r="AT146" s="5"/>
      <c r="AU146" s="5"/>
      <c r="AV146" s="7"/>
      <c r="AW146" s="7"/>
      <c r="AX146" s="7"/>
      <c r="AY146" s="7"/>
      <c r="AZ146" s="7"/>
      <c r="BA146" s="7"/>
      <c r="BB146" s="7"/>
      <c r="BC146" s="7"/>
      <c r="BD146" s="7"/>
      <c r="BE146" s="7"/>
      <c r="BF146" s="7"/>
      <c r="BG146" s="7"/>
      <c r="BH146" s="7"/>
      <c r="BI146" s="7"/>
      <c r="BJ146" s="7"/>
      <c r="BK146" s="5"/>
      <c r="BL146" s="5"/>
      <c r="BN146" s="5"/>
      <c r="BO146" s="5"/>
      <c r="BP146" s="5"/>
      <c r="BQ146" s="7"/>
      <c r="BR146" s="7"/>
      <c r="BS146" s="7"/>
      <c r="BT146" s="7"/>
      <c r="BU146" s="7"/>
      <c r="BV146" s="7"/>
      <c r="BW146" s="7"/>
      <c r="BX146" s="7"/>
      <c r="BY146" s="7"/>
      <c r="BZ146" s="7"/>
      <c r="CA146" s="7"/>
      <c r="CB146" s="7"/>
      <c r="CC146" s="7"/>
      <c r="CD146" s="7"/>
      <c r="CE146" s="7"/>
      <c r="CF146" s="5"/>
      <c r="CG146" s="5"/>
      <c r="CI146" s="5"/>
      <c r="CJ146" s="5"/>
      <c r="CK146" s="5"/>
      <c r="CL146" s="7"/>
      <c r="CM146" s="7"/>
      <c r="CN146" s="7"/>
      <c r="CO146" s="7"/>
      <c r="CP146" s="7"/>
      <c r="CQ146" s="7"/>
      <c r="CR146" s="7"/>
      <c r="CS146" s="7"/>
      <c r="CT146" s="7"/>
      <c r="CU146" s="7"/>
      <c r="CV146" s="7"/>
      <c r="CW146" s="7"/>
      <c r="CX146" s="7"/>
      <c r="CY146" s="7"/>
      <c r="CZ146" s="7"/>
      <c r="DA146" s="5"/>
      <c r="DB146" s="5"/>
      <c r="DD146" s="5"/>
      <c r="DE146" s="5"/>
      <c r="DF146" s="5"/>
      <c r="DG146" s="7"/>
      <c r="DH146" s="7"/>
      <c r="DI146" s="7"/>
      <c r="DJ146" s="7"/>
      <c r="DK146" s="7"/>
      <c r="DL146" s="7"/>
      <c r="DM146" s="7"/>
      <c r="DN146" s="7"/>
      <c r="DO146" s="7"/>
      <c r="DP146" s="7"/>
      <c r="DQ146" s="7"/>
      <c r="DR146" s="7"/>
      <c r="DS146" s="7"/>
      <c r="DT146" s="7"/>
      <c r="DU146" s="7"/>
      <c r="DV146" s="5"/>
      <c r="DW146" s="5"/>
      <c r="DX146" s="5"/>
    </row>
    <row r="147" spans="1:128" s="441" customFormat="1" ht="15.75" hidden="1" x14ac:dyDescent="0.25">
      <c r="A147" s="451"/>
      <c r="B147" s="5"/>
      <c r="C147" s="5"/>
      <c r="D147" s="5"/>
      <c r="E147" s="7"/>
      <c r="F147" s="7"/>
      <c r="G147" s="7"/>
      <c r="H147" s="7"/>
      <c r="I147" s="7"/>
      <c r="J147" s="7"/>
      <c r="K147" s="7"/>
      <c r="L147" s="7"/>
      <c r="M147" s="7"/>
      <c r="N147" s="7"/>
      <c r="O147" s="7"/>
      <c r="P147" s="7"/>
      <c r="Q147" s="7"/>
      <c r="R147" s="7"/>
      <c r="S147" s="7"/>
      <c r="T147" s="5"/>
      <c r="U147" s="5"/>
      <c r="V147" s="479"/>
      <c r="X147" s="5"/>
      <c r="Y147" s="5"/>
      <c r="Z147" s="5"/>
      <c r="AA147" s="7"/>
      <c r="AB147" s="7"/>
      <c r="AC147" s="7"/>
      <c r="AD147" s="7"/>
      <c r="AE147" s="7"/>
      <c r="AF147" s="7"/>
      <c r="AG147" s="7"/>
      <c r="AH147" s="7"/>
      <c r="AI147" s="7"/>
      <c r="AJ147" s="7"/>
      <c r="AK147" s="7"/>
      <c r="AL147" s="7"/>
      <c r="AM147" s="7"/>
      <c r="AN147" s="7"/>
      <c r="AO147" s="7"/>
      <c r="AP147" s="5"/>
      <c r="AQ147" s="5"/>
      <c r="AS147" s="5"/>
      <c r="AT147" s="5"/>
      <c r="AU147" s="5"/>
      <c r="AV147" s="7"/>
      <c r="AW147" s="7"/>
      <c r="AX147" s="7"/>
      <c r="AY147" s="7"/>
      <c r="AZ147" s="7"/>
      <c r="BA147" s="7"/>
      <c r="BB147" s="7"/>
      <c r="BC147" s="7"/>
      <c r="BD147" s="7"/>
      <c r="BE147" s="7"/>
      <c r="BF147" s="7"/>
      <c r="BG147" s="7"/>
      <c r="BH147" s="7"/>
      <c r="BI147" s="7"/>
      <c r="BJ147" s="7"/>
      <c r="BK147" s="5"/>
      <c r="BL147" s="5"/>
      <c r="BN147" s="5"/>
      <c r="BO147" s="5"/>
      <c r="BP147" s="5"/>
      <c r="BQ147" s="7"/>
      <c r="BR147" s="7"/>
      <c r="BS147" s="7"/>
      <c r="BT147" s="7"/>
      <c r="BU147" s="7"/>
      <c r="BV147" s="7"/>
      <c r="BW147" s="7"/>
      <c r="BX147" s="7"/>
      <c r="BY147" s="7"/>
      <c r="BZ147" s="7"/>
      <c r="CA147" s="7"/>
      <c r="CB147" s="7"/>
      <c r="CC147" s="7"/>
      <c r="CD147" s="7"/>
      <c r="CE147" s="7"/>
      <c r="CF147" s="5"/>
      <c r="CG147" s="5"/>
      <c r="CI147" s="5"/>
      <c r="CJ147" s="5"/>
      <c r="CK147" s="5"/>
      <c r="CL147" s="7"/>
      <c r="CM147" s="7"/>
      <c r="CN147" s="7"/>
      <c r="CO147" s="7"/>
      <c r="CP147" s="7"/>
      <c r="CQ147" s="7"/>
      <c r="CR147" s="7"/>
      <c r="CS147" s="7"/>
      <c r="CT147" s="7"/>
      <c r="CU147" s="7"/>
      <c r="CV147" s="7"/>
      <c r="CW147" s="7"/>
      <c r="CX147" s="7"/>
      <c r="CY147" s="7"/>
      <c r="CZ147" s="7"/>
      <c r="DA147" s="5"/>
      <c r="DB147" s="5"/>
      <c r="DD147" s="5"/>
      <c r="DE147" s="5"/>
      <c r="DF147" s="5"/>
      <c r="DG147" s="7"/>
      <c r="DH147" s="7"/>
      <c r="DI147" s="7"/>
      <c r="DJ147" s="7"/>
      <c r="DK147" s="7"/>
      <c r="DL147" s="7"/>
      <c r="DM147" s="7"/>
      <c r="DN147" s="7"/>
      <c r="DO147" s="7"/>
      <c r="DP147" s="7"/>
      <c r="DQ147" s="7"/>
      <c r="DR147" s="7"/>
      <c r="DS147" s="7"/>
      <c r="DT147" s="7"/>
      <c r="DU147" s="7"/>
      <c r="DV147" s="5"/>
      <c r="DW147" s="5"/>
      <c r="DX147" s="5"/>
    </row>
    <row r="148" spans="1:128" s="441" customFormat="1" ht="15.75" hidden="1" x14ac:dyDescent="0.25">
      <c r="A148" s="451"/>
      <c r="B148" s="5"/>
      <c r="C148" s="5"/>
      <c r="D148" s="5"/>
      <c r="E148" s="7"/>
      <c r="F148" s="7"/>
      <c r="G148" s="7"/>
      <c r="H148" s="7"/>
      <c r="I148" s="7"/>
      <c r="J148" s="7"/>
      <c r="K148" s="7"/>
      <c r="L148" s="7"/>
      <c r="M148" s="7"/>
      <c r="N148" s="7"/>
      <c r="O148" s="7"/>
      <c r="P148" s="7"/>
      <c r="Q148" s="7"/>
      <c r="R148" s="7"/>
      <c r="S148" s="7"/>
      <c r="T148" s="5"/>
      <c r="U148" s="5"/>
      <c r="V148" s="479"/>
      <c r="X148" s="5"/>
      <c r="Y148" s="5"/>
      <c r="Z148" s="5"/>
      <c r="AA148" s="7"/>
      <c r="AB148" s="7"/>
      <c r="AC148" s="7"/>
      <c r="AD148" s="7"/>
      <c r="AE148" s="7"/>
      <c r="AF148" s="7"/>
      <c r="AG148" s="7"/>
      <c r="AH148" s="7"/>
      <c r="AI148" s="7"/>
      <c r="AJ148" s="7"/>
      <c r="AK148" s="7"/>
      <c r="AL148" s="7"/>
      <c r="AM148" s="7"/>
      <c r="AN148" s="7"/>
      <c r="AO148" s="7"/>
      <c r="AP148" s="5"/>
      <c r="AQ148" s="5"/>
      <c r="AS148" s="5"/>
      <c r="AT148" s="5"/>
      <c r="AU148" s="5"/>
      <c r="AV148" s="7"/>
      <c r="AW148" s="7"/>
      <c r="AX148" s="7"/>
      <c r="AY148" s="7"/>
      <c r="AZ148" s="7"/>
      <c r="BA148" s="7"/>
      <c r="BB148" s="7"/>
      <c r="BC148" s="7"/>
      <c r="BD148" s="7"/>
      <c r="BE148" s="7"/>
      <c r="BF148" s="7"/>
      <c r="BG148" s="7"/>
      <c r="BH148" s="7"/>
      <c r="BI148" s="7"/>
      <c r="BJ148" s="7"/>
      <c r="BK148" s="5"/>
      <c r="BL148" s="5"/>
      <c r="BN148" s="5"/>
      <c r="BO148" s="5"/>
      <c r="BP148" s="5"/>
      <c r="BQ148" s="7"/>
      <c r="BR148" s="7"/>
      <c r="BS148" s="7"/>
      <c r="BT148" s="7"/>
      <c r="BU148" s="7"/>
      <c r="BV148" s="7"/>
      <c r="BW148" s="7"/>
      <c r="BX148" s="7"/>
      <c r="BY148" s="7"/>
      <c r="BZ148" s="7"/>
      <c r="CA148" s="7"/>
      <c r="CB148" s="7"/>
      <c r="CC148" s="7"/>
      <c r="CD148" s="7"/>
      <c r="CE148" s="7"/>
      <c r="CF148" s="5"/>
      <c r="CG148" s="5"/>
      <c r="CI148" s="5"/>
      <c r="CJ148" s="5"/>
      <c r="CK148" s="5"/>
      <c r="CL148" s="7"/>
      <c r="CM148" s="7"/>
      <c r="CN148" s="7"/>
      <c r="CO148" s="7"/>
      <c r="CP148" s="7"/>
      <c r="CQ148" s="7"/>
      <c r="CR148" s="7"/>
      <c r="CS148" s="7"/>
      <c r="CT148" s="7"/>
      <c r="CU148" s="7"/>
      <c r="CV148" s="7"/>
      <c r="CW148" s="7"/>
      <c r="CX148" s="7"/>
      <c r="CY148" s="7"/>
      <c r="CZ148" s="7"/>
      <c r="DA148" s="5"/>
      <c r="DB148" s="5"/>
      <c r="DD148" s="5"/>
      <c r="DE148" s="5"/>
      <c r="DF148" s="5"/>
      <c r="DG148" s="7"/>
      <c r="DH148" s="7"/>
      <c r="DI148" s="7"/>
      <c r="DJ148" s="7"/>
      <c r="DK148" s="7"/>
      <c r="DL148" s="7"/>
      <c r="DM148" s="7"/>
      <c r="DN148" s="7"/>
      <c r="DO148" s="7"/>
      <c r="DP148" s="7"/>
      <c r="DQ148" s="7"/>
      <c r="DR148" s="7"/>
      <c r="DS148" s="7"/>
      <c r="DT148" s="7"/>
      <c r="DU148" s="7"/>
      <c r="DV148" s="5"/>
      <c r="DW148" s="5"/>
      <c r="DX148" s="5"/>
    </row>
    <row r="149" spans="1:128" s="441" customFormat="1" ht="15.75" hidden="1" x14ac:dyDescent="0.25">
      <c r="A149" s="451"/>
      <c r="B149" s="5"/>
      <c r="C149" s="5"/>
      <c r="D149" s="5"/>
      <c r="E149" s="7"/>
      <c r="F149" s="7"/>
      <c r="G149" s="7"/>
      <c r="H149" s="7"/>
      <c r="I149" s="7"/>
      <c r="J149" s="7"/>
      <c r="K149" s="7"/>
      <c r="L149" s="7"/>
      <c r="M149" s="7"/>
      <c r="N149" s="7"/>
      <c r="O149" s="7"/>
      <c r="P149" s="7"/>
      <c r="Q149" s="7"/>
      <c r="R149" s="7"/>
      <c r="S149" s="7"/>
      <c r="T149" s="5"/>
      <c r="U149" s="5"/>
      <c r="V149" s="479"/>
      <c r="X149" s="5"/>
      <c r="Y149" s="5"/>
      <c r="Z149" s="5"/>
      <c r="AA149" s="7"/>
      <c r="AB149" s="7"/>
      <c r="AC149" s="7"/>
      <c r="AD149" s="7"/>
      <c r="AE149" s="7"/>
      <c r="AF149" s="7"/>
      <c r="AG149" s="7"/>
      <c r="AH149" s="7"/>
      <c r="AI149" s="7"/>
      <c r="AJ149" s="7"/>
      <c r="AK149" s="7"/>
      <c r="AL149" s="7"/>
      <c r="AM149" s="7"/>
      <c r="AN149" s="7"/>
      <c r="AO149" s="7"/>
      <c r="AP149" s="5"/>
      <c r="AQ149" s="5"/>
      <c r="AS149" s="5"/>
      <c r="AT149" s="5"/>
      <c r="AU149" s="5"/>
      <c r="AV149" s="7"/>
      <c r="AW149" s="7"/>
      <c r="AX149" s="7"/>
      <c r="AY149" s="7"/>
      <c r="AZ149" s="7"/>
      <c r="BA149" s="7"/>
      <c r="BB149" s="7"/>
      <c r="BC149" s="7"/>
      <c r="BD149" s="7"/>
      <c r="BE149" s="7"/>
      <c r="BF149" s="7"/>
      <c r="BG149" s="7"/>
      <c r="BH149" s="7"/>
      <c r="BI149" s="7"/>
      <c r="BJ149" s="7"/>
      <c r="BK149" s="5"/>
      <c r="BL149" s="5"/>
      <c r="BN149" s="5"/>
      <c r="BO149" s="5"/>
      <c r="BP149" s="5"/>
      <c r="BQ149" s="7"/>
      <c r="BR149" s="7"/>
      <c r="BS149" s="7"/>
      <c r="BT149" s="7"/>
      <c r="BU149" s="7"/>
      <c r="BV149" s="7"/>
      <c r="BW149" s="7"/>
      <c r="BX149" s="7"/>
      <c r="BY149" s="7"/>
      <c r="BZ149" s="7"/>
      <c r="CA149" s="7"/>
      <c r="CB149" s="7"/>
      <c r="CC149" s="7"/>
      <c r="CD149" s="7"/>
      <c r="CE149" s="7"/>
      <c r="CF149" s="5"/>
      <c r="CG149" s="5"/>
      <c r="CI149" s="5"/>
      <c r="CJ149" s="5"/>
      <c r="CK149" s="5"/>
      <c r="CL149" s="7"/>
      <c r="CM149" s="7"/>
      <c r="CN149" s="7"/>
      <c r="CO149" s="7"/>
      <c r="CP149" s="7"/>
      <c r="CQ149" s="7"/>
      <c r="CR149" s="7"/>
      <c r="CS149" s="7"/>
      <c r="CT149" s="7"/>
      <c r="CU149" s="7"/>
      <c r="CV149" s="7"/>
      <c r="CW149" s="7"/>
      <c r="CX149" s="7"/>
      <c r="CY149" s="7"/>
      <c r="CZ149" s="7"/>
      <c r="DA149" s="5"/>
      <c r="DB149" s="5"/>
      <c r="DD149" s="5"/>
      <c r="DE149" s="5"/>
      <c r="DF149" s="5"/>
      <c r="DG149" s="7"/>
      <c r="DH149" s="7"/>
      <c r="DI149" s="7"/>
      <c r="DJ149" s="7"/>
      <c r="DK149" s="7"/>
      <c r="DL149" s="7"/>
      <c r="DM149" s="7"/>
      <c r="DN149" s="7"/>
      <c r="DO149" s="7"/>
      <c r="DP149" s="7"/>
      <c r="DQ149" s="7"/>
      <c r="DR149" s="7"/>
      <c r="DS149" s="7"/>
      <c r="DT149" s="7"/>
      <c r="DU149" s="7"/>
      <c r="DV149" s="5"/>
      <c r="DW149" s="5"/>
      <c r="DX149" s="5"/>
    </row>
    <row r="150" spans="1:128" s="441" customFormat="1" ht="15.75" hidden="1" x14ac:dyDescent="0.25">
      <c r="A150" s="451"/>
      <c r="B150" s="5"/>
      <c r="C150" s="5"/>
      <c r="D150" s="5"/>
      <c r="E150" s="7"/>
      <c r="F150" s="7"/>
      <c r="G150" s="7"/>
      <c r="H150" s="7"/>
      <c r="I150" s="7"/>
      <c r="J150" s="7"/>
      <c r="K150" s="7"/>
      <c r="L150" s="7"/>
      <c r="M150" s="7"/>
      <c r="N150" s="7"/>
      <c r="O150" s="7"/>
      <c r="P150" s="7"/>
      <c r="Q150" s="7"/>
      <c r="R150" s="7"/>
      <c r="S150" s="7"/>
      <c r="T150" s="5"/>
      <c r="U150" s="5"/>
      <c r="V150" s="479"/>
      <c r="X150" s="5"/>
      <c r="Y150" s="5"/>
      <c r="Z150" s="5"/>
      <c r="AA150" s="7"/>
      <c r="AB150" s="7"/>
      <c r="AC150" s="7"/>
      <c r="AD150" s="7"/>
      <c r="AE150" s="7"/>
      <c r="AF150" s="7"/>
      <c r="AG150" s="7"/>
      <c r="AH150" s="7"/>
      <c r="AI150" s="7"/>
      <c r="AJ150" s="7"/>
      <c r="AK150" s="7"/>
      <c r="AL150" s="7"/>
      <c r="AM150" s="7"/>
      <c r="AN150" s="7"/>
      <c r="AO150" s="7"/>
      <c r="AP150" s="5"/>
      <c r="AQ150" s="5"/>
      <c r="AS150" s="5"/>
      <c r="AT150" s="5"/>
      <c r="AU150" s="5"/>
      <c r="AV150" s="7"/>
      <c r="AW150" s="7"/>
      <c r="AX150" s="7"/>
      <c r="AY150" s="7"/>
      <c r="AZ150" s="7"/>
      <c r="BA150" s="7"/>
      <c r="BB150" s="7"/>
      <c r="BC150" s="7"/>
      <c r="BD150" s="7"/>
      <c r="BE150" s="7"/>
      <c r="BF150" s="7"/>
      <c r="BG150" s="7"/>
      <c r="BH150" s="7"/>
      <c r="BI150" s="7"/>
      <c r="BJ150" s="7"/>
      <c r="BK150" s="5"/>
      <c r="BL150" s="5"/>
      <c r="BN150" s="5"/>
      <c r="BO150" s="5"/>
      <c r="BP150" s="5"/>
      <c r="BQ150" s="7"/>
      <c r="BR150" s="7"/>
      <c r="BS150" s="7"/>
      <c r="BT150" s="7"/>
      <c r="BU150" s="7"/>
      <c r="BV150" s="7"/>
      <c r="BW150" s="7"/>
      <c r="BX150" s="7"/>
      <c r="BY150" s="7"/>
      <c r="BZ150" s="7"/>
      <c r="CA150" s="7"/>
      <c r="CB150" s="7"/>
      <c r="CC150" s="7"/>
      <c r="CD150" s="7"/>
      <c r="CE150" s="7"/>
      <c r="CF150" s="5"/>
      <c r="CG150" s="5"/>
      <c r="CI150" s="5"/>
      <c r="CJ150" s="5"/>
      <c r="CK150" s="5"/>
      <c r="CL150" s="7"/>
      <c r="CM150" s="7"/>
      <c r="CN150" s="7"/>
      <c r="CO150" s="7"/>
      <c r="CP150" s="7"/>
      <c r="CQ150" s="7"/>
      <c r="CR150" s="7"/>
      <c r="CS150" s="7"/>
      <c r="CT150" s="7"/>
      <c r="CU150" s="7"/>
      <c r="CV150" s="7"/>
      <c r="CW150" s="7"/>
      <c r="CX150" s="7"/>
      <c r="CY150" s="7"/>
      <c r="CZ150" s="7"/>
      <c r="DA150" s="5"/>
      <c r="DB150" s="5"/>
      <c r="DD150" s="5"/>
      <c r="DE150" s="5"/>
      <c r="DF150" s="5"/>
      <c r="DG150" s="7"/>
      <c r="DH150" s="7"/>
      <c r="DI150" s="7"/>
      <c r="DJ150" s="7"/>
      <c r="DK150" s="7"/>
      <c r="DL150" s="7"/>
      <c r="DM150" s="7"/>
      <c r="DN150" s="7"/>
      <c r="DO150" s="7"/>
      <c r="DP150" s="7"/>
      <c r="DQ150" s="7"/>
      <c r="DR150" s="7"/>
      <c r="DS150" s="7"/>
      <c r="DT150" s="7"/>
      <c r="DU150" s="7"/>
      <c r="DV150" s="5"/>
      <c r="DW150" s="5"/>
      <c r="DX150" s="5"/>
    </row>
    <row r="151" spans="1:128" s="441" customFormat="1" ht="15.75" hidden="1" x14ac:dyDescent="0.25">
      <c r="A151" s="451"/>
      <c r="B151" s="5"/>
      <c r="C151" s="5"/>
      <c r="D151" s="5"/>
      <c r="E151" s="7"/>
      <c r="F151" s="7"/>
      <c r="G151" s="7"/>
      <c r="H151" s="7"/>
      <c r="I151" s="7"/>
      <c r="J151" s="7"/>
      <c r="K151" s="7"/>
      <c r="L151" s="7"/>
      <c r="M151" s="7"/>
      <c r="N151" s="7"/>
      <c r="O151" s="7"/>
      <c r="P151" s="7"/>
      <c r="Q151" s="7"/>
      <c r="R151" s="7"/>
      <c r="S151" s="7"/>
      <c r="T151" s="5"/>
      <c r="U151" s="5"/>
      <c r="V151" s="479"/>
      <c r="X151" s="5"/>
      <c r="Y151" s="5"/>
      <c r="Z151" s="5"/>
      <c r="AA151" s="7"/>
      <c r="AB151" s="7"/>
      <c r="AC151" s="7"/>
      <c r="AD151" s="7"/>
      <c r="AE151" s="7"/>
      <c r="AF151" s="7"/>
      <c r="AG151" s="7"/>
      <c r="AH151" s="7"/>
      <c r="AI151" s="7"/>
      <c r="AJ151" s="7"/>
      <c r="AK151" s="7"/>
      <c r="AL151" s="7"/>
      <c r="AM151" s="7"/>
      <c r="AN151" s="7"/>
      <c r="AO151" s="7"/>
      <c r="AP151" s="5"/>
      <c r="AQ151" s="5"/>
      <c r="AS151" s="5"/>
      <c r="AT151" s="5"/>
      <c r="AU151" s="5"/>
      <c r="AV151" s="7"/>
      <c r="AW151" s="7"/>
      <c r="AX151" s="7"/>
      <c r="AY151" s="7"/>
      <c r="AZ151" s="7"/>
      <c r="BA151" s="7"/>
      <c r="BB151" s="7"/>
      <c r="BC151" s="7"/>
      <c r="BD151" s="7"/>
      <c r="BE151" s="7"/>
      <c r="BF151" s="7"/>
      <c r="BG151" s="7"/>
      <c r="BH151" s="7"/>
      <c r="BI151" s="7"/>
      <c r="BJ151" s="7"/>
      <c r="BK151" s="5"/>
      <c r="BL151" s="5"/>
      <c r="BN151" s="5"/>
      <c r="BO151" s="5"/>
      <c r="BP151" s="5"/>
      <c r="BQ151" s="7"/>
      <c r="BR151" s="7"/>
      <c r="BS151" s="7"/>
      <c r="BT151" s="7"/>
      <c r="BU151" s="7"/>
      <c r="BV151" s="7"/>
      <c r="BW151" s="7"/>
      <c r="BX151" s="7"/>
      <c r="BY151" s="7"/>
      <c r="BZ151" s="7"/>
      <c r="CA151" s="7"/>
      <c r="CB151" s="7"/>
      <c r="CC151" s="7"/>
      <c r="CD151" s="7"/>
      <c r="CE151" s="7"/>
      <c r="CF151" s="5"/>
      <c r="CG151" s="5"/>
      <c r="CI151" s="5"/>
      <c r="CJ151" s="5"/>
      <c r="CK151" s="5"/>
      <c r="CL151" s="7"/>
      <c r="CM151" s="7"/>
      <c r="CN151" s="7"/>
      <c r="CO151" s="7"/>
      <c r="CP151" s="7"/>
      <c r="CQ151" s="7"/>
      <c r="CR151" s="7"/>
      <c r="CS151" s="7"/>
      <c r="CT151" s="7"/>
      <c r="CU151" s="7"/>
      <c r="CV151" s="7"/>
      <c r="CW151" s="7"/>
      <c r="CX151" s="7"/>
      <c r="CY151" s="7"/>
      <c r="CZ151" s="7"/>
      <c r="DA151" s="5"/>
      <c r="DB151" s="5"/>
      <c r="DD151" s="5"/>
      <c r="DE151" s="5"/>
      <c r="DF151" s="5"/>
      <c r="DG151" s="7"/>
      <c r="DH151" s="7"/>
      <c r="DI151" s="7"/>
      <c r="DJ151" s="7"/>
      <c r="DK151" s="7"/>
      <c r="DL151" s="7"/>
      <c r="DM151" s="7"/>
      <c r="DN151" s="7"/>
      <c r="DO151" s="7"/>
      <c r="DP151" s="7"/>
      <c r="DQ151" s="7"/>
      <c r="DR151" s="7"/>
      <c r="DS151" s="7"/>
      <c r="DT151" s="7"/>
      <c r="DU151" s="7"/>
      <c r="DV151" s="5"/>
      <c r="DW151" s="5"/>
      <c r="DX151" s="5"/>
    </row>
    <row r="152" spans="1:128" s="441" customFormat="1" ht="15.75" hidden="1" x14ac:dyDescent="0.25">
      <c r="A152" s="451"/>
      <c r="B152" s="5"/>
      <c r="C152" s="5"/>
      <c r="D152" s="5"/>
      <c r="E152" s="7"/>
      <c r="F152" s="7"/>
      <c r="G152" s="7"/>
      <c r="H152" s="7"/>
      <c r="I152" s="7"/>
      <c r="J152" s="7"/>
      <c r="K152" s="7"/>
      <c r="L152" s="7"/>
      <c r="M152" s="7"/>
      <c r="N152" s="7"/>
      <c r="O152" s="7"/>
      <c r="P152" s="7"/>
      <c r="Q152" s="7"/>
      <c r="R152" s="7"/>
      <c r="S152" s="7"/>
      <c r="T152" s="5"/>
      <c r="U152" s="5"/>
      <c r="V152" s="479"/>
      <c r="X152" s="5"/>
      <c r="Y152" s="5"/>
      <c r="Z152" s="5"/>
      <c r="AA152" s="7"/>
      <c r="AB152" s="7"/>
      <c r="AC152" s="7"/>
      <c r="AD152" s="7"/>
      <c r="AE152" s="7"/>
      <c r="AF152" s="7"/>
      <c r="AG152" s="7"/>
      <c r="AH152" s="7"/>
      <c r="AI152" s="7"/>
      <c r="AJ152" s="7"/>
      <c r="AK152" s="7"/>
      <c r="AL152" s="7"/>
      <c r="AM152" s="7"/>
      <c r="AN152" s="7"/>
      <c r="AO152" s="7"/>
      <c r="AP152" s="5"/>
      <c r="AQ152" s="5"/>
      <c r="AS152" s="5"/>
      <c r="AT152" s="5"/>
      <c r="AU152" s="5"/>
      <c r="AV152" s="7"/>
      <c r="AW152" s="7"/>
      <c r="AX152" s="7"/>
      <c r="AY152" s="7"/>
      <c r="AZ152" s="7"/>
      <c r="BA152" s="7"/>
      <c r="BB152" s="7"/>
      <c r="BC152" s="7"/>
      <c r="BD152" s="7"/>
      <c r="BE152" s="7"/>
      <c r="BF152" s="7"/>
      <c r="BG152" s="7"/>
      <c r="BH152" s="7"/>
      <c r="BI152" s="7"/>
      <c r="BJ152" s="7"/>
      <c r="BK152" s="5"/>
      <c r="BL152" s="5"/>
      <c r="BN152" s="5"/>
      <c r="BO152" s="5"/>
      <c r="BP152" s="5"/>
      <c r="BQ152" s="7"/>
      <c r="BR152" s="7"/>
      <c r="BS152" s="7"/>
      <c r="BT152" s="7"/>
      <c r="BU152" s="7"/>
      <c r="BV152" s="7"/>
      <c r="BW152" s="7"/>
      <c r="BX152" s="7"/>
      <c r="BY152" s="7"/>
      <c r="BZ152" s="7"/>
      <c r="CA152" s="7"/>
      <c r="CB152" s="7"/>
      <c r="CC152" s="7"/>
      <c r="CD152" s="7"/>
      <c r="CE152" s="7"/>
      <c r="CF152" s="5"/>
      <c r="CG152" s="5"/>
      <c r="CI152" s="5"/>
      <c r="CJ152" s="5"/>
      <c r="CK152" s="5"/>
      <c r="CL152" s="7"/>
      <c r="CM152" s="7"/>
      <c r="CN152" s="7"/>
      <c r="CO152" s="7"/>
      <c r="CP152" s="7"/>
      <c r="CQ152" s="7"/>
      <c r="CR152" s="7"/>
      <c r="CS152" s="7"/>
      <c r="CT152" s="7"/>
      <c r="CU152" s="7"/>
      <c r="CV152" s="7"/>
      <c r="CW152" s="7"/>
      <c r="CX152" s="7"/>
      <c r="CY152" s="7"/>
      <c r="CZ152" s="7"/>
      <c r="DA152" s="5"/>
      <c r="DB152" s="5"/>
      <c r="DD152" s="5"/>
      <c r="DE152" s="5"/>
      <c r="DF152" s="5"/>
      <c r="DG152" s="7"/>
      <c r="DH152" s="7"/>
      <c r="DI152" s="7"/>
      <c r="DJ152" s="7"/>
      <c r="DK152" s="7"/>
      <c r="DL152" s="7"/>
      <c r="DM152" s="7"/>
      <c r="DN152" s="7"/>
      <c r="DO152" s="7"/>
      <c r="DP152" s="7"/>
      <c r="DQ152" s="7"/>
      <c r="DR152" s="7"/>
      <c r="DS152" s="7"/>
      <c r="DT152" s="7"/>
      <c r="DU152" s="7"/>
      <c r="DV152" s="5"/>
      <c r="DW152" s="5"/>
      <c r="DX152" s="5"/>
    </row>
    <row r="153" spans="1:128" s="441" customFormat="1" ht="15.75" hidden="1" x14ac:dyDescent="0.25">
      <c r="A153" s="451"/>
      <c r="B153" s="5"/>
      <c r="C153" s="5"/>
      <c r="D153" s="5"/>
      <c r="E153" s="7"/>
      <c r="F153" s="7"/>
      <c r="G153" s="7"/>
      <c r="H153" s="7"/>
      <c r="I153" s="7"/>
      <c r="J153" s="7"/>
      <c r="K153" s="7"/>
      <c r="L153" s="7"/>
      <c r="M153" s="7"/>
      <c r="N153" s="7"/>
      <c r="O153" s="7"/>
      <c r="P153" s="7"/>
      <c r="Q153" s="7"/>
      <c r="R153" s="7"/>
      <c r="S153" s="7"/>
      <c r="T153" s="5"/>
      <c r="U153" s="5"/>
      <c r="V153" s="479"/>
      <c r="X153" s="5"/>
      <c r="Y153" s="5"/>
      <c r="Z153" s="5"/>
      <c r="AA153" s="7"/>
      <c r="AB153" s="7"/>
      <c r="AC153" s="7"/>
      <c r="AD153" s="7"/>
      <c r="AE153" s="7"/>
      <c r="AF153" s="7"/>
      <c r="AG153" s="7"/>
      <c r="AH153" s="7"/>
      <c r="AI153" s="7"/>
      <c r="AJ153" s="7"/>
      <c r="AK153" s="7"/>
      <c r="AL153" s="7"/>
      <c r="AM153" s="7"/>
      <c r="AN153" s="7"/>
      <c r="AO153" s="7"/>
      <c r="AP153" s="5"/>
      <c r="AQ153" s="5"/>
      <c r="AS153" s="5"/>
      <c r="AT153" s="5"/>
      <c r="AU153" s="5"/>
      <c r="AV153" s="7"/>
      <c r="AW153" s="7"/>
      <c r="AX153" s="7"/>
      <c r="AY153" s="7"/>
      <c r="AZ153" s="7"/>
      <c r="BA153" s="7"/>
      <c r="BB153" s="7"/>
      <c r="BC153" s="7"/>
      <c r="BD153" s="7"/>
      <c r="BE153" s="7"/>
      <c r="BF153" s="7"/>
      <c r="BG153" s="7"/>
      <c r="BH153" s="7"/>
      <c r="BI153" s="7"/>
      <c r="BJ153" s="7"/>
      <c r="BK153" s="5"/>
      <c r="BL153" s="5"/>
      <c r="BN153" s="5"/>
      <c r="BO153" s="5"/>
      <c r="BP153" s="5"/>
      <c r="BQ153" s="7"/>
      <c r="BR153" s="7"/>
      <c r="BS153" s="7"/>
      <c r="BT153" s="7"/>
      <c r="BU153" s="7"/>
      <c r="BV153" s="7"/>
      <c r="BW153" s="7"/>
      <c r="BX153" s="7"/>
      <c r="BY153" s="7"/>
      <c r="BZ153" s="7"/>
      <c r="CA153" s="7"/>
      <c r="CB153" s="7"/>
      <c r="CC153" s="7"/>
      <c r="CD153" s="7"/>
      <c r="CE153" s="7"/>
      <c r="CF153" s="5"/>
      <c r="CG153" s="5"/>
      <c r="CI153" s="5"/>
      <c r="CJ153" s="5"/>
      <c r="CK153" s="5"/>
      <c r="CL153" s="7"/>
      <c r="CM153" s="7"/>
      <c r="CN153" s="7"/>
      <c r="CO153" s="7"/>
      <c r="CP153" s="7"/>
      <c r="CQ153" s="7"/>
      <c r="CR153" s="7"/>
      <c r="CS153" s="7"/>
      <c r="CT153" s="7"/>
      <c r="CU153" s="7"/>
      <c r="CV153" s="7"/>
      <c r="CW153" s="7"/>
      <c r="CX153" s="7"/>
      <c r="CY153" s="7"/>
      <c r="CZ153" s="7"/>
      <c r="DA153" s="5"/>
      <c r="DB153" s="5"/>
      <c r="DD153" s="5"/>
      <c r="DE153" s="5"/>
      <c r="DF153" s="5"/>
      <c r="DG153" s="7"/>
      <c r="DH153" s="7"/>
      <c r="DI153" s="7"/>
      <c r="DJ153" s="7"/>
      <c r="DK153" s="7"/>
      <c r="DL153" s="7"/>
      <c r="DM153" s="7"/>
      <c r="DN153" s="7"/>
      <c r="DO153" s="7"/>
      <c r="DP153" s="7"/>
      <c r="DQ153" s="7"/>
      <c r="DR153" s="7"/>
      <c r="DS153" s="7"/>
      <c r="DT153" s="7"/>
      <c r="DU153" s="7"/>
      <c r="DV153" s="5"/>
      <c r="DW153" s="5"/>
      <c r="DX153" s="5"/>
    </row>
    <row r="154" spans="1:128" s="441" customFormat="1" ht="15.75" hidden="1" x14ac:dyDescent="0.25">
      <c r="A154" s="451"/>
      <c r="B154" s="5"/>
      <c r="C154" s="5"/>
      <c r="D154" s="5"/>
      <c r="E154" s="7"/>
      <c r="F154" s="7"/>
      <c r="G154" s="7"/>
      <c r="H154" s="7"/>
      <c r="I154" s="7"/>
      <c r="J154" s="7"/>
      <c r="K154" s="7"/>
      <c r="L154" s="7"/>
      <c r="M154" s="7"/>
      <c r="N154" s="7"/>
      <c r="O154" s="7"/>
      <c r="P154" s="7"/>
      <c r="Q154" s="7"/>
      <c r="R154" s="7"/>
      <c r="S154" s="7"/>
      <c r="T154" s="5"/>
      <c r="U154" s="5"/>
      <c r="V154" s="479"/>
      <c r="X154" s="5"/>
      <c r="Y154" s="5"/>
      <c r="Z154" s="5"/>
      <c r="AA154" s="7"/>
      <c r="AB154" s="7"/>
      <c r="AC154" s="7"/>
      <c r="AD154" s="7"/>
      <c r="AE154" s="7"/>
      <c r="AF154" s="7"/>
      <c r="AG154" s="7"/>
      <c r="AH154" s="7"/>
      <c r="AI154" s="7"/>
      <c r="AJ154" s="7"/>
      <c r="AK154" s="7"/>
      <c r="AL154" s="7"/>
      <c r="AM154" s="7"/>
      <c r="AN154" s="7"/>
      <c r="AO154" s="7"/>
      <c r="AP154" s="5"/>
      <c r="AQ154" s="5"/>
      <c r="AS154" s="5"/>
      <c r="AT154" s="5"/>
      <c r="AU154" s="5"/>
      <c r="AV154" s="7"/>
      <c r="AW154" s="7"/>
      <c r="AX154" s="7"/>
      <c r="AY154" s="7"/>
      <c r="AZ154" s="7"/>
      <c r="BA154" s="7"/>
      <c r="BB154" s="7"/>
      <c r="BC154" s="7"/>
      <c r="BD154" s="7"/>
      <c r="BE154" s="7"/>
      <c r="BF154" s="7"/>
      <c r="BG154" s="7"/>
      <c r="BH154" s="7"/>
      <c r="BI154" s="7"/>
      <c r="BJ154" s="7"/>
      <c r="BK154" s="5"/>
      <c r="BL154" s="5"/>
      <c r="BN154" s="5"/>
      <c r="BO154" s="5"/>
      <c r="BP154" s="5"/>
      <c r="BQ154" s="7"/>
      <c r="BR154" s="7"/>
      <c r="BS154" s="7"/>
      <c r="BT154" s="7"/>
      <c r="BU154" s="7"/>
      <c r="BV154" s="7"/>
      <c r="BW154" s="7"/>
      <c r="BX154" s="7"/>
      <c r="BY154" s="7"/>
      <c r="BZ154" s="7"/>
      <c r="CA154" s="7"/>
      <c r="CB154" s="7"/>
      <c r="CC154" s="7"/>
      <c r="CD154" s="7"/>
      <c r="CE154" s="7"/>
      <c r="CF154" s="5"/>
      <c r="CG154" s="5"/>
      <c r="CI154" s="5"/>
      <c r="CJ154" s="5"/>
      <c r="CK154" s="5"/>
      <c r="CL154" s="7"/>
      <c r="CM154" s="7"/>
      <c r="CN154" s="7"/>
      <c r="CO154" s="7"/>
      <c r="CP154" s="7"/>
      <c r="CQ154" s="7"/>
      <c r="CR154" s="7"/>
      <c r="CS154" s="7"/>
      <c r="CT154" s="7"/>
      <c r="CU154" s="7"/>
      <c r="CV154" s="7"/>
      <c r="CW154" s="7"/>
      <c r="CX154" s="7"/>
      <c r="CY154" s="7"/>
      <c r="CZ154" s="7"/>
      <c r="DA154" s="5"/>
      <c r="DB154" s="5"/>
      <c r="DD154" s="5"/>
      <c r="DE154" s="5"/>
      <c r="DF154" s="5"/>
      <c r="DG154" s="7"/>
      <c r="DH154" s="7"/>
      <c r="DI154" s="7"/>
      <c r="DJ154" s="7"/>
      <c r="DK154" s="7"/>
      <c r="DL154" s="7"/>
      <c r="DM154" s="7"/>
      <c r="DN154" s="7"/>
      <c r="DO154" s="7"/>
      <c r="DP154" s="7"/>
      <c r="DQ154" s="7"/>
      <c r="DR154" s="7"/>
      <c r="DS154" s="7"/>
      <c r="DT154" s="7"/>
      <c r="DU154" s="7"/>
      <c r="DV154" s="5"/>
      <c r="DW154" s="5"/>
      <c r="DX154" s="5"/>
    </row>
    <row r="155" spans="1:128" s="441" customFormat="1" ht="15.75" hidden="1" x14ac:dyDescent="0.25">
      <c r="A155" s="451"/>
      <c r="B155" s="5"/>
      <c r="C155" s="5"/>
      <c r="D155" s="5"/>
      <c r="E155" s="7"/>
      <c r="F155" s="7"/>
      <c r="G155" s="7"/>
      <c r="H155" s="7"/>
      <c r="I155" s="7"/>
      <c r="J155" s="7"/>
      <c r="K155" s="7"/>
      <c r="L155" s="7"/>
      <c r="M155" s="7"/>
      <c r="N155" s="7"/>
      <c r="O155" s="7"/>
      <c r="P155" s="7"/>
      <c r="Q155" s="7"/>
      <c r="R155" s="7"/>
      <c r="S155" s="7"/>
      <c r="T155" s="5"/>
      <c r="U155" s="5"/>
      <c r="V155" s="479"/>
      <c r="X155" s="5"/>
      <c r="Y155" s="5"/>
      <c r="Z155" s="5"/>
      <c r="AA155" s="7"/>
      <c r="AB155" s="7"/>
      <c r="AC155" s="7"/>
      <c r="AD155" s="7"/>
      <c r="AE155" s="7"/>
      <c r="AF155" s="7"/>
      <c r="AG155" s="7"/>
      <c r="AH155" s="7"/>
      <c r="AI155" s="7"/>
      <c r="AJ155" s="7"/>
      <c r="AK155" s="7"/>
      <c r="AL155" s="7"/>
      <c r="AM155" s="7"/>
      <c r="AN155" s="7"/>
      <c r="AO155" s="7"/>
      <c r="AP155" s="5"/>
      <c r="AQ155" s="5"/>
      <c r="AS155" s="5"/>
      <c r="AT155" s="5"/>
      <c r="AU155" s="5"/>
      <c r="AV155" s="7"/>
      <c r="AW155" s="7"/>
      <c r="AX155" s="7"/>
      <c r="AY155" s="7"/>
      <c r="AZ155" s="7"/>
      <c r="BA155" s="7"/>
      <c r="BB155" s="7"/>
      <c r="BC155" s="7"/>
      <c r="BD155" s="7"/>
      <c r="BE155" s="7"/>
      <c r="BF155" s="7"/>
      <c r="BG155" s="7"/>
      <c r="BH155" s="7"/>
      <c r="BI155" s="7"/>
      <c r="BJ155" s="7"/>
      <c r="BK155" s="5"/>
      <c r="BL155" s="5"/>
      <c r="BN155" s="5"/>
      <c r="BO155" s="5"/>
      <c r="BP155" s="5"/>
      <c r="BQ155" s="7"/>
      <c r="BR155" s="7"/>
      <c r="BS155" s="7"/>
      <c r="BT155" s="7"/>
      <c r="BU155" s="7"/>
      <c r="BV155" s="7"/>
      <c r="BW155" s="7"/>
      <c r="BX155" s="7"/>
      <c r="BY155" s="7"/>
      <c r="BZ155" s="7"/>
      <c r="CA155" s="7"/>
      <c r="CB155" s="7"/>
      <c r="CC155" s="7"/>
      <c r="CD155" s="7"/>
      <c r="CE155" s="7"/>
      <c r="CF155" s="5"/>
      <c r="CG155" s="5"/>
      <c r="CI155" s="5"/>
      <c r="CJ155" s="5"/>
      <c r="CK155" s="5"/>
      <c r="CL155" s="7"/>
      <c r="CM155" s="7"/>
      <c r="CN155" s="7"/>
      <c r="CO155" s="7"/>
      <c r="CP155" s="7"/>
      <c r="CQ155" s="7"/>
      <c r="CR155" s="7"/>
      <c r="CS155" s="7"/>
      <c r="CT155" s="7"/>
      <c r="CU155" s="7"/>
      <c r="CV155" s="7"/>
      <c r="CW155" s="7"/>
      <c r="CX155" s="7"/>
      <c r="CY155" s="7"/>
      <c r="CZ155" s="7"/>
      <c r="DA155" s="5"/>
      <c r="DB155" s="5"/>
      <c r="DD155" s="5"/>
      <c r="DE155" s="5"/>
      <c r="DF155" s="5"/>
      <c r="DG155" s="7"/>
      <c r="DH155" s="7"/>
      <c r="DI155" s="7"/>
      <c r="DJ155" s="7"/>
      <c r="DK155" s="7"/>
      <c r="DL155" s="7"/>
      <c r="DM155" s="7"/>
      <c r="DN155" s="7"/>
      <c r="DO155" s="7"/>
      <c r="DP155" s="7"/>
      <c r="DQ155" s="7"/>
      <c r="DR155" s="7"/>
      <c r="DS155" s="7"/>
      <c r="DT155" s="7"/>
      <c r="DU155" s="7"/>
      <c r="DV155" s="5"/>
      <c r="DW155" s="5"/>
      <c r="DX155" s="5"/>
    </row>
    <row r="156" spans="1:128" s="441" customFormat="1" ht="15.75" hidden="1" x14ac:dyDescent="0.25">
      <c r="A156" s="451"/>
      <c r="B156" s="5"/>
      <c r="C156" s="5"/>
      <c r="D156" s="5"/>
      <c r="E156" s="7"/>
      <c r="F156" s="7"/>
      <c r="G156" s="7"/>
      <c r="H156" s="7"/>
      <c r="I156" s="7"/>
      <c r="J156" s="7"/>
      <c r="K156" s="7"/>
      <c r="L156" s="7"/>
      <c r="M156" s="7"/>
      <c r="N156" s="7"/>
      <c r="O156" s="7"/>
      <c r="P156" s="7"/>
      <c r="Q156" s="7"/>
      <c r="R156" s="7"/>
      <c r="S156" s="7"/>
      <c r="T156" s="5"/>
      <c r="U156" s="5"/>
      <c r="V156" s="479"/>
      <c r="X156" s="5"/>
      <c r="Y156" s="5"/>
      <c r="Z156" s="5"/>
      <c r="AA156" s="7"/>
      <c r="AB156" s="7"/>
      <c r="AC156" s="7"/>
      <c r="AD156" s="7"/>
      <c r="AE156" s="7"/>
      <c r="AF156" s="7"/>
      <c r="AG156" s="7"/>
      <c r="AH156" s="7"/>
      <c r="AI156" s="7"/>
      <c r="AJ156" s="7"/>
      <c r="AK156" s="7"/>
      <c r="AL156" s="7"/>
      <c r="AM156" s="7"/>
      <c r="AN156" s="7"/>
      <c r="AO156" s="7"/>
      <c r="AP156" s="5"/>
      <c r="AQ156" s="5"/>
      <c r="AS156" s="5"/>
      <c r="AT156" s="5"/>
      <c r="AU156" s="5"/>
      <c r="AV156" s="7"/>
      <c r="AW156" s="7"/>
      <c r="AX156" s="7"/>
      <c r="AY156" s="7"/>
      <c r="AZ156" s="7"/>
      <c r="BA156" s="7"/>
      <c r="BB156" s="7"/>
      <c r="BC156" s="7"/>
      <c r="BD156" s="7"/>
      <c r="BE156" s="7"/>
      <c r="BF156" s="7"/>
      <c r="BG156" s="7"/>
      <c r="BH156" s="7"/>
      <c r="BI156" s="7"/>
      <c r="BJ156" s="7"/>
      <c r="BK156" s="5"/>
      <c r="BL156" s="5"/>
      <c r="BN156" s="5"/>
      <c r="BO156" s="5"/>
      <c r="BP156" s="5"/>
      <c r="BQ156" s="7"/>
      <c r="BR156" s="7"/>
      <c r="BS156" s="7"/>
      <c r="BT156" s="7"/>
      <c r="BU156" s="7"/>
      <c r="BV156" s="7"/>
      <c r="BW156" s="7"/>
      <c r="BX156" s="7"/>
      <c r="BY156" s="7"/>
      <c r="BZ156" s="7"/>
      <c r="CA156" s="7"/>
      <c r="CB156" s="7"/>
      <c r="CC156" s="7"/>
      <c r="CD156" s="7"/>
      <c r="CE156" s="7"/>
      <c r="CF156" s="5"/>
      <c r="CG156" s="5"/>
      <c r="CI156" s="5"/>
      <c r="CJ156" s="5"/>
      <c r="CK156" s="5"/>
      <c r="CL156" s="7"/>
      <c r="CM156" s="7"/>
      <c r="CN156" s="7"/>
      <c r="CO156" s="7"/>
      <c r="CP156" s="7"/>
      <c r="CQ156" s="7"/>
      <c r="CR156" s="7"/>
      <c r="CS156" s="7"/>
      <c r="CT156" s="7"/>
      <c r="CU156" s="7"/>
      <c r="CV156" s="7"/>
      <c r="CW156" s="7"/>
      <c r="CX156" s="7"/>
      <c r="CY156" s="7"/>
      <c r="CZ156" s="7"/>
      <c r="DA156" s="5"/>
      <c r="DB156" s="5"/>
      <c r="DD156" s="5"/>
      <c r="DE156" s="5"/>
      <c r="DF156" s="5"/>
      <c r="DG156" s="7"/>
      <c r="DH156" s="7"/>
      <c r="DI156" s="7"/>
      <c r="DJ156" s="7"/>
      <c r="DK156" s="7"/>
      <c r="DL156" s="7"/>
      <c r="DM156" s="7"/>
      <c r="DN156" s="7"/>
      <c r="DO156" s="7"/>
      <c r="DP156" s="7"/>
      <c r="DQ156" s="7"/>
      <c r="DR156" s="7"/>
      <c r="DS156" s="7"/>
      <c r="DT156" s="7"/>
      <c r="DU156" s="7"/>
      <c r="DV156" s="5"/>
      <c r="DW156" s="5"/>
      <c r="DX156" s="5"/>
    </row>
    <row r="157" spans="1:128" s="441" customFormat="1" ht="15.75" hidden="1" x14ac:dyDescent="0.25">
      <c r="A157" s="451"/>
      <c r="B157" s="5"/>
      <c r="C157" s="5"/>
      <c r="D157" s="5"/>
      <c r="E157" s="7"/>
      <c r="F157" s="7"/>
      <c r="G157" s="7"/>
      <c r="H157" s="7"/>
      <c r="I157" s="7"/>
      <c r="J157" s="7"/>
      <c r="K157" s="7"/>
      <c r="L157" s="7"/>
      <c r="M157" s="7"/>
      <c r="N157" s="7"/>
      <c r="O157" s="7"/>
      <c r="P157" s="7"/>
      <c r="Q157" s="7"/>
      <c r="R157" s="7"/>
      <c r="S157" s="7"/>
      <c r="T157" s="5"/>
      <c r="U157" s="5"/>
      <c r="V157" s="479"/>
      <c r="X157" s="5"/>
      <c r="Y157" s="5"/>
      <c r="Z157" s="5"/>
      <c r="AA157" s="7"/>
      <c r="AB157" s="7"/>
      <c r="AC157" s="7"/>
      <c r="AD157" s="7"/>
      <c r="AE157" s="7"/>
      <c r="AF157" s="7"/>
      <c r="AG157" s="7"/>
      <c r="AH157" s="7"/>
      <c r="AI157" s="7"/>
      <c r="AJ157" s="7"/>
      <c r="AK157" s="7"/>
      <c r="AL157" s="7"/>
      <c r="AM157" s="7"/>
      <c r="AN157" s="7"/>
      <c r="AO157" s="7"/>
      <c r="AP157" s="5"/>
      <c r="AQ157" s="5"/>
      <c r="AS157" s="5"/>
      <c r="AT157" s="5"/>
      <c r="AU157" s="5"/>
      <c r="AV157" s="7"/>
      <c r="AW157" s="7"/>
      <c r="AX157" s="7"/>
      <c r="AY157" s="7"/>
      <c r="AZ157" s="7"/>
      <c r="BA157" s="7"/>
      <c r="BB157" s="7"/>
      <c r="BC157" s="7"/>
      <c r="BD157" s="7"/>
      <c r="BE157" s="7"/>
      <c r="BF157" s="7"/>
      <c r="BG157" s="7"/>
      <c r="BH157" s="7"/>
      <c r="BI157" s="7"/>
      <c r="BJ157" s="7"/>
      <c r="BK157" s="5"/>
      <c r="BL157" s="5"/>
      <c r="BN157" s="5"/>
      <c r="BO157" s="5"/>
      <c r="BP157" s="5"/>
      <c r="BQ157" s="7"/>
      <c r="BR157" s="7"/>
      <c r="BS157" s="7"/>
      <c r="BT157" s="7"/>
      <c r="BU157" s="7"/>
      <c r="BV157" s="7"/>
      <c r="BW157" s="7"/>
      <c r="BX157" s="7"/>
      <c r="BY157" s="7"/>
      <c r="BZ157" s="7"/>
      <c r="CA157" s="7"/>
      <c r="CB157" s="7"/>
      <c r="CC157" s="7"/>
      <c r="CD157" s="7"/>
      <c r="CE157" s="7"/>
      <c r="CF157" s="5"/>
      <c r="CG157" s="5"/>
      <c r="CI157" s="5"/>
      <c r="CJ157" s="5"/>
      <c r="CK157" s="5"/>
      <c r="CL157" s="7"/>
      <c r="CM157" s="7"/>
      <c r="CN157" s="7"/>
      <c r="CO157" s="7"/>
      <c r="CP157" s="7"/>
      <c r="CQ157" s="7"/>
      <c r="CR157" s="7"/>
      <c r="CS157" s="7"/>
      <c r="CT157" s="7"/>
      <c r="CU157" s="7"/>
      <c r="CV157" s="7"/>
      <c r="CW157" s="7"/>
      <c r="CX157" s="7"/>
      <c r="CY157" s="7"/>
      <c r="CZ157" s="7"/>
      <c r="DA157" s="5"/>
      <c r="DB157" s="5"/>
      <c r="DD157" s="5"/>
      <c r="DE157" s="5"/>
      <c r="DF157" s="5"/>
      <c r="DG157" s="7"/>
      <c r="DH157" s="7"/>
      <c r="DI157" s="7"/>
      <c r="DJ157" s="7"/>
      <c r="DK157" s="7"/>
      <c r="DL157" s="7"/>
      <c r="DM157" s="7"/>
      <c r="DN157" s="7"/>
      <c r="DO157" s="7"/>
      <c r="DP157" s="7"/>
      <c r="DQ157" s="7"/>
      <c r="DR157" s="7"/>
      <c r="DS157" s="7"/>
      <c r="DT157" s="7"/>
      <c r="DU157" s="7"/>
      <c r="DV157" s="5"/>
      <c r="DW157" s="5"/>
      <c r="DX157" s="5"/>
    </row>
    <row r="158" spans="1:128" s="441" customFormat="1" ht="15.75" hidden="1" x14ac:dyDescent="0.25">
      <c r="A158" s="451"/>
      <c r="B158" s="5"/>
      <c r="C158" s="5"/>
      <c r="D158" s="5"/>
      <c r="E158" s="7"/>
      <c r="F158" s="7"/>
      <c r="G158" s="7"/>
      <c r="H158" s="7"/>
      <c r="I158" s="7"/>
      <c r="J158" s="7"/>
      <c r="K158" s="7"/>
      <c r="L158" s="7"/>
      <c r="M158" s="7"/>
      <c r="N158" s="7"/>
      <c r="O158" s="7"/>
      <c r="P158" s="7"/>
      <c r="Q158" s="7"/>
      <c r="R158" s="7"/>
      <c r="S158" s="7"/>
      <c r="T158" s="5"/>
      <c r="U158" s="5"/>
      <c r="V158" s="479"/>
      <c r="X158" s="5"/>
      <c r="Y158" s="5"/>
      <c r="Z158" s="5"/>
      <c r="AA158" s="7"/>
      <c r="AB158" s="7"/>
      <c r="AC158" s="7"/>
      <c r="AD158" s="7"/>
      <c r="AE158" s="7"/>
      <c r="AF158" s="7"/>
      <c r="AG158" s="7"/>
      <c r="AH158" s="7"/>
      <c r="AI158" s="7"/>
      <c r="AJ158" s="7"/>
      <c r="AK158" s="7"/>
      <c r="AL158" s="7"/>
      <c r="AM158" s="7"/>
      <c r="AN158" s="7"/>
      <c r="AO158" s="7"/>
      <c r="AP158" s="5"/>
      <c r="AQ158" s="5"/>
      <c r="AS158" s="5"/>
      <c r="AT158" s="5"/>
      <c r="AU158" s="5"/>
      <c r="AV158" s="7"/>
      <c r="AW158" s="7"/>
      <c r="AX158" s="7"/>
      <c r="AY158" s="7"/>
      <c r="AZ158" s="7"/>
      <c r="BA158" s="7"/>
      <c r="BB158" s="7"/>
      <c r="BC158" s="7"/>
      <c r="BD158" s="7"/>
      <c r="BE158" s="7"/>
      <c r="BF158" s="7"/>
      <c r="BG158" s="7"/>
      <c r="BH158" s="7"/>
      <c r="BI158" s="7"/>
      <c r="BJ158" s="7"/>
      <c r="BK158" s="5"/>
      <c r="BL158" s="5"/>
      <c r="BN158" s="5"/>
      <c r="BO158" s="5"/>
      <c r="BP158" s="5"/>
      <c r="BQ158" s="7"/>
      <c r="BR158" s="7"/>
      <c r="BS158" s="7"/>
      <c r="BT158" s="7"/>
      <c r="BU158" s="7"/>
      <c r="BV158" s="7"/>
      <c r="BW158" s="7"/>
      <c r="BX158" s="7"/>
      <c r="BY158" s="7"/>
      <c r="BZ158" s="7"/>
      <c r="CA158" s="7"/>
      <c r="CB158" s="7"/>
      <c r="CC158" s="7"/>
      <c r="CD158" s="7"/>
      <c r="CE158" s="7"/>
      <c r="CF158" s="5"/>
      <c r="CG158" s="5"/>
      <c r="CI158" s="5"/>
      <c r="CJ158" s="5"/>
      <c r="CK158" s="5"/>
      <c r="CL158" s="7"/>
      <c r="CM158" s="7"/>
      <c r="CN158" s="7"/>
      <c r="CO158" s="7"/>
      <c r="CP158" s="7"/>
      <c r="CQ158" s="7"/>
      <c r="CR158" s="7"/>
      <c r="CS158" s="7"/>
      <c r="CT158" s="7"/>
      <c r="CU158" s="7"/>
      <c r="CV158" s="7"/>
      <c r="CW158" s="7"/>
      <c r="CX158" s="7"/>
      <c r="CY158" s="7"/>
      <c r="CZ158" s="7"/>
      <c r="DA158" s="5"/>
      <c r="DB158" s="5"/>
      <c r="DD158" s="5"/>
      <c r="DE158" s="5"/>
      <c r="DF158" s="5"/>
      <c r="DG158" s="7"/>
      <c r="DH158" s="7"/>
      <c r="DI158" s="7"/>
      <c r="DJ158" s="7"/>
      <c r="DK158" s="7"/>
      <c r="DL158" s="7"/>
      <c r="DM158" s="7"/>
      <c r="DN158" s="7"/>
      <c r="DO158" s="7"/>
      <c r="DP158" s="7"/>
      <c r="DQ158" s="7"/>
      <c r="DR158" s="7"/>
      <c r="DS158" s="7"/>
      <c r="DT158" s="7"/>
      <c r="DU158" s="7"/>
      <c r="DV158" s="5"/>
      <c r="DW158" s="5"/>
      <c r="DX158" s="5"/>
    </row>
    <row r="159" spans="1:128" s="441" customFormat="1" ht="15.75" hidden="1" x14ac:dyDescent="0.25">
      <c r="A159" s="451"/>
      <c r="B159" s="5"/>
      <c r="C159" s="5"/>
      <c r="D159" s="5"/>
      <c r="E159" s="7"/>
      <c r="F159" s="7"/>
      <c r="G159" s="7"/>
      <c r="H159" s="7"/>
      <c r="I159" s="7"/>
      <c r="J159" s="7"/>
      <c r="K159" s="7"/>
      <c r="L159" s="7"/>
      <c r="M159" s="7"/>
      <c r="N159" s="7"/>
      <c r="O159" s="7"/>
      <c r="P159" s="7"/>
      <c r="Q159" s="7"/>
      <c r="R159" s="7"/>
      <c r="S159" s="7"/>
      <c r="T159" s="5"/>
      <c r="U159" s="5"/>
      <c r="V159" s="479"/>
      <c r="X159" s="5"/>
      <c r="Y159" s="5"/>
      <c r="Z159" s="5"/>
      <c r="AA159" s="7"/>
      <c r="AB159" s="7"/>
      <c r="AC159" s="7"/>
      <c r="AD159" s="7"/>
      <c r="AE159" s="7"/>
      <c r="AF159" s="7"/>
      <c r="AG159" s="7"/>
      <c r="AH159" s="7"/>
      <c r="AI159" s="7"/>
      <c r="AJ159" s="7"/>
      <c r="AK159" s="7"/>
      <c r="AL159" s="7"/>
      <c r="AM159" s="7"/>
      <c r="AN159" s="7"/>
      <c r="AO159" s="7"/>
      <c r="AP159" s="5"/>
      <c r="AQ159" s="5"/>
      <c r="AS159" s="5"/>
      <c r="AT159" s="5"/>
      <c r="AU159" s="5"/>
      <c r="AV159" s="7"/>
      <c r="AW159" s="7"/>
      <c r="AX159" s="7"/>
      <c r="AY159" s="7"/>
      <c r="AZ159" s="7"/>
      <c r="BA159" s="7"/>
      <c r="BB159" s="7"/>
      <c r="BC159" s="7"/>
      <c r="BD159" s="7"/>
      <c r="BE159" s="7"/>
      <c r="BF159" s="7"/>
      <c r="BG159" s="7"/>
      <c r="BH159" s="7"/>
      <c r="BI159" s="7"/>
      <c r="BJ159" s="7"/>
      <c r="BK159" s="5"/>
      <c r="BL159" s="5"/>
      <c r="BN159" s="5"/>
      <c r="BO159" s="5"/>
      <c r="BP159" s="5"/>
      <c r="BQ159" s="7"/>
      <c r="BR159" s="7"/>
      <c r="BS159" s="7"/>
      <c r="BT159" s="7"/>
      <c r="BU159" s="7"/>
      <c r="BV159" s="7"/>
      <c r="BW159" s="7"/>
      <c r="BX159" s="7"/>
      <c r="BY159" s="7"/>
      <c r="BZ159" s="7"/>
      <c r="CA159" s="7"/>
      <c r="CB159" s="7"/>
      <c r="CC159" s="7"/>
      <c r="CD159" s="7"/>
      <c r="CE159" s="7"/>
      <c r="CF159" s="5"/>
      <c r="CG159" s="5"/>
      <c r="CI159" s="5"/>
      <c r="CJ159" s="5"/>
      <c r="CK159" s="5"/>
      <c r="CL159" s="7"/>
      <c r="CM159" s="7"/>
      <c r="CN159" s="7"/>
      <c r="CO159" s="7"/>
      <c r="CP159" s="7"/>
      <c r="CQ159" s="7"/>
      <c r="CR159" s="7"/>
      <c r="CS159" s="7"/>
      <c r="CT159" s="7"/>
      <c r="CU159" s="7"/>
      <c r="CV159" s="7"/>
      <c r="CW159" s="7"/>
      <c r="CX159" s="7"/>
      <c r="CY159" s="7"/>
      <c r="CZ159" s="7"/>
      <c r="DA159" s="5"/>
      <c r="DB159" s="5"/>
      <c r="DD159" s="5"/>
      <c r="DE159" s="5"/>
      <c r="DF159" s="5"/>
      <c r="DG159" s="7"/>
      <c r="DH159" s="7"/>
      <c r="DI159" s="7"/>
      <c r="DJ159" s="7"/>
      <c r="DK159" s="7"/>
      <c r="DL159" s="7"/>
      <c r="DM159" s="7"/>
      <c r="DN159" s="7"/>
      <c r="DO159" s="7"/>
      <c r="DP159" s="7"/>
      <c r="DQ159" s="7"/>
      <c r="DR159" s="7"/>
      <c r="DS159" s="7"/>
      <c r="DT159" s="7"/>
      <c r="DU159" s="7"/>
      <c r="DV159" s="5"/>
      <c r="DW159" s="5"/>
      <c r="DX159" s="5"/>
    </row>
    <row r="160" spans="1:128" s="441" customFormat="1" ht="15.75" hidden="1" x14ac:dyDescent="0.25">
      <c r="A160" s="451"/>
      <c r="B160" s="5"/>
      <c r="C160" s="5"/>
      <c r="D160" s="5"/>
      <c r="E160" s="7"/>
      <c r="F160" s="7"/>
      <c r="G160" s="7"/>
      <c r="H160" s="7"/>
      <c r="I160" s="7"/>
      <c r="J160" s="7"/>
      <c r="K160" s="7"/>
      <c r="L160" s="7"/>
      <c r="M160" s="7"/>
      <c r="N160" s="7"/>
      <c r="O160" s="7"/>
      <c r="P160" s="7"/>
      <c r="Q160" s="7"/>
      <c r="R160" s="7"/>
      <c r="S160" s="7"/>
      <c r="T160" s="5"/>
      <c r="U160" s="5"/>
      <c r="V160" s="479"/>
      <c r="X160" s="5"/>
      <c r="Y160" s="5"/>
      <c r="Z160" s="5"/>
      <c r="AA160" s="7"/>
      <c r="AB160" s="7"/>
      <c r="AC160" s="7"/>
      <c r="AD160" s="7"/>
      <c r="AE160" s="7"/>
      <c r="AF160" s="7"/>
      <c r="AG160" s="7"/>
      <c r="AH160" s="7"/>
      <c r="AI160" s="7"/>
      <c r="AJ160" s="7"/>
      <c r="AK160" s="7"/>
      <c r="AL160" s="7"/>
      <c r="AM160" s="7"/>
      <c r="AN160" s="7"/>
      <c r="AO160" s="7"/>
      <c r="AP160" s="5"/>
      <c r="AQ160" s="5"/>
      <c r="AS160" s="5"/>
      <c r="AT160" s="5"/>
      <c r="AU160" s="5"/>
      <c r="AV160" s="7"/>
      <c r="AW160" s="7"/>
      <c r="AX160" s="7"/>
      <c r="AY160" s="7"/>
      <c r="AZ160" s="7"/>
      <c r="BA160" s="7"/>
      <c r="BB160" s="7"/>
      <c r="BC160" s="7"/>
      <c r="BD160" s="7"/>
      <c r="BE160" s="7"/>
      <c r="BF160" s="7"/>
      <c r="BG160" s="7"/>
      <c r="BH160" s="7"/>
      <c r="BI160" s="7"/>
      <c r="BJ160" s="7"/>
      <c r="BK160" s="5"/>
      <c r="BL160" s="5"/>
      <c r="BN160" s="5"/>
      <c r="BO160" s="5"/>
      <c r="BP160" s="5"/>
      <c r="BQ160" s="7"/>
      <c r="BR160" s="7"/>
      <c r="BS160" s="7"/>
      <c r="BT160" s="7"/>
      <c r="BU160" s="7"/>
      <c r="BV160" s="7"/>
      <c r="BW160" s="7"/>
      <c r="BX160" s="7"/>
      <c r="BY160" s="7"/>
      <c r="BZ160" s="7"/>
      <c r="CA160" s="7"/>
      <c r="CB160" s="7"/>
      <c r="CC160" s="7"/>
      <c r="CD160" s="7"/>
      <c r="CE160" s="7"/>
      <c r="CF160" s="5"/>
      <c r="CG160" s="5"/>
      <c r="CI160" s="5"/>
      <c r="CJ160" s="5"/>
      <c r="CK160" s="5"/>
      <c r="CL160" s="7"/>
      <c r="CM160" s="7"/>
      <c r="CN160" s="7"/>
      <c r="CO160" s="7"/>
      <c r="CP160" s="7"/>
      <c r="CQ160" s="7"/>
      <c r="CR160" s="7"/>
      <c r="CS160" s="7"/>
      <c r="CT160" s="7"/>
      <c r="CU160" s="7"/>
      <c r="CV160" s="7"/>
      <c r="CW160" s="7"/>
      <c r="CX160" s="7"/>
      <c r="CY160" s="7"/>
      <c r="CZ160" s="7"/>
      <c r="DA160" s="5"/>
      <c r="DB160" s="5"/>
      <c r="DD160" s="5"/>
      <c r="DE160" s="5"/>
      <c r="DF160" s="5"/>
      <c r="DG160" s="7"/>
      <c r="DH160" s="7"/>
      <c r="DI160" s="7"/>
      <c r="DJ160" s="7"/>
      <c r="DK160" s="7"/>
      <c r="DL160" s="7"/>
      <c r="DM160" s="7"/>
      <c r="DN160" s="7"/>
      <c r="DO160" s="7"/>
      <c r="DP160" s="7"/>
      <c r="DQ160" s="7"/>
      <c r="DR160" s="7"/>
      <c r="DS160" s="7"/>
      <c r="DT160" s="7"/>
      <c r="DU160" s="7"/>
      <c r="DV160" s="5"/>
      <c r="DW160" s="5"/>
      <c r="DX160" s="5"/>
    </row>
    <row r="161" spans="1:128" s="441" customFormat="1" ht="15.75" hidden="1" x14ac:dyDescent="0.25">
      <c r="A161" s="451"/>
      <c r="B161" s="5"/>
      <c r="C161" s="5"/>
      <c r="D161" s="5"/>
      <c r="E161" s="7"/>
      <c r="F161" s="7"/>
      <c r="G161" s="7"/>
      <c r="H161" s="7"/>
      <c r="I161" s="7"/>
      <c r="J161" s="7"/>
      <c r="K161" s="7"/>
      <c r="L161" s="7"/>
      <c r="M161" s="7"/>
      <c r="N161" s="7"/>
      <c r="O161" s="7"/>
      <c r="P161" s="7"/>
      <c r="Q161" s="7"/>
      <c r="R161" s="7"/>
      <c r="S161" s="7"/>
      <c r="T161" s="5"/>
      <c r="U161" s="5"/>
      <c r="V161" s="479"/>
      <c r="X161" s="5"/>
      <c r="Y161" s="5"/>
      <c r="Z161" s="5"/>
      <c r="AA161" s="7"/>
      <c r="AB161" s="7"/>
      <c r="AC161" s="7"/>
      <c r="AD161" s="7"/>
      <c r="AE161" s="7"/>
      <c r="AF161" s="7"/>
      <c r="AG161" s="7"/>
      <c r="AH161" s="7"/>
      <c r="AI161" s="7"/>
      <c r="AJ161" s="7"/>
      <c r="AK161" s="7"/>
      <c r="AL161" s="7"/>
      <c r="AM161" s="7"/>
      <c r="AN161" s="7"/>
      <c r="AO161" s="7"/>
      <c r="AP161" s="5"/>
      <c r="AQ161" s="5"/>
      <c r="AS161" s="5"/>
      <c r="AT161" s="5"/>
      <c r="AU161" s="5"/>
      <c r="AV161" s="7"/>
      <c r="AW161" s="7"/>
      <c r="AX161" s="7"/>
      <c r="AY161" s="7"/>
      <c r="AZ161" s="7"/>
      <c r="BA161" s="7"/>
      <c r="BB161" s="7"/>
      <c r="BC161" s="7"/>
      <c r="BD161" s="7"/>
      <c r="BE161" s="7"/>
      <c r="BF161" s="7"/>
      <c r="BG161" s="7"/>
      <c r="BH161" s="7"/>
      <c r="BI161" s="7"/>
      <c r="BJ161" s="7"/>
      <c r="BK161" s="5"/>
      <c r="BL161" s="5"/>
      <c r="BN161" s="5"/>
      <c r="BO161" s="5"/>
      <c r="BP161" s="5"/>
      <c r="BQ161" s="7"/>
      <c r="BR161" s="7"/>
      <c r="BS161" s="7"/>
      <c r="BT161" s="7"/>
      <c r="BU161" s="7"/>
      <c r="BV161" s="7"/>
      <c r="BW161" s="7"/>
      <c r="BX161" s="7"/>
      <c r="BY161" s="7"/>
      <c r="BZ161" s="7"/>
      <c r="CA161" s="7"/>
      <c r="CB161" s="7"/>
      <c r="CC161" s="7"/>
      <c r="CD161" s="7"/>
      <c r="CE161" s="7"/>
      <c r="CF161" s="5"/>
      <c r="CG161" s="5"/>
      <c r="CI161" s="5"/>
      <c r="CJ161" s="5"/>
      <c r="CK161" s="5"/>
      <c r="CL161" s="7"/>
      <c r="CM161" s="7"/>
      <c r="CN161" s="7"/>
      <c r="CO161" s="7"/>
      <c r="CP161" s="7"/>
      <c r="CQ161" s="7"/>
      <c r="CR161" s="7"/>
      <c r="CS161" s="7"/>
      <c r="CT161" s="7"/>
      <c r="CU161" s="7"/>
      <c r="CV161" s="7"/>
      <c r="CW161" s="7"/>
      <c r="CX161" s="7"/>
      <c r="CY161" s="7"/>
      <c r="CZ161" s="7"/>
      <c r="DA161" s="5"/>
      <c r="DB161" s="5"/>
      <c r="DD161" s="5"/>
      <c r="DE161" s="5"/>
      <c r="DF161" s="5"/>
      <c r="DG161" s="7"/>
      <c r="DH161" s="7"/>
      <c r="DI161" s="7"/>
      <c r="DJ161" s="7"/>
      <c r="DK161" s="7"/>
      <c r="DL161" s="7"/>
      <c r="DM161" s="7"/>
      <c r="DN161" s="7"/>
      <c r="DO161" s="7"/>
      <c r="DP161" s="7"/>
      <c r="DQ161" s="7"/>
      <c r="DR161" s="7"/>
      <c r="DS161" s="7"/>
      <c r="DT161" s="7"/>
      <c r="DU161" s="7"/>
      <c r="DV161" s="5"/>
      <c r="DW161" s="5"/>
      <c r="DX161" s="5"/>
    </row>
    <row r="162" spans="1:128" s="441" customFormat="1" ht="15.75" hidden="1" x14ac:dyDescent="0.25">
      <c r="A162" s="451"/>
      <c r="B162" s="5"/>
      <c r="C162" s="5"/>
      <c r="D162" s="5"/>
      <c r="E162" s="7"/>
      <c r="F162" s="7"/>
      <c r="G162" s="7"/>
      <c r="H162" s="7"/>
      <c r="I162" s="7"/>
      <c r="J162" s="7"/>
      <c r="K162" s="7"/>
      <c r="L162" s="7"/>
      <c r="M162" s="7"/>
      <c r="N162" s="7"/>
      <c r="O162" s="7"/>
      <c r="P162" s="7"/>
      <c r="Q162" s="7"/>
      <c r="R162" s="7"/>
      <c r="S162" s="7"/>
      <c r="T162" s="5"/>
      <c r="U162" s="5"/>
      <c r="V162" s="479"/>
      <c r="X162" s="5"/>
      <c r="Y162" s="5"/>
      <c r="Z162" s="5"/>
      <c r="AA162" s="7"/>
      <c r="AB162" s="7"/>
      <c r="AC162" s="7"/>
      <c r="AD162" s="7"/>
      <c r="AE162" s="7"/>
      <c r="AF162" s="7"/>
      <c r="AG162" s="7"/>
      <c r="AH162" s="7"/>
      <c r="AI162" s="7"/>
      <c r="AJ162" s="7"/>
      <c r="AK162" s="7"/>
      <c r="AL162" s="7"/>
      <c r="AM162" s="7"/>
      <c r="AN162" s="7"/>
      <c r="AO162" s="7"/>
      <c r="AP162" s="5"/>
      <c r="AQ162" s="5"/>
      <c r="AS162" s="5"/>
      <c r="AT162" s="5"/>
      <c r="AU162" s="5"/>
      <c r="AV162" s="7"/>
      <c r="AW162" s="7"/>
      <c r="AX162" s="7"/>
      <c r="AY162" s="7"/>
      <c r="AZ162" s="7"/>
      <c r="BA162" s="7"/>
      <c r="BB162" s="7"/>
      <c r="BC162" s="7"/>
      <c r="BD162" s="7"/>
      <c r="BE162" s="7"/>
      <c r="BF162" s="7"/>
      <c r="BG162" s="7"/>
      <c r="BH162" s="7"/>
      <c r="BI162" s="7"/>
      <c r="BJ162" s="7"/>
      <c r="BK162" s="5"/>
      <c r="BL162" s="5"/>
      <c r="BN162" s="5"/>
      <c r="BO162" s="5"/>
      <c r="BP162" s="5"/>
      <c r="BQ162" s="7"/>
      <c r="BR162" s="7"/>
      <c r="BS162" s="7"/>
      <c r="BT162" s="7"/>
      <c r="BU162" s="7"/>
      <c r="BV162" s="7"/>
      <c r="BW162" s="7"/>
      <c r="BX162" s="7"/>
      <c r="BY162" s="7"/>
      <c r="BZ162" s="7"/>
      <c r="CA162" s="7"/>
      <c r="CB162" s="7"/>
      <c r="CC162" s="7"/>
      <c r="CD162" s="7"/>
      <c r="CE162" s="7"/>
      <c r="CF162" s="5"/>
      <c r="CG162" s="5"/>
      <c r="CI162" s="5"/>
      <c r="CJ162" s="5"/>
      <c r="CK162" s="5"/>
      <c r="CL162" s="7"/>
      <c r="CM162" s="7"/>
      <c r="CN162" s="7"/>
      <c r="CO162" s="7"/>
      <c r="CP162" s="7"/>
      <c r="CQ162" s="7"/>
      <c r="CR162" s="7"/>
      <c r="CS162" s="7"/>
      <c r="CT162" s="7"/>
      <c r="CU162" s="7"/>
      <c r="CV162" s="7"/>
      <c r="CW162" s="7"/>
      <c r="CX162" s="7"/>
      <c r="CY162" s="7"/>
      <c r="CZ162" s="7"/>
      <c r="DA162" s="5"/>
      <c r="DB162" s="5"/>
      <c r="DD162" s="5"/>
      <c r="DE162" s="5"/>
      <c r="DF162" s="5"/>
      <c r="DG162" s="7"/>
      <c r="DH162" s="7"/>
      <c r="DI162" s="7"/>
      <c r="DJ162" s="7"/>
      <c r="DK162" s="7"/>
      <c r="DL162" s="7"/>
      <c r="DM162" s="7"/>
      <c r="DN162" s="7"/>
      <c r="DO162" s="7"/>
      <c r="DP162" s="7"/>
      <c r="DQ162" s="7"/>
      <c r="DR162" s="7"/>
      <c r="DS162" s="7"/>
      <c r="DT162" s="7"/>
      <c r="DU162" s="7"/>
      <c r="DV162" s="5"/>
      <c r="DW162" s="5"/>
      <c r="DX162" s="5"/>
    </row>
    <row r="163" spans="1:128" s="441" customFormat="1" ht="15.75" hidden="1" x14ac:dyDescent="0.25">
      <c r="A163" s="451"/>
      <c r="B163" s="5"/>
      <c r="C163" s="5"/>
      <c r="D163" s="5"/>
      <c r="E163" s="7"/>
      <c r="F163" s="7"/>
      <c r="G163" s="7"/>
      <c r="H163" s="7"/>
      <c r="I163" s="7"/>
      <c r="J163" s="7"/>
      <c r="K163" s="7"/>
      <c r="L163" s="7"/>
      <c r="M163" s="7"/>
      <c r="N163" s="7"/>
      <c r="O163" s="7"/>
      <c r="P163" s="7"/>
      <c r="Q163" s="7"/>
      <c r="R163" s="7"/>
      <c r="S163" s="7"/>
      <c r="T163" s="5"/>
      <c r="U163" s="5"/>
      <c r="V163" s="479"/>
      <c r="X163" s="5"/>
      <c r="Y163" s="5"/>
      <c r="Z163" s="5"/>
      <c r="AA163" s="7"/>
      <c r="AB163" s="7"/>
      <c r="AC163" s="7"/>
      <c r="AD163" s="7"/>
      <c r="AE163" s="7"/>
      <c r="AF163" s="7"/>
      <c r="AG163" s="7"/>
      <c r="AH163" s="7"/>
      <c r="AI163" s="7"/>
      <c r="AJ163" s="7"/>
      <c r="AK163" s="7"/>
      <c r="AL163" s="7"/>
      <c r="AM163" s="7"/>
      <c r="AN163" s="7"/>
      <c r="AO163" s="7"/>
      <c r="AP163" s="5"/>
      <c r="AQ163" s="5"/>
      <c r="AS163" s="5"/>
      <c r="AT163" s="5"/>
      <c r="AU163" s="5"/>
      <c r="AV163" s="7"/>
      <c r="AW163" s="7"/>
      <c r="AX163" s="7"/>
      <c r="AY163" s="7"/>
      <c r="AZ163" s="7"/>
      <c r="BA163" s="7"/>
      <c r="BB163" s="7"/>
      <c r="BC163" s="7"/>
      <c r="BD163" s="7"/>
      <c r="BE163" s="7"/>
      <c r="BF163" s="7"/>
      <c r="BG163" s="7"/>
      <c r="BH163" s="7"/>
      <c r="BI163" s="7"/>
      <c r="BJ163" s="7"/>
      <c r="BK163" s="5"/>
      <c r="BL163" s="5"/>
      <c r="BN163" s="5"/>
      <c r="BO163" s="5"/>
      <c r="BP163" s="5"/>
      <c r="BQ163" s="7"/>
      <c r="BR163" s="7"/>
      <c r="BS163" s="7"/>
      <c r="BT163" s="7"/>
      <c r="BU163" s="7"/>
      <c r="BV163" s="7"/>
      <c r="BW163" s="7"/>
      <c r="BX163" s="7"/>
      <c r="BY163" s="7"/>
      <c r="BZ163" s="7"/>
      <c r="CA163" s="7"/>
      <c r="CB163" s="7"/>
      <c r="CC163" s="7"/>
      <c r="CD163" s="7"/>
      <c r="CE163" s="7"/>
      <c r="CF163" s="5"/>
      <c r="CG163" s="5"/>
      <c r="CI163" s="5"/>
      <c r="CJ163" s="5"/>
      <c r="CK163" s="5"/>
      <c r="CL163" s="7"/>
      <c r="CM163" s="7"/>
      <c r="CN163" s="7"/>
      <c r="CO163" s="7"/>
      <c r="CP163" s="7"/>
      <c r="CQ163" s="7"/>
      <c r="CR163" s="7"/>
      <c r="CS163" s="7"/>
      <c r="CT163" s="7"/>
      <c r="CU163" s="7"/>
      <c r="CV163" s="7"/>
      <c r="CW163" s="7"/>
      <c r="CX163" s="7"/>
      <c r="CY163" s="7"/>
      <c r="CZ163" s="7"/>
      <c r="DA163" s="5"/>
      <c r="DB163" s="5"/>
      <c r="DD163" s="5"/>
      <c r="DE163" s="5"/>
      <c r="DF163" s="5"/>
      <c r="DG163" s="7"/>
      <c r="DH163" s="7"/>
      <c r="DI163" s="7"/>
      <c r="DJ163" s="7"/>
      <c r="DK163" s="7"/>
      <c r="DL163" s="7"/>
      <c r="DM163" s="7"/>
      <c r="DN163" s="7"/>
      <c r="DO163" s="7"/>
      <c r="DP163" s="7"/>
      <c r="DQ163" s="7"/>
      <c r="DR163" s="7"/>
      <c r="DS163" s="7"/>
      <c r="DT163" s="7"/>
      <c r="DU163" s="7"/>
      <c r="DV163" s="5"/>
      <c r="DW163" s="5"/>
      <c r="DX163" s="5"/>
    </row>
    <row r="164" spans="1:128" s="441" customFormat="1" ht="15.75" hidden="1" x14ac:dyDescent="0.25">
      <c r="A164" s="451"/>
      <c r="B164" s="5"/>
      <c r="C164" s="5"/>
      <c r="D164" s="5"/>
      <c r="E164" s="7"/>
      <c r="F164" s="7"/>
      <c r="G164" s="7"/>
      <c r="H164" s="7"/>
      <c r="I164" s="7"/>
      <c r="J164" s="7"/>
      <c r="K164" s="7"/>
      <c r="L164" s="7"/>
      <c r="M164" s="7"/>
      <c r="N164" s="7"/>
      <c r="O164" s="7"/>
      <c r="P164" s="7"/>
      <c r="Q164" s="7"/>
      <c r="R164" s="7"/>
      <c r="S164" s="7"/>
      <c r="T164" s="5"/>
      <c r="U164" s="5"/>
      <c r="V164" s="479"/>
      <c r="X164" s="5"/>
      <c r="Y164" s="5"/>
      <c r="Z164" s="5"/>
      <c r="AA164" s="7"/>
      <c r="AB164" s="7"/>
      <c r="AC164" s="7"/>
      <c r="AD164" s="7"/>
      <c r="AE164" s="7"/>
      <c r="AF164" s="7"/>
      <c r="AG164" s="7"/>
      <c r="AH164" s="7"/>
      <c r="AI164" s="7"/>
      <c r="AJ164" s="7"/>
      <c r="AK164" s="7"/>
      <c r="AL164" s="7"/>
      <c r="AM164" s="7"/>
      <c r="AN164" s="7"/>
      <c r="AO164" s="7"/>
      <c r="AP164" s="5"/>
      <c r="AQ164" s="5"/>
      <c r="AS164" s="5"/>
      <c r="AT164" s="5"/>
      <c r="AU164" s="5"/>
      <c r="AV164" s="7"/>
      <c r="AW164" s="7"/>
      <c r="AX164" s="7"/>
      <c r="AY164" s="7"/>
      <c r="AZ164" s="7"/>
      <c r="BA164" s="7"/>
      <c r="BB164" s="7"/>
      <c r="BC164" s="7"/>
      <c r="BD164" s="7"/>
      <c r="BE164" s="7"/>
      <c r="BF164" s="7"/>
      <c r="BG164" s="7"/>
      <c r="BH164" s="7"/>
      <c r="BI164" s="7"/>
      <c r="BJ164" s="7"/>
      <c r="BK164" s="5"/>
      <c r="BL164" s="5"/>
      <c r="BN164" s="5"/>
      <c r="BO164" s="5"/>
      <c r="BP164" s="5"/>
      <c r="BQ164" s="7"/>
      <c r="BR164" s="7"/>
      <c r="BS164" s="7"/>
      <c r="BT164" s="7"/>
      <c r="BU164" s="7"/>
      <c r="BV164" s="7"/>
      <c r="BW164" s="7"/>
      <c r="BX164" s="7"/>
      <c r="BY164" s="7"/>
      <c r="BZ164" s="7"/>
      <c r="CA164" s="7"/>
      <c r="CB164" s="7"/>
      <c r="CC164" s="7"/>
      <c r="CD164" s="7"/>
      <c r="CE164" s="7"/>
      <c r="CF164" s="5"/>
      <c r="CG164" s="5"/>
      <c r="CI164" s="5"/>
      <c r="CJ164" s="5"/>
      <c r="CK164" s="5"/>
      <c r="CL164" s="7"/>
      <c r="CM164" s="7"/>
      <c r="CN164" s="7"/>
      <c r="CO164" s="7"/>
      <c r="CP164" s="7"/>
      <c r="CQ164" s="7"/>
      <c r="CR164" s="7"/>
      <c r="CS164" s="7"/>
      <c r="CT164" s="7"/>
      <c r="CU164" s="7"/>
      <c r="CV164" s="7"/>
      <c r="CW164" s="7"/>
      <c r="CX164" s="7"/>
      <c r="CY164" s="7"/>
      <c r="CZ164" s="7"/>
      <c r="DA164" s="5"/>
      <c r="DB164" s="5"/>
      <c r="DD164" s="5"/>
      <c r="DE164" s="5"/>
      <c r="DF164" s="5"/>
      <c r="DG164" s="7"/>
      <c r="DH164" s="7"/>
      <c r="DI164" s="7"/>
      <c r="DJ164" s="7"/>
      <c r="DK164" s="7"/>
      <c r="DL164" s="7"/>
      <c r="DM164" s="7"/>
      <c r="DN164" s="7"/>
      <c r="DO164" s="7"/>
      <c r="DP164" s="7"/>
      <c r="DQ164" s="7"/>
      <c r="DR164" s="7"/>
      <c r="DS164" s="7"/>
      <c r="DT164" s="7"/>
      <c r="DU164" s="7"/>
      <c r="DV164" s="5"/>
      <c r="DW164" s="5"/>
      <c r="DX164" s="5"/>
    </row>
    <row r="165" spans="1:128" s="441" customFormat="1" ht="15.75" hidden="1" x14ac:dyDescent="0.25">
      <c r="A165" s="451"/>
      <c r="B165" s="5"/>
      <c r="C165" s="5"/>
      <c r="D165" s="5"/>
      <c r="E165" s="7"/>
      <c r="F165" s="7"/>
      <c r="G165" s="7"/>
      <c r="H165" s="7"/>
      <c r="I165" s="7"/>
      <c r="J165" s="7"/>
      <c r="K165" s="7"/>
      <c r="L165" s="7"/>
      <c r="M165" s="7"/>
      <c r="N165" s="7"/>
      <c r="O165" s="7"/>
      <c r="P165" s="7"/>
      <c r="Q165" s="7"/>
      <c r="R165" s="7"/>
      <c r="S165" s="7"/>
      <c r="T165" s="5"/>
      <c r="U165" s="5"/>
      <c r="V165" s="479"/>
      <c r="X165" s="5"/>
      <c r="Y165" s="5"/>
      <c r="Z165" s="5"/>
      <c r="AA165" s="7"/>
      <c r="AB165" s="7"/>
      <c r="AC165" s="7"/>
      <c r="AD165" s="7"/>
      <c r="AE165" s="7"/>
      <c r="AF165" s="7"/>
      <c r="AG165" s="7"/>
      <c r="AH165" s="7"/>
      <c r="AI165" s="7"/>
      <c r="AJ165" s="7"/>
      <c r="AK165" s="7"/>
      <c r="AL165" s="7"/>
      <c r="AM165" s="7"/>
      <c r="AN165" s="7"/>
      <c r="AO165" s="7"/>
      <c r="AP165" s="5"/>
      <c r="AQ165" s="5"/>
      <c r="AS165" s="5"/>
      <c r="AT165" s="5"/>
      <c r="AU165" s="5"/>
      <c r="AV165" s="7"/>
      <c r="AW165" s="7"/>
      <c r="AX165" s="7"/>
      <c r="AY165" s="7"/>
      <c r="AZ165" s="7"/>
      <c r="BA165" s="7"/>
      <c r="BB165" s="7"/>
      <c r="BC165" s="7"/>
      <c r="BD165" s="7"/>
      <c r="BE165" s="7"/>
      <c r="BF165" s="7"/>
      <c r="BG165" s="7"/>
      <c r="BH165" s="7"/>
      <c r="BI165" s="7"/>
      <c r="BJ165" s="7"/>
      <c r="BK165" s="5"/>
      <c r="BL165" s="5"/>
      <c r="BN165" s="5"/>
      <c r="BO165" s="5"/>
      <c r="BP165" s="5"/>
      <c r="BQ165" s="7"/>
      <c r="BR165" s="7"/>
      <c r="BS165" s="7"/>
      <c r="BT165" s="7"/>
      <c r="BU165" s="7"/>
      <c r="BV165" s="7"/>
      <c r="BW165" s="7"/>
      <c r="BX165" s="7"/>
      <c r="BY165" s="7"/>
      <c r="BZ165" s="7"/>
      <c r="CA165" s="7"/>
      <c r="CB165" s="7"/>
      <c r="CC165" s="7"/>
      <c r="CD165" s="7"/>
      <c r="CE165" s="7"/>
      <c r="CF165" s="5"/>
      <c r="CG165" s="5"/>
      <c r="CI165" s="5"/>
      <c r="CJ165" s="5"/>
      <c r="CK165" s="5"/>
      <c r="CL165" s="7"/>
      <c r="CM165" s="7"/>
      <c r="CN165" s="7"/>
      <c r="CO165" s="7"/>
      <c r="CP165" s="7"/>
      <c r="CQ165" s="7"/>
      <c r="CR165" s="7"/>
      <c r="CS165" s="7"/>
      <c r="CT165" s="7"/>
      <c r="CU165" s="7"/>
      <c r="CV165" s="7"/>
      <c r="CW165" s="7"/>
      <c r="CX165" s="7"/>
      <c r="CY165" s="7"/>
      <c r="CZ165" s="7"/>
      <c r="DA165" s="5"/>
      <c r="DB165" s="5"/>
      <c r="DD165" s="5"/>
      <c r="DE165" s="5"/>
      <c r="DF165" s="5"/>
      <c r="DG165" s="7"/>
      <c r="DH165" s="7"/>
      <c r="DI165" s="7"/>
      <c r="DJ165" s="7"/>
      <c r="DK165" s="7"/>
      <c r="DL165" s="7"/>
      <c r="DM165" s="7"/>
      <c r="DN165" s="7"/>
      <c r="DO165" s="7"/>
      <c r="DP165" s="7"/>
      <c r="DQ165" s="7"/>
      <c r="DR165" s="7"/>
      <c r="DS165" s="7"/>
      <c r="DT165" s="7"/>
      <c r="DU165" s="7"/>
      <c r="DV165" s="5"/>
      <c r="DW165" s="5"/>
      <c r="DX165" s="5"/>
    </row>
    <row r="166" spans="1:128" s="441" customFormat="1" ht="15.75" hidden="1" x14ac:dyDescent="0.25">
      <c r="A166" s="451"/>
      <c r="B166" s="5"/>
      <c r="C166" s="5"/>
      <c r="D166" s="5"/>
      <c r="E166" s="7"/>
      <c r="F166" s="7"/>
      <c r="G166" s="7"/>
      <c r="H166" s="7"/>
      <c r="I166" s="7"/>
      <c r="J166" s="7"/>
      <c r="K166" s="7"/>
      <c r="L166" s="7"/>
      <c r="M166" s="7"/>
      <c r="N166" s="7"/>
      <c r="O166" s="7"/>
      <c r="P166" s="7"/>
      <c r="Q166" s="7"/>
      <c r="R166" s="7"/>
      <c r="S166" s="7"/>
      <c r="T166" s="5"/>
      <c r="U166" s="5"/>
      <c r="V166" s="479"/>
      <c r="X166" s="5"/>
      <c r="Y166" s="5"/>
      <c r="Z166" s="5"/>
      <c r="AA166" s="7"/>
      <c r="AB166" s="7"/>
      <c r="AC166" s="7"/>
      <c r="AD166" s="7"/>
      <c r="AE166" s="7"/>
      <c r="AF166" s="7"/>
      <c r="AG166" s="7"/>
      <c r="AH166" s="7"/>
      <c r="AI166" s="7"/>
      <c r="AJ166" s="7"/>
      <c r="AK166" s="7"/>
      <c r="AL166" s="7"/>
      <c r="AM166" s="7"/>
      <c r="AN166" s="7"/>
      <c r="AO166" s="7"/>
      <c r="AP166" s="5"/>
      <c r="AQ166" s="5"/>
      <c r="AS166" s="5"/>
      <c r="AT166" s="5"/>
      <c r="AU166" s="5"/>
      <c r="AV166" s="7"/>
      <c r="AW166" s="7"/>
      <c r="AX166" s="7"/>
      <c r="AY166" s="7"/>
      <c r="AZ166" s="7"/>
      <c r="BA166" s="7"/>
      <c r="BB166" s="7"/>
      <c r="BC166" s="7"/>
      <c r="BD166" s="7"/>
      <c r="BE166" s="7"/>
      <c r="BF166" s="7"/>
      <c r="BG166" s="7"/>
      <c r="BH166" s="7"/>
      <c r="BI166" s="7"/>
      <c r="BJ166" s="7"/>
      <c r="BK166" s="5"/>
      <c r="BL166" s="5"/>
      <c r="BN166" s="5"/>
      <c r="BO166" s="5"/>
      <c r="BP166" s="5"/>
      <c r="BQ166" s="7"/>
      <c r="BR166" s="7"/>
      <c r="BS166" s="7"/>
      <c r="BT166" s="7"/>
      <c r="BU166" s="7"/>
      <c r="BV166" s="7"/>
      <c r="BW166" s="7"/>
      <c r="BX166" s="7"/>
      <c r="BY166" s="7"/>
      <c r="BZ166" s="7"/>
      <c r="CA166" s="7"/>
      <c r="CB166" s="7"/>
      <c r="CC166" s="7"/>
      <c r="CD166" s="7"/>
      <c r="CE166" s="7"/>
      <c r="CF166" s="5"/>
      <c r="CG166" s="5"/>
      <c r="CI166" s="5"/>
      <c r="CJ166" s="5"/>
      <c r="CK166" s="5"/>
      <c r="CL166" s="7"/>
      <c r="CM166" s="7"/>
      <c r="CN166" s="7"/>
      <c r="CO166" s="7"/>
      <c r="CP166" s="7"/>
      <c r="CQ166" s="7"/>
      <c r="CR166" s="7"/>
      <c r="CS166" s="7"/>
      <c r="CT166" s="7"/>
      <c r="CU166" s="7"/>
      <c r="CV166" s="7"/>
      <c r="CW166" s="7"/>
      <c r="CX166" s="7"/>
      <c r="CY166" s="7"/>
      <c r="CZ166" s="7"/>
      <c r="DA166" s="5"/>
      <c r="DB166" s="5"/>
      <c r="DD166" s="5"/>
      <c r="DE166" s="5"/>
      <c r="DF166" s="5"/>
      <c r="DG166" s="7"/>
      <c r="DH166" s="7"/>
      <c r="DI166" s="7"/>
      <c r="DJ166" s="7"/>
      <c r="DK166" s="7"/>
      <c r="DL166" s="7"/>
      <c r="DM166" s="7"/>
      <c r="DN166" s="7"/>
      <c r="DO166" s="7"/>
      <c r="DP166" s="7"/>
      <c r="DQ166" s="7"/>
      <c r="DR166" s="7"/>
      <c r="DS166" s="7"/>
      <c r="DT166" s="7"/>
      <c r="DU166" s="7"/>
      <c r="DV166" s="5"/>
      <c r="DW166" s="5"/>
      <c r="DX166" s="5"/>
    </row>
    <row r="167" spans="1:128" s="441" customFormat="1" ht="15.75" hidden="1" x14ac:dyDescent="0.25">
      <c r="A167" s="451"/>
      <c r="B167" s="5"/>
      <c r="C167" s="5"/>
      <c r="D167" s="5"/>
      <c r="E167" s="7"/>
      <c r="F167" s="7"/>
      <c r="G167" s="7"/>
      <c r="H167" s="7"/>
      <c r="I167" s="7"/>
      <c r="J167" s="7"/>
      <c r="K167" s="7"/>
      <c r="L167" s="7"/>
      <c r="M167" s="7"/>
      <c r="N167" s="7"/>
      <c r="O167" s="7"/>
      <c r="P167" s="7"/>
      <c r="Q167" s="7"/>
      <c r="R167" s="7"/>
      <c r="S167" s="7"/>
      <c r="T167" s="5"/>
      <c r="U167" s="5"/>
      <c r="V167" s="479"/>
      <c r="X167" s="5"/>
      <c r="Y167" s="5"/>
      <c r="Z167" s="5"/>
      <c r="AA167" s="7"/>
      <c r="AB167" s="7"/>
      <c r="AC167" s="7"/>
      <c r="AD167" s="7"/>
      <c r="AE167" s="7"/>
      <c r="AF167" s="7"/>
      <c r="AG167" s="7"/>
      <c r="AH167" s="7"/>
      <c r="AI167" s="7"/>
      <c r="AJ167" s="7"/>
      <c r="AK167" s="7"/>
      <c r="AL167" s="7"/>
      <c r="AM167" s="7"/>
      <c r="AN167" s="7"/>
      <c r="AO167" s="7"/>
      <c r="AP167" s="5"/>
      <c r="AQ167" s="5"/>
      <c r="AS167" s="5"/>
      <c r="AT167" s="5"/>
      <c r="AU167" s="5"/>
      <c r="AV167" s="7"/>
      <c r="AW167" s="7"/>
      <c r="AX167" s="7"/>
      <c r="AY167" s="7"/>
      <c r="AZ167" s="7"/>
      <c r="BA167" s="7"/>
      <c r="BB167" s="7"/>
      <c r="BC167" s="7"/>
      <c r="BD167" s="7"/>
      <c r="BE167" s="7"/>
      <c r="BF167" s="7"/>
      <c r="BG167" s="7"/>
      <c r="BH167" s="7"/>
      <c r="BI167" s="7"/>
      <c r="BJ167" s="7"/>
      <c r="BK167" s="5"/>
      <c r="BL167" s="5"/>
      <c r="BN167" s="5"/>
      <c r="BO167" s="5"/>
      <c r="BP167" s="5"/>
      <c r="BQ167" s="7"/>
      <c r="BR167" s="7"/>
      <c r="BS167" s="7"/>
      <c r="BT167" s="7"/>
      <c r="BU167" s="7"/>
      <c r="BV167" s="7"/>
      <c r="BW167" s="7"/>
      <c r="BX167" s="7"/>
      <c r="BY167" s="7"/>
      <c r="BZ167" s="7"/>
      <c r="CA167" s="7"/>
      <c r="CB167" s="7"/>
      <c r="CC167" s="7"/>
      <c r="CD167" s="7"/>
      <c r="CE167" s="7"/>
      <c r="CF167" s="5"/>
      <c r="CG167" s="5"/>
      <c r="CI167" s="5"/>
      <c r="CJ167" s="5"/>
      <c r="CK167" s="5"/>
      <c r="CL167" s="7"/>
      <c r="CM167" s="7"/>
      <c r="CN167" s="7"/>
      <c r="CO167" s="7"/>
      <c r="CP167" s="7"/>
      <c r="CQ167" s="7"/>
      <c r="CR167" s="7"/>
      <c r="CS167" s="7"/>
      <c r="CT167" s="7"/>
      <c r="CU167" s="7"/>
      <c r="CV167" s="7"/>
      <c r="CW167" s="7"/>
      <c r="CX167" s="7"/>
      <c r="CY167" s="7"/>
      <c r="CZ167" s="7"/>
      <c r="DA167" s="5"/>
      <c r="DB167" s="5"/>
      <c r="DD167" s="5"/>
      <c r="DE167" s="5"/>
      <c r="DF167" s="5"/>
      <c r="DG167" s="7"/>
      <c r="DH167" s="7"/>
      <c r="DI167" s="7"/>
      <c r="DJ167" s="7"/>
      <c r="DK167" s="7"/>
      <c r="DL167" s="7"/>
      <c r="DM167" s="7"/>
      <c r="DN167" s="7"/>
      <c r="DO167" s="7"/>
      <c r="DP167" s="7"/>
      <c r="DQ167" s="7"/>
      <c r="DR167" s="7"/>
      <c r="DS167" s="7"/>
      <c r="DT167" s="7"/>
      <c r="DU167" s="7"/>
      <c r="DV167" s="5"/>
      <c r="DW167" s="5"/>
      <c r="DX167" s="5"/>
    </row>
    <row r="168" spans="1:128" s="441" customFormat="1" ht="15.75" hidden="1" x14ac:dyDescent="0.25">
      <c r="A168" s="451"/>
      <c r="B168" s="5"/>
      <c r="C168" s="5"/>
      <c r="D168" s="5"/>
      <c r="E168" s="7"/>
      <c r="F168" s="7"/>
      <c r="G168" s="7"/>
      <c r="H168" s="7"/>
      <c r="I168" s="7"/>
      <c r="J168" s="7"/>
      <c r="K168" s="7"/>
      <c r="L168" s="7"/>
      <c r="M168" s="7"/>
      <c r="N168" s="7"/>
      <c r="O168" s="7"/>
      <c r="P168" s="7"/>
      <c r="Q168" s="7"/>
      <c r="R168" s="7"/>
      <c r="S168" s="7"/>
      <c r="T168" s="5"/>
      <c r="U168" s="5"/>
      <c r="V168" s="479"/>
      <c r="X168" s="5"/>
      <c r="Y168" s="5"/>
      <c r="Z168" s="5"/>
      <c r="AA168" s="7"/>
      <c r="AB168" s="7"/>
      <c r="AC168" s="7"/>
      <c r="AD168" s="7"/>
      <c r="AE168" s="7"/>
      <c r="AF168" s="7"/>
      <c r="AG168" s="7"/>
      <c r="AH168" s="7"/>
      <c r="AI168" s="7"/>
      <c r="AJ168" s="7"/>
      <c r="AK168" s="7"/>
      <c r="AL168" s="7"/>
      <c r="AM168" s="7"/>
      <c r="AN168" s="7"/>
      <c r="AO168" s="7"/>
      <c r="AP168" s="5"/>
      <c r="AQ168" s="5"/>
      <c r="AS168" s="5"/>
      <c r="AT168" s="5"/>
      <c r="AU168" s="5"/>
      <c r="AV168" s="7"/>
      <c r="AW168" s="7"/>
      <c r="AX168" s="7"/>
      <c r="AY168" s="7"/>
      <c r="AZ168" s="7"/>
      <c r="BA168" s="7"/>
      <c r="BB168" s="7"/>
      <c r="BC168" s="7"/>
      <c r="BD168" s="7"/>
      <c r="BE168" s="7"/>
      <c r="BF168" s="7"/>
      <c r="BG168" s="7"/>
      <c r="BH168" s="7"/>
      <c r="BI168" s="7"/>
      <c r="BJ168" s="7"/>
      <c r="BK168" s="5"/>
      <c r="BL168" s="5"/>
      <c r="BN168" s="5"/>
      <c r="BO168" s="5"/>
      <c r="BP168" s="5"/>
      <c r="BQ168" s="7"/>
      <c r="BR168" s="7"/>
      <c r="BS168" s="7"/>
      <c r="BT168" s="7"/>
      <c r="BU168" s="7"/>
      <c r="BV168" s="7"/>
      <c r="BW168" s="7"/>
      <c r="BX168" s="7"/>
      <c r="BY168" s="7"/>
      <c r="BZ168" s="7"/>
      <c r="CA168" s="7"/>
      <c r="CB168" s="7"/>
      <c r="CC168" s="7"/>
      <c r="CD168" s="7"/>
      <c r="CE168" s="7"/>
      <c r="CF168" s="5"/>
      <c r="CG168" s="5"/>
      <c r="CI168" s="5"/>
      <c r="CJ168" s="5"/>
      <c r="CK168" s="5"/>
      <c r="CL168" s="7"/>
      <c r="CM168" s="7"/>
      <c r="CN168" s="7"/>
      <c r="CO168" s="7"/>
      <c r="CP168" s="7"/>
      <c r="CQ168" s="7"/>
      <c r="CR168" s="7"/>
      <c r="CS168" s="7"/>
      <c r="CT168" s="7"/>
      <c r="CU168" s="7"/>
      <c r="CV168" s="7"/>
      <c r="CW168" s="7"/>
      <c r="CX168" s="7"/>
      <c r="CY168" s="7"/>
      <c r="CZ168" s="7"/>
      <c r="DA168" s="5"/>
      <c r="DB168" s="5"/>
      <c r="DD168" s="5"/>
      <c r="DE168" s="5"/>
      <c r="DF168" s="5"/>
      <c r="DG168" s="7"/>
      <c r="DH168" s="7"/>
      <c r="DI168" s="7"/>
      <c r="DJ168" s="7"/>
      <c r="DK168" s="7"/>
      <c r="DL168" s="7"/>
      <c r="DM168" s="7"/>
      <c r="DN168" s="7"/>
      <c r="DO168" s="7"/>
      <c r="DP168" s="7"/>
      <c r="DQ168" s="7"/>
      <c r="DR168" s="7"/>
      <c r="DS168" s="7"/>
      <c r="DT168" s="7"/>
      <c r="DU168" s="7"/>
      <c r="DV168" s="5"/>
      <c r="DW168" s="5"/>
      <c r="DX168" s="5"/>
    </row>
    <row r="169" spans="1:128" s="441" customFormat="1" ht="15.75" hidden="1" x14ac:dyDescent="0.25">
      <c r="A169" s="451"/>
      <c r="B169" s="5"/>
      <c r="C169" s="5"/>
      <c r="D169" s="5"/>
      <c r="E169" s="7"/>
      <c r="F169" s="7"/>
      <c r="G169" s="7"/>
      <c r="H169" s="7"/>
      <c r="I169" s="7"/>
      <c r="J169" s="7"/>
      <c r="K169" s="7"/>
      <c r="L169" s="7"/>
      <c r="M169" s="7"/>
      <c r="N169" s="7"/>
      <c r="O169" s="7"/>
      <c r="P169" s="7"/>
      <c r="Q169" s="7"/>
      <c r="R169" s="7"/>
      <c r="S169" s="7"/>
      <c r="T169" s="5"/>
      <c r="U169" s="5"/>
      <c r="V169" s="479"/>
      <c r="X169" s="5"/>
      <c r="Y169" s="5"/>
      <c r="Z169" s="5"/>
      <c r="AA169" s="7"/>
      <c r="AB169" s="7"/>
      <c r="AC169" s="7"/>
      <c r="AD169" s="7"/>
      <c r="AE169" s="7"/>
      <c r="AF169" s="7"/>
      <c r="AG169" s="7"/>
      <c r="AH169" s="7"/>
      <c r="AI169" s="7"/>
      <c r="AJ169" s="7"/>
      <c r="AK169" s="7"/>
      <c r="AL169" s="7"/>
      <c r="AM169" s="7"/>
      <c r="AN169" s="7"/>
      <c r="AO169" s="7"/>
      <c r="AP169" s="5"/>
      <c r="AQ169" s="5"/>
      <c r="AS169" s="5"/>
      <c r="AT169" s="5"/>
      <c r="AU169" s="5"/>
      <c r="AV169" s="7"/>
      <c r="AW169" s="7"/>
      <c r="AX169" s="7"/>
      <c r="AY169" s="7"/>
      <c r="AZ169" s="7"/>
      <c r="BA169" s="7"/>
      <c r="BB169" s="7"/>
      <c r="BC169" s="7"/>
      <c r="BD169" s="7"/>
      <c r="BE169" s="7"/>
      <c r="BF169" s="7"/>
      <c r="BG169" s="7"/>
      <c r="BH169" s="7"/>
      <c r="BI169" s="7"/>
      <c r="BJ169" s="7"/>
      <c r="BK169" s="5"/>
      <c r="BL169" s="5"/>
      <c r="BN169" s="5"/>
      <c r="BO169" s="5"/>
      <c r="BP169" s="5"/>
      <c r="BQ169" s="7"/>
      <c r="BR169" s="7"/>
      <c r="BS169" s="7"/>
      <c r="BT169" s="7"/>
      <c r="BU169" s="7"/>
      <c r="BV169" s="7"/>
      <c r="BW169" s="7"/>
      <c r="BX169" s="7"/>
      <c r="BY169" s="7"/>
      <c r="BZ169" s="7"/>
      <c r="CA169" s="7"/>
      <c r="CB169" s="7"/>
      <c r="CC169" s="7"/>
      <c r="CD169" s="7"/>
      <c r="CE169" s="7"/>
      <c r="CF169" s="5"/>
      <c r="CG169" s="5"/>
      <c r="CI169" s="5"/>
      <c r="CJ169" s="5"/>
      <c r="CK169" s="5"/>
      <c r="CL169" s="7"/>
      <c r="CM169" s="7"/>
      <c r="CN169" s="7"/>
      <c r="CO169" s="7"/>
      <c r="CP169" s="7"/>
      <c r="CQ169" s="7"/>
      <c r="CR169" s="7"/>
      <c r="CS169" s="7"/>
      <c r="CT169" s="7"/>
      <c r="CU169" s="7"/>
      <c r="CV169" s="7"/>
      <c r="CW169" s="7"/>
      <c r="CX169" s="7"/>
      <c r="CY169" s="7"/>
      <c r="CZ169" s="7"/>
      <c r="DA169" s="5"/>
      <c r="DB169" s="5"/>
      <c r="DD169" s="5"/>
      <c r="DE169" s="5"/>
      <c r="DF169" s="5"/>
      <c r="DG169" s="7"/>
      <c r="DH169" s="7"/>
      <c r="DI169" s="7"/>
      <c r="DJ169" s="7"/>
      <c r="DK169" s="7"/>
      <c r="DL169" s="7"/>
      <c r="DM169" s="7"/>
      <c r="DN169" s="7"/>
      <c r="DO169" s="7"/>
      <c r="DP169" s="7"/>
      <c r="DQ169" s="7"/>
      <c r="DR169" s="7"/>
      <c r="DS169" s="7"/>
      <c r="DT169" s="7"/>
      <c r="DU169" s="7"/>
      <c r="DV169" s="5"/>
      <c r="DW169" s="5"/>
      <c r="DX169" s="5"/>
    </row>
    <row r="170" spans="1:128" s="441" customFormat="1" ht="15.75" hidden="1" x14ac:dyDescent="0.25">
      <c r="A170" s="451"/>
      <c r="B170" s="5"/>
      <c r="C170" s="5"/>
      <c r="D170" s="5"/>
      <c r="E170" s="7"/>
      <c r="F170" s="7"/>
      <c r="G170" s="7"/>
      <c r="H170" s="7"/>
      <c r="I170" s="7"/>
      <c r="J170" s="7"/>
      <c r="K170" s="7"/>
      <c r="L170" s="7"/>
      <c r="M170" s="7"/>
      <c r="N170" s="7"/>
      <c r="O170" s="7"/>
      <c r="P170" s="7"/>
      <c r="Q170" s="7"/>
      <c r="R170" s="7"/>
      <c r="S170" s="7"/>
      <c r="T170" s="5"/>
      <c r="U170" s="5"/>
      <c r="V170" s="479"/>
      <c r="X170" s="5"/>
      <c r="Y170" s="5"/>
      <c r="Z170" s="5"/>
      <c r="AA170" s="7"/>
      <c r="AB170" s="7"/>
      <c r="AC170" s="7"/>
      <c r="AD170" s="7"/>
      <c r="AE170" s="7"/>
      <c r="AF170" s="7"/>
      <c r="AG170" s="7"/>
      <c r="AH170" s="7"/>
      <c r="AI170" s="7"/>
      <c r="AJ170" s="7"/>
      <c r="AK170" s="7"/>
      <c r="AL170" s="7"/>
      <c r="AM170" s="7"/>
      <c r="AN170" s="7"/>
      <c r="AO170" s="7"/>
      <c r="AP170" s="5"/>
      <c r="AQ170" s="5"/>
      <c r="AS170" s="5"/>
      <c r="AT170" s="5"/>
      <c r="AU170" s="5"/>
      <c r="AV170" s="7"/>
      <c r="AW170" s="7"/>
      <c r="AX170" s="7"/>
      <c r="AY170" s="7"/>
      <c r="AZ170" s="7"/>
      <c r="BA170" s="7"/>
      <c r="BB170" s="7"/>
      <c r="BC170" s="7"/>
      <c r="BD170" s="7"/>
      <c r="BE170" s="7"/>
      <c r="BF170" s="7"/>
      <c r="BG170" s="7"/>
      <c r="BH170" s="7"/>
      <c r="BI170" s="7"/>
      <c r="BJ170" s="7"/>
      <c r="BK170" s="5"/>
      <c r="BL170" s="5"/>
      <c r="BN170" s="5"/>
      <c r="BO170" s="5"/>
      <c r="BP170" s="5"/>
      <c r="BQ170" s="7"/>
      <c r="BR170" s="7"/>
      <c r="BS170" s="7"/>
      <c r="BT170" s="7"/>
      <c r="BU170" s="7"/>
      <c r="BV170" s="7"/>
      <c r="BW170" s="7"/>
      <c r="BX170" s="7"/>
      <c r="BY170" s="7"/>
      <c r="BZ170" s="7"/>
      <c r="CA170" s="7"/>
      <c r="CB170" s="7"/>
      <c r="CC170" s="7"/>
      <c r="CD170" s="7"/>
      <c r="CE170" s="7"/>
      <c r="CF170" s="5"/>
      <c r="CG170" s="5"/>
      <c r="CI170" s="5"/>
      <c r="CJ170" s="5"/>
      <c r="CK170" s="5"/>
      <c r="CL170" s="7"/>
      <c r="CM170" s="7"/>
      <c r="CN170" s="7"/>
      <c r="CO170" s="7"/>
      <c r="CP170" s="7"/>
      <c r="CQ170" s="7"/>
      <c r="CR170" s="7"/>
      <c r="CS170" s="7"/>
      <c r="CT170" s="7"/>
      <c r="CU170" s="7"/>
      <c r="CV170" s="7"/>
      <c r="CW170" s="7"/>
      <c r="CX170" s="7"/>
      <c r="CY170" s="7"/>
      <c r="CZ170" s="7"/>
      <c r="DA170" s="5"/>
      <c r="DB170" s="5"/>
      <c r="DD170" s="5"/>
      <c r="DE170" s="5"/>
      <c r="DF170" s="5"/>
      <c r="DG170" s="7"/>
      <c r="DH170" s="7"/>
      <c r="DI170" s="7"/>
      <c r="DJ170" s="7"/>
      <c r="DK170" s="7"/>
      <c r="DL170" s="7"/>
      <c r="DM170" s="7"/>
      <c r="DN170" s="7"/>
      <c r="DO170" s="7"/>
      <c r="DP170" s="7"/>
      <c r="DQ170" s="7"/>
      <c r="DR170" s="7"/>
      <c r="DS170" s="7"/>
      <c r="DT170" s="7"/>
      <c r="DU170" s="7"/>
      <c r="DV170" s="5"/>
      <c r="DW170" s="5"/>
      <c r="DX170" s="5"/>
    </row>
    <row r="171" spans="1:128" s="441" customFormat="1" ht="15.75" hidden="1" x14ac:dyDescent="0.25">
      <c r="A171" s="451"/>
      <c r="B171" s="5"/>
      <c r="C171" s="5"/>
      <c r="D171" s="5"/>
      <c r="E171" s="7"/>
      <c r="F171" s="7"/>
      <c r="G171" s="7"/>
      <c r="H171" s="7"/>
      <c r="I171" s="7"/>
      <c r="J171" s="7"/>
      <c r="K171" s="7"/>
      <c r="L171" s="7"/>
      <c r="M171" s="7"/>
      <c r="N171" s="7"/>
      <c r="O171" s="7"/>
      <c r="P171" s="7"/>
      <c r="Q171" s="7"/>
      <c r="R171" s="7"/>
      <c r="S171" s="7"/>
      <c r="T171" s="5"/>
      <c r="U171" s="5"/>
      <c r="V171" s="479"/>
      <c r="X171" s="5"/>
      <c r="Y171" s="5"/>
      <c r="Z171" s="5"/>
      <c r="AA171" s="7"/>
      <c r="AB171" s="7"/>
      <c r="AC171" s="7"/>
      <c r="AD171" s="7"/>
      <c r="AE171" s="7"/>
      <c r="AF171" s="7"/>
      <c r="AG171" s="7"/>
      <c r="AH171" s="7"/>
      <c r="AI171" s="7"/>
      <c r="AJ171" s="7"/>
      <c r="AK171" s="7"/>
      <c r="AL171" s="7"/>
      <c r="AM171" s="7"/>
      <c r="AN171" s="7"/>
      <c r="AO171" s="7"/>
      <c r="AP171" s="5"/>
      <c r="AQ171" s="5"/>
      <c r="AS171" s="5"/>
      <c r="AT171" s="5"/>
      <c r="AU171" s="5"/>
      <c r="AV171" s="7"/>
      <c r="AW171" s="7"/>
      <c r="AX171" s="7"/>
      <c r="AY171" s="7"/>
      <c r="AZ171" s="7"/>
      <c r="BA171" s="7"/>
      <c r="BB171" s="7"/>
      <c r="BC171" s="7"/>
      <c r="BD171" s="7"/>
      <c r="BE171" s="7"/>
      <c r="BF171" s="7"/>
      <c r="BG171" s="7"/>
      <c r="BH171" s="7"/>
      <c r="BI171" s="7"/>
      <c r="BJ171" s="7"/>
      <c r="BK171" s="5"/>
      <c r="BL171" s="5"/>
      <c r="BN171" s="5"/>
      <c r="BO171" s="5"/>
      <c r="BP171" s="5"/>
      <c r="BQ171" s="7"/>
      <c r="BR171" s="7"/>
      <c r="BS171" s="7"/>
      <c r="BT171" s="7"/>
      <c r="BU171" s="7"/>
      <c r="BV171" s="7"/>
      <c r="BW171" s="7"/>
      <c r="BX171" s="7"/>
      <c r="BY171" s="7"/>
      <c r="BZ171" s="7"/>
      <c r="CA171" s="7"/>
      <c r="CB171" s="7"/>
      <c r="CC171" s="7"/>
      <c r="CD171" s="7"/>
      <c r="CE171" s="7"/>
      <c r="CF171" s="5"/>
      <c r="CG171" s="5"/>
      <c r="CI171" s="5"/>
      <c r="CJ171" s="5"/>
      <c r="CK171" s="5"/>
      <c r="CL171" s="7"/>
      <c r="CM171" s="7"/>
      <c r="CN171" s="7"/>
      <c r="CO171" s="7"/>
      <c r="CP171" s="7"/>
      <c r="CQ171" s="7"/>
      <c r="CR171" s="7"/>
      <c r="CS171" s="7"/>
      <c r="CT171" s="7"/>
      <c r="CU171" s="7"/>
      <c r="CV171" s="7"/>
      <c r="CW171" s="7"/>
      <c r="CX171" s="7"/>
      <c r="CY171" s="7"/>
      <c r="CZ171" s="7"/>
      <c r="DA171" s="5"/>
      <c r="DB171" s="5"/>
      <c r="DD171" s="5"/>
      <c r="DE171" s="5"/>
      <c r="DF171" s="5"/>
      <c r="DG171" s="7"/>
      <c r="DH171" s="7"/>
      <c r="DI171" s="7"/>
      <c r="DJ171" s="7"/>
      <c r="DK171" s="7"/>
      <c r="DL171" s="7"/>
      <c r="DM171" s="7"/>
      <c r="DN171" s="7"/>
      <c r="DO171" s="7"/>
      <c r="DP171" s="7"/>
      <c r="DQ171" s="7"/>
      <c r="DR171" s="7"/>
      <c r="DS171" s="7"/>
      <c r="DT171" s="7"/>
      <c r="DU171" s="7"/>
      <c r="DV171" s="5"/>
      <c r="DW171" s="5"/>
      <c r="DX171" s="5"/>
    </row>
    <row r="172" spans="1:128" s="441" customFormat="1" ht="15.75" hidden="1" x14ac:dyDescent="0.25">
      <c r="A172" s="451"/>
      <c r="B172" s="5"/>
      <c r="C172" s="5"/>
      <c r="D172" s="5"/>
      <c r="E172" s="7"/>
      <c r="F172" s="7"/>
      <c r="G172" s="7"/>
      <c r="H172" s="7"/>
      <c r="I172" s="7"/>
      <c r="J172" s="7"/>
      <c r="K172" s="7"/>
      <c r="L172" s="7"/>
      <c r="M172" s="7"/>
      <c r="N172" s="7"/>
      <c r="O172" s="7"/>
      <c r="P172" s="7"/>
      <c r="Q172" s="7"/>
      <c r="R172" s="7"/>
      <c r="S172" s="7"/>
      <c r="T172" s="5"/>
      <c r="U172" s="5"/>
      <c r="V172" s="479"/>
      <c r="X172" s="5"/>
      <c r="Y172" s="5"/>
      <c r="Z172" s="5"/>
      <c r="AA172" s="7"/>
      <c r="AB172" s="7"/>
      <c r="AC172" s="7"/>
      <c r="AD172" s="7"/>
      <c r="AE172" s="7"/>
      <c r="AF172" s="7"/>
      <c r="AG172" s="7"/>
      <c r="AH172" s="7"/>
      <c r="AI172" s="7"/>
      <c r="AJ172" s="7"/>
      <c r="AK172" s="7"/>
      <c r="AL172" s="7"/>
      <c r="AM172" s="7"/>
      <c r="AN172" s="7"/>
      <c r="AO172" s="7"/>
      <c r="AP172" s="5"/>
      <c r="AQ172" s="5"/>
      <c r="AS172" s="5"/>
      <c r="AT172" s="5"/>
      <c r="AU172" s="5"/>
      <c r="AV172" s="7"/>
      <c r="AW172" s="7"/>
      <c r="AX172" s="7"/>
      <c r="AY172" s="7"/>
      <c r="AZ172" s="7"/>
      <c r="BA172" s="7"/>
      <c r="BB172" s="7"/>
      <c r="BC172" s="7"/>
      <c r="BD172" s="7"/>
      <c r="BE172" s="7"/>
      <c r="BF172" s="7"/>
      <c r="BG172" s="7"/>
      <c r="BH172" s="7"/>
      <c r="BI172" s="7"/>
      <c r="BJ172" s="7"/>
      <c r="BK172" s="5"/>
      <c r="BL172" s="5"/>
      <c r="BN172" s="5"/>
      <c r="BO172" s="5"/>
      <c r="BP172" s="5"/>
      <c r="BQ172" s="7"/>
      <c r="BR172" s="7"/>
      <c r="BS172" s="7"/>
      <c r="BT172" s="7"/>
      <c r="BU172" s="7"/>
      <c r="BV172" s="7"/>
      <c r="BW172" s="7"/>
      <c r="BX172" s="7"/>
      <c r="BY172" s="7"/>
      <c r="BZ172" s="7"/>
      <c r="CA172" s="7"/>
      <c r="CB172" s="7"/>
      <c r="CC172" s="7"/>
      <c r="CD172" s="7"/>
      <c r="CE172" s="7"/>
      <c r="CF172" s="5"/>
      <c r="CG172" s="5"/>
      <c r="CI172" s="5"/>
      <c r="CJ172" s="5"/>
      <c r="CK172" s="5"/>
      <c r="CL172" s="7"/>
      <c r="CM172" s="7"/>
      <c r="CN172" s="7"/>
      <c r="CO172" s="7"/>
      <c r="CP172" s="7"/>
      <c r="CQ172" s="7"/>
      <c r="CR172" s="7"/>
      <c r="CS172" s="7"/>
      <c r="CT172" s="7"/>
      <c r="CU172" s="7"/>
      <c r="CV172" s="7"/>
      <c r="CW172" s="7"/>
      <c r="CX172" s="7"/>
      <c r="CY172" s="7"/>
      <c r="CZ172" s="7"/>
      <c r="DA172" s="5"/>
      <c r="DB172" s="5"/>
      <c r="DD172" s="5"/>
      <c r="DE172" s="5"/>
      <c r="DF172" s="5"/>
      <c r="DG172" s="7"/>
      <c r="DH172" s="7"/>
      <c r="DI172" s="7"/>
      <c r="DJ172" s="7"/>
      <c r="DK172" s="7"/>
      <c r="DL172" s="7"/>
      <c r="DM172" s="7"/>
      <c r="DN172" s="7"/>
      <c r="DO172" s="7"/>
      <c r="DP172" s="7"/>
      <c r="DQ172" s="7"/>
      <c r="DR172" s="7"/>
      <c r="DS172" s="7"/>
      <c r="DT172" s="7"/>
      <c r="DU172" s="7"/>
      <c r="DV172" s="5"/>
      <c r="DW172" s="5"/>
      <c r="DX172" s="5"/>
    </row>
    <row r="173" spans="1:128" s="441" customFormat="1" ht="15.75" hidden="1" x14ac:dyDescent="0.25">
      <c r="A173" s="451"/>
      <c r="B173" s="5"/>
      <c r="C173" s="5"/>
      <c r="D173" s="5"/>
      <c r="E173" s="7"/>
      <c r="F173" s="7"/>
      <c r="G173" s="7"/>
      <c r="H173" s="7"/>
      <c r="I173" s="7"/>
      <c r="J173" s="7"/>
      <c r="K173" s="7"/>
      <c r="L173" s="7"/>
      <c r="M173" s="7"/>
      <c r="N173" s="7"/>
      <c r="O173" s="7"/>
      <c r="P173" s="7"/>
      <c r="Q173" s="7"/>
      <c r="R173" s="7"/>
      <c r="S173" s="7"/>
      <c r="T173" s="5"/>
      <c r="U173" s="5"/>
      <c r="V173" s="479"/>
      <c r="X173" s="5"/>
      <c r="Y173" s="5"/>
      <c r="Z173" s="5"/>
      <c r="AA173" s="7"/>
      <c r="AB173" s="7"/>
      <c r="AC173" s="7"/>
      <c r="AD173" s="7"/>
      <c r="AE173" s="7"/>
      <c r="AF173" s="7"/>
      <c r="AG173" s="7"/>
      <c r="AH173" s="7"/>
      <c r="AI173" s="7"/>
      <c r="AJ173" s="7"/>
      <c r="AK173" s="7"/>
      <c r="AL173" s="7"/>
      <c r="AM173" s="7"/>
      <c r="AN173" s="7"/>
      <c r="AO173" s="7"/>
      <c r="AP173" s="5"/>
      <c r="AQ173" s="5"/>
      <c r="AS173" s="5"/>
      <c r="AT173" s="5"/>
      <c r="AU173" s="5"/>
      <c r="AV173" s="7"/>
      <c r="AW173" s="7"/>
      <c r="AX173" s="7"/>
      <c r="AY173" s="7"/>
      <c r="AZ173" s="7"/>
      <c r="BA173" s="7"/>
      <c r="BB173" s="7"/>
      <c r="BC173" s="7"/>
      <c r="BD173" s="7"/>
      <c r="BE173" s="7"/>
      <c r="BF173" s="7"/>
      <c r="BG173" s="7"/>
      <c r="BH173" s="7"/>
      <c r="BI173" s="7"/>
      <c r="BJ173" s="7"/>
      <c r="BK173" s="5"/>
      <c r="BL173" s="5"/>
      <c r="BN173" s="5"/>
      <c r="BO173" s="5"/>
      <c r="BP173" s="5"/>
      <c r="BQ173" s="7"/>
      <c r="BR173" s="7"/>
      <c r="BS173" s="7"/>
      <c r="BT173" s="7"/>
      <c r="BU173" s="7"/>
      <c r="BV173" s="7"/>
      <c r="BW173" s="7"/>
      <c r="BX173" s="7"/>
      <c r="BY173" s="7"/>
      <c r="BZ173" s="7"/>
      <c r="CA173" s="7"/>
      <c r="CB173" s="7"/>
      <c r="CC173" s="7"/>
      <c r="CD173" s="7"/>
      <c r="CE173" s="7"/>
      <c r="CF173" s="5"/>
      <c r="CG173" s="5"/>
      <c r="CI173" s="5"/>
      <c r="CJ173" s="5"/>
      <c r="CK173" s="5"/>
      <c r="CL173" s="7"/>
      <c r="CM173" s="7"/>
      <c r="CN173" s="7"/>
      <c r="CO173" s="7"/>
      <c r="CP173" s="7"/>
      <c r="CQ173" s="7"/>
      <c r="CR173" s="7"/>
      <c r="CS173" s="7"/>
      <c r="CT173" s="7"/>
      <c r="CU173" s="7"/>
      <c r="CV173" s="7"/>
      <c r="CW173" s="7"/>
      <c r="CX173" s="7"/>
      <c r="CY173" s="7"/>
      <c r="CZ173" s="7"/>
      <c r="DA173" s="5"/>
      <c r="DB173" s="5"/>
      <c r="DD173" s="5"/>
      <c r="DE173" s="5"/>
      <c r="DF173" s="5"/>
      <c r="DG173" s="7"/>
      <c r="DH173" s="7"/>
      <c r="DI173" s="7"/>
      <c r="DJ173" s="7"/>
      <c r="DK173" s="7"/>
      <c r="DL173" s="7"/>
      <c r="DM173" s="7"/>
      <c r="DN173" s="7"/>
      <c r="DO173" s="7"/>
      <c r="DP173" s="7"/>
      <c r="DQ173" s="7"/>
      <c r="DR173" s="7"/>
      <c r="DS173" s="7"/>
      <c r="DT173" s="7"/>
      <c r="DU173" s="7"/>
      <c r="DV173" s="5"/>
      <c r="DW173" s="5"/>
      <c r="DX173" s="5"/>
    </row>
    <row r="174" spans="1:128" s="441" customFormat="1" ht="15.75" hidden="1" x14ac:dyDescent="0.25">
      <c r="A174" s="451"/>
      <c r="B174" s="5"/>
      <c r="C174" s="5"/>
      <c r="D174" s="5"/>
      <c r="E174" s="7"/>
      <c r="F174" s="7"/>
      <c r="G174" s="7"/>
      <c r="H174" s="7"/>
      <c r="I174" s="7"/>
      <c r="J174" s="7"/>
      <c r="K174" s="7"/>
      <c r="L174" s="7"/>
      <c r="M174" s="7"/>
      <c r="N174" s="7"/>
      <c r="O174" s="7"/>
      <c r="P174" s="7"/>
      <c r="Q174" s="7"/>
      <c r="R174" s="7"/>
      <c r="S174" s="7"/>
      <c r="T174" s="5"/>
      <c r="U174" s="5"/>
      <c r="V174" s="479"/>
      <c r="X174" s="5"/>
      <c r="Y174" s="5"/>
      <c r="Z174" s="5"/>
      <c r="AA174" s="7"/>
      <c r="AB174" s="7"/>
      <c r="AC174" s="7"/>
      <c r="AD174" s="7"/>
      <c r="AE174" s="7"/>
      <c r="AF174" s="7"/>
      <c r="AG174" s="7"/>
      <c r="AH174" s="7"/>
      <c r="AI174" s="7"/>
      <c r="AJ174" s="7"/>
      <c r="AK174" s="7"/>
      <c r="AL174" s="7"/>
      <c r="AM174" s="7"/>
      <c r="AN174" s="7"/>
      <c r="AO174" s="7"/>
      <c r="AP174" s="5"/>
      <c r="AQ174" s="5"/>
      <c r="AS174" s="5"/>
      <c r="AT174" s="5"/>
      <c r="AU174" s="5"/>
      <c r="AV174" s="7"/>
      <c r="AW174" s="7"/>
      <c r="AX174" s="7"/>
      <c r="AY174" s="7"/>
      <c r="AZ174" s="7"/>
      <c r="BA174" s="7"/>
      <c r="BB174" s="7"/>
      <c r="BC174" s="7"/>
      <c r="BD174" s="7"/>
      <c r="BE174" s="7"/>
      <c r="BF174" s="7"/>
      <c r="BG174" s="7"/>
      <c r="BH174" s="7"/>
      <c r="BI174" s="7"/>
      <c r="BJ174" s="7"/>
      <c r="BK174" s="5"/>
      <c r="BL174" s="5"/>
      <c r="BN174" s="5"/>
      <c r="BO174" s="5"/>
      <c r="BP174" s="5"/>
      <c r="BQ174" s="7"/>
      <c r="BR174" s="7"/>
      <c r="BS174" s="7"/>
      <c r="BT174" s="7"/>
      <c r="BU174" s="7"/>
      <c r="BV174" s="7"/>
      <c r="BW174" s="7"/>
      <c r="BX174" s="7"/>
      <c r="BY174" s="7"/>
      <c r="BZ174" s="7"/>
      <c r="CA174" s="7"/>
      <c r="CB174" s="7"/>
      <c r="CC174" s="7"/>
      <c r="CD174" s="7"/>
      <c r="CE174" s="7"/>
      <c r="CF174" s="5"/>
      <c r="CG174" s="5"/>
      <c r="CI174" s="5"/>
      <c r="CJ174" s="5"/>
      <c r="CK174" s="5"/>
      <c r="CL174" s="7"/>
      <c r="CM174" s="7"/>
      <c r="CN174" s="7"/>
      <c r="CO174" s="7"/>
      <c r="CP174" s="7"/>
      <c r="CQ174" s="7"/>
      <c r="CR174" s="7"/>
      <c r="CS174" s="7"/>
      <c r="CT174" s="7"/>
      <c r="CU174" s="7"/>
      <c r="CV174" s="7"/>
      <c r="CW174" s="7"/>
      <c r="CX174" s="7"/>
      <c r="CY174" s="7"/>
      <c r="CZ174" s="7"/>
      <c r="DA174" s="5"/>
      <c r="DB174" s="5"/>
      <c r="DD174" s="5"/>
      <c r="DE174" s="5"/>
      <c r="DF174" s="5"/>
      <c r="DG174" s="7"/>
      <c r="DH174" s="7"/>
      <c r="DI174" s="7"/>
      <c r="DJ174" s="7"/>
      <c r="DK174" s="7"/>
      <c r="DL174" s="7"/>
      <c r="DM174" s="7"/>
      <c r="DN174" s="7"/>
      <c r="DO174" s="7"/>
      <c r="DP174" s="7"/>
      <c r="DQ174" s="7"/>
      <c r="DR174" s="7"/>
      <c r="DS174" s="7"/>
      <c r="DT174" s="7"/>
      <c r="DU174" s="7"/>
      <c r="DV174" s="5"/>
      <c r="DW174" s="5"/>
      <c r="DX174" s="5"/>
    </row>
    <row r="175" spans="1:128" s="441" customFormat="1" ht="15.75" hidden="1" x14ac:dyDescent="0.25">
      <c r="A175" s="451"/>
      <c r="B175" s="5"/>
      <c r="C175" s="5"/>
      <c r="D175" s="5"/>
      <c r="E175" s="7"/>
      <c r="F175" s="7"/>
      <c r="G175" s="7"/>
      <c r="H175" s="7"/>
      <c r="I175" s="7"/>
      <c r="J175" s="7"/>
      <c r="K175" s="7"/>
      <c r="L175" s="7"/>
      <c r="M175" s="7"/>
      <c r="N175" s="7"/>
      <c r="O175" s="7"/>
      <c r="P175" s="7"/>
      <c r="Q175" s="7"/>
      <c r="R175" s="7"/>
      <c r="S175" s="7"/>
      <c r="T175" s="5"/>
      <c r="U175" s="5"/>
      <c r="V175" s="479"/>
      <c r="X175" s="5"/>
      <c r="Y175" s="5"/>
      <c r="Z175" s="5"/>
      <c r="AA175" s="7"/>
      <c r="AB175" s="7"/>
      <c r="AC175" s="7"/>
      <c r="AD175" s="7"/>
      <c r="AE175" s="7"/>
      <c r="AF175" s="7"/>
      <c r="AG175" s="7"/>
      <c r="AH175" s="7"/>
      <c r="AI175" s="7"/>
      <c r="AJ175" s="7"/>
      <c r="AK175" s="7"/>
      <c r="AL175" s="7"/>
      <c r="AM175" s="7"/>
      <c r="AN175" s="7"/>
      <c r="AO175" s="7"/>
      <c r="AP175" s="5"/>
      <c r="AQ175" s="5"/>
      <c r="AS175" s="5"/>
      <c r="AT175" s="5"/>
      <c r="AU175" s="5"/>
      <c r="AV175" s="7"/>
      <c r="AW175" s="7"/>
      <c r="AX175" s="7"/>
      <c r="AY175" s="7"/>
      <c r="AZ175" s="7"/>
      <c r="BA175" s="7"/>
      <c r="BB175" s="7"/>
      <c r="BC175" s="7"/>
      <c r="BD175" s="7"/>
      <c r="BE175" s="7"/>
      <c r="BF175" s="7"/>
      <c r="BG175" s="7"/>
      <c r="BH175" s="7"/>
      <c r="BI175" s="7"/>
      <c r="BJ175" s="7"/>
      <c r="BK175" s="5"/>
      <c r="BL175" s="5"/>
      <c r="BN175" s="5"/>
      <c r="BO175" s="5"/>
      <c r="BP175" s="5"/>
      <c r="BQ175" s="7"/>
      <c r="BR175" s="7"/>
      <c r="BS175" s="7"/>
      <c r="BT175" s="7"/>
      <c r="BU175" s="7"/>
      <c r="BV175" s="7"/>
      <c r="BW175" s="7"/>
      <c r="BX175" s="7"/>
      <c r="BY175" s="7"/>
      <c r="BZ175" s="7"/>
      <c r="CA175" s="7"/>
      <c r="CB175" s="7"/>
      <c r="CC175" s="7"/>
      <c r="CD175" s="7"/>
      <c r="CE175" s="7"/>
      <c r="CF175" s="5"/>
      <c r="CG175" s="5"/>
      <c r="CI175" s="5"/>
      <c r="CJ175" s="5"/>
      <c r="CK175" s="5"/>
      <c r="CL175" s="7"/>
      <c r="CM175" s="7"/>
      <c r="CN175" s="7"/>
      <c r="CO175" s="7"/>
      <c r="CP175" s="7"/>
      <c r="CQ175" s="7"/>
      <c r="CR175" s="7"/>
      <c r="CS175" s="7"/>
      <c r="CT175" s="7"/>
      <c r="CU175" s="7"/>
      <c r="CV175" s="7"/>
      <c r="CW175" s="7"/>
      <c r="CX175" s="7"/>
      <c r="CY175" s="7"/>
      <c r="CZ175" s="7"/>
      <c r="DA175" s="5"/>
      <c r="DB175" s="5"/>
      <c r="DD175" s="5"/>
      <c r="DE175" s="5"/>
      <c r="DF175" s="5"/>
      <c r="DG175" s="7"/>
      <c r="DH175" s="7"/>
      <c r="DI175" s="7"/>
      <c r="DJ175" s="7"/>
      <c r="DK175" s="7"/>
      <c r="DL175" s="7"/>
      <c r="DM175" s="7"/>
      <c r="DN175" s="7"/>
      <c r="DO175" s="7"/>
      <c r="DP175" s="7"/>
      <c r="DQ175" s="7"/>
      <c r="DR175" s="7"/>
      <c r="DS175" s="7"/>
      <c r="DT175" s="7"/>
      <c r="DU175" s="7"/>
      <c r="DV175" s="5"/>
      <c r="DW175" s="5"/>
      <c r="DX175" s="5"/>
    </row>
    <row r="176" spans="1:128" s="441" customFormat="1" ht="15.75" hidden="1" x14ac:dyDescent="0.25">
      <c r="A176" s="451"/>
      <c r="B176" s="5"/>
      <c r="C176" s="5"/>
      <c r="D176" s="5"/>
      <c r="E176" s="7"/>
      <c r="F176" s="7"/>
      <c r="G176" s="7"/>
      <c r="H176" s="7"/>
      <c r="I176" s="7"/>
      <c r="J176" s="7"/>
      <c r="K176" s="7"/>
      <c r="L176" s="7"/>
      <c r="M176" s="7"/>
      <c r="N176" s="7"/>
      <c r="O176" s="7"/>
      <c r="P176" s="7"/>
      <c r="Q176" s="7"/>
      <c r="R176" s="7"/>
      <c r="S176" s="7"/>
      <c r="T176" s="5"/>
      <c r="U176" s="5"/>
      <c r="V176" s="479"/>
      <c r="X176" s="5"/>
      <c r="Y176" s="5"/>
      <c r="Z176" s="5"/>
      <c r="AA176" s="7"/>
      <c r="AB176" s="7"/>
      <c r="AC176" s="7"/>
      <c r="AD176" s="7"/>
      <c r="AE176" s="7"/>
      <c r="AF176" s="7"/>
      <c r="AG176" s="7"/>
      <c r="AH176" s="7"/>
      <c r="AI176" s="7"/>
      <c r="AJ176" s="7"/>
      <c r="AK176" s="7"/>
      <c r="AL176" s="7"/>
      <c r="AM176" s="7"/>
      <c r="AN176" s="7"/>
      <c r="AO176" s="7"/>
      <c r="AP176" s="5"/>
      <c r="AQ176" s="5"/>
      <c r="AS176" s="5"/>
      <c r="AT176" s="5"/>
      <c r="AU176" s="5"/>
      <c r="AV176" s="7"/>
      <c r="AW176" s="7"/>
      <c r="AX176" s="7"/>
      <c r="AY176" s="7"/>
      <c r="AZ176" s="7"/>
      <c r="BA176" s="7"/>
      <c r="BB176" s="7"/>
      <c r="BC176" s="7"/>
      <c r="BD176" s="7"/>
      <c r="BE176" s="7"/>
      <c r="BF176" s="7"/>
      <c r="BG176" s="7"/>
      <c r="BH176" s="7"/>
      <c r="BI176" s="7"/>
      <c r="BJ176" s="7"/>
      <c r="BK176" s="5"/>
      <c r="BL176" s="5"/>
      <c r="BN176" s="5"/>
      <c r="BO176" s="5"/>
      <c r="BP176" s="5"/>
      <c r="BQ176" s="7"/>
      <c r="BR176" s="7"/>
      <c r="BS176" s="7"/>
      <c r="BT176" s="7"/>
      <c r="BU176" s="7"/>
      <c r="BV176" s="7"/>
      <c r="BW176" s="7"/>
      <c r="BX176" s="7"/>
      <c r="BY176" s="7"/>
      <c r="BZ176" s="7"/>
      <c r="CA176" s="7"/>
      <c r="CB176" s="7"/>
      <c r="CC176" s="7"/>
      <c r="CD176" s="7"/>
      <c r="CE176" s="7"/>
      <c r="CF176" s="5"/>
      <c r="CG176" s="5"/>
      <c r="CI176" s="5"/>
      <c r="CJ176" s="5"/>
      <c r="CK176" s="5"/>
      <c r="CL176" s="7"/>
      <c r="CM176" s="7"/>
      <c r="CN176" s="7"/>
      <c r="CO176" s="7"/>
      <c r="CP176" s="7"/>
      <c r="CQ176" s="7"/>
      <c r="CR176" s="7"/>
      <c r="CS176" s="7"/>
      <c r="CT176" s="7"/>
      <c r="CU176" s="7"/>
      <c r="CV176" s="7"/>
      <c r="CW176" s="7"/>
      <c r="CX176" s="7"/>
      <c r="CY176" s="7"/>
      <c r="CZ176" s="7"/>
      <c r="DA176" s="5"/>
      <c r="DB176" s="5"/>
      <c r="DD176" s="5"/>
      <c r="DE176" s="5"/>
      <c r="DF176" s="5"/>
      <c r="DG176" s="7"/>
      <c r="DH176" s="7"/>
      <c r="DI176" s="7"/>
      <c r="DJ176" s="7"/>
      <c r="DK176" s="7"/>
      <c r="DL176" s="7"/>
      <c r="DM176" s="7"/>
      <c r="DN176" s="7"/>
      <c r="DO176" s="7"/>
      <c r="DP176" s="7"/>
      <c r="DQ176" s="7"/>
      <c r="DR176" s="7"/>
      <c r="DS176" s="7"/>
      <c r="DT176" s="7"/>
      <c r="DU176" s="7"/>
      <c r="DV176" s="5"/>
      <c r="DW176" s="5"/>
      <c r="DX176" s="5"/>
    </row>
    <row r="177" spans="1:128" s="441" customFormat="1" ht="15.75" hidden="1" x14ac:dyDescent="0.25">
      <c r="A177" s="451"/>
      <c r="B177" s="5"/>
      <c r="C177" s="5"/>
      <c r="D177" s="5"/>
      <c r="E177" s="7"/>
      <c r="F177" s="7"/>
      <c r="G177" s="7"/>
      <c r="H177" s="7"/>
      <c r="I177" s="7"/>
      <c r="J177" s="7"/>
      <c r="K177" s="7"/>
      <c r="L177" s="7"/>
      <c r="M177" s="7"/>
      <c r="N177" s="7"/>
      <c r="O177" s="7"/>
      <c r="P177" s="7"/>
      <c r="Q177" s="7"/>
      <c r="R177" s="7"/>
      <c r="S177" s="7"/>
      <c r="T177" s="5"/>
      <c r="U177" s="5"/>
      <c r="V177" s="479"/>
      <c r="X177" s="5"/>
      <c r="Y177" s="5"/>
      <c r="Z177" s="5"/>
      <c r="AA177" s="7"/>
      <c r="AB177" s="7"/>
      <c r="AC177" s="7"/>
      <c r="AD177" s="7"/>
      <c r="AE177" s="7"/>
      <c r="AF177" s="7"/>
      <c r="AG177" s="7"/>
      <c r="AH177" s="7"/>
      <c r="AI177" s="7"/>
      <c r="AJ177" s="7"/>
      <c r="AK177" s="7"/>
      <c r="AL177" s="7"/>
      <c r="AM177" s="7"/>
      <c r="AN177" s="7"/>
      <c r="AO177" s="7"/>
      <c r="AP177" s="5"/>
      <c r="AQ177" s="5"/>
      <c r="AS177" s="5"/>
      <c r="AT177" s="5"/>
      <c r="AU177" s="5"/>
      <c r="AV177" s="7"/>
      <c r="AW177" s="7"/>
      <c r="AX177" s="7"/>
      <c r="AY177" s="7"/>
      <c r="AZ177" s="7"/>
      <c r="BA177" s="7"/>
      <c r="BB177" s="7"/>
      <c r="BC177" s="7"/>
      <c r="BD177" s="7"/>
      <c r="BE177" s="7"/>
      <c r="BF177" s="7"/>
      <c r="BG177" s="7"/>
      <c r="BH177" s="7"/>
      <c r="BI177" s="7"/>
      <c r="BJ177" s="7"/>
      <c r="BK177" s="5"/>
      <c r="BL177" s="5"/>
      <c r="BN177" s="5"/>
      <c r="BO177" s="5"/>
      <c r="BP177" s="5"/>
      <c r="BQ177" s="7"/>
      <c r="BR177" s="7"/>
      <c r="BS177" s="7"/>
      <c r="BT177" s="7"/>
      <c r="BU177" s="7"/>
      <c r="BV177" s="7"/>
      <c r="BW177" s="7"/>
      <c r="BX177" s="7"/>
      <c r="BY177" s="7"/>
      <c r="BZ177" s="7"/>
      <c r="CA177" s="7"/>
      <c r="CB177" s="7"/>
      <c r="CC177" s="7"/>
      <c r="CD177" s="7"/>
      <c r="CE177" s="7"/>
      <c r="CF177" s="5"/>
      <c r="CG177" s="5"/>
      <c r="CI177" s="5"/>
      <c r="CJ177" s="5"/>
      <c r="CK177" s="5"/>
      <c r="CL177" s="7"/>
      <c r="CM177" s="7"/>
      <c r="CN177" s="7"/>
      <c r="CO177" s="7"/>
      <c r="CP177" s="7"/>
      <c r="CQ177" s="7"/>
      <c r="CR177" s="7"/>
      <c r="CS177" s="7"/>
      <c r="CT177" s="7"/>
      <c r="CU177" s="7"/>
      <c r="CV177" s="7"/>
      <c r="CW177" s="7"/>
      <c r="CX177" s="7"/>
      <c r="CY177" s="7"/>
      <c r="CZ177" s="7"/>
      <c r="DA177" s="5"/>
      <c r="DB177" s="5"/>
      <c r="DD177" s="5"/>
      <c r="DE177" s="5"/>
      <c r="DF177" s="5"/>
      <c r="DG177" s="7"/>
      <c r="DH177" s="7"/>
      <c r="DI177" s="7"/>
      <c r="DJ177" s="7"/>
      <c r="DK177" s="7"/>
      <c r="DL177" s="7"/>
      <c r="DM177" s="7"/>
      <c r="DN177" s="7"/>
      <c r="DO177" s="7"/>
      <c r="DP177" s="7"/>
      <c r="DQ177" s="7"/>
      <c r="DR177" s="7"/>
      <c r="DS177" s="7"/>
      <c r="DT177" s="7"/>
      <c r="DU177" s="7"/>
      <c r="DV177" s="5"/>
      <c r="DW177" s="5"/>
      <c r="DX177" s="5"/>
    </row>
    <row r="178" spans="1:128" s="441" customFormat="1" ht="15.75" hidden="1" x14ac:dyDescent="0.25">
      <c r="A178" s="451"/>
      <c r="B178" s="5"/>
      <c r="C178" s="5"/>
      <c r="D178" s="5"/>
      <c r="E178" s="7"/>
      <c r="F178" s="7"/>
      <c r="G178" s="7"/>
      <c r="H178" s="7"/>
      <c r="I178" s="7"/>
      <c r="J178" s="7"/>
      <c r="K178" s="7"/>
      <c r="L178" s="7"/>
      <c r="M178" s="7"/>
      <c r="N178" s="7"/>
      <c r="O178" s="7"/>
      <c r="P178" s="7"/>
      <c r="Q178" s="7"/>
      <c r="R178" s="7"/>
      <c r="S178" s="7"/>
      <c r="T178" s="5"/>
      <c r="U178" s="5"/>
      <c r="V178" s="479"/>
      <c r="X178" s="5"/>
      <c r="Y178" s="5"/>
      <c r="Z178" s="5"/>
      <c r="AA178" s="7"/>
      <c r="AB178" s="7"/>
      <c r="AC178" s="7"/>
      <c r="AD178" s="7"/>
      <c r="AE178" s="7"/>
      <c r="AF178" s="7"/>
      <c r="AG178" s="7"/>
      <c r="AH178" s="7"/>
      <c r="AI178" s="7"/>
      <c r="AJ178" s="7"/>
      <c r="AK178" s="7"/>
      <c r="AL178" s="7"/>
      <c r="AM178" s="7"/>
      <c r="AN178" s="7"/>
      <c r="AO178" s="7"/>
      <c r="AP178" s="5"/>
      <c r="AQ178" s="5"/>
      <c r="AS178" s="5"/>
      <c r="AT178" s="5"/>
      <c r="AU178" s="5"/>
      <c r="AV178" s="7"/>
      <c r="AW178" s="7"/>
      <c r="AX178" s="7"/>
      <c r="AY178" s="7"/>
      <c r="AZ178" s="7"/>
      <c r="BA178" s="7"/>
      <c r="BB178" s="7"/>
      <c r="BC178" s="7"/>
      <c r="BD178" s="7"/>
      <c r="BE178" s="7"/>
      <c r="BF178" s="7"/>
      <c r="BG178" s="7"/>
      <c r="BH178" s="7"/>
      <c r="BI178" s="7"/>
      <c r="BJ178" s="7"/>
      <c r="BK178" s="5"/>
      <c r="BL178" s="5"/>
      <c r="BN178" s="5"/>
      <c r="BO178" s="5"/>
      <c r="BP178" s="5"/>
      <c r="BQ178" s="7"/>
      <c r="BR178" s="7"/>
      <c r="BS178" s="7"/>
      <c r="BT178" s="7"/>
      <c r="BU178" s="7"/>
      <c r="BV178" s="7"/>
      <c r="BW178" s="7"/>
      <c r="BX178" s="7"/>
      <c r="BY178" s="7"/>
      <c r="BZ178" s="7"/>
      <c r="CA178" s="7"/>
      <c r="CB178" s="7"/>
      <c r="CC178" s="7"/>
      <c r="CD178" s="7"/>
      <c r="CE178" s="7"/>
      <c r="CF178" s="5"/>
      <c r="CG178" s="5"/>
      <c r="CI178" s="5"/>
      <c r="CJ178" s="5"/>
      <c r="CK178" s="5"/>
      <c r="CL178" s="7"/>
      <c r="CM178" s="7"/>
      <c r="CN178" s="7"/>
      <c r="CO178" s="7"/>
      <c r="CP178" s="7"/>
      <c r="CQ178" s="7"/>
      <c r="CR178" s="7"/>
      <c r="CS178" s="7"/>
      <c r="CT178" s="7"/>
      <c r="CU178" s="7"/>
      <c r="CV178" s="7"/>
      <c r="CW178" s="7"/>
      <c r="CX178" s="7"/>
      <c r="CY178" s="7"/>
      <c r="CZ178" s="7"/>
      <c r="DA178" s="5"/>
      <c r="DB178" s="5"/>
      <c r="DD178" s="5"/>
      <c r="DE178" s="5"/>
      <c r="DF178" s="5"/>
      <c r="DG178" s="7"/>
      <c r="DH178" s="7"/>
      <c r="DI178" s="7"/>
      <c r="DJ178" s="7"/>
      <c r="DK178" s="7"/>
      <c r="DL178" s="7"/>
      <c r="DM178" s="7"/>
      <c r="DN178" s="7"/>
      <c r="DO178" s="7"/>
      <c r="DP178" s="7"/>
      <c r="DQ178" s="7"/>
      <c r="DR178" s="7"/>
      <c r="DS178" s="7"/>
      <c r="DT178" s="7"/>
      <c r="DU178" s="7"/>
      <c r="DV178" s="5"/>
      <c r="DW178" s="5"/>
      <c r="DX178" s="5"/>
    </row>
    <row r="179" spans="1:128" s="441" customFormat="1" ht="15.75" hidden="1" x14ac:dyDescent="0.25">
      <c r="A179" s="451"/>
      <c r="B179" s="5"/>
      <c r="C179" s="5"/>
      <c r="D179" s="5"/>
      <c r="E179" s="7"/>
      <c r="F179" s="7"/>
      <c r="G179" s="7"/>
      <c r="H179" s="7"/>
      <c r="I179" s="7"/>
      <c r="J179" s="7"/>
      <c r="K179" s="7"/>
      <c r="L179" s="7"/>
      <c r="M179" s="7"/>
      <c r="N179" s="7"/>
      <c r="O179" s="7"/>
      <c r="P179" s="7"/>
      <c r="Q179" s="7"/>
      <c r="R179" s="7"/>
      <c r="S179" s="7"/>
      <c r="T179" s="5"/>
      <c r="U179" s="5"/>
      <c r="V179" s="479"/>
      <c r="X179" s="5"/>
      <c r="Y179" s="5"/>
      <c r="Z179" s="5"/>
      <c r="AA179" s="7"/>
      <c r="AB179" s="7"/>
      <c r="AC179" s="7"/>
      <c r="AD179" s="7"/>
      <c r="AE179" s="7"/>
      <c r="AF179" s="7"/>
      <c r="AG179" s="7"/>
      <c r="AH179" s="7"/>
      <c r="AI179" s="7"/>
      <c r="AJ179" s="7"/>
      <c r="AK179" s="7"/>
      <c r="AL179" s="7"/>
      <c r="AM179" s="7"/>
      <c r="AN179" s="7"/>
      <c r="AO179" s="7"/>
      <c r="AP179" s="5"/>
      <c r="AQ179" s="5"/>
      <c r="AS179" s="5"/>
      <c r="AT179" s="5"/>
      <c r="AU179" s="5"/>
      <c r="AV179" s="7"/>
      <c r="AW179" s="7"/>
      <c r="AX179" s="7"/>
      <c r="AY179" s="7"/>
      <c r="AZ179" s="7"/>
      <c r="BA179" s="7"/>
      <c r="BB179" s="7"/>
      <c r="BC179" s="7"/>
      <c r="BD179" s="7"/>
      <c r="BE179" s="7"/>
      <c r="BF179" s="7"/>
      <c r="BG179" s="7"/>
      <c r="BH179" s="7"/>
      <c r="BI179" s="7"/>
      <c r="BJ179" s="7"/>
      <c r="BK179" s="5"/>
      <c r="BL179" s="5"/>
      <c r="BN179" s="5"/>
      <c r="BO179" s="5"/>
      <c r="BP179" s="5"/>
      <c r="BQ179" s="7"/>
      <c r="BR179" s="7"/>
      <c r="BS179" s="7"/>
      <c r="BT179" s="7"/>
      <c r="BU179" s="7"/>
      <c r="BV179" s="7"/>
      <c r="BW179" s="7"/>
      <c r="BX179" s="7"/>
      <c r="BY179" s="7"/>
      <c r="BZ179" s="7"/>
      <c r="CA179" s="7"/>
      <c r="CB179" s="7"/>
      <c r="CC179" s="7"/>
      <c r="CD179" s="7"/>
      <c r="CE179" s="7"/>
      <c r="CF179" s="5"/>
      <c r="CG179" s="5"/>
      <c r="CI179" s="5"/>
      <c r="CJ179" s="5"/>
      <c r="CK179" s="5"/>
      <c r="CL179" s="7"/>
      <c r="CM179" s="7"/>
      <c r="CN179" s="7"/>
      <c r="CO179" s="7"/>
      <c r="CP179" s="7"/>
      <c r="CQ179" s="7"/>
      <c r="CR179" s="7"/>
      <c r="CS179" s="7"/>
      <c r="CT179" s="7"/>
      <c r="CU179" s="7"/>
      <c r="CV179" s="7"/>
      <c r="CW179" s="7"/>
      <c r="CX179" s="7"/>
      <c r="CY179" s="7"/>
      <c r="CZ179" s="7"/>
      <c r="DA179" s="5"/>
      <c r="DB179" s="5"/>
      <c r="DD179" s="5"/>
      <c r="DE179" s="5"/>
      <c r="DF179" s="5"/>
      <c r="DG179" s="7"/>
      <c r="DH179" s="7"/>
      <c r="DI179" s="7"/>
      <c r="DJ179" s="7"/>
      <c r="DK179" s="7"/>
      <c r="DL179" s="7"/>
      <c r="DM179" s="7"/>
      <c r="DN179" s="7"/>
      <c r="DO179" s="7"/>
      <c r="DP179" s="7"/>
      <c r="DQ179" s="7"/>
      <c r="DR179" s="7"/>
      <c r="DS179" s="7"/>
      <c r="DT179" s="7"/>
      <c r="DU179" s="7"/>
      <c r="DV179" s="5"/>
      <c r="DW179" s="5"/>
      <c r="DX179" s="5"/>
    </row>
    <row r="180" spans="1:128" s="441" customFormat="1" ht="15.75" hidden="1" x14ac:dyDescent="0.25">
      <c r="A180" s="451"/>
      <c r="B180" s="5"/>
      <c r="C180" s="5"/>
      <c r="D180" s="5"/>
      <c r="E180" s="7"/>
      <c r="F180" s="7"/>
      <c r="G180" s="7"/>
      <c r="H180" s="7"/>
      <c r="I180" s="7"/>
      <c r="J180" s="7"/>
      <c r="K180" s="7"/>
      <c r="L180" s="7"/>
      <c r="M180" s="7"/>
      <c r="N180" s="7"/>
      <c r="O180" s="7"/>
      <c r="P180" s="7"/>
      <c r="Q180" s="7"/>
      <c r="R180" s="7"/>
      <c r="S180" s="7"/>
      <c r="T180" s="5"/>
      <c r="U180" s="5"/>
      <c r="V180" s="479"/>
      <c r="X180" s="5"/>
      <c r="Y180" s="5"/>
      <c r="Z180" s="5"/>
      <c r="AA180" s="7"/>
      <c r="AB180" s="7"/>
      <c r="AC180" s="7"/>
      <c r="AD180" s="7"/>
      <c r="AE180" s="7"/>
      <c r="AF180" s="7"/>
      <c r="AG180" s="7"/>
      <c r="AH180" s="7"/>
      <c r="AI180" s="7"/>
      <c r="AJ180" s="7"/>
      <c r="AK180" s="7"/>
      <c r="AL180" s="7"/>
      <c r="AM180" s="7"/>
      <c r="AN180" s="7"/>
      <c r="AO180" s="7"/>
      <c r="AP180" s="5"/>
      <c r="AQ180" s="5"/>
      <c r="AS180" s="5"/>
      <c r="AT180" s="5"/>
      <c r="AU180" s="5"/>
      <c r="AV180" s="7"/>
      <c r="AW180" s="7"/>
      <c r="AX180" s="7"/>
      <c r="AY180" s="7"/>
      <c r="AZ180" s="7"/>
      <c r="BA180" s="7"/>
      <c r="BB180" s="7"/>
      <c r="BC180" s="7"/>
      <c r="BD180" s="7"/>
      <c r="BE180" s="7"/>
      <c r="BF180" s="7"/>
      <c r="BG180" s="7"/>
      <c r="BH180" s="7"/>
      <c r="BI180" s="7"/>
      <c r="BJ180" s="7"/>
      <c r="BK180" s="5"/>
      <c r="BL180" s="5"/>
      <c r="BN180" s="5"/>
      <c r="BO180" s="5"/>
      <c r="BP180" s="5"/>
      <c r="BQ180" s="7"/>
      <c r="BR180" s="7"/>
      <c r="BS180" s="7"/>
      <c r="BT180" s="7"/>
      <c r="BU180" s="7"/>
      <c r="BV180" s="7"/>
      <c r="BW180" s="7"/>
      <c r="BX180" s="7"/>
      <c r="BY180" s="7"/>
      <c r="BZ180" s="7"/>
      <c r="CA180" s="7"/>
      <c r="CB180" s="7"/>
      <c r="CC180" s="7"/>
      <c r="CD180" s="7"/>
      <c r="CE180" s="7"/>
      <c r="CF180" s="5"/>
      <c r="CG180" s="5"/>
      <c r="CI180" s="5"/>
      <c r="CJ180" s="5"/>
      <c r="CK180" s="5"/>
      <c r="CL180" s="7"/>
      <c r="CM180" s="7"/>
      <c r="CN180" s="7"/>
      <c r="CO180" s="7"/>
      <c r="CP180" s="7"/>
      <c r="CQ180" s="7"/>
      <c r="CR180" s="7"/>
      <c r="CS180" s="7"/>
      <c r="CT180" s="7"/>
      <c r="CU180" s="7"/>
      <c r="CV180" s="7"/>
      <c r="CW180" s="7"/>
      <c r="CX180" s="7"/>
      <c r="CY180" s="7"/>
      <c r="CZ180" s="7"/>
      <c r="DA180" s="5"/>
      <c r="DB180" s="5"/>
      <c r="DD180" s="5"/>
      <c r="DE180" s="5"/>
      <c r="DF180" s="5"/>
      <c r="DG180" s="7"/>
      <c r="DH180" s="7"/>
      <c r="DI180" s="7"/>
      <c r="DJ180" s="7"/>
      <c r="DK180" s="7"/>
      <c r="DL180" s="7"/>
      <c r="DM180" s="7"/>
      <c r="DN180" s="7"/>
      <c r="DO180" s="7"/>
      <c r="DP180" s="7"/>
      <c r="DQ180" s="7"/>
      <c r="DR180" s="7"/>
      <c r="DS180" s="7"/>
      <c r="DT180" s="7"/>
      <c r="DU180" s="7"/>
      <c r="DV180" s="5"/>
      <c r="DW180" s="5"/>
      <c r="DX180" s="5"/>
    </row>
    <row r="181" spans="1:128" s="441" customFormat="1" ht="15.75" hidden="1" x14ac:dyDescent="0.25">
      <c r="A181" s="451"/>
      <c r="B181" s="5"/>
      <c r="C181" s="5"/>
      <c r="D181" s="5"/>
      <c r="E181" s="7"/>
      <c r="F181" s="7"/>
      <c r="G181" s="7"/>
      <c r="H181" s="7"/>
      <c r="I181" s="7"/>
      <c r="J181" s="7"/>
      <c r="K181" s="7"/>
      <c r="L181" s="7"/>
      <c r="M181" s="7"/>
      <c r="N181" s="7"/>
      <c r="O181" s="7"/>
      <c r="P181" s="7"/>
      <c r="Q181" s="7"/>
      <c r="R181" s="7"/>
      <c r="S181" s="7"/>
      <c r="T181" s="5"/>
      <c r="U181" s="5"/>
      <c r="V181" s="479"/>
      <c r="X181" s="5"/>
      <c r="Y181" s="5"/>
      <c r="Z181" s="5"/>
      <c r="AA181" s="7"/>
      <c r="AB181" s="7"/>
      <c r="AC181" s="7"/>
      <c r="AD181" s="7"/>
      <c r="AE181" s="7"/>
      <c r="AF181" s="7"/>
      <c r="AG181" s="7"/>
      <c r="AH181" s="7"/>
      <c r="AI181" s="7"/>
      <c r="AJ181" s="7"/>
      <c r="AK181" s="7"/>
      <c r="AL181" s="7"/>
      <c r="AM181" s="7"/>
      <c r="AN181" s="7"/>
      <c r="AO181" s="7"/>
      <c r="AP181" s="5"/>
      <c r="AQ181" s="5"/>
      <c r="AS181" s="5"/>
      <c r="AT181" s="5"/>
      <c r="AU181" s="5"/>
      <c r="AV181" s="7"/>
      <c r="AW181" s="7"/>
      <c r="AX181" s="7"/>
      <c r="AY181" s="7"/>
      <c r="AZ181" s="7"/>
      <c r="BA181" s="7"/>
      <c r="BB181" s="7"/>
      <c r="BC181" s="7"/>
      <c r="BD181" s="7"/>
      <c r="BE181" s="7"/>
      <c r="BF181" s="7"/>
      <c r="BG181" s="7"/>
      <c r="BH181" s="7"/>
      <c r="BI181" s="7"/>
      <c r="BJ181" s="7"/>
      <c r="BK181" s="5"/>
      <c r="BL181" s="5"/>
      <c r="BN181" s="5"/>
      <c r="BO181" s="5"/>
      <c r="BP181" s="5"/>
      <c r="BQ181" s="7"/>
      <c r="BR181" s="7"/>
      <c r="BS181" s="7"/>
      <c r="BT181" s="7"/>
      <c r="BU181" s="7"/>
      <c r="BV181" s="7"/>
      <c r="BW181" s="7"/>
      <c r="BX181" s="7"/>
      <c r="BY181" s="7"/>
      <c r="BZ181" s="7"/>
      <c r="CA181" s="7"/>
      <c r="CB181" s="7"/>
      <c r="CC181" s="7"/>
      <c r="CD181" s="7"/>
      <c r="CE181" s="7"/>
      <c r="CF181" s="5"/>
      <c r="CG181" s="5"/>
      <c r="CI181" s="5"/>
      <c r="CJ181" s="5"/>
      <c r="CK181" s="5"/>
      <c r="CL181" s="7"/>
      <c r="CM181" s="7"/>
      <c r="CN181" s="7"/>
      <c r="CO181" s="7"/>
      <c r="CP181" s="7"/>
      <c r="CQ181" s="7"/>
      <c r="CR181" s="7"/>
      <c r="CS181" s="7"/>
      <c r="CT181" s="7"/>
      <c r="CU181" s="7"/>
      <c r="CV181" s="7"/>
      <c r="CW181" s="7"/>
      <c r="CX181" s="7"/>
      <c r="CY181" s="7"/>
      <c r="CZ181" s="7"/>
      <c r="DA181" s="5"/>
      <c r="DB181" s="5"/>
      <c r="DD181" s="5"/>
      <c r="DE181" s="5"/>
      <c r="DF181" s="5"/>
      <c r="DG181" s="7"/>
      <c r="DH181" s="7"/>
      <c r="DI181" s="7"/>
      <c r="DJ181" s="7"/>
      <c r="DK181" s="7"/>
      <c r="DL181" s="7"/>
      <c r="DM181" s="7"/>
      <c r="DN181" s="7"/>
      <c r="DO181" s="7"/>
      <c r="DP181" s="7"/>
      <c r="DQ181" s="7"/>
      <c r="DR181" s="7"/>
      <c r="DS181" s="7"/>
      <c r="DT181" s="7"/>
      <c r="DU181" s="7"/>
      <c r="DV181" s="5"/>
      <c r="DW181" s="5"/>
      <c r="DX181" s="5"/>
    </row>
    <row r="182" spans="1:128" s="441" customFormat="1" ht="15.75" hidden="1" x14ac:dyDescent="0.25">
      <c r="A182" s="451"/>
      <c r="B182" s="5"/>
      <c r="C182" s="5"/>
      <c r="D182" s="5"/>
      <c r="E182" s="7"/>
      <c r="F182" s="7"/>
      <c r="G182" s="7"/>
      <c r="H182" s="7"/>
      <c r="I182" s="7"/>
      <c r="J182" s="7"/>
      <c r="K182" s="7"/>
      <c r="L182" s="7"/>
      <c r="M182" s="7"/>
      <c r="N182" s="7"/>
      <c r="O182" s="7"/>
      <c r="P182" s="7"/>
      <c r="Q182" s="7"/>
      <c r="R182" s="7"/>
      <c r="S182" s="7"/>
      <c r="T182" s="5"/>
      <c r="U182" s="5"/>
      <c r="V182" s="479"/>
      <c r="X182" s="5"/>
      <c r="Y182" s="5"/>
      <c r="Z182" s="5"/>
      <c r="AA182" s="7"/>
      <c r="AB182" s="7"/>
      <c r="AC182" s="7"/>
      <c r="AD182" s="7"/>
      <c r="AE182" s="7"/>
      <c r="AF182" s="7"/>
      <c r="AG182" s="7"/>
      <c r="AH182" s="7"/>
      <c r="AI182" s="7"/>
      <c r="AJ182" s="7"/>
      <c r="AK182" s="7"/>
      <c r="AL182" s="7"/>
      <c r="AM182" s="7"/>
      <c r="AN182" s="7"/>
      <c r="AO182" s="7"/>
      <c r="AP182" s="5"/>
      <c r="AQ182" s="5"/>
      <c r="AS182" s="5"/>
      <c r="AT182" s="5"/>
      <c r="AU182" s="5"/>
      <c r="AV182" s="7"/>
      <c r="AW182" s="7"/>
      <c r="AX182" s="7"/>
      <c r="AY182" s="7"/>
      <c r="AZ182" s="7"/>
      <c r="BA182" s="7"/>
      <c r="BB182" s="7"/>
      <c r="BC182" s="7"/>
      <c r="BD182" s="7"/>
      <c r="BE182" s="7"/>
      <c r="BF182" s="7"/>
      <c r="BG182" s="7"/>
      <c r="BH182" s="7"/>
      <c r="BI182" s="7"/>
      <c r="BJ182" s="7"/>
      <c r="BK182" s="5"/>
      <c r="BL182" s="5"/>
      <c r="BN182" s="5"/>
      <c r="BO182" s="5"/>
      <c r="BP182" s="5"/>
      <c r="BQ182" s="7"/>
      <c r="BR182" s="7"/>
      <c r="BS182" s="7"/>
      <c r="BT182" s="7"/>
      <c r="BU182" s="7"/>
      <c r="BV182" s="7"/>
      <c r="BW182" s="7"/>
      <c r="BX182" s="7"/>
      <c r="BY182" s="7"/>
      <c r="BZ182" s="7"/>
      <c r="CA182" s="7"/>
      <c r="CB182" s="7"/>
      <c r="CC182" s="7"/>
      <c r="CD182" s="7"/>
      <c r="CE182" s="7"/>
      <c r="CF182" s="5"/>
      <c r="CG182" s="5"/>
      <c r="CI182" s="5"/>
      <c r="CJ182" s="5"/>
      <c r="CK182" s="5"/>
      <c r="CL182" s="7"/>
      <c r="CM182" s="7"/>
      <c r="CN182" s="7"/>
      <c r="CO182" s="7"/>
      <c r="CP182" s="7"/>
      <c r="CQ182" s="7"/>
      <c r="CR182" s="7"/>
      <c r="CS182" s="7"/>
      <c r="CT182" s="7"/>
      <c r="CU182" s="7"/>
      <c r="CV182" s="7"/>
      <c r="CW182" s="7"/>
      <c r="CX182" s="7"/>
      <c r="CY182" s="7"/>
      <c r="CZ182" s="7"/>
      <c r="DA182" s="5"/>
      <c r="DB182" s="5"/>
      <c r="DD182" s="5"/>
      <c r="DE182" s="5"/>
      <c r="DF182" s="5"/>
      <c r="DG182" s="7"/>
      <c r="DH182" s="7"/>
      <c r="DI182" s="7"/>
      <c r="DJ182" s="7"/>
      <c r="DK182" s="7"/>
      <c r="DL182" s="7"/>
      <c r="DM182" s="7"/>
      <c r="DN182" s="7"/>
      <c r="DO182" s="7"/>
      <c r="DP182" s="7"/>
      <c r="DQ182" s="7"/>
      <c r="DR182" s="7"/>
      <c r="DS182" s="7"/>
      <c r="DT182" s="7"/>
      <c r="DU182" s="7"/>
      <c r="DV182" s="5"/>
      <c r="DW182" s="5"/>
      <c r="DX182" s="5"/>
    </row>
    <row r="183" spans="1:128" ht="15.75" hidden="1" customHeight="1" x14ac:dyDescent="0.25"/>
    <row r="184" spans="1:128" ht="15.75" hidden="1" customHeight="1" x14ac:dyDescent="0.25"/>
    <row r="185" spans="1:128" ht="15.75" hidden="1" customHeight="1" x14ac:dyDescent="0.25"/>
    <row r="186" spans="1:128" ht="15.75" hidden="1" customHeight="1" x14ac:dyDescent="0.25"/>
    <row r="187" spans="1:128" ht="15.75" hidden="1" customHeight="1" x14ac:dyDescent="0.25"/>
    <row r="188" spans="1:128" ht="15.75" hidden="1" customHeight="1" x14ac:dyDescent="0.25"/>
    <row r="189" spans="1:128" ht="15.75" hidden="1" customHeight="1" x14ac:dyDescent="0.25"/>
    <row r="190" spans="1:128" ht="15.75" hidden="1" customHeight="1" x14ac:dyDescent="0.25"/>
    <row r="191" spans="1:128" ht="15.75" hidden="1" customHeight="1" x14ac:dyDescent="0.25"/>
    <row r="192" spans="1:128" ht="15.75" hidden="1" customHeight="1" x14ac:dyDescent="0.25"/>
    <row r="193" ht="15.75" hidden="1" customHeight="1" x14ac:dyDescent="0.25"/>
    <row r="194" ht="15.75" hidden="1" customHeight="1" x14ac:dyDescent="0.25"/>
    <row r="195" ht="15.75" hidden="1" customHeight="1" x14ac:dyDescent="0.25"/>
    <row r="196" ht="15.75" hidden="1" customHeight="1" x14ac:dyDescent="0.25"/>
    <row r="197" ht="15.75" hidden="1" customHeight="1" x14ac:dyDescent="0.25"/>
    <row r="198" ht="15.75" hidden="1" customHeight="1" x14ac:dyDescent="0.25"/>
    <row r="199" ht="15.75" hidden="1" customHeight="1" x14ac:dyDescent="0.25"/>
    <row r="200" ht="15.75" hidden="1" customHeight="1" x14ac:dyDescent="0.25"/>
    <row r="201" ht="15.75" hidden="1" customHeight="1" x14ac:dyDescent="0.25"/>
    <row r="202" ht="15.75" hidden="1" customHeight="1" x14ac:dyDescent="0.25"/>
    <row r="203" ht="15.75" hidden="1" customHeight="1" x14ac:dyDescent="0.25"/>
    <row r="204" ht="15.75" hidden="1" customHeight="1" x14ac:dyDescent="0.25"/>
    <row r="205" ht="15.75" hidden="1" customHeight="1" x14ac:dyDescent="0.25"/>
    <row r="206" ht="15.75" hidden="1" customHeight="1" x14ac:dyDescent="0.25"/>
    <row r="207" ht="15.75" hidden="1" customHeight="1" x14ac:dyDescent="0.25"/>
    <row r="208" ht="15.75" hidden="1" customHeight="1" x14ac:dyDescent="0.25"/>
    <row r="209" ht="15.75" hidden="1" customHeight="1" x14ac:dyDescent="0.25"/>
    <row r="210" ht="15.75" hidden="1" customHeight="1" x14ac:dyDescent="0.25"/>
    <row r="211" ht="15.75" hidden="1" customHeight="1" x14ac:dyDescent="0.25"/>
    <row r="212" ht="15.75" hidden="1" customHeight="1" x14ac:dyDescent="0.25"/>
    <row r="213" ht="15.75" hidden="1" customHeight="1" x14ac:dyDescent="0.25"/>
    <row r="214" ht="15.75" hidden="1" customHeight="1" x14ac:dyDescent="0.25"/>
    <row r="215" ht="15.75" hidden="1" customHeight="1" x14ac:dyDescent="0.25"/>
    <row r="216" ht="15.75" hidden="1" customHeight="1" x14ac:dyDescent="0.25"/>
    <row r="217" ht="15.75" hidden="1" customHeight="1" x14ac:dyDescent="0.25"/>
    <row r="218" ht="15.75" hidden="1" customHeight="1" x14ac:dyDescent="0.25"/>
    <row r="219" ht="15.75" hidden="1" customHeight="1" x14ac:dyDescent="0.25"/>
    <row r="220" ht="15.75" hidden="1" customHeight="1" x14ac:dyDescent="0.25"/>
    <row r="221" ht="15.75" hidden="1" customHeight="1" x14ac:dyDescent="0.25"/>
    <row r="222" ht="15.75" hidden="1" customHeight="1" x14ac:dyDescent="0.25"/>
    <row r="223" ht="15.75" hidden="1" customHeight="1" x14ac:dyDescent="0.25"/>
    <row r="224" ht="15.75" hidden="1" customHeight="1" x14ac:dyDescent="0.25"/>
    <row r="225" ht="15.75" hidden="1" customHeight="1" x14ac:dyDescent="0.25"/>
    <row r="226" ht="15.75" hidden="1" customHeight="1" x14ac:dyDescent="0.25"/>
    <row r="227" ht="15.75" hidden="1" customHeight="1" x14ac:dyDescent="0.25"/>
    <row r="228" ht="15.75" hidden="1" customHeight="1" x14ac:dyDescent="0.25"/>
    <row r="229" ht="15.75" hidden="1" customHeight="1" x14ac:dyDescent="0.25"/>
    <row r="230" ht="15.75" hidden="1" customHeight="1" x14ac:dyDescent="0.25"/>
    <row r="231" ht="15.75" hidden="1" customHeight="1" x14ac:dyDescent="0.25"/>
    <row r="232" ht="15.75" hidden="1" customHeight="1" x14ac:dyDescent="0.25"/>
    <row r="233" ht="15.75" hidden="1" customHeight="1" x14ac:dyDescent="0.25"/>
    <row r="234" ht="15.75" hidden="1" customHeight="1" x14ac:dyDescent="0.25"/>
    <row r="235" ht="15.75" hidden="1" customHeight="1" x14ac:dyDescent="0.25"/>
    <row r="236" ht="15.75" hidden="1" customHeight="1" x14ac:dyDescent="0.25"/>
    <row r="237" ht="15.75" hidden="1" customHeight="1" x14ac:dyDescent="0.25"/>
    <row r="238" ht="15.75" hidden="1" customHeight="1" x14ac:dyDescent="0.25"/>
    <row r="239" ht="15.75" hidden="1" customHeight="1" x14ac:dyDescent="0.25"/>
    <row r="240" ht="15.75" hidden="1" customHeight="1" x14ac:dyDescent="0.25"/>
    <row r="241" ht="15.75" hidden="1" customHeight="1" x14ac:dyDescent="0.25"/>
    <row r="242" ht="15.75" hidden="1" customHeight="1" x14ac:dyDescent="0.25"/>
    <row r="243" ht="15.75" hidden="1" customHeight="1" x14ac:dyDescent="0.25"/>
    <row r="244" ht="15.75" hidden="1" customHeight="1" x14ac:dyDescent="0.25"/>
    <row r="245" ht="15.75" hidden="1" customHeight="1" x14ac:dyDescent="0.25"/>
    <row r="246" ht="15.75" hidden="1" customHeight="1" x14ac:dyDescent="0.25"/>
    <row r="247" ht="15.75" hidden="1" customHeight="1" x14ac:dyDescent="0.25"/>
    <row r="248" ht="15.75" hidden="1" customHeight="1" x14ac:dyDescent="0.25"/>
    <row r="249" ht="15.75" hidden="1" customHeight="1" x14ac:dyDescent="0.25"/>
    <row r="250" ht="15.75" hidden="1" customHeight="1" x14ac:dyDescent="0.25"/>
    <row r="251" ht="15.75" hidden="1" customHeight="1" x14ac:dyDescent="0.25"/>
    <row r="252" ht="15.75" hidden="1" customHeight="1" x14ac:dyDescent="0.25"/>
    <row r="253" ht="15.75" hidden="1" customHeight="1" x14ac:dyDescent="0.25"/>
    <row r="254" ht="15.75" hidden="1" customHeight="1" x14ac:dyDescent="0.25"/>
    <row r="255" ht="15.75" hidden="1" customHeight="1" x14ac:dyDescent="0.25"/>
    <row r="256" ht="15.75" hidden="1" customHeight="1" x14ac:dyDescent="0.25"/>
    <row r="257" ht="15.75" hidden="1" customHeight="1" x14ac:dyDescent="0.25"/>
    <row r="258" ht="15.75" hidden="1" customHeight="1" x14ac:dyDescent="0.25"/>
    <row r="259" ht="15.75" hidden="1" customHeight="1" x14ac:dyDescent="0.25"/>
    <row r="260" ht="15.75" hidden="1" customHeight="1" x14ac:dyDescent="0.25"/>
    <row r="261" ht="15.75" hidden="1" customHeight="1" x14ac:dyDescent="0.25"/>
    <row r="262" ht="15.75" hidden="1" customHeight="1" x14ac:dyDescent="0.25"/>
    <row r="263" ht="15.75" hidden="1" customHeight="1" x14ac:dyDescent="0.25"/>
    <row r="264" ht="15.75" hidden="1" customHeight="1" x14ac:dyDescent="0.25"/>
    <row r="265" ht="15.75" hidden="1" customHeight="1" x14ac:dyDescent="0.25"/>
    <row r="266" ht="15.75" hidden="1" customHeight="1" x14ac:dyDescent="0.25"/>
    <row r="267" ht="15.75" hidden="1" customHeight="1" x14ac:dyDescent="0.25"/>
    <row r="268" ht="15.75" hidden="1" customHeight="1" x14ac:dyDescent="0.25"/>
    <row r="269" ht="15.75" hidden="1" customHeight="1" x14ac:dyDescent="0.25"/>
    <row r="270" ht="15.75" hidden="1" customHeight="1" x14ac:dyDescent="0.25"/>
    <row r="271" ht="15.75" hidden="1" customHeight="1" x14ac:dyDescent="0.25"/>
    <row r="272" ht="15.75" hidden="1" customHeight="1" x14ac:dyDescent="0.25"/>
    <row r="273" ht="15.75" hidden="1" customHeight="1" x14ac:dyDescent="0.25"/>
    <row r="274" ht="15.75" hidden="1" customHeight="1" x14ac:dyDescent="0.25"/>
    <row r="275" ht="15.75" hidden="1" customHeight="1" x14ac:dyDescent="0.25"/>
    <row r="276" ht="15.75" hidden="1" customHeight="1" x14ac:dyDescent="0.25"/>
    <row r="277" ht="15.75" hidden="1" customHeight="1" x14ac:dyDescent="0.25"/>
    <row r="278" ht="15.75" hidden="1" customHeight="1" x14ac:dyDescent="0.25"/>
    <row r="279" ht="15.75" hidden="1" customHeight="1" x14ac:dyDescent="0.25"/>
    <row r="280" ht="15.75" hidden="1" customHeight="1" x14ac:dyDescent="0.25"/>
    <row r="281" ht="15.75" hidden="1" customHeight="1" x14ac:dyDescent="0.25"/>
    <row r="282" ht="15.75" hidden="1" customHeight="1" x14ac:dyDescent="0.25"/>
    <row r="283" ht="15.75" hidden="1" customHeight="1" x14ac:dyDescent="0.25"/>
    <row r="284" ht="15.75" hidden="1" customHeight="1" x14ac:dyDescent="0.25"/>
    <row r="285" ht="15.75" hidden="1" customHeight="1" x14ac:dyDescent="0.25"/>
    <row r="286" ht="15.75" hidden="1" customHeight="1" x14ac:dyDescent="0.25"/>
    <row r="287" ht="15.75" hidden="1" customHeight="1" x14ac:dyDescent="0.25"/>
    <row r="288" ht="15.75" hidden="1" customHeight="1" x14ac:dyDescent="0.25"/>
    <row r="289" ht="15.75" hidden="1" customHeight="1" x14ac:dyDescent="0.25"/>
    <row r="290" ht="15.75" hidden="1" customHeight="1" x14ac:dyDescent="0.25"/>
    <row r="291" ht="15.75" hidden="1" customHeight="1" x14ac:dyDescent="0.25"/>
    <row r="292" ht="15.75" hidden="1" customHeight="1" x14ac:dyDescent="0.25"/>
    <row r="293" ht="15.75" hidden="1" customHeight="1" x14ac:dyDescent="0.25"/>
    <row r="294" ht="15.75" hidden="1" customHeight="1" x14ac:dyDescent="0.25"/>
    <row r="295" ht="15.75" hidden="1" customHeight="1" x14ac:dyDescent="0.25"/>
    <row r="296" ht="15.75" hidden="1" customHeight="1" x14ac:dyDescent="0.25"/>
    <row r="297" ht="15.75" hidden="1" customHeight="1" x14ac:dyDescent="0.25"/>
    <row r="298" ht="15.75" hidden="1" customHeight="1" x14ac:dyDescent="0.25"/>
    <row r="299" ht="15.75" hidden="1" customHeight="1" x14ac:dyDescent="0.25"/>
    <row r="300" ht="15.75" hidden="1" customHeight="1" x14ac:dyDescent="0.25"/>
    <row r="301" ht="15.75" hidden="1" customHeight="1" x14ac:dyDescent="0.25"/>
    <row r="302" ht="15.75" hidden="1" customHeight="1" x14ac:dyDescent="0.25"/>
    <row r="303" ht="15.75" hidden="1" customHeight="1" x14ac:dyDescent="0.25"/>
    <row r="304" ht="15.75" hidden="1" customHeight="1" x14ac:dyDescent="0.25"/>
    <row r="305" ht="15.75" hidden="1" customHeight="1" x14ac:dyDescent="0.25"/>
    <row r="306" ht="15.75" hidden="1" customHeight="1" x14ac:dyDescent="0.25"/>
    <row r="307" ht="15.75" hidden="1" customHeight="1" x14ac:dyDescent="0.25"/>
    <row r="308" ht="15.75" hidden="1" customHeight="1" x14ac:dyDescent="0.25"/>
    <row r="309" ht="15.75" hidden="1" customHeight="1" x14ac:dyDescent="0.25"/>
    <row r="310" ht="15.75" hidden="1" customHeight="1" x14ac:dyDescent="0.25"/>
    <row r="311" ht="15.75" hidden="1" customHeight="1" x14ac:dyDescent="0.25"/>
    <row r="312" ht="15.75" hidden="1" customHeight="1" x14ac:dyDescent="0.25"/>
    <row r="313" ht="15.75" hidden="1" customHeight="1" x14ac:dyDescent="0.25"/>
    <row r="314" ht="15.75" hidden="1" customHeight="1" x14ac:dyDescent="0.25"/>
    <row r="315" ht="15.75" hidden="1" customHeight="1" x14ac:dyDescent="0.25"/>
    <row r="316" ht="15.75" hidden="1" customHeight="1" x14ac:dyDescent="0.25"/>
    <row r="317" ht="15.75" hidden="1" customHeight="1" x14ac:dyDescent="0.25"/>
    <row r="318" ht="15.75" hidden="1" customHeight="1" x14ac:dyDescent="0.25"/>
    <row r="319" ht="15.75" hidden="1" customHeight="1" x14ac:dyDescent="0.25"/>
    <row r="320" ht="15.75" hidden="1" customHeight="1" x14ac:dyDescent="0.25"/>
    <row r="321" ht="15.75" hidden="1" customHeight="1" x14ac:dyDescent="0.25"/>
    <row r="322" ht="15.75" hidden="1" customHeight="1" x14ac:dyDescent="0.25"/>
    <row r="323" ht="15.75" hidden="1" customHeight="1" x14ac:dyDescent="0.25"/>
    <row r="324" ht="15.75" hidden="1" customHeight="1" x14ac:dyDescent="0.25"/>
    <row r="325" ht="15.75" hidden="1" customHeight="1" x14ac:dyDescent="0.25"/>
    <row r="326" ht="15.75" hidden="1" customHeight="1" x14ac:dyDescent="0.25"/>
    <row r="327" ht="15.75" hidden="1" customHeight="1" x14ac:dyDescent="0.25"/>
    <row r="328" ht="15.75" hidden="1" customHeight="1" x14ac:dyDescent="0.25"/>
    <row r="329" ht="15.75" hidden="1" customHeight="1" x14ac:dyDescent="0.25"/>
    <row r="330" ht="15.75" hidden="1" customHeight="1" x14ac:dyDescent="0.25"/>
    <row r="331" ht="15.75" hidden="1" customHeight="1" x14ac:dyDescent="0.25"/>
    <row r="332" ht="15.75" hidden="1" customHeight="1" x14ac:dyDescent="0.25"/>
    <row r="333" ht="15.75" hidden="1" customHeight="1" x14ac:dyDescent="0.25"/>
    <row r="334" ht="15.75" hidden="1" customHeight="1" x14ac:dyDescent="0.25"/>
    <row r="335" ht="15.75" hidden="1" customHeight="1" x14ac:dyDescent="0.25"/>
    <row r="336" ht="15.75" hidden="1" customHeight="1" x14ac:dyDescent="0.25"/>
    <row r="337" ht="15.75" hidden="1" customHeight="1" x14ac:dyDescent="0.25"/>
  </sheetData>
  <mergeCells count="37">
    <mergeCell ref="DD5:DV5"/>
    <mergeCell ref="DD1:DW1"/>
    <mergeCell ref="DD2:DM2"/>
    <mergeCell ref="DN2:DV4"/>
    <mergeCell ref="DD3:DM3"/>
    <mergeCell ref="DD4:DM4"/>
    <mergeCell ref="CI5:DA5"/>
    <mergeCell ref="A78:U78"/>
    <mergeCell ref="AS4:BB4"/>
    <mergeCell ref="BN4:BW4"/>
    <mergeCell ref="B5:T5"/>
    <mergeCell ref="X5:AP5"/>
    <mergeCell ref="AS5:BK5"/>
    <mergeCell ref="BN5:CF5"/>
    <mergeCell ref="B4:K4"/>
    <mergeCell ref="X4:AG4"/>
    <mergeCell ref="L2:T4"/>
    <mergeCell ref="AH2:AP4"/>
    <mergeCell ref="BC2:BK4"/>
    <mergeCell ref="BX2:CF4"/>
    <mergeCell ref="CS2:DA4"/>
    <mergeCell ref="CI2:CR2"/>
    <mergeCell ref="CI3:CR3"/>
    <mergeCell ref="CI4:CR4"/>
    <mergeCell ref="BN2:BW2"/>
    <mergeCell ref="B1:U1"/>
    <mergeCell ref="X1:AQ1"/>
    <mergeCell ref="AS1:BL1"/>
    <mergeCell ref="BN1:CG1"/>
    <mergeCell ref="CI1:DB1"/>
    <mergeCell ref="B3:K3"/>
    <mergeCell ref="X3:AG3"/>
    <mergeCell ref="AS3:BB3"/>
    <mergeCell ref="BN3:BW3"/>
    <mergeCell ref="B2:K2"/>
    <mergeCell ref="X2:AG2"/>
    <mergeCell ref="AS2:BB2"/>
  </mergeCells>
  <conditionalFormatting sqref="DD3:DM3">
    <cfRule type="expression" dxfId="135" priority="68">
      <formula>DD3="April New Year"</formula>
    </cfRule>
    <cfRule type="expression" dxfId="134" priority="70">
      <formula>DD3="Curfew"</formula>
    </cfRule>
    <cfRule type="expression" dxfId="133" priority="71">
      <formula>DD3="Sunday"</formula>
    </cfRule>
    <cfRule type="expression" dxfId="132" priority="76">
      <formula>DD3="Poya"</formula>
    </cfRule>
    <cfRule type="expression" dxfId="131" priority="77">
      <formula>DD3="Weekdays"</formula>
    </cfRule>
    <cfRule type="expression" dxfId="130" priority="78">
      <formula>DD3="Saturday"</formula>
    </cfRule>
  </conditionalFormatting>
  <conditionalFormatting sqref="DD2:DM2">
    <cfRule type="expression" dxfId="129" priority="67">
      <formula>DD3="April New Year"</formula>
    </cfRule>
    <cfRule type="expression" dxfId="128" priority="69">
      <formula>DD3="Curfew"</formula>
    </cfRule>
    <cfRule type="expression" dxfId="127" priority="72">
      <formula>DD3="Sunday"</formula>
    </cfRule>
    <cfRule type="expression" dxfId="126" priority="73">
      <formula>DD3="Saturday"</formula>
    </cfRule>
    <cfRule type="expression" dxfId="125" priority="74">
      <formula>DD3="Weekdays"</formula>
    </cfRule>
    <cfRule type="expression" dxfId="124" priority="75">
      <formula>DD3="Poya"</formula>
    </cfRule>
  </conditionalFormatting>
  <conditionalFormatting sqref="CI3:CR3">
    <cfRule type="expression" dxfId="123" priority="56">
      <formula>CI3="April New Year"</formula>
    </cfRule>
    <cfRule type="expression" dxfId="122" priority="58">
      <formula>CI3="Curfew"</formula>
    </cfRule>
    <cfRule type="expression" dxfId="121" priority="59">
      <formula>CI3="Sunday"</formula>
    </cfRule>
    <cfRule type="expression" dxfId="120" priority="64">
      <formula>CI3="Poya"</formula>
    </cfRule>
    <cfRule type="expression" dxfId="119" priority="65">
      <formula>CI3="Weekdays"</formula>
    </cfRule>
    <cfRule type="expression" dxfId="118" priority="66">
      <formula>CI3="Saturday"</formula>
    </cfRule>
  </conditionalFormatting>
  <conditionalFormatting sqref="CI2:CR2">
    <cfRule type="expression" dxfId="117" priority="55">
      <formula>CI3="April New Year"</formula>
    </cfRule>
    <cfRule type="expression" dxfId="116" priority="57">
      <formula>CI3="Curfew"</formula>
    </cfRule>
    <cfRule type="expression" dxfId="115" priority="60">
      <formula>CI3="Sunday"</formula>
    </cfRule>
    <cfRule type="expression" dxfId="114" priority="61">
      <formula>CI3="Saturday"</formula>
    </cfRule>
    <cfRule type="expression" dxfId="113" priority="62">
      <formula>CI3="Weekdays"</formula>
    </cfRule>
    <cfRule type="expression" dxfId="112" priority="63">
      <formula>CI3="Poya"</formula>
    </cfRule>
  </conditionalFormatting>
  <conditionalFormatting sqref="BN3:BW3">
    <cfRule type="expression" dxfId="111" priority="44">
      <formula>BN3="April New Year"</formula>
    </cfRule>
    <cfRule type="expression" dxfId="110" priority="46">
      <formula>BN3="Curfew"</formula>
    </cfRule>
    <cfRule type="expression" dxfId="109" priority="47">
      <formula>BN3="Sunday"</formula>
    </cfRule>
    <cfRule type="expression" dxfId="108" priority="52">
      <formula>BN3="Poya"</formula>
    </cfRule>
    <cfRule type="expression" dxfId="107" priority="53">
      <formula>BN3="Weekdays"</formula>
    </cfRule>
    <cfRule type="expression" dxfId="106" priority="54">
      <formula>BN3="Saturday"</formula>
    </cfRule>
  </conditionalFormatting>
  <conditionalFormatting sqref="BN2:BW2">
    <cfRule type="expression" dxfId="105" priority="43">
      <formula>BN3="April New Year"</formula>
    </cfRule>
    <cfRule type="expression" dxfId="104" priority="45">
      <formula>BN3="Curfew"</formula>
    </cfRule>
    <cfRule type="expression" dxfId="103" priority="48">
      <formula>BN3="Sunday"</formula>
    </cfRule>
    <cfRule type="expression" dxfId="102" priority="49">
      <formula>BN3="Saturday"</formula>
    </cfRule>
    <cfRule type="expression" dxfId="101" priority="50">
      <formula>BN3="Weekdays"</formula>
    </cfRule>
    <cfRule type="expression" dxfId="100" priority="51">
      <formula>BN3="Poya"</formula>
    </cfRule>
  </conditionalFormatting>
  <conditionalFormatting sqref="AS3:BB3">
    <cfRule type="expression" dxfId="99" priority="32">
      <formula>AS3="April New Year"</formula>
    </cfRule>
    <cfRule type="expression" dxfId="98" priority="34">
      <formula>AS3="Curfew"</formula>
    </cfRule>
    <cfRule type="expression" dxfId="97" priority="35">
      <formula>AS3="Sunday"</formula>
    </cfRule>
    <cfRule type="expression" dxfId="96" priority="40">
      <formula>AS3="Poya"</formula>
    </cfRule>
    <cfRule type="expression" dxfId="95" priority="41">
      <formula>AS3="Weekdays"</formula>
    </cfRule>
    <cfRule type="expression" dxfId="94" priority="42">
      <formula>AS3="Saturday"</formula>
    </cfRule>
  </conditionalFormatting>
  <conditionalFormatting sqref="AS2:BB2">
    <cfRule type="expression" dxfId="93" priority="31">
      <formula>AS3="April New Year"</formula>
    </cfRule>
    <cfRule type="expression" dxfId="92" priority="33">
      <formula>AS3="Curfew"</formula>
    </cfRule>
    <cfRule type="expression" dxfId="91" priority="36">
      <formula>AS3="Sunday"</formula>
    </cfRule>
    <cfRule type="expression" dxfId="90" priority="37">
      <formula>AS3="Saturday"</formula>
    </cfRule>
    <cfRule type="expression" dxfId="89" priority="38">
      <formula>AS3="Weekdays"</formula>
    </cfRule>
    <cfRule type="expression" dxfId="88" priority="39">
      <formula>AS3="Poya"</formula>
    </cfRule>
  </conditionalFormatting>
  <conditionalFormatting sqref="X3:AG3">
    <cfRule type="expression" dxfId="87" priority="20">
      <formula>X3="April New Year"</formula>
    </cfRule>
    <cfRule type="expression" dxfId="86" priority="22">
      <formula>X3="Curfew"</formula>
    </cfRule>
    <cfRule type="expression" dxfId="85" priority="23">
      <formula>X3="Sunday"</formula>
    </cfRule>
    <cfRule type="expression" dxfId="84" priority="28">
      <formula>X3="Poya"</formula>
    </cfRule>
    <cfRule type="expression" dxfId="83" priority="29">
      <formula>X3="Thursday &amp; Friday"</formula>
    </cfRule>
    <cfRule type="expression" dxfId="82" priority="30">
      <formula>X3="Saturday"</formula>
    </cfRule>
  </conditionalFormatting>
  <conditionalFormatting sqref="X2:AG2">
    <cfRule type="expression" dxfId="81" priority="19">
      <formula>X3="April New Year"</formula>
    </cfRule>
    <cfRule type="expression" dxfId="80" priority="21">
      <formula>X3="Curfew"</formula>
    </cfRule>
    <cfRule type="expression" dxfId="79" priority="24">
      <formula>X3="Sunday"</formula>
    </cfRule>
    <cfRule type="expression" dxfId="78" priority="25">
      <formula>X3="Saturday"</formula>
    </cfRule>
    <cfRule type="expression" dxfId="77" priority="26">
      <formula>X3="Thursday &amp; Friday"</formula>
    </cfRule>
    <cfRule type="expression" dxfId="76" priority="27">
      <formula>X3="Poya"</formula>
    </cfRule>
  </conditionalFormatting>
  <conditionalFormatting sqref="B3:K3">
    <cfRule type="expression" dxfId="75" priority="8">
      <formula>B3="April New Year"</formula>
    </cfRule>
    <cfRule type="expression" dxfId="74" priority="10">
      <formula>B3="Monday To Wednesday"</formula>
    </cfRule>
    <cfRule type="expression" dxfId="73" priority="11">
      <formula>B3="Sunday"</formula>
    </cfRule>
    <cfRule type="expression" dxfId="72" priority="16">
      <formula>B3="Poya"</formula>
    </cfRule>
    <cfRule type="expression" dxfId="71" priority="17">
      <formula>B3="Weekdays"</formula>
    </cfRule>
    <cfRule type="expression" dxfId="70" priority="18">
      <formula>B3="Saturday"</formula>
    </cfRule>
  </conditionalFormatting>
  <conditionalFormatting sqref="B2:K2">
    <cfRule type="expression" dxfId="69" priority="7">
      <formula>B3="April New Year"</formula>
    </cfRule>
    <cfRule type="expression" dxfId="68" priority="9">
      <formula>B3="Monday To Wednesday"</formula>
    </cfRule>
    <cfRule type="expression" dxfId="67" priority="12">
      <formula>B3="Sunday"</formula>
    </cfRule>
    <cfRule type="expression" dxfId="66" priority="13">
      <formula>B3="Saturday"</formula>
    </cfRule>
    <cfRule type="expression" dxfId="65" priority="14">
      <formula>B3="Weekdays"</formula>
    </cfRule>
    <cfRule type="expression" dxfId="64" priority="15">
      <formula>B3="Poya"</formula>
    </cfRule>
  </conditionalFormatting>
  <conditionalFormatting sqref="BK7">
    <cfRule type="expression" dxfId="63" priority="6">
      <formula>$BK$7&gt;220</formula>
    </cfRule>
  </conditionalFormatting>
  <conditionalFormatting sqref="BK11">
    <cfRule type="expression" dxfId="62" priority="5">
      <formula>$BK$11&gt;300</formula>
    </cfRule>
  </conditionalFormatting>
  <conditionalFormatting sqref="AP7">
    <cfRule type="expression" dxfId="61" priority="4">
      <formula>$AP$7&gt;220</formula>
    </cfRule>
  </conditionalFormatting>
  <conditionalFormatting sqref="AP11">
    <cfRule type="expression" dxfId="60" priority="3">
      <formula>$AP$11&gt;300</formula>
    </cfRule>
  </conditionalFormatting>
  <conditionalFormatting sqref="T7">
    <cfRule type="expression" dxfId="59" priority="2">
      <formula>$T$7&gt;220</formula>
    </cfRule>
  </conditionalFormatting>
  <conditionalFormatting sqref="T11">
    <cfRule type="expression" dxfId="58" priority="1">
      <formula>$T$11&gt;300</formula>
    </cfRule>
  </conditionalFormatting>
  <dataValidations disablePrompts="1" count="3">
    <dataValidation type="list" allowBlank="1" showErrorMessage="1" errorTitle="Admin@Viraj Lakshan Rathnayake" error="                    ***The Value You Entered is Not Valid***_x000a_A user has restricted values that can be entered into this cell._x000a_          ***Contact Your Administrator to Request Access***" sqref="DD3:DM3 CI3:CR3 BN3:BW3 AS3:BB3" xr:uid="{00000000-0002-0000-0600-000000000000}">
      <formula1>"Weekdays, Saturday, Sunday, Poya, Curfew, April New Year"</formula1>
    </dataValidation>
    <dataValidation type="list" allowBlank="1" showErrorMessage="1" errorTitle="Admin@Viraj Lakshan Rathnayake" error="                    ***The Value You Entered is Not Valid***_x000a_A user has restricted values that can be entered into this cell._x000a_          ***Contact Your Administrator to Request Access***" sqref="B3:K3" xr:uid="{6BBD346D-8D59-4C18-80BA-AB9F213A893A}">
      <formula1>"Thursday &amp; Friday, Saturday, Sunday, Poya, Monday To Wednesday, April New Year"</formula1>
    </dataValidation>
    <dataValidation type="list" allowBlank="1" showErrorMessage="1" errorTitle="Admin@Viraj Lakshan Rathnayake" error="                    ***The Value You Entered is Not Valid***_x000a_A user has restricted values that can be entered into this cell._x000a_          ***Contact Your Administrator to Request Access***" sqref="X3:AG3" xr:uid="{5FF3330D-14FD-4158-A4B5-1A98EC2F0188}">
      <formula1>"Thursday &amp; Friday, Saturday, Sunday, Poya, Curfew, April New Year"</formula1>
    </dataValidation>
  </dataValidations>
  <pageMargins left="0" right="0" top="0" bottom="0.35" header="0" footer="0"/>
  <pageSetup paperSize="9" scale="37" orientation="landscape" r:id="rId1"/>
  <headerFooter>
    <oddFooter>&amp;C&amp;"Cambria,Italic"&amp;B&amp;10This File Was Prepared by LViraj on &amp;D at &amp;T</oddFooter>
  </headerFooter>
  <drawing r:id="rId2"/>
  <legacyDrawing r:id="rId3"/>
  <controls>
    <mc:AlternateContent xmlns:mc="http://schemas.openxmlformats.org/markup-compatibility/2006">
      <mc:Choice Requires="x14">
        <control shapeId="69654" r:id="rId4" name="AprilNewYearPrintButton">
          <controlPr defaultSize="0" print="0" autoLine="0" r:id="rId5">
            <anchor moveWithCells="1">
              <from>
                <xdr:col>124</xdr:col>
                <xdr:colOff>38100</xdr:colOff>
                <xdr:row>1</xdr:row>
                <xdr:rowOff>28575</xdr:rowOff>
              </from>
              <to>
                <xdr:col>125</xdr:col>
                <xdr:colOff>571500</xdr:colOff>
                <xdr:row>2</xdr:row>
                <xdr:rowOff>85725</xdr:rowOff>
              </to>
            </anchor>
          </controlPr>
        </control>
      </mc:Choice>
      <mc:Fallback>
        <control shapeId="69654" r:id="rId4" name="AprilNewYearPrintButton"/>
      </mc:Fallback>
    </mc:AlternateContent>
    <mc:AlternateContent xmlns:mc="http://schemas.openxmlformats.org/markup-compatibility/2006">
      <mc:Choice Requires="x14">
        <control shapeId="69653" r:id="rId6" name="AprilNewYearButton">
          <controlPr defaultSize="0" print="0" autoLine="0" r:id="rId7">
            <anchor moveWithCells="1">
              <from>
                <xdr:col>0</xdr:col>
                <xdr:colOff>2105025</xdr:colOff>
                <xdr:row>0</xdr:row>
                <xdr:rowOff>666750</xdr:rowOff>
              </from>
              <to>
                <xdr:col>0</xdr:col>
                <xdr:colOff>3095625</xdr:colOff>
                <xdr:row>0</xdr:row>
                <xdr:rowOff>1152525</xdr:rowOff>
              </to>
            </anchor>
          </controlPr>
        </control>
      </mc:Choice>
      <mc:Fallback>
        <control shapeId="69653" r:id="rId6" name="AprilNewYearButton"/>
      </mc:Fallback>
    </mc:AlternateContent>
    <mc:AlternateContent xmlns:mc="http://schemas.openxmlformats.org/markup-compatibility/2006">
      <mc:Choice Requires="x14">
        <control shapeId="69651" r:id="rId8" name="HomeButton">
          <controlPr defaultSize="0" autoLine="0" r:id="rId9">
            <anchor moveWithCells="1">
              <from>
                <xdr:col>0</xdr:col>
                <xdr:colOff>695325</xdr:colOff>
                <xdr:row>0</xdr:row>
                <xdr:rowOff>1466850</xdr:rowOff>
              </from>
              <to>
                <xdr:col>0</xdr:col>
                <xdr:colOff>2085975</xdr:colOff>
                <xdr:row>3</xdr:row>
                <xdr:rowOff>438150</xdr:rowOff>
              </to>
            </anchor>
          </controlPr>
        </control>
      </mc:Choice>
      <mc:Fallback>
        <control shapeId="69651" r:id="rId8" name="HomeButton"/>
      </mc:Fallback>
    </mc:AlternateContent>
    <mc:AlternateContent xmlns:mc="http://schemas.openxmlformats.org/markup-compatibility/2006">
      <mc:Choice Requires="x14">
        <control shapeId="69633" r:id="rId10" name="CurfewPrintButton">
          <controlPr defaultSize="0" print="0" autoLine="0" r:id="rId11">
            <anchor moveWithCells="1">
              <from>
                <xdr:col>18</xdr:col>
                <xdr:colOff>9525</xdr:colOff>
                <xdr:row>1</xdr:row>
                <xdr:rowOff>66675</xdr:rowOff>
              </from>
              <to>
                <xdr:col>19</xdr:col>
                <xdr:colOff>542925</xdr:colOff>
                <xdr:row>2</xdr:row>
                <xdr:rowOff>123825</xdr:rowOff>
              </to>
            </anchor>
          </controlPr>
        </control>
      </mc:Choice>
      <mc:Fallback>
        <control shapeId="69633" r:id="rId10" name="CurfewPrintButton"/>
      </mc:Fallback>
    </mc:AlternateContent>
    <mc:AlternateContent xmlns:mc="http://schemas.openxmlformats.org/markup-compatibility/2006">
      <mc:Choice Requires="x14">
        <control shapeId="69634" r:id="rId12" name="PoyaButton">
          <controlPr defaultSize="0" print="0" autoLine="0" r:id="rId13">
            <anchor moveWithCells="1">
              <from>
                <xdr:col>0</xdr:col>
                <xdr:colOff>28575</xdr:colOff>
                <xdr:row>0</xdr:row>
                <xdr:rowOff>57150</xdr:rowOff>
              </from>
              <to>
                <xdr:col>0</xdr:col>
                <xdr:colOff>1019175</xdr:colOff>
                <xdr:row>0</xdr:row>
                <xdr:rowOff>542925</xdr:rowOff>
              </to>
            </anchor>
          </controlPr>
        </control>
      </mc:Choice>
      <mc:Fallback>
        <control shapeId="69634" r:id="rId12" name="PoyaButton"/>
      </mc:Fallback>
    </mc:AlternateContent>
    <mc:AlternateContent xmlns:mc="http://schemas.openxmlformats.org/markup-compatibility/2006">
      <mc:Choice Requires="x14">
        <control shapeId="69637" r:id="rId14" name="WeekdaysPrintButton">
          <controlPr defaultSize="0" print="0" autoLine="0" r:id="rId15">
            <anchor moveWithCells="1">
              <from>
                <xdr:col>40</xdr:col>
                <xdr:colOff>57150</xdr:colOff>
                <xdr:row>1</xdr:row>
                <xdr:rowOff>28575</xdr:rowOff>
              </from>
              <to>
                <xdr:col>41</xdr:col>
                <xdr:colOff>590550</xdr:colOff>
                <xdr:row>2</xdr:row>
                <xdr:rowOff>85725</xdr:rowOff>
              </to>
            </anchor>
          </controlPr>
        </control>
      </mc:Choice>
      <mc:Fallback>
        <control shapeId="69637" r:id="rId14" name="WeekdaysPrintButton"/>
      </mc:Fallback>
    </mc:AlternateContent>
    <mc:AlternateContent xmlns:mc="http://schemas.openxmlformats.org/markup-compatibility/2006">
      <mc:Choice Requires="x14">
        <control shapeId="69638" r:id="rId16" name="SaturdayPrintButton">
          <controlPr defaultSize="0" print="0" autoLine="0" r:id="rId17">
            <anchor moveWithCells="1">
              <from>
                <xdr:col>61</xdr:col>
                <xdr:colOff>47625</xdr:colOff>
                <xdr:row>1</xdr:row>
                <xdr:rowOff>28575</xdr:rowOff>
              </from>
              <to>
                <xdr:col>62</xdr:col>
                <xdr:colOff>581025</xdr:colOff>
                <xdr:row>2</xdr:row>
                <xdr:rowOff>85725</xdr:rowOff>
              </to>
            </anchor>
          </controlPr>
        </control>
      </mc:Choice>
      <mc:Fallback>
        <control shapeId="69638" r:id="rId16" name="SaturdayPrintButton"/>
      </mc:Fallback>
    </mc:AlternateContent>
    <mc:AlternateContent xmlns:mc="http://schemas.openxmlformats.org/markup-compatibility/2006">
      <mc:Choice Requires="x14">
        <control shapeId="69639" r:id="rId18" name="SundayPrintButton">
          <controlPr defaultSize="0" print="0" autoLine="0" r:id="rId19">
            <anchor moveWithCells="1">
              <from>
                <xdr:col>82</xdr:col>
                <xdr:colOff>47625</xdr:colOff>
                <xdr:row>1</xdr:row>
                <xdr:rowOff>28575</xdr:rowOff>
              </from>
              <to>
                <xdr:col>83</xdr:col>
                <xdr:colOff>581025</xdr:colOff>
                <xdr:row>2</xdr:row>
                <xdr:rowOff>85725</xdr:rowOff>
              </to>
            </anchor>
          </controlPr>
        </control>
      </mc:Choice>
      <mc:Fallback>
        <control shapeId="69639" r:id="rId18" name="SundayPrintButton"/>
      </mc:Fallback>
    </mc:AlternateContent>
    <mc:AlternateContent xmlns:mc="http://schemas.openxmlformats.org/markup-compatibility/2006">
      <mc:Choice Requires="x14">
        <control shapeId="69640" r:id="rId20" name="CurfewButton">
          <controlPr defaultSize="0" print="0" autoLine="0" r:id="rId21">
            <anchor moveWithCells="1">
              <from>
                <xdr:col>0</xdr:col>
                <xdr:colOff>1066800</xdr:colOff>
                <xdr:row>0</xdr:row>
                <xdr:rowOff>57150</xdr:rowOff>
              </from>
              <to>
                <xdr:col>0</xdr:col>
                <xdr:colOff>2057400</xdr:colOff>
                <xdr:row>0</xdr:row>
                <xdr:rowOff>542925</xdr:rowOff>
              </to>
            </anchor>
          </controlPr>
        </control>
      </mc:Choice>
      <mc:Fallback>
        <control shapeId="69640" r:id="rId20" name="CurfewButton"/>
      </mc:Fallback>
    </mc:AlternateContent>
    <mc:AlternateContent xmlns:mc="http://schemas.openxmlformats.org/markup-compatibility/2006">
      <mc:Choice Requires="x14">
        <control shapeId="69641" r:id="rId22" name="WeekdaysButton">
          <controlPr defaultSize="0" print="0" autoLine="0" r:id="rId23">
            <anchor moveWithCells="1">
              <from>
                <xdr:col>0</xdr:col>
                <xdr:colOff>0</xdr:colOff>
                <xdr:row>0</xdr:row>
                <xdr:rowOff>647700</xdr:rowOff>
              </from>
              <to>
                <xdr:col>0</xdr:col>
                <xdr:colOff>990600</xdr:colOff>
                <xdr:row>0</xdr:row>
                <xdr:rowOff>1133475</xdr:rowOff>
              </to>
            </anchor>
          </controlPr>
        </control>
      </mc:Choice>
      <mc:Fallback>
        <control shapeId="69641" r:id="rId22" name="WeekdaysButton"/>
      </mc:Fallback>
    </mc:AlternateContent>
    <mc:AlternateContent xmlns:mc="http://schemas.openxmlformats.org/markup-compatibility/2006">
      <mc:Choice Requires="x14">
        <control shapeId="69642" r:id="rId24" name="SaturdayButton">
          <controlPr defaultSize="0" print="0" autoLine="0" r:id="rId25">
            <anchor moveWithCells="1">
              <from>
                <xdr:col>0</xdr:col>
                <xdr:colOff>1057275</xdr:colOff>
                <xdr:row>0</xdr:row>
                <xdr:rowOff>657225</xdr:rowOff>
              </from>
              <to>
                <xdr:col>0</xdr:col>
                <xdr:colOff>2047875</xdr:colOff>
                <xdr:row>0</xdr:row>
                <xdr:rowOff>1143000</xdr:rowOff>
              </to>
            </anchor>
          </controlPr>
        </control>
      </mc:Choice>
      <mc:Fallback>
        <control shapeId="69642" r:id="rId24" name="SaturdayButton"/>
      </mc:Fallback>
    </mc:AlternateContent>
    <mc:AlternateContent xmlns:mc="http://schemas.openxmlformats.org/markup-compatibility/2006">
      <mc:Choice Requires="x14">
        <control shapeId="69643" r:id="rId26" name="SundayButton">
          <controlPr defaultSize="0" print="0" autoLine="0" r:id="rId27">
            <anchor moveWithCells="1">
              <from>
                <xdr:col>0</xdr:col>
                <xdr:colOff>2114550</xdr:colOff>
                <xdr:row>0</xdr:row>
                <xdr:rowOff>66675</xdr:rowOff>
              </from>
              <to>
                <xdr:col>0</xdr:col>
                <xdr:colOff>3105150</xdr:colOff>
                <xdr:row>0</xdr:row>
                <xdr:rowOff>552450</xdr:rowOff>
              </to>
            </anchor>
          </controlPr>
        </control>
      </mc:Choice>
      <mc:Fallback>
        <control shapeId="69643" r:id="rId26" name="SundayButton"/>
      </mc:Fallback>
    </mc:AlternateContent>
    <mc:AlternateContent xmlns:mc="http://schemas.openxmlformats.org/markup-compatibility/2006">
      <mc:Choice Requires="x14">
        <control shapeId="69650" r:id="rId28" name="PoyaPrintButton">
          <controlPr defaultSize="0" print="0" autoLine="0" r:id="rId29">
            <anchor moveWithCells="1">
              <from>
                <xdr:col>103</xdr:col>
                <xdr:colOff>47625</xdr:colOff>
                <xdr:row>1</xdr:row>
                <xdr:rowOff>28575</xdr:rowOff>
              </from>
              <to>
                <xdr:col>104</xdr:col>
                <xdr:colOff>581025</xdr:colOff>
                <xdr:row>2</xdr:row>
                <xdr:rowOff>85725</xdr:rowOff>
              </to>
            </anchor>
          </controlPr>
        </control>
      </mc:Choice>
      <mc:Fallback>
        <control shapeId="69650" r:id="rId28" name="PoyaPrint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pageSetUpPr fitToPage="1"/>
  </sheetPr>
  <dimension ref="A1:FK261"/>
  <sheetViews>
    <sheetView showGridLines="0" zoomScale="90" zoomScaleNormal="90" workbookViewId="0">
      <pane xSplit="1" ySplit="1" topLeftCell="B2" activePane="bottomRight" state="frozen"/>
      <selection activeCell="B26" sqref="B26"/>
      <selection pane="topRight" activeCell="B26" sqref="B26"/>
      <selection pane="bottomLeft" activeCell="B26" sqref="B26"/>
      <selection pane="bottomRight" activeCell="D7" sqref="D7"/>
    </sheetView>
  </sheetViews>
  <sheetFormatPr defaultColWidth="0" defaultRowHeight="15.75" zeroHeight="1" x14ac:dyDescent="0.25"/>
  <cols>
    <col min="1" max="1" width="47.7109375" style="451" customWidth="1"/>
    <col min="2" max="2" width="30.7109375" style="5" customWidth="1"/>
    <col min="3" max="3" width="7.7109375" style="5" customWidth="1"/>
    <col min="4" max="4" width="6.7109375" style="5" customWidth="1"/>
    <col min="5" max="19" width="6.7109375" style="7" customWidth="1"/>
    <col min="20" max="20" width="9" style="5" customWidth="1"/>
    <col min="21" max="21" width="15.7109375" style="5" customWidth="1"/>
    <col min="22" max="22" width="15.7109375" style="479" customWidth="1"/>
    <col min="23" max="23" width="4.7109375" style="441" customWidth="1"/>
    <col min="24" max="24" width="30.7109375" style="5" customWidth="1"/>
    <col min="25" max="25" width="7.7109375" style="5" customWidth="1"/>
    <col min="26" max="26" width="6.7109375" style="5" customWidth="1"/>
    <col min="27" max="41" width="6.7109375" style="7" customWidth="1"/>
    <col min="42" max="42" width="9" style="5" customWidth="1"/>
    <col min="43" max="43" width="15.7109375" style="5" customWidth="1"/>
    <col min="44" max="44" width="4.7109375" style="441" customWidth="1"/>
    <col min="45" max="45" width="30.7109375" style="5" customWidth="1"/>
    <col min="46" max="46" width="7.7109375" style="5" customWidth="1"/>
    <col min="47" max="47" width="6.7109375" style="5" customWidth="1"/>
    <col min="48" max="62" width="6.7109375" style="7" customWidth="1"/>
    <col min="63" max="63" width="9" style="5" customWidth="1"/>
    <col min="64" max="64" width="15.7109375" style="5" customWidth="1"/>
    <col min="65" max="65" width="4.7109375" style="441" customWidth="1"/>
    <col min="66" max="66" width="30.7109375" style="5" customWidth="1"/>
    <col min="67" max="67" width="7.7109375" style="5" customWidth="1"/>
    <col min="68" max="68" width="6.7109375" style="5" customWidth="1"/>
    <col min="69" max="83" width="6.7109375" style="7" customWidth="1"/>
    <col min="84" max="84" width="9" style="5" customWidth="1"/>
    <col min="85" max="85" width="15.7109375" style="5" customWidth="1"/>
    <col min="86" max="86" width="4.7109375" style="441" customWidth="1"/>
    <col min="87" max="87" width="30.7109375" style="5" customWidth="1"/>
    <col min="88" max="88" width="7.7109375" style="5" customWidth="1"/>
    <col min="89" max="89" width="6.7109375" style="5" customWidth="1"/>
    <col min="90" max="104" width="6.7109375" style="7" customWidth="1"/>
    <col min="105" max="105" width="9" style="5" customWidth="1"/>
    <col min="106" max="106" width="15.7109375" style="5" customWidth="1"/>
    <col min="107" max="107" width="4.7109375" style="441" customWidth="1"/>
    <col min="108" max="108" width="30.7109375" style="5" customWidth="1"/>
    <col min="109" max="109" width="7.7109375" style="5" customWidth="1"/>
    <col min="110" max="110" width="6.7109375" style="5" customWidth="1"/>
    <col min="111" max="125" width="6.7109375" style="7" customWidth="1"/>
    <col min="126" max="126" width="9" style="5" customWidth="1"/>
    <col min="127" max="127" width="4.7109375" style="441" customWidth="1"/>
    <col min="128" max="128" width="30.7109375" style="5" customWidth="1"/>
    <col min="129" max="129" width="7.7109375" style="5" customWidth="1"/>
    <col min="130" max="130" width="6.7109375" style="5" customWidth="1"/>
    <col min="131" max="145" width="6.7109375" style="7" customWidth="1"/>
    <col min="146" max="146" width="9" style="5" customWidth="1"/>
    <col min="147" max="147" width="4.7109375" style="441" customWidth="1"/>
    <col min="148" max="148" width="30.7109375" style="5" customWidth="1"/>
    <col min="149" max="149" width="7.7109375" style="5" customWidth="1"/>
    <col min="150" max="150" width="6.7109375" style="5" customWidth="1"/>
    <col min="151" max="165" width="6.7109375" style="7" customWidth="1"/>
    <col min="166" max="166" width="9" style="5" customWidth="1"/>
    <col min="167" max="167" width="15.7109375" style="782" customWidth="1"/>
    <col min="168" max="16384" width="15.7109375" style="5" hidden="1"/>
  </cols>
  <sheetData>
    <row r="1" spans="1:167" ht="124.5" customHeight="1" thickBot="1" x14ac:dyDescent="0.3">
      <c r="A1" s="449" t="s">
        <v>300</v>
      </c>
      <c r="B1" s="480" t="s">
        <v>0</v>
      </c>
      <c r="C1" s="481" t="s">
        <v>168</v>
      </c>
      <c r="D1" s="482" t="str">
        <f>'Delivery Summary'!D6</f>
        <v>Extra</v>
      </c>
      <c r="E1" s="669" t="str">
        <f>'Delivery Summary'!E6</f>
        <v>DBQ</v>
      </c>
      <c r="F1" s="483" t="str">
        <f>'Delivery Summary'!F6</f>
        <v>Extra</v>
      </c>
      <c r="G1" s="483" t="str">
        <f>'Delivery Summary'!G6</f>
        <v>SJE</v>
      </c>
      <c r="H1" s="483" t="str">
        <f>'Delivery Summary'!H6</f>
        <v>YRK</v>
      </c>
      <c r="I1" s="483" t="str">
        <f>'Delivery Summary'!I6</f>
        <v>KEL</v>
      </c>
      <c r="J1" s="483" t="str">
        <f>'Delivery Summary'!J6</f>
        <v>BC</v>
      </c>
      <c r="K1" s="483" t="str">
        <f>'Delivery Summary'!K6</f>
        <v>SGK</v>
      </c>
      <c r="L1" s="533" t="str">
        <f>'Delivery Summary'!L6</f>
        <v>KML</v>
      </c>
      <c r="M1" s="533" t="str">
        <f>'Delivery Summary'!M6</f>
        <v>BWA</v>
      </c>
      <c r="N1" s="533" t="str">
        <f>'Delivery Summary'!N6</f>
        <v>RAG</v>
      </c>
      <c r="O1" s="533" t="str">
        <f>'Delivery Summary'!O6</f>
        <v>KDW</v>
      </c>
      <c r="P1" s="533" t="str">
        <f>'Delivery Summary'!P6</f>
        <v>WED</v>
      </c>
      <c r="Q1" s="533" t="str">
        <f>'Delivery Summary'!Q6</f>
        <v>RAN</v>
      </c>
      <c r="R1" s="533" t="str">
        <f>'Delivery Summary'!R6</f>
        <v>DAL</v>
      </c>
      <c r="S1" s="534" t="str">
        <f>'Delivery Summary'!S6</f>
        <v>SRP</v>
      </c>
      <c r="T1" s="535" t="s">
        <v>236</v>
      </c>
      <c r="U1" s="1431"/>
      <c r="V1" s="1432"/>
      <c r="W1" s="440" t="s">
        <v>300</v>
      </c>
      <c r="X1" s="480" t="s">
        <v>0</v>
      </c>
      <c r="Y1" s="481" t="s">
        <v>168</v>
      </c>
      <c r="Z1" s="482" t="str">
        <f>D1</f>
        <v>Extra</v>
      </c>
      <c r="AA1" s="669" t="str">
        <f t="shared" ref="AA1:AO1" si="0">E1</f>
        <v>DBQ</v>
      </c>
      <c r="AB1" s="483" t="str">
        <f t="shared" si="0"/>
        <v>Extra</v>
      </c>
      <c r="AC1" s="483" t="str">
        <f t="shared" si="0"/>
        <v>SJE</v>
      </c>
      <c r="AD1" s="483" t="str">
        <f t="shared" si="0"/>
        <v>YRK</v>
      </c>
      <c r="AE1" s="483" t="str">
        <f t="shared" si="0"/>
        <v>KEL</v>
      </c>
      <c r="AF1" s="483" t="str">
        <f t="shared" si="0"/>
        <v>BC</v>
      </c>
      <c r="AG1" s="483" t="str">
        <f t="shared" si="0"/>
        <v>SGK</v>
      </c>
      <c r="AH1" s="533" t="str">
        <f t="shared" si="0"/>
        <v>KML</v>
      </c>
      <c r="AI1" s="533" t="str">
        <f t="shared" si="0"/>
        <v>BWA</v>
      </c>
      <c r="AJ1" s="533" t="str">
        <f t="shared" si="0"/>
        <v>RAG</v>
      </c>
      <c r="AK1" s="533" t="str">
        <f t="shared" si="0"/>
        <v>KDW</v>
      </c>
      <c r="AL1" s="533" t="str">
        <f t="shared" si="0"/>
        <v>WED</v>
      </c>
      <c r="AM1" s="533" t="str">
        <f t="shared" si="0"/>
        <v>RAN</v>
      </c>
      <c r="AN1" s="533" t="str">
        <f t="shared" si="0"/>
        <v>DAL</v>
      </c>
      <c r="AO1" s="534" t="str">
        <f t="shared" si="0"/>
        <v>SRP</v>
      </c>
      <c r="AP1" s="535" t="s">
        <v>236</v>
      </c>
      <c r="AQ1" s="426"/>
      <c r="AR1" s="440" t="s">
        <v>300</v>
      </c>
      <c r="AS1" s="480" t="s">
        <v>0</v>
      </c>
      <c r="AT1" s="481" t="s">
        <v>168</v>
      </c>
      <c r="AU1" s="482" t="str">
        <f>Z1</f>
        <v>Extra</v>
      </c>
      <c r="AV1" s="669" t="str">
        <f t="shared" ref="AV1:BJ1" si="1">AA1</f>
        <v>DBQ</v>
      </c>
      <c r="AW1" s="483" t="str">
        <f t="shared" si="1"/>
        <v>Extra</v>
      </c>
      <c r="AX1" s="483" t="str">
        <f t="shared" si="1"/>
        <v>SJE</v>
      </c>
      <c r="AY1" s="483" t="str">
        <f t="shared" si="1"/>
        <v>YRK</v>
      </c>
      <c r="AZ1" s="483" t="str">
        <f t="shared" si="1"/>
        <v>KEL</v>
      </c>
      <c r="BA1" s="483" t="str">
        <f t="shared" si="1"/>
        <v>BC</v>
      </c>
      <c r="BB1" s="483" t="str">
        <f t="shared" si="1"/>
        <v>SGK</v>
      </c>
      <c r="BC1" s="533" t="str">
        <f t="shared" si="1"/>
        <v>KML</v>
      </c>
      <c r="BD1" s="533" t="str">
        <f t="shared" si="1"/>
        <v>BWA</v>
      </c>
      <c r="BE1" s="533" t="str">
        <f t="shared" si="1"/>
        <v>RAG</v>
      </c>
      <c r="BF1" s="533" t="str">
        <f t="shared" si="1"/>
        <v>KDW</v>
      </c>
      <c r="BG1" s="533" t="str">
        <f t="shared" si="1"/>
        <v>WED</v>
      </c>
      <c r="BH1" s="533" t="str">
        <f t="shared" si="1"/>
        <v>RAN</v>
      </c>
      <c r="BI1" s="533" t="str">
        <f t="shared" si="1"/>
        <v>DAL</v>
      </c>
      <c r="BJ1" s="534" t="str">
        <f t="shared" si="1"/>
        <v>SRP</v>
      </c>
      <c r="BK1" s="535" t="s">
        <v>236</v>
      </c>
      <c r="BL1" s="426"/>
      <c r="BM1" s="440" t="s">
        <v>300</v>
      </c>
      <c r="BN1" s="480" t="s">
        <v>0</v>
      </c>
      <c r="BO1" s="481" t="s">
        <v>168</v>
      </c>
      <c r="BP1" s="482" t="str">
        <f>AU1</f>
        <v>Extra</v>
      </c>
      <c r="BQ1" s="669" t="str">
        <f t="shared" ref="BQ1:CE1" si="2">AV1</f>
        <v>DBQ</v>
      </c>
      <c r="BR1" s="483" t="str">
        <f t="shared" si="2"/>
        <v>Extra</v>
      </c>
      <c r="BS1" s="483" t="str">
        <f t="shared" si="2"/>
        <v>SJE</v>
      </c>
      <c r="BT1" s="483" t="str">
        <f t="shared" si="2"/>
        <v>YRK</v>
      </c>
      <c r="BU1" s="483" t="str">
        <f t="shared" si="2"/>
        <v>KEL</v>
      </c>
      <c r="BV1" s="483" t="str">
        <f t="shared" si="2"/>
        <v>BC</v>
      </c>
      <c r="BW1" s="483" t="str">
        <f t="shared" si="2"/>
        <v>SGK</v>
      </c>
      <c r="BX1" s="533" t="str">
        <f t="shared" si="2"/>
        <v>KML</v>
      </c>
      <c r="BY1" s="533" t="str">
        <f t="shared" si="2"/>
        <v>BWA</v>
      </c>
      <c r="BZ1" s="533" t="str">
        <f t="shared" si="2"/>
        <v>RAG</v>
      </c>
      <c r="CA1" s="533" t="str">
        <f t="shared" si="2"/>
        <v>KDW</v>
      </c>
      <c r="CB1" s="533" t="str">
        <f t="shared" si="2"/>
        <v>WED</v>
      </c>
      <c r="CC1" s="533" t="str">
        <f t="shared" si="2"/>
        <v>RAN</v>
      </c>
      <c r="CD1" s="533" t="str">
        <f t="shared" si="2"/>
        <v>DAL</v>
      </c>
      <c r="CE1" s="534" t="str">
        <f t="shared" si="2"/>
        <v>SRP</v>
      </c>
      <c r="CF1" s="535" t="s">
        <v>236</v>
      </c>
      <c r="CG1" s="426"/>
      <c r="CH1" s="440" t="s">
        <v>300</v>
      </c>
      <c r="CI1" s="480" t="s">
        <v>0</v>
      </c>
      <c r="CJ1" s="481" t="s">
        <v>168</v>
      </c>
      <c r="CK1" s="482" t="str">
        <f t="shared" ref="CK1:CZ1" si="3">BP1</f>
        <v>Extra</v>
      </c>
      <c r="CL1" s="669" t="str">
        <f t="shared" si="3"/>
        <v>DBQ</v>
      </c>
      <c r="CM1" s="483" t="str">
        <f t="shared" si="3"/>
        <v>Extra</v>
      </c>
      <c r="CN1" s="483" t="str">
        <f t="shared" si="3"/>
        <v>SJE</v>
      </c>
      <c r="CO1" s="483" t="str">
        <f t="shared" si="3"/>
        <v>YRK</v>
      </c>
      <c r="CP1" s="483" t="str">
        <f t="shared" si="3"/>
        <v>KEL</v>
      </c>
      <c r="CQ1" s="483" t="str">
        <f t="shared" si="3"/>
        <v>BC</v>
      </c>
      <c r="CR1" s="483" t="str">
        <f t="shared" si="3"/>
        <v>SGK</v>
      </c>
      <c r="CS1" s="533" t="str">
        <f t="shared" si="3"/>
        <v>KML</v>
      </c>
      <c r="CT1" s="533" t="str">
        <f t="shared" si="3"/>
        <v>BWA</v>
      </c>
      <c r="CU1" s="533" t="str">
        <f t="shared" si="3"/>
        <v>RAG</v>
      </c>
      <c r="CV1" s="533" t="str">
        <f t="shared" si="3"/>
        <v>KDW</v>
      </c>
      <c r="CW1" s="533" t="str">
        <f t="shared" si="3"/>
        <v>WED</v>
      </c>
      <c r="CX1" s="533" t="str">
        <f t="shared" si="3"/>
        <v>RAN</v>
      </c>
      <c r="CY1" s="533" t="str">
        <f t="shared" si="3"/>
        <v>DAL</v>
      </c>
      <c r="CZ1" s="534" t="str">
        <f t="shared" si="3"/>
        <v>SRP</v>
      </c>
      <c r="DA1" s="535" t="s">
        <v>236</v>
      </c>
      <c r="DB1" s="426"/>
      <c r="DC1" s="440" t="s">
        <v>300</v>
      </c>
      <c r="DD1" s="480" t="s">
        <v>0</v>
      </c>
      <c r="DE1" s="481" t="s">
        <v>168</v>
      </c>
      <c r="DF1" s="482" t="str">
        <f t="shared" ref="DF1:DU1" si="4">CK1</f>
        <v>Extra</v>
      </c>
      <c r="DG1" s="669" t="str">
        <f t="shared" si="4"/>
        <v>DBQ</v>
      </c>
      <c r="DH1" s="483" t="str">
        <f t="shared" si="4"/>
        <v>Extra</v>
      </c>
      <c r="DI1" s="483" t="str">
        <f t="shared" si="4"/>
        <v>SJE</v>
      </c>
      <c r="DJ1" s="483" t="str">
        <f t="shared" si="4"/>
        <v>YRK</v>
      </c>
      <c r="DK1" s="483" t="str">
        <f t="shared" si="4"/>
        <v>KEL</v>
      </c>
      <c r="DL1" s="483" t="str">
        <f t="shared" si="4"/>
        <v>BC</v>
      </c>
      <c r="DM1" s="483" t="str">
        <f t="shared" si="4"/>
        <v>SGK</v>
      </c>
      <c r="DN1" s="533" t="str">
        <f t="shared" si="4"/>
        <v>KML</v>
      </c>
      <c r="DO1" s="533" t="str">
        <f t="shared" si="4"/>
        <v>BWA</v>
      </c>
      <c r="DP1" s="533" t="str">
        <f t="shared" si="4"/>
        <v>RAG</v>
      </c>
      <c r="DQ1" s="533" t="str">
        <f t="shared" si="4"/>
        <v>KDW</v>
      </c>
      <c r="DR1" s="533" t="str">
        <f t="shared" si="4"/>
        <v>WED</v>
      </c>
      <c r="DS1" s="533" t="str">
        <f t="shared" si="4"/>
        <v>RAN</v>
      </c>
      <c r="DT1" s="533" t="str">
        <f t="shared" si="4"/>
        <v>DAL</v>
      </c>
      <c r="DU1" s="534" t="str">
        <f t="shared" si="4"/>
        <v>SRP</v>
      </c>
      <c r="DV1" s="535" t="s">
        <v>236</v>
      </c>
      <c r="DW1" s="440" t="s">
        <v>300</v>
      </c>
      <c r="DX1" s="480" t="s">
        <v>0</v>
      </c>
      <c r="DY1" s="481" t="s">
        <v>168</v>
      </c>
      <c r="DZ1" s="482" t="str">
        <f>DF1</f>
        <v>Extra</v>
      </c>
      <c r="EA1" s="669" t="str">
        <f t="shared" ref="EA1:EO1" si="5">DG1</f>
        <v>DBQ</v>
      </c>
      <c r="EB1" s="483" t="str">
        <f t="shared" si="5"/>
        <v>Extra</v>
      </c>
      <c r="EC1" s="483" t="str">
        <f t="shared" si="5"/>
        <v>SJE</v>
      </c>
      <c r="ED1" s="483" t="str">
        <f t="shared" si="5"/>
        <v>YRK</v>
      </c>
      <c r="EE1" s="483" t="str">
        <f t="shared" si="5"/>
        <v>KEL</v>
      </c>
      <c r="EF1" s="483" t="str">
        <f t="shared" si="5"/>
        <v>BC</v>
      </c>
      <c r="EG1" s="483" t="str">
        <f t="shared" si="5"/>
        <v>SGK</v>
      </c>
      <c r="EH1" s="533" t="str">
        <f t="shared" si="5"/>
        <v>KML</v>
      </c>
      <c r="EI1" s="533" t="str">
        <f t="shared" si="5"/>
        <v>BWA</v>
      </c>
      <c r="EJ1" s="533" t="str">
        <f t="shared" si="5"/>
        <v>RAG</v>
      </c>
      <c r="EK1" s="533" t="str">
        <f t="shared" si="5"/>
        <v>KDW</v>
      </c>
      <c r="EL1" s="533" t="str">
        <f t="shared" si="5"/>
        <v>WED</v>
      </c>
      <c r="EM1" s="533" t="str">
        <f t="shared" si="5"/>
        <v>RAN</v>
      </c>
      <c r="EN1" s="533" t="str">
        <f t="shared" si="5"/>
        <v>DAL</v>
      </c>
      <c r="EO1" s="534" t="str">
        <f t="shared" si="5"/>
        <v>SRP</v>
      </c>
      <c r="EP1" s="535" t="s">
        <v>236</v>
      </c>
      <c r="EQ1" s="440" t="s">
        <v>300</v>
      </c>
      <c r="ER1" s="480" t="s">
        <v>0</v>
      </c>
      <c r="ES1" s="481" t="s">
        <v>168</v>
      </c>
      <c r="ET1" s="482" t="str">
        <f>DZ1</f>
        <v>Extra</v>
      </c>
      <c r="EU1" s="669" t="str">
        <f t="shared" ref="EU1:FI1" si="6">EA1</f>
        <v>DBQ</v>
      </c>
      <c r="EV1" s="483" t="str">
        <f t="shared" si="6"/>
        <v>Extra</v>
      </c>
      <c r="EW1" s="483" t="str">
        <f t="shared" si="6"/>
        <v>SJE</v>
      </c>
      <c r="EX1" s="483" t="str">
        <f t="shared" si="6"/>
        <v>YRK</v>
      </c>
      <c r="EY1" s="483" t="str">
        <f t="shared" si="6"/>
        <v>KEL</v>
      </c>
      <c r="EZ1" s="483" t="str">
        <f t="shared" si="6"/>
        <v>BC</v>
      </c>
      <c r="FA1" s="483" t="str">
        <f t="shared" si="6"/>
        <v>SGK</v>
      </c>
      <c r="FB1" s="533" t="str">
        <f t="shared" si="6"/>
        <v>KML</v>
      </c>
      <c r="FC1" s="533" t="str">
        <f t="shared" si="6"/>
        <v>BWA</v>
      </c>
      <c r="FD1" s="533" t="str">
        <f t="shared" si="6"/>
        <v>RAG</v>
      </c>
      <c r="FE1" s="533" t="str">
        <f t="shared" si="6"/>
        <v>KDW</v>
      </c>
      <c r="FF1" s="533" t="str">
        <f t="shared" si="6"/>
        <v>WED</v>
      </c>
      <c r="FG1" s="533" t="str">
        <f t="shared" si="6"/>
        <v>RAN</v>
      </c>
      <c r="FH1" s="533" t="str">
        <f t="shared" si="6"/>
        <v>DAL</v>
      </c>
      <c r="FI1" s="534" t="str">
        <f t="shared" si="6"/>
        <v>SRP</v>
      </c>
      <c r="FJ1" s="535" t="s">
        <v>236</v>
      </c>
    </row>
    <row r="2" spans="1:167" s="2" customFormat="1" ht="24.95" customHeight="1" x14ac:dyDescent="0.25">
      <c r="A2" s="450" t="s">
        <v>300</v>
      </c>
      <c r="B2" s="1391" t="s">
        <v>519</v>
      </c>
      <c r="C2" s="1392"/>
      <c r="D2" s="1392"/>
      <c r="E2" s="1392"/>
      <c r="F2" s="1392"/>
      <c r="G2" s="1392"/>
      <c r="H2" s="1392"/>
      <c r="I2" s="1392"/>
      <c r="J2" s="1392"/>
      <c r="K2" s="1393"/>
      <c r="L2" s="1406" t="s">
        <v>353</v>
      </c>
      <c r="M2" s="1407"/>
      <c r="N2" s="1407"/>
      <c r="O2" s="1407"/>
      <c r="P2" s="1407"/>
      <c r="Q2" s="1407"/>
      <c r="R2" s="1407"/>
      <c r="S2" s="1407"/>
      <c r="T2" s="1407"/>
      <c r="U2" s="194"/>
      <c r="V2" s="479"/>
      <c r="W2" s="321" t="s">
        <v>300</v>
      </c>
      <c r="X2" s="1391" t="str">
        <f>B2</f>
        <v>2.30 PM Delivery</v>
      </c>
      <c r="Y2" s="1392"/>
      <c r="Z2" s="1392"/>
      <c r="AA2" s="1392"/>
      <c r="AB2" s="1392"/>
      <c r="AC2" s="1392"/>
      <c r="AD2" s="1392"/>
      <c r="AE2" s="1392"/>
      <c r="AF2" s="1392"/>
      <c r="AG2" s="1393"/>
      <c r="AH2" s="1406" t="s">
        <v>353</v>
      </c>
      <c r="AI2" s="1407"/>
      <c r="AJ2" s="1407"/>
      <c r="AK2" s="1407"/>
      <c r="AL2" s="1407"/>
      <c r="AM2" s="1407"/>
      <c r="AN2" s="1407"/>
      <c r="AO2" s="1407"/>
      <c r="AP2" s="1407"/>
      <c r="AQ2" s="194"/>
      <c r="AR2" s="321" t="s">
        <v>300</v>
      </c>
      <c r="AS2" s="1391" t="str">
        <f>X2</f>
        <v>2.30 PM Delivery</v>
      </c>
      <c r="AT2" s="1392"/>
      <c r="AU2" s="1392"/>
      <c r="AV2" s="1392"/>
      <c r="AW2" s="1392"/>
      <c r="AX2" s="1392"/>
      <c r="AY2" s="1392"/>
      <c r="AZ2" s="1392"/>
      <c r="BA2" s="1392"/>
      <c r="BB2" s="1393"/>
      <c r="BC2" s="1406" t="s">
        <v>353</v>
      </c>
      <c r="BD2" s="1407"/>
      <c r="BE2" s="1407"/>
      <c r="BF2" s="1407"/>
      <c r="BG2" s="1407"/>
      <c r="BH2" s="1407"/>
      <c r="BI2" s="1407"/>
      <c r="BJ2" s="1407"/>
      <c r="BK2" s="1407"/>
      <c r="BL2" s="194"/>
      <c r="BM2" s="321" t="s">
        <v>300</v>
      </c>
      <c r="BN2" s="1391" t="str">
        <f>AS2</f>
        <v>2.30 PM Delivery</v>
      </c>
      <c r="BO2" s="1392"/>
      <c r="BP2" s="1392"/>
      <c r="BQ2" s="1392"/>
      <c r="BR2" s="1392"/>
      <c r="BS2" s="1392"/>
      <c r="BT2" s="1392"/>
      <c r="BU2" s="1392"/>
      <c r="BV2" s="1392"/>
      <c r="BW2" s="1393"/>
      <c r="BX2" s="1406" t="s">
        <v>353</v>
      </c>
      <c r="BY2" s="1407"/>
      <c r="BZ2" s="1407"/>
      <c r="CA2" s="1407"/>
      <c r="CB2" s="1407"/>
      <c r="CC2" s="1407"/>
      <c r="CD2" s="1407"/>
      <c r="CE2" s="1407"/>
      <c r="CF2" s="1407"/>
      <c r="CG2" s="194"/>
      <c r="CH2" s="321" t="s">
        <v>300</v>
      </c>
      <c r="CI2" s="1391" t="str">
        <f>BN2</f>
        <v>2.30 PM Delivery</v>
      </c>
      <c r="CJ2" s="1392"/>
      <c r="CK2" s="1392"/>
      <c r="CL2" s="1392"/>
      <c r="CM2" s="1392"/>
      <c r="CN2" s="1392"/>
      <c r="CO2" s="1392"/>
      <c r="CP2" s="1392"/>
      <c r="CQ2" s="1392"/>
      <c r="CR2" s="1393"/>
      <c r="CS2" s="1406" t="s">
        <v>353</v>
      </c>
      <c r="CT2" s="1407"/>
      <c r="CU2" s="1407"/>
      <c r="CV2" s="1407"/>
      <c r="CW2" s="1407"/>
      <c r="CX2" s="1407"/>
      <c r="CY2" s="1407"/>
      <c r="CZ2" s="1407"/>
      <c r="DA2" s="1407"/>
      <c r="DB2" s="194"/>
      <c r="DC2" s="321" t="s">
        <v>300</v>
      </c>
      <c r="DD2" s="1433" t="str">
        <f>CI2</f>
        <v>2.30 PM Delivery</v>
      </c>
      <c r="DE2" s="1434"/>
      <c r="DF2" s="1434"/>
      <c r="DG2" s="1434"/>
      <c r="DH2" s="1434"/>
      <c r="DI2" s="1434"/>
      <c r="DJ2" s="1434"/>
      <c r="DK2" s="1434"/>
      <c r="DL2" s="1434"/>
      <c r="DM2" s="1435"/>
      <c r="DN2" s="1406" t="s">
        <v>353</v>
      </c>
      <c r="DO2" s="1407"/>
      <c r="DP2" s="1407"/>
      <c r="DQ2" s="1407"/>
      <c r="DR2" s="1407"/>
      <c r="DS2" s="1407"/>
      <c r="DT2" s="1407"/>
      <c r="DU2" s="1407"/>
      <c r="DV2" s="1407"/>
      <c r="DW2" s="321" t="s">
        <v>300</v>
      </c>
      <c r="DX2" s="1411" t="str">
        <f>DD2</f>
        <v>2.30 PM Delivery</v>
      </c>
      <c r="DY2" s="1412"/>
      <c r="DZ2" s="1412"/>
      <c r="EA2" s="1412"/>
      <c r="EB2" s="1412"/>
      <c r="EC2" s="1412"/>
      <c r="ED2" s="1412"/>
      <c r="EE2" s="1412"/>
      <c r="EF2" s="1412"/>
      <c r="EG2" s="1413"/>
      <c r="EH2" s="1406" t="s">
        <v>353</v>
      </c>
      <c r="EI2" s="1407"/>
      <c r="EJ2" s="1407"/>
      <c r="EK2" s="1407"/>
      <c r="EL2" s="1407"/>
      <c r="EM2" s="1407"/>
      <c r="EN2" s="1407"/>
      <c r="EO2" s="1407"/>
      <c r="EP2" s="1407"/>
      <c r="EQ2" s="321" t="s">
        <v>300</v>
      </c>
      <c r="ER2" s="1422" t="str">
        <f>DX2</f>
        <v>2.30 PM Delivery</v>
      </c>
      <c r="ES2" s="1423"/>
      <c r="ET2" s="1423"/>
      <c r="EU2" s="1423"/>
      <c r="EV2" s="1423"/>
      <c r="EW2" s="1423"/>
      <c r="EX2" s="1423"/>
      <c r="EY2" s="1423"/>
      <c r="EZ2" s="1423"/>
      <c r="FA2" s="1424"/>
      <c r="FB2" s="1406" t="s">
        <v>353</v>
      </c>
      <c r="FC2" s="1407"/>
      <c r="FD2" s="1407"/>
      <c r="FE2" s="1407"/>
      <c r="FF2" s="1407"/>
      <c r="FG2" s="1407"/>
      <c r="FH2" s="1407"/>
      <c r="FI2" s="1407"/>
      <c r="FJ2" s="1407"/>
      <c r="FK2" s="783"/>
    </row>
    <row r="3" spans="1:167" s="2" customFormat="1" ht="39.950000000000003" customHeight="1" x14ac:dyDescent="0.25">
      <c r="A3" s="450" t="s">
        <v>300</v>
      </c>
      <c r="B3" s="1394" t="s">
        <v>795</v>
      </c>
      <c r="C3" s="1395"/>
      <c r="D3" s="1395"/>
      <c r="E3" s="1395"/>
      <c r="F3" s="1395"/>
      <c r="G3" s="1395"/>
      <c r="H3" s="1395"/>
      <c r="I3" s="1395"/>
      <c r="J3" s="1395"/>
      <c r="K3" s="1396"/>
      <c r="L3" s="1406"/>
      <c r="M3" s="1407"/>
      <c r="N3" s="1407"/>
      <c r="O3" s="1407"/>
      <c r="P3" s="1407"/>
      <c r="Q3" s="1407"/>
      <c r="R3" s="1407"/>
      <c r="S3" s="1407"/>
      <c r="T3" s="1407"/>
      <c r="U3" s="194"/>
      <c r="V3" s="479"/>
      <c r="W3" s="321" t="s">
        <v>300</v>
      </c>
      <c r="X3" s="1394" t="s">
        <v>799</v>
      </c>
      <c r="Y3" s="1395"/>
      <c r="Z3" s="1395"/>
      <c r="AA3" s="1395"/>
      <c r="AB3" s="1395"/>
      <c r="AC3" s="1395"/>
      <c r="AD3" s="1395"/>
      <c r="AE3" s="1395"/>
      <c r="AF3" s="1395"/>
      <c r="AG3" s="1396"/>
      <c r="AH3" s="1406"/>
      <c r="AI3" s="1407"/>
      <c r="AJ3" s="1407"/>
      <c r="AK3" s="1407"/>
      <c r="AL3" s="1407"/>
      <c r="AM3" s="1407"/>
      <c r="AN3" s="1407"/>
      <c r="AO3" s="1407"/>
      <c r="AP3" s="1407"/>
      <c r="AQ3" s="194"/>
      <c r="AR3" s="321" t="s">
        <v>300</v>
      </c>
      <c r="AS3" s="1394" t="s">
        <v>354</v>
      </c>
      <c r="AT3" s="1395"/>
      <c r="AU3" s="1395"/>
      <c r="AV3" s="1395"/>
      <c r="AW3" s="1395"/>
      <c r="AX3" s="1395"/>
      <c r="AY3" s="1395"/>
      <c r="AZ3" s="1395"/>
      <c r="BA3" s="1395"/>
      <c r="BB3" s="1396"/>
      <c r="BC3" s="1406"/>
      <c r="BD3" s="1407"/>
      <c r="BE3" s="1407"/>
      <c r="BF3" s="1407"/>
      <c r="BG3" s="1407"/>
      <c r="BH3" s="1407"/>
      <c r="BI3" s="1407"/>
      <c r="BJ3" s="1407"/>
      <c r="BK3" s="1407"/>
      <c r="BL3" s="194"/>
      <c r="BM3" s="321" t="s">
        <v>300</v>
      </c>
      <c r="BN3" s="1394" t="s">
        <v>355</v>
      </c>
      <c r="BO3" s="1395"/>
      <c r="BP3" s="1395"/>
      <c r="BQ3" s="1395"/>
      <c r="BR3" s="1395"/>
      <c r="BS3" s="1395"/>
      <c r="BT3" s="1395"/>
      <c r="BU3" s="1395"/>
      <c r="BV3" s="1395"/>
      <c r="BW3" s="1396"/>
      <c r="BX3" s="1406"/>
      <c r="BY3" s="1407"/>
      <c r="BZ3" s="1407"/>
      <c r="CA3" s="1407"/>
      <c r="CB3" s="1407"/>
      <c r="CC3" s="1407"/>
      <c r="CD3" s="1407"/>
      <c r="CE3" s="1407"/>
      <c r="CF3" s="1407"/>
      <c r="CG3" s="194"/>
      <c r="CH3" s="321" t="s">
        <v>300</v>
      </c>
      <c r="CI3" s="1394" t="s">
        <v>407</v>
      </c>
      <c r="CJ3" s="1395"/>
      <c r="CK3" s="1395"/>
      <c r="CL3" s="1395"/>
      <c r="CM3" s="1395"/>
      <c r="CN3" s="1395"/>
      <c r="CO3" s="1395"/>
      <c r="CP3" s="1395"/>
      <c r="CQ3" s="1395"/>
      <c r="CR3" s="1396"/>
      <c r="CS3" s="1406"/>
      <c r="CT3" s="1407"/>
      <c r="CU3" s="1407"/>
      <c r="CV3" s="1407"/>
      <c r="CW3" s="1407"/>
      <c r="CX3" s="1407"/>
      <c r="CY3" s="1407"/>
      <c r="CZ3" s="1407"/>
      <c r="DA3" s="1407"/>
      <c r="DB3" s="194"/>
      <c r="DC3" s="321" t="s">
        <v>300</v>
      </c>
      <c r="DD3" s="1436" t="s">
        <v>506</v>
      </c>
      <c r="DE3" s="1437"/>
      <c r="DF3" s="1437"/>
      <c r="DG3" s="1437"/>
      <c r="DH3" s="1437"/>
      <c r="DI3" s="1437"/>
      <c r="DJ3" s="1437"/>
      <c r="DK3" s="1437"/>
      <c r="DL3" s="1437"/>
      <c r="DM3" s="1438"/>
      <c r="DN3" s="1406"/>
      <c r="DO3" s="1407"/>
      <c r="DP3" s="1407"/>
      <c r="DQ3" s="1407"/>
      <c r="DR3" s="1407"/>
      <c r="DS3" s="1407"/>
      <c r="DT3" s="1407"/>
      <c r="DU3" s="1407"/>
      <c r="DV3" s="1407"/>
      <c r="DW3" s="321" t="s">
        <v>300</v>
      </c>
      <c r="DX3" s="1414" t="s">
        <v>507</v>
      </c>
      <c r="DY3" s="1415"/>
      <c r="DZ3" s="1415"/>
      <c r="EA3" s="1415"/>
      <c r="EB3" s="1415"/>
      <c r="EC3" s="1415"/>
      <c r="ED3" s="1415"/>
      <c r="EE3" s="1415"/>
      <c r="EF3" s="1415"/>
      <c r="EG3" s="1416"/>
      <c r="EH3" s="1406"/>
      <c r="EI3" s="1407"/>
      <c r="EJ3" s="1407"/>
      <c r="EK3" s="1407"/>
      <c r="EL3" s="1407"/>
      <c r="EM3" s="1407"/>
      <c r="EN3" s="1407"/>
      <c r="EO3" s="1407"/>
      <c r="EP3" s="1407"/>
      <c r="EQ3" s="321" t="s">
        <v>300</v>
      </c>
      <c r="ER3" s="1425" t="s">
        <v>508</v>
      </c>
      <c r="ES3" s="1426"/>
      <c r="ET3" s="1426"/>
      <c r="EU3" s="1426"/>
      <c r="EV3" s="1426"/>
      <c r="EW3" s="1426"/>
      <c r="EX3" s="1426"/>
      <c r="EY3" s="1426"/>
      <c r="EZ3" s="1426"/>
      <c r="FA3" s="1427"/>
      <c r="FB3" s="1406"/>
      <c r="FC3" s="1407"/>
      <c r="FD3" s="1407"/>
      <c r="FE3" s="1407"/>
      <c r="FF3" s="1407"/>
      <c r="FG3" s="1407"/>
      <c r="FH3" s="1407"/>
      <c r="FI3" s="1407"/>
      <c r="FJ3" s="1407"/>
      <c r="FK3" s="783"/>
    </row>
    <row r="4" spans="1:167" s="2" customFormat="1" ht="44.1" customHeight="1" thickBot="1" x14ac:dyDescent="0.3">
      <c r="A4" s="450" t="s">
        <v>300</v>
      </c>
      <c r="B4" s="1446" t="s">
        <v>520</v>
      </c>
      <c r="C4" s="1447"/>
      <c r="D4" s="1447"/>
      <c r="E4" s="1447"/>
      <c r="F4" s="1447"/>
      <c r="G4" s="1447"/>
      <c r="H4" s="1447"/>
      <c r="I4" s="1447"/>
      <c r="J4" s="1447"/>
      <c r="K4" s="1448"/>
      <c r="L4" s="1420">
        <f ca="1">NOW()+1</f>
        <v>46123.74738414352</v>
      </c>
      <c r="M4" s="1421"/>
      <c r="N4" s="1421"/>
      <c r="O4" s="1421"/>
      <c r="P4" s="1421"/>
      <c r="Q4" s="1421"/>
      <c r="R4" s="1421"/>
      <c r="S4" s="1421"/>
      <c r="T4" s="1421"/>
      <c r="U4" s="194"/>
      <c r="V4" s="479"/>
      <c r="W4" s="321" t="s">
        <v>300</v>
      </c>
      <c r="X4" s="1446" t="str">
        <f>B4</f>
        <v>Evening - 2.30PM</v>
      </c>
      <c r="Y4" s="1447"/>
      <c r="Z4" s="1447"/>
      <c r="AA4" s="1447"/>
      <c r="AB4" s="1447"/>
      <c r="AC4" s="1447"/>
      <c r="AD4" s="1447"/>
      <c r="AE4" s="1447"/>
      <c r="AF4" s="1447"/>
      <c r="AG4" s="1448"/>
      <c r="AH4" s="1420">
        <f ca="1">NOW()+1</f>
        <v>46123.74738414352</v>
      </c>
      <c r="AI4" s="1421"/>
      <c r="AJ4" s="1421"/>
      <c r="AK4" s="1421"/>
      <c r="AL4" s="1421"/>
      <c r="AM4" s="1421"/>
      <c r="AN4" s="1421"/>
      <c r="AO4" s="1421"/>
      <c r="AP4" s="1421"/>
      <c r="AQ4" s="194"/>
      <c r="AR4" s="321" t="s">
        <v>300</v>
      </c>
      <c r="AS4" s="1446" t="str">
        <f>X4</f>
        <v>Evening - 2.30PM</v>
      </c>
      <c r="AT4" s="1447"/>
      <c r="AU4" s="1447"/>
      <c r="AV4" s="1447"/>
      <c r="AW4" s="1447"/>
      <c r="AX4" s="1447"/>
      <c r="AY4" s="1447"/>
      <c r="AZ4" s="1447"/>
      <c r="BA4" s="1447"/>
      <c r="BB4" s="1448"/>
      <c r="BC4" s="1420">
        <f ca="1">NOW()+1</f>
        <v>46123.74738414352</v>
      </c>
      <c r="BD4" s="1421"/>
      <c r="BE4" s="1421"/>
      <c r="BF4" s="1421"/>
      <c r="BG4" s="1421"/>
      <c r="BH4" s="1421"/>
      <c r="BI4" s="1421"/>
      <c r="BJ4" s="1421"/>
      <c r="BK4" s="1421"/>
      <c r="BL4" s="194"/>
      <c r="BM4" s="321" t="s">
        <v>300</v>
      </c>
      <c r="BN4" s="1446" t="str">
        <f>AS4</f>
        <v>Evening - 2.30PM</v>
      </c>
      <c r="BO4" s="1447"/>
      <c r="BP4" s="1447"/>
      <c r="BQ4" s="1447"/>
      <c r="BR4" s="1447"/>
      <c r="BS4" s="1447"/>
      <c r="BT4" s="1447"/>
      <c r="BU4" s="1447"/>
      <c r="BV4" s="1447"/>
      <c r="BW4" s="1448"/>
      <c r="BX4" s="1420">
        <f ca="1">NOW()+1</f>
        <v>46123.74738414352</v>
      </c>
      <c r="BY4" s="1421"/>
      <c r="BZ4" s="1421"/>
      <c r="CA4" s="1421"/>
      <c r="CB4" s="1421"/>
      <c r="CC4" s="1421"/>
      <c r="CD4" s="1421"/>
      <c r="CE4" s="1421"/>
      <c r="CF4" s="1421"/>
      <c r="CG4" s="194"/>
      <c r="CH4" s="321" t="s">
        <v>300</v>
      </c>
      <c r="CI4" s="1446" t="str">
        <f>BN4</f>
        <v>Evening - 2.30PM</v>
      </c>
      <c r="CJ4" s="1447"/>
      <c r="CK4" s="1447"/>
      <c r="CL4" s="1447"/>
      <c r="CM4" s="1447"/>
      <c r="CN4" s="1447"/>
      <c r="CO4" s="1447"/>
      <c r="CP4" s="1447"/>
      <c r="CQ4" s="1447"/>
      <c r="CR4" s="1448"/>
      <c r="CS4" s="1420">
        <f ca="1">NOW()+1</f>
        <v>46123.74738414352</v>
      </c>
      <c r="CT4" s="1421"/>
      <c r="CU4" s="1421"/>
      <c r="CV4" s="1421"/>
      <c r="CW4" s="1421"/>
      <c r="CX4" s="1421"/>
      <c r="CY4" s="1421"/>
      <c r="CZ4" s="1421"/>
      <c r="DA4" s="1421"/>
      <c r="DB4" s="194"/>
      <c r="DC4" s="321" t="s">
        <v>300</v>
      </c>
      <c r="DD4" s="1439" t="str">
        <f>CI4</f>
        <v>Evening - 2.30PM</v>
      </c>
      <c r="DE4" s="1440"/>
      <c r="DF4" s="1440"/>
      <c r="DG4" s="1440"/>
      <c r="DH4" s="1440"/>
      <c r="DI4" s="1440"/>
      <c r="DJ4" s="1440"/>
      <c r="DK4" s="1440"/>
      <c r="DL4" s="1440"/>
      <c r="DM4" s="1441"/>
      <c r="DN4" s="1420">
        <f ca="1">NOW()+1</f>
        <v>46123.74738414352</v>
      </c>
      <c r="DO4" s="1421"/>
      <c r="DP4" s="1421"/>
      <c r="DQ4" s="1421"/>
      <c r="DR4" s="1421"/>
      <c r="DS4" s="1421"/>
      <c r="DT4" s="1421"/>
      <c r="DU4" s="1421"/>
      <c r="DV4" s="1421"/>
      <c r="DW4" s="321" t="s">
        <v>300</v>
      </c>
      <c r="DX4" s="1417" t="str">
        <f>DD4</f>
        <v>Evening - 2.30PM</v>
      </c>
      <c r="DY4" s="1418"/>
      <c r="DZ4" s="1418"/>
      <c r="EA4" s="1418"/>
      <c r="EB4" s="1418"/>
      <c r="EC4" s="1418"/>
      <c r="ED4" s="1418"/>
      <c r="EE4" s="1418"/>
      <c r="EF4" s="1418"/>
      <c r="EG4" s="1419"/>
      <c r="EH4" s="1420">
        <f ca="1">NOW()+1</f>
        <v>46123.74738414352</v>
      </c>
      <c r="EI4" s="1421"/>
      <c r="EJ4" s="1421"/>
      <c r="EK4" s="1421"/>
      <c r="EL4" s="1421"/>
      <c r="EM4" s="1421"/>
      <c r="EN4" s="1421"/>
      <c r="EO4" s="1421"/>
      <c r="EP4" s="1421"/>
      <c r="EQ4" s="321" t="s">
        <v>300</v>
      </c>
      <c r="ER4" s="1428" t="str">
        <f>DX4</f>
        <v>Evening - 2.30PM</v>
      </c>
      <c r="ES4" s="1429"/>
      <c r="ET4" s="1429"/>
      <c r="EU4" s="1429"/>
      <c r="EV4" s="1429"/>
      <c r="EW4" s="1429"/>
      <c r="EX4" s="1429"/>
      <c r="EY4" s="1429"/>
      <c r="EZ4" s="1429"/>
      <c r="FA4" s="1430"/>
      <c r="FB4" s="1420">
        <f ca="1">NOW()+1</f>
        <v>46123.74738414352</v>
      </c>
      <c r="FC4" s="1421"/>
      <c r="FD4" s="1421"/>
      <c r="FE4" s="1421"/>
      <c r="FF4" s="1421"/>
      <c r="FG4" s="1421"/>
      <c r="FH4" s="1421"/>
      <c r="FI4" s="1421"/>
      <c r="FJ4" s="1421"/>
      <c r="FK4" s="783"/>
    </row>
    <row r="5" spans="1:167" s="4" customFormat="1" ht="6" customHeight="1" thickBot="1" x14ac:dyDescent="0.3">
      <c r="A5" s="450" t="s">
        <v>300</v>
      </c>
      <c r="B5" s="1390"/>
      <c r="C5" s="1390"/>
      <c r="D5" s="1390"/>
      <c r="E5" s="1390"/>
      <c r="F5" s="1390"/>
      <c r="G5" s="1390"/>
      <c r="H5" s="1390"/>
      <c r="I5" s="1390"/>
      <c r="J5" s="1390"/>
      <c r="K5" s="1390"/>
      <c r="L5" s="1390"/>
      <c r="M5" s="1390"/>
      <c r="N5" s="1390"/>
      <c r="O5" s="1390"/>
      <c r="P5" s="1390"/>
      <c r="Q5" s="1390"/>
      <c r="R5" s="1390"/>
      <c r="S5" s="1390"/>
      <c r="T5" s="1390"/>
      <c r="U5" s="194"/>
      <c r="V5" s="479"/>
      <c r="W5" s="321" t="s">
        <v>300</v>
      </c>
      <c r="X5" s="1390"/>
      <c r="Y5" s="1390"/>
      <c r="Z5" s="1390"/>
      <c r="AA5" s="1390"/>
      <c r="AB5" s="1390"/>
      <c r="AC5" s="1390"/>
      <c r="AD5" s="1390"/>
      <c r="AE5" s="1390"/>
      <c r="AF5" s="1390"/>
      <c r="AG5" s="1390"/>
      <c r="AH5" s="1390"/>
      <c r="AI5" s="1390"/>
      <c r="AJ5" s="1390"/>
      <c r="AK5" s="1390"/>
      <c r="AL5" s="1390"/>
      <c r="AM5" s="1390"/>
      <c r="AN5" s="1390"/>
      <c r="AO5" s="1390"/>
      <c r="AP5" s="1390"/>
      <c r="AQ5" s="194"/>
      <c r="AR5" s="321" t="s">
        <v>300</v>
      </c>
      <c r="AS5" s="1390"/>
      <c r="AT5" s="1390"/>
      <c r="AU5" s="1390"/>
      <c r="AV5" s="1390"/>
      <c r="AW5" s="1390"/>
      <c r="AX5" s="1390"/>
      <c r="AY5" s="1390"/>
      <c r="AZ5" s="1390"/>
      <c r="BA5" s="1390"/>
      <c r="BB5" s="1390"/>
      <c r="BC5" s="1390"/>
      <c r="BD5" s="1390"/>
      <c r="BE5" s="1390"/>
      <c r="BF5" s="1390"/>
      <c r="BG5" s="1390"/>
      <c r="BH5" s="1390"/>
      <c r="BI5" s="1390"/>
      <c r="BJ5" s="1390"/>
      <c r="BK5" s="1390"/>
      <c r="BL5" s="194"/>
      <c r="BM5" s="321" t="s">
        <v>300</v>
      </c>
      <c r="BN5" s="1390"/>
      <c r="BO5" s="1390"/>
      <c r="BP5" s="1390"/>
      <c r="BQ5" s="1390"/>
      <c r="BR5" s="1390"/>
      <c r="BS5" s="1390"/>
      <c r="BT5" s="1390"/>
      <c r="BU5" s="1390"/>
      <c r="BV5" s="1390"/>
      <c r="BW5" s="1390"/>
      <c r="BX5" s="1390"/>
      <c r="BY5" s="1390"/>
      <c r="BZ5" s="1390"/>
      <c r="CA5" s="1390"/>
      <c r="CB5" s="1390"/>
      <c r="CC5" s="1390"/>
      <c r="CD5" s="1390"/>
      <c r="CE5" s="1390"/>
      <c r="CF5" s="1390"/>
      <c r="CG5" s="194"/>
      <c r="CH5" s="321" t="s">
        <v>300</v>
      </c>
      <c r="CI5" s="1390"/>
      <c r="CJ5" s="1390"/>
      <c r="CK5" s="1390"/>
      <c r="CL5" s="1390"/>
      <c r="CM5" s="1390"/>
      <c r="CN5" s="1390"/>
      <c r="CO5" s="1390"/>
      <c r="CP5" s="1390"/>
      <c r="CQ5" s="1390"/>
      <c r="CR5" s="1390"/>
      <c r="CS5" s="1390"/>
      <c r="CT5" s="1390"/>
      <c r="CU5" s="1390"/>
      <c r="CV5" s="1390"/>
      <c r="CW5" s="1390"/>
      <c r="CX5" s="1390"/>
      <c r="CY5" s="1390"/>
      <c r="CZ5" s="1390"/>
      <c r="DA5" s="1390"/>
      <c r="DB5" s="194"/>
      <c r="DC5" s="321" t="s">
        <v>300</v>
      </c>
      <c r="DD5" s="1390"/>
      <c r="DE5" s="1390"/>
      <c r="DF5" s="1390"/>
      <c r="DG5" s="1390"/>
      <c r="DH5" s="1390"/>
      <c r="DI5" s="1390"/>
      <c r="DJ5" s="1390"/>
      <c r="DK5" s="1390"/>
      <c r="DL5" s="1390"/>
      <c r="DM5" s="1390"/>
      <c r="DN5" s="1390"/>
      <c r="DO5" s="1390"/>
      <c r="DP5" s="1390"/>
      <c r="DQ5" s="1390"/>
      <c r="DR5" s="1390"/>
      <c r="DS5" s="1390"/>
      <c r="DT5" s="1390"/>
      <c r="DU5" s="1390"/>
      <c r="DV5" s="1390"/>
      <c r="DW5" s="321" t="s">
        <v>300</v>
      </c>
      <c r="DX5" s="1390"/>
      <c r="DY5" s="1390"/>
      <c r="DZ5" s="1390"/>
      <c r="EA5" s="1390"/>
      <c r="EB5" s="1390"/>
      <c r="EC5" s="1390"/>
      <c r="ED5" s="1390"/>
      <c r="EE5" s="1390"/>
      <c r="EF5" s="1390"/>
      <c r="EG5" s="1390"/>
      <c r="EH5" s="1390"/>
      <c r="EI5" s="1390"/>
      <c r="EJ5" s="1390"/>
      <c r="EK5" s="1390"/>
      <c r="EL5" s="1390"/>
      <c r="EM5" s="1390"/>
      <c r="EN5" s="1390"/>
      <c r="EO5" s="1390"/>
      <c r="EP5" s="1390"/>
      <c r="EQ5" s="321" t="s">
        <v>300</v>
      </c>
      <c r="ER5" s="1390"/>
      <c r="ES5" s="1390"/>
      <c r="ET5" s="1390"/>
      <c r="EU5" s="1390"/>
      <c r="EV5" s="1390"/>
      <c r="EW5" s="1390"/>
      <c r="EX5" s="1390"/>
      <c r="EY5" s="1390"/>
      <c r="EZ5" s="1390"/>
      <c r="FA5" s="1390"/>
      <c r="FB5" s="1390"/>
      <c r="FC5" s="1390"/>
      <c r="FD5" s="1390"/>
      <c r="FE5" s="1390"/>
      <c r="FF5" s="1390"/>
      <c r="FG5" s="1390"/>
      <c r="FH5" s="1390"/>
      <c r="FI5" s="1390"/>
      <c r="FJ5" s="1390"/>
      <c r="FK5" s="784"/>
    </row>
    <row r="6" spans="1:167" ht="32.1" customHeight="1" thickBot="1" x14ac:dyDescent="0.3">
      <c r="A6" s="449" t="s">
        <v>300</v>
      </c>
      <c r="B6" s="452" t="s">
        <v>0</v>
      </c>
      <c r="C6" s="248" t="s">
        <v>168</v>
      </c>
      <c r="D6" s="668" t="str">
        <f>'Delivery Summary'!D6</f>
        <v>Extra</v>
      </c>
      <c r="E6" s="667" t="str">
        <f>'Delivery Summary'!E6</f>
        <v>DBQ</v>
      </c>
      <c r="F6" s="458" t="str">
        <f>'Delivery Summary'!F6</f>
        <v>Extra</v>
      </c>
      <c r="G6" s="458" t="str">
        <f>'Delivery Summary'!G6</f>
        <v>SJE</v>
      </c>
      <c r="H6" s="458" t="str">
        <f>'Delivery Summary'!H6</f>
        <v>YRK</v>
      </c>
      <c r="I6" s="458" t="str">
        <f>'Delivery Summary'!I6</f>
        <v>KEL</v>
      </c>
      <c r="J6" s="458" t="str">
        <f>'Delivery Summary'!J6</f>
        <v>BC</v>
      </c>
      <c r="K6" s="458" t="str">
        <f>'Delivery Summary'!K6</f>
        <v>SGK</v>
      </c>
      <c r="L6" s="458" t="str">
        <f>'Delivery Summary'!L6</f>
        <v>KML</v>
      </c>
      <c r="M6" s="458" t="str">
        <f>'Delivery Summary'!M6</f>
        <v>BWA</v>
      </c>
      <c r="N6" s="458" t="str">
        <f>'Delivery Summary'!N6</f>
        <v>RAG</v>
      </c>
      <c r="O6" s="458" t="str">
        <f>'Delivery Summary'!O6</f>
        <v>KDW</v>
      </c>
      <c r="P6" s="458" t="str">
        <f>'Delivery Summary'!P6</f>
        <v>WED</v>
      </c>
      <c r="Q6" s="458" t="str">
        <f>'Delivery Summary'!Q6</f>
        <v>RAN</v>
      </c>
      <c r="R6" s="458" t="str">
        <f>'Delivery Summary'!R6</f>
        <v>DAL</v>
      </c>
      <c r="S6" s="459" t="str">
        <f>'Delivery Summary'!S6</f>
        <v>SRP</v>
      </c>
      <c r="T6" s="453" t="s">
        <v>236</v>
      </c>
      <c r="U6" s="194"/>
      <c r="W6" s="440" t="s">
        <v>300</v>
      </c>
      <c r="X6" s="452" t="s">
        <v>0</v>
      </c>
      <c r="Y6" s="248" t="s">
        <v>168</v>
      </c>
      <c r="Z6" s="457" t="str">
        <f>'Delivery Summary'!D6</f>
        <v>Extra</v>
      </c>
      <c r="AA6" s="667" t="str">
        <f>'Delivery Summary'!E6</f>
        <v>DBQ</v>
      </c>
      <c r="AB6" s="458" t="str">
        <f>'Delivery Summary'!F6</f>
        <v>Extra</v>
      </c>
      <c r="AC6" s="458" t="str">
        <f>'Delivery Summary'!G6</f>
        <v>SJE</v>
      </c>
      <c r="AD6" s="458" t="str">
        <f>'Delivery Summary'!H6</f>
        <v>YRK</v>
      </c>
      <c r="AE6" s="458" t="str">
        <f>'Delivery Summary'!I6</f>
        <v>KEL</v>
      </c>
      <c r="AF6" s="458" t="str">
        <f>'Delivery Summary'!J6</f>
        <v>BC</v>
      </c>
      <c r="AG6" s="458" t="str">
        <f>'Delivery Summary'!K6</f>
        <v>SGK</v>
      </c>
      <c r="AH6" s="458" t="str">
        <f>'Delivery Summary'!L6</f>
        <v>KML</v>
      </c>
      <c r="AI6" s="458" t="str">
        <f>'Delivery Summary'!M6</f>
        <v>BWA</v>
      </c>
      <c r="AJ6" s="458" t="str">
        <f>'Delivery Summary'!N6</f>
        <v>RAG</v>
      </c>
      <c r="AK6" s="458" t="str">
        <f>'Delivery Summary'!O6</f>
        <v>KDW</v>
      </c>
      <c r="AL6" s="458" t="str">
        <f>'Delivery Summary'!P6</f>
        <v>WED</v>
      </c>
      <c r="AM6" s="458" t="str">
        <f>'Delivery Summary'!Q6</f>
        <v>RAN</v>
      </c>
      <c r="AN6" s="458" t="str">
        <f>'Delivery Summary'!R6</f>
        <v>DAL</v>
      </c>
      <c r="AO6" s="459" t="str">
        <f>'Delivery Summary'!S6</f>
        <v>SRP</v>
      </c>
      <c r="AP6" s="453" t="s">
        <v>236</v>
      </c>
      <c r="AQ6" s="194"/>
      <c r="AR6" s="440" t="s">
        <v>300</v>
      </c>
      <c r="AS6" s="249" t="s">
        <v>0</v>
      </c>
      <c r="AT6" s="546" t="s">
        <v>168</v>
      </c>
      <c r="AU6" s="638" t="str">
        <f>'Delivery Summary'!D6</f>
        <v>Extra</v>
      </c>
      <c r="AV6" s="666" t="str">
        <f>'Delivery Summary'!E6</f>
        <v>DBQ</v>
      </c>
      <c r="AW6" s="622" t="str">
        <f>'Delivery Summary'!F6</f>
        <v>Extra</v>
      </c>
      <c r="AX6" s="622" t="str">
        <f>'Delivery Summary'!G6</f>
        <v>SJE</v>
      </c>
      <c r="AY6" s="622" t="str">
        <f>'Delivery Summary'!H6</f>
        <v>YRK</v>
      </c>
      <c r="AZ6" s="622" t="str">
        <f>'Delivery Summary'!I6</f>
        <v>KEL</v>
      </c>
      <c r="BA6" s="622" t="str">
        <f>'Delivery Summary'!J6</f>
        <v>BC</v>
      </c>
      <c r="BB6" s="622" t="str">
        <f>'Delivery Summary'!K6</f>
        <v>SGK</v>
      </c>
      <c r="BC6" s="622" t="str">
        <f>'Delivery Summary'!L6</f>
        <v>KML</v>
      </c>
      <c r="BD6" s="622" t="str">
        <f>'Delivery Summary'!M6</f>
        <v>BWA</v>
      </c>
      <c r="BE6" s="622" t="str">
        <f>'Delivery Summary'!N6</f>
        <v>RAG</v>
      </c>
      <c r="BF6" s="622" t="str">
        <f>'Delivery Summary'!O6</f>
        <v>KDW</v>
      </c>
      <c r="BG6" s="622" t="str">
        <f>'Delivery Summary'!P6</f>
        <v>WED</v>
      </c>
      <c r="BH6" s="622" t="str">
        <f>'Delivery Summary'!Q6</f>
        <v>RAN</v>
      </c>
      <c r="BI6" s="622" t="str">
        <f>'Delivery Summary'!R6</f>
        <v>DAL</v>
      </c>
      <c r="BJ6" s="623" t="str">
        <f>'Delivery Summary'!S6</f>
        <v>SRP</v>
      </c>
      <c r="BK6" s="639" t="s">
        <v>236</v>
      </c>
      <c r="BL6" s="194"/>
      <c r="BM6" s="440" t="s">
        <v>300</v>
      </c>
      <c r="BN6" s="452" t="s">
        <v>0</v>
      </c>
      <c r="BO6" s="248" t="s">
        <v>168</v>
      </c>
      <c r="BP6" s="457" t="str">
        <f>'Delivery Summary'!D6</f>
        <v>Extra</v>
      </c>
      <c r="BQ6" s="667" t="str">
        <f>'Delivery Summary'!E6</f>
        <v>DBQ</v>
      </c>
      <c r="BR6" s="458" t="str">
        <f>'Delivery Summary'!F6</f>
        <v>Extra</v>
      </c>
      <c r="BS6" s="458" t="str">
        <f>'Delivery Summary'!G6</f>
        <v>SJE</v>
      </c>
      <c r="BT6" s="458" t="str">
        <f>'Delivery Summary'!H6</f>
        <v>YRK</v>
      </c>
      <c r="BU6" s="458" t="str">
        <f>'Delivery Summary'!I6</f>
        <v>KEL</v>
      </c>
      <c r="BV6" s="458" t="str">
        <f>'Delivery Summary'!J6</f>
        <v>BC</v>
      </c>
      <c r="BW6" s="458" t="str">
        <f>'Delivery Summary'!K6</f>
        <v>SGK</v>
      </c>
      <c r="BX6" s="458" t="str">
        <f>'Delivery Summary'!L6</f>
        <v>KML</v>
      </c>
      <c r="BY6" s="458" t="str">
        <f>'Delivery Summary'!M6</f>
        <v>BWA</v>
      </c>
      <c r="BZ6" s="458" t="str">
        <f>'Delivery Summary'!N6</f>
        <v>RAG</v>
      </c>
      <c r="CA6" s="458" t="str">
        <f>'Delivery Summary'!O6</f>
        <v>KDW</v>
      </c>
      <c r="CB6" s="458" t="str">
        <f>'Delivery Summary'!P6</f>
        <v>WED</v>
      </c>
      <c r="CC6" s="458" t="str">
        <f>'Delivery Summary'!Q6</f>
        <v>RAN</v>
      </c>
      <c r="CD6" s="458" t="str">
        <f>'Delivery Summary'!R6</f>
        <v>DAL</v>
      </c>
      <c r="CE6" s="459" t="str">
        <f>'Delivery Summary'!S6</f>
        <v>SRP</v>
      </c>
      <c r="CF6" s="453" t="s">
        <v>236</v>
      </c>
      <c r="CG6" s="194"/>
      <c r="CH6" s="440" t="s">
        <v>300</v>
      </c>
      <c r="CI6" s="452" t="s">
        <v>0</v>
      </c>
      <c r="CJ6" s="248" t="s">
        <v>168</v>
      </c>
      <c r="CK6" s="457" t="str">
        <f>'Delivery Summary'!D6</f>
        <v>Extra</v>
      </c>
      <c r="CL6" s="667" t="str">
        <f>'Delivery Summary'!E6</f>
        <v>DBQ</v>
      </c>
      <c r="CM6" s="458" t="str">
        <f>'Delivery Summary'!F6</f>
        <v>Extra</v>
      </c>
      <c r="CN6" s="458" t="str">
        <f>'Delivery Summary'!G6</f>
        <v>SJE</v>
      </c>
      <c r="CO6" s="458" t="str">
        <f>'Delivery Summary'!H6</f>
        <v>YRK</v>
      </c>
      <c r="CP6" s="458" t="str">
        <f>'Delivery Summary'!I6</f>
        <v>KEL</v>
      </c>
      <c r="CQ6" s="458" t="str">
        <f>'Delivery Summary'!J6</f>
        <v>BC</v>
      </c>
      <c r="CR6" s="458" t="str">
        <f>'Delivery Summary'!K6</f>
        <v>SGK</v>
      </c>
      <c r="CS6" s="458" t="str">
        <f>'Delivery Summary'!L6</f>
        <v>KML</v>
      </c>
      <c r="CT6" s="458" t="str">
        <f>'Delivery Summary'!M6</f>
        <v>BWA</v>
      </c>
      <c r="CU6" s="458" t="str">
        <f>'Delivery Summary'!N6</f>
        <v>RAG</v>
      </c>
      <c r="CV6" s="458" t="str">
        <f>'Delivery Summary'!O6</f>
        <v>KDW</v>
      </c>
      <c r="CW6" s="458" t="str">
        <f>'Delivery Summary'!P6</f>
        <v>WED</v>
      </c>
      <c r="CX6" s="458" t="str">
        <f>'Delivery Summary'!Q6</f>
        <v>RAN</v>
      </c>
      <c r="CY6" s="458" t="str">
        <f>'Delivery Summary'!R6</f>
        <v>DAL</v>
      </c>
      <c r="CZ6" s="459" t="str">
        <f>'Delivery Summary'!S6</f>
        <v>SRP</v>
      </c>
      <c r="DA6" s="453" t="s">
        <v>236</v>
      </c>
      <c r="DB6" s="194"/>
      <c r="DC6" s="440" t="s">
        <v>300</v>
      </c>
      <c r="DD6" s="452" t="s">
        <v>0</v>
      </c>
      <c r="DE6" s="248" t="s">
        <v>168</v>
      </c>
      <c r="DF6" s="457" t="str">
        <f>CK6</f>
        <v>Extra</v>
      </c>
      <c r="DG6" s="667" t="str">
        <f t="shared" ref="DG6:DU6" si="7">CL6</f>
        <v>DBQ</v>
      </c>
      <c r="DH6" s="458" t="str">
        <f t="shared" si="7"/>
        <v>Extra</v>
      </c>
      <c r="DI6" s="458" t="str">
        <f t="shared" si="7"/>
        <v>SJE</v>
      </c>
      <c r="DJ6" s="458" t="str">
        <f t="shared" si="7"/>
        <v>YRK</v>
      </c>
      <c r="DK6" s="458" t="str">
        <f t="shared" si="7"/>
        <v>KEL</v>
      </c>
      <c r="DL6" s="458" t="str">
        <f t="shared" si="7"/>
        <v>BC</v>
      </c>
      <c r="DM6" s="458" t="str">
        <f t="shared" si="7"/>
        <v>SGK</v>
      </c>
      <c r="DN6" s="458" t="str">
        <f t="shared" si="7"/>
        <v>KML</v>
      </c>
      <c r="DO6" s="458" t="str">
        <f t="shared" si="7"/>
        <v>BWA</v>
      </c>
      <c r="DP6" s="458" t="str">
        <f t="shared" si="7"/>
        <v>RAG</v>
      </c>
      <c r="DQ6" s="458" t="str">
        <f t="shared" si="7"/>
        <v>KDW</v>
      </c>
      <c r="DR6" s="458" t="str">
        <f t="shared" si="7"/>
        <v>WED</v>
      </c>
      <c r="DS6" s="458" t="str">
        <f t="shared" si="7"/>
        <v>RAN</v>
      </c>
      <c r="DT6" s="458" t="str">
        <f t="shared" si="7"/>
        <v>DAL</v>
      </c>
      <c r="DU6" s="459" t="str">
        <f t="shared" si="7"/>
        <v>SRP</v>
      </c>
      <c r="DV6" s="453" t="s">
        <v>236</v>
      </c>
      <c r="DW6" s="440" t="s">
        <v>300</v>
      </c>
      <c r="DX6" s="452" t="s">
        <v>0</v>
      </c>
      <c r="DY6" s="248" t="s">
        <v>168</v>
      </c>
      <c r="DZ6" s="457" t="str">
        <f>DF6</f>
        <v>Extra</v>
      </c>
      <c r="EA6" s="667" t="str">
        <f t="shared" ref="EA6:EO6" si="8">DG6</f>
        <v>DBQ</v>
      </c>
      <c r="EB6" s="458" t="str">
        <f t="shared" si="8"/>
        <v>Extra</v>
      </c>
      <c r="EC6" s="458" t="str">
        <f t="shared" si="8"/>
        <v>SJE</v>
      </c>
      <c r="ED6" s="458" t="str">
        <f t="shared" si="8"/>
        <v>YRK</v>
      </c>
      <c r="EE6" s="458" t="str">
        <f t="shared" si="8"/>
        <v>KEL</v>
      </c>
      <c r="EF6" s="458" t="str">
        <f t="shared" si="8"/>
        <v>BC</v>
      </c>
      <c r="EG6" s="458" t="str">
        <f t="shared" si="8"/>
        <v>SGK</v>
      </c>
      <c r="EH6" s="458" t="str">
        <f t="shared" si="8"/>
        <v>KML</v>
      </c>
      <c r="EI6" s="458" t="str">
        <f t="shared" si="8"/>
        <v>BWA</v>
      </c>
      <c r="EJ6" s="458" t="str">
        <f t="shared" si="8"/>
        <v>RAG</v>
      </c>
      <c r="EK6" s="458" t="str">
        <f t="shared" si="8"/>
        <v>KDW</v>
      </c>
      <c r="EL6" s="458" t="str">
        <f t="shared" si="8"/>
        <v>WED</v>
      </c>
      <c r="EM6" s="458" t="str">
        <f t="shared" si="8"/>
        <v>RAN</v>
      </c>
      <c r="EN6" s="458" t="str">
        <f t="shared" si="8"/>
        <v>DAL</v>
      </c>
      <c r="EO6" s="459" t="str">
        <f t="shared" si="8"/>
        <v>SRP</v>
      </c>
      <c r="EP6" s="453" t="s">
        <v>236</v>
      </c>
      <c r="EQ6" s="440" t="s">
        <v>300</v>
      </c>
      <c r="ER6" s="452" t="s">
        <v>0</v>
      </c>
      <c r="ES6" s="248" t="s">
        <v>168</v>
      </c>
      <c r="ET6" s="457" t="str">
        <f>DZ6</f>
        <v>Extra</v>
      </c>
      <c r="EU6" s="667" t="str">
        <f t="shared" ref="EU6:FI6" si="9">EA6</f>
        <v>DBQ</v>
      </c>
      <c r="EV6" s="458" t="str">
        <f t="shared" si="9"/>
        <v>Extra</v>
      </c>
      <c r="EW6" s="458" t="str">
        <f t="shared" si="9"/>
        <v>SJE</v>
      </c>
      <c r="EX6" s="458" t="str">
        <f t="shared" si="9"/>
        <v>YRK</v>
      </c>
      <c r="EY6" s="458" t="str">
        <f t="shared" si="9"/>
        <v>KEL</v>
      </c>
      <c r="EZ6" s="458" t="str">
        <f t="shared" si="9"/>
        <v>BC</v>
      </c>
      <c r="FA6" s="458" t="str">
        <f t="shared" si="9"/>
        <v>SGK</v>
      </c>
      <c r="FB6" s="458" t="str">
        <f t="shared" si="9"/>
        <v>KML</v>
      </c>
      <c r="FC6" s="458" t="str">
        <f t="shared" si="9"/>
        <v>BWA</v>
      </c>
      <c r="FD6" s="458" t="str">
        <f t="shared" si="9"/>
        <v>RAG</v>
      </c>
      <c r="FE6" s="458" t="str">
        <f t="shared" si="9"/>
        <v>KDW</v>
      </c>
      <c r="FF6" s="458" t="str">
        <f t="shared" si="9"/>
        <v>WED</v>
      </c>
      <c r="FG6" s="458" t="str">
        <f t="shared" si="9"/>
        <v>RAN</v>
      </c>
      <c r="FH6" s="458" t="str">
        <f t="shared" si="9"/>
        <v>DAL</v>
      </c>
      <c r="FI6" s="459" t="str">
        <f t="shared" si="9"/>
        <v>SRP</v>
      </c>
      <c r="FJ6" s="453" t="s">
        <v>236</v>
      </c>
    </row>
    <row r="7" spans="1:167" ht="20.100000000000001" customHeight="1" x14ac:dyDescent="0.25">
      <c r="A7" s="449" t="str">
        <f>IF(T7&gt;0,"Y","N")</f>
        <v>Y</v>
      </c>
      <c r="B7" s="525" t="str">
        <f>'Delivery Summary'!B7</f>
        <v xml:space="preserve">Bread </v>
      </c>
      <c r="C7" s="564" t="str">
        <f>'Delivery Summary'!C7</f>
        <v>BR1</v>
      </c>
      <c r="D7" s="267"/>
      <c r="E7" s="454"/>
      <c r="F7" s="265"/>
      <c r="G7" s="265"/>
      <c r="H7" s="266">
        <v>0</v>
      </c>
      <c r="I7" s="266">
        <v>5</v>
      </c>
      <c r="J7" s="266">
        <v>10</v>
      </c>
      <c r="K7" s="266">
        <v>5</v>
      </c>
      <c r="L7" s="266">
        <v>10</v>
      </c>
      <c r="M7" s="266">
        <v>10</v>
      </c>
      <c r="N7" s="266">
        <v>15</v>
      </c>
      <c r="O7" s="266">
        <v>15</v>
      </c>
      <c r="P7" s="266">
        <v>15</v>
      </c>
      <c r="Q7" s="266">
        <v>10</v>
      </c>
      <c r="R7" s="266">
        <v>30</v>
      </c>
      <c r="S7" s="456"/>
      <c r="T7" s="455">
        <f>SUM(D7:S7)</f>
        <v>125</v>
      </c>
      <c r="U7" s="1449" t="s">
        <v>504</v>
      </c>
      <c r="W7" s="440" t="str">
        <f>IF(AP7&gt;0,"Y","N")</f>
        <v>Y</v>
      </c>
      <c r="X7" s="525" t="str">
        <f>B7</f>
        <v xml:space="preserve">Bread </v>
      </c>
      <c r="Y7" s="564" t="str">
        <f>C7</f>
        <v>BR1</v>
      </c>
      <c r="Z7" s="267"/>
      <c r="AA7" s="454"/>
      <c r="AB7" s="1353"/>
      <c r="AC7" s="1353"/>
      <c r="AD7" s="266">
        <v>0</v>
      </c>
      <c r="AE7" s="266">
        <v>5</v>
      </c>
      <c r="AF7" s="266">
        <v>10</v>
      </c>
      <c r="AG7" s="266">
        <v>5</v>
      </c>
      <c r="AH7" s="266">
        <v>10</v>
      </c>
      <c r="AI7" s="266">
        <v>10</v>
      </c>
      <c r="AJ7" s="266">
        <v>15</v>
      </c>
      <c r="AK7" s="266">
        <v>15</v>
      </c>
      <c r="AL7" s="266">
        <v>15</v>
      </c>
      <c r="AM7" s="266">
        <v>10</v>
      </c>
      <c r="AN7" s="266">
        <v>30</v>
      </c>
      <c r="AO7" s="456"/>
      <c r="AP7" s="455">
        <f>SUM(AA7:AO7)</f>
        <v>125</v>
      </c>
      <c r="AQ7" s="1449" t="s">
        <v>504</v>
      </c>
      <c r="AR7" s="440" t="str">
        <f>IF(BK7&gt;0,"Y","N")</f>
        <v>Y</v>
      </c>
      <c r="AS7" s="635" t="str">
        <f>X7</f>
        <v xml:space="preserve">Bread </v>
      </c>
      <c r="AT7" s="636" t="str">
        <f>Y7</f>
        <v>BR1</v>
      </c>
      <c r="AU7" s="617"/>
      <c r="AV7" s="618"/>
      <c r="AW7" s="619"/>
      <c r="AX7" s="619"/>
      <c r="AY7" s="620">
        <v>0</v>
      </c>
      <c r="AZ7" s="620">
        <v>5</v>
      </c>
      <c r="BA7" s="620">
        <v>10</v>
      </c>
      <c r="BB7" s="620">
        <v>5</v>
      </c>
      <c r="BC7" s="620">
        <v>10</v>
      </c>
      <c r="BD7" s="620">
        <v>10</v>
      </c>
      <c r="BE7" s="620">
        <v>15</v>
      </c>
      <c r="BF7" s="620">
        <v>15</v>
      </c>
      <c r="BG7" s="620">
        <v>15</v>
      </c>
      <c r="BH7" s="620">
        <v>10</v>
      </c>
      <c r="BI7" s="620">
        <v>30</v>
      </c>
      <c r="BJ7" s="621"/>
      <c r="BK7" s="637">
        <f>SUM(AU7:BJ7)</f>
        <v>125</v>
      </c>
      <c r="BL7" s="1449" t="s">
        <v>504</v>
      </c>
      <c r="BM7" s="440" t="str">
        <f>IF(CF7&gt;0,"Y","N")</f>
        <v>Y</v>
      </c>
      <c r="BN7" s="525" t="str">
        <f>AS7</f>
        <v xml:space="preserve">Bread </v>
      </c>
      <c r="BO7" s="564" t="str">
        <f>AT7</f>
        <v>BR1</v>
      </c>
      <c r="BP7" s="267"/>
      <c r="BQ7" s="454"/>
      <c r="BR7" s="265"/>
      <c r="BS7" s="265"/>
      <c r="BT7" s="266">
        <v>0</v>
      </c>
      <c r="BU7" s="266">
        <v>5</v>
      </c>
      <c r="BV7" s="266">
        <v>10</v>
      </c>
      <c r="BW7" s="266">
        <v>5</v>
      </c>
      <c r="BX7" s="266">
        <v>10</v>
      </c>
      <c r="BY7" s="266">
        <v>10</v>
      </c>
      <c r="BZ7" s="266">
        <v>15</v>
      </c>
      <c r="CA7" s="266">
        <v>15</v>
      </c>
      <c r="CB7" s="266">
        <v>15</v>
      </c>
      <c r="CC7" s="266">
        <v>10</v>
      </c>
      <c r="CD7" s="266">
        <v>30</v>
      </c>
      <c r="CE7" s="456"/>
      <c r="CF7" s="455">
        <f>SUM(BP7:CE7)</f>
        <v>125</v>
      </c>
      <c r="CG7" s="1449" t="s">
        <v>504</v>
      </c>
      <c r="CH7" s="440" t="str">
        <f>IF(DA7&gt;0,"Y","N")</f>
        <v>Y</v>
      </c>
      <c r="CI7" s="525" t="str">
        <f>BN7</f>
        <v xml:space="preserve">Bread </v>
      </c>
      <c r="CJ7" s="564" t="str">
        <f>BO7</f>
        <v>BR1</v>
      </c>
      <c r="CK7" s="267"/>
      <c r="CL7" s="454">
        <v>0</v>
      </c>
      <c r="CM7" s="265"/>
      <c r="CN7" s="265"/>
      <c r="CO7" s="266"/>
      <c r="CP7" s="266"/>
      <c r="CQ7" s="266"/>
      <c r="CR7" s="266">
        <v>20</v>
      </c>
      <c r="CS7" s="266">
        <v>10</v>
      </c>
      <c r="CT7" s="266">
        <v>10</v>
      </c>
      <c r="CU7" s="266">
        <v>5</v>
      </c>
      <c r="CV7" s="266">
        <v>20</v>
      </c>
      <c r="CW7" s="266">
        <v>10</v>
      </c>
      <c r="CX7" s="266">
        <v>10</v>
      </c>
      <c r="CY7" s="266">
        <v>50</v>
      </c>
      <c r="CZ7" s="456"/>
      <c r="DA7" s="455">
        <f>SUM(CK7:CZ7)</f>
        <v>135</v>
      </c>
      <c r="DB7" s="1449" t="s">
        <v>504</v>
      </c>
      <c r="DC7" s="440" t="str">
        <f>IF(DV7&gt;0,"Y","N")</f>
        <v>Y</v>
      </c>
      <c r="DD7" s="525" t="str">
        <f>CI7</f>
        <v xml:space="preserve">Bread </v>
      </c>
      <c r="DE7" s="564" t="str">
        <f>CJ7</f>
        <v>BR1</v>
      </c>
      <c r="DF7" s="267">
        <f>Z7</f>
        <v>0</v>
      </c>
      <c r="DG7" s="454">
        <f t="shared" ref="DG7:DU7" si="10">AA7</f>
        <v>0</v>
      </c>
      <c r="DH7" s="265">
        <f t="shared" si="10"/>
        <v>0</v>
      </c>
      <c r="DI7" s="265">
        <f t="shared" si="10"/>
        <v>0</v>
      </c>
      <c r="DJ7" s="266">
        <f t="shared" si="10"/>
        <v>0</v>
      </c>
      <c r="DK7" s="266">
        <f t="shared" si="10"/>
        <v>5</v>
      </c>
      <c r="DL7" s="266">
        <f t="shared" si="10"/>
        <v>10</v>
      </c>
      <c r="DM7" s="266">
        <f t="shared" si="10"/>
        <v>5</v>
      </c>
      <c r="DN7" s="266">
        <f t="shared" si="10"/>
        <v>10</v>
      </c>
      <c r="DO7" s="266">
        <f t="shared" si="10"/>
        <v>10</v>
      </c>
      <c r="DP7" s="266">
        <f t="shared" si="10"/>
        <v>15</v>
      </c>
      <c r="DQ7" s="266">
        <f t="shared" si="10"/>
        <v>15</v>
      </c>
      <c r="DR7" s="266">
        <f t="shared" si="10"/>
        <v>15</v>
      </c>
      <c r="DS7" s="266">
        <f t="shared" si="10"/>
        <v>10</v>
      </c>
      <c r="DT7" s="266">
        <f t="shared" si="10"/>
        <v>30</v>
      </c>
      <c r="DU7" s="456">
        <f t="shared" si="10"/>
        <v>0</v>
      </c>
      <c r="DV7" s="455">
        <f>SUM(DF7:DU7)</f>
        <v>125</v>
      </c>
      <c r="DW7" s="440" t="str">
        <f>IF(EP7&gt;0,"Y","N")</f>
        <v>Y</v>
      </c>
      <c r="DX7" s="525" t="str">
        <f>DD7</f>
        <v xml:space="preserve">Bread </v>
      </c>
      <c r="DY7" s="564" t="str">
        <f>DE7</f>
        <v>BR1</v>
      </c>
      <c r="DZ7" s="267">
        <f>AU7</f>
        <v>0</v>
      </c>
      <c r="EA7" s="454">
        <f t="shared" ref="EA7:EO7" si="11">AV7</f>
        <v>0</v>
      </c>
      <c r="EB7" s="265">
        <f t="shared" si="11"/>
        <v>0</v>
      </c>
      <c r="EC7" s="265">
        <f t="shared" si="11"/>
        <v>0</v>
      </c>
      <c r="ED7" s="266">
        <f t="shared" si="11"/>
        <v>0</v>
      </c>
      <c r="EE7" s="266">
        <f t="shared" si="11"/>
        <v>5</v>
      </c>
      <c r="EF7" s="266">
        <f t="shared" si="11"/>
        <v>10</v>
      </c>
      <c r="EG7" s="266">
        <f t="shared" si="11"/>
        <v>5</v>
      </c>
      <c r="EH7" s="266">
        <f t="shared" si="11"/>
        <v>10</v>
      </c>
      <c r="EI7" s="266">
        <f t="shared" si="11"/>
        <v>10</v>
      </c>
      <c r="EJ7" s="266">
        <f t="shared" si="11"/>
        <v>15</v>
      </c>
      <c r="EK7" s="266">
        <f t="shared" si="11"/>
        <v>15</v>
      </c>
      <c r="EL7" s="266">
        <f t="shared" si="11"/>
        <v>15</v>
      </c>
      <c r="EM7" s="266">
        <f t="shared" si="11"/>
        <v>10</v>
      </c>
      <c r="EN7" s="266">
        <f t="shared" si="11"/>
        <v>30</v>
      </c>
      <c r="EO7" s="456">
        <f t="shared" si="11"/>
        <v>0</v>
      </c>
      <c r="EP7" s="455">
        <f>SUM(DZ7:EO7)</f>
        <v>125</v>
      </c>
      <c r="EQ7" s="440" t="str">
        <f>IF(FJ7&gt;0,"Y","N")</f>
        <v>Y</v>
      </c>
      <c r="ER7" s="525" t="str">
        <f>DX7</f>
        <v xml:space="preserve">Bread </v>
      </c>
      <c r="ES7" s="564" t="str">
        <f>DY7</f>
        <v>BR1</v>
      </c>
      <c r="ET7" s="267">
        <f>BP7</f>
        <v>0</v>
      </c>
      <c r="EU7" s="454">
        <f t="shared" ref="EU7:FI7" si="12">BQ7</f>
        <v>0</v>
      </c>
      <c r="EV7" s="265">
        <f t="shared" si="12"/>
        <v>0</v>
      </c>
      <c r="EW7" s="265">
        <f t="shared" si="12"/>
        <v>0</v>
      </c>
      <c r="EX7" s="266">
        <f t="shared" si="12"/>
        <v>0</v>
      </c>
      <c r="EY7" s="266">
        <f t="shared" si="12"/>
        <v>5</v>
      </c>
      <c r="EZ7" s="266">
        <f t="shared" si="12"/>
        <v>10</v>
      </c>
      <c r="FA7" s="266">
        <f t="shared" si="12"/>
        <v>5</v>
      </c>
      <c r="FB7" s="266">
        <f t="shared" si="12"/>
        <v>10</v>
      </c>
      <c r="FC7" s="266">
        <f t="shared" si="12"/>
        <v>10</v>
      </c>
      <c r="FD7" s="266">
        <f t="shared" si="12"/>
        <v>15</v>
      </c>
      <c r="FE7" s="266">
        <f t="shared" si="12"/>
        <v>15</v>
      </c>
      <c r="FF7" s="266">
        <f t="shared" si="12"/>
        <v>15</v>
      </c>
      <c r="FG7" s="266">
        <f t="shared" si="12"/>
        <v>10</v>
      </c>
      <c r="FH7" s="266">
        <f t="shared" si="12"/>
        <v>30</v>
      </c>
      <c r="FI7" s="456">
        <f t="shared" si="12"/>
        <v>0</v>
      </c>
      <c r="FJ7" s="455">
        <f>SUM(ET7:FI7)</f>
        <v>125</v>
      </c>
    </row>
    <row r="8" spans="1:167" ht="20.100000000000001" customHeight="1" x14ac:dyDescent="0.25">
      <c r="A8" s="449" t="str">
        <f t="shared" ref="A8:A73" si="13">IF(T8&gt;0,"Y","N")</f>
        <v>N</v>
      </c>
      <c r="B8" s="526" t="str">
        <f>'Delivery Summary'!B8</f>
        <v>Kurakkan Sandwich Slice Pack</v>
      </c>
      <c r="C8" s="565" t="str">
        <f>'Delivery Summary'!C8</f>
        <v>BR9</v>
      </c>
      <c r="D8" s="269"/>
      <c r="E8" s="428"/>
      <c r="F8" s="428"/>
      <c r="G8" s="428"/>
      <c r="H8" s="428"/>
      <c r="I8" s="428"/>
      <c r="J8" s="428"/>
      <c r="K8" s="428"/>
      <c r="L8" s="428"/>
      <c r="M8" s="270"/>
      <c r="N8" s="428"/>
      <c r="O8" s="428"/>
      <c r="P8" s="428"/>
      <c r="Q8" s="428"/>
      <c r="R8" s="428"/>
      <c r="S8" s="429"/>
      <c r="T8" s="430">
        <f t="shared" ref="T8:T71" si="14">SUM(D8:S8)</f>
        <v>0</v>
      </c>
      <c r="U8" s="1449"/>
      <c r="W8" s="440" t="str">
        <f>IF(AP8&gt;0,"Y","N")</f>
        <v>N</v>
      </c>
      <c r="X8" s="526" t="str">
        <f t="shared" ref="X8:X71" si="15">B8</f>
        <v>Kurakkan Sandwich Slice Pack</v>
      </c>
      <c r="Y8" s="565" t="str">
        <f t="shared" ref="Y8:Y71" si="16">C8</f>
        <v>BR9</v>
      </c>
      <c r="Z8" s="269"/>
      <c r="AA8" s="428"/>
      <c r="AB8" s="428"/>
      <c r="AC8" s="428"/>
      <c r="AD8" s="428"/>
      <c r="AE8" s="428"/>
      <c r="AF8" s="428"/>
      <c r="AG8" s="428"/>
      <c r="AH8" s="428"/>
      <c r="AI8" s="270"/>
      <c r="AJ8" s="428"/>
      <c r="AK8" s="428"/>
      <c r="AL8" s="428"/>
      <c r="AM8" s="428"/>
      <c r="AN8" s="428"/>
      <c r="AO8" s="429"/>
      <c r="AP8" s="430">
        <f t="shared" ref="AP8:AP71" si="17">SUM(AA8:AO8)</f>
        <v>0</v>
      </c>
      <c r="AQ8" s="1449"/>
      <c r="AR8" s="440" t="str">
        <f>IF(BK8&gt;0,"Y","N")</f>
        <v>N</v>
      </c>
      <c r="AS8" s="526" t="str">
        <f t="shared" ref="AS8:AS71" si="18">X8</f>
        <v>Kurakkan Sandwich Slice Pack</v>
      </c>
      <c r="AT8" s="565" t="str">
        <f t="shared" ref="AT8:AT71" si="19">Y8</f>
        <v>BR9</v>
      </c>
      <c r="AU8" s="269"/>
      <c r="AV8" s="428"/>
      <c r="AW8" s="428"/>
      <c r="AX8" s="428"/>
      <c r="AY8" s="428"/>
      <c r="AZ8" s="428"/>
      <c r="BA8" s="428"/>
      <c r="BB8" s="428"/>
      <c r="BC8" s="428"/>
      <c r="BD8" s="270"/>
      <c r="BE8" s="428"/>
      <c r="BF8" s="428"/>
      <c r="BG8" s="428"/>
      <c r="BH8" s="428"/>
      <c r="BI8" s="428"/>
      <c r="BJ8" s="429"/>
      <c r="BK8" s="430">
        <f t="shared" ref="BK8:BK71" si="20">SUM(AU8:BJ8)</f>
        <v>0</v>
      </c>
      <c r="BL8" s="1449"/>
      <c r="BM8" s="440" t="str">
        <f>IF(CF8&gt;0,"Y","N")</f>
        <v>N</v>
      </c>
      <c r="BN8" s="526" t="str">
        <f t="shared" ref="BN8:BN71" si="21">AS8</f>
        <v>Kurakkan Sandwich Slice Pack</v>
      </c>
      <c r="BO8" s="565" t="str">
        <f t="shared" ref="BO8:BO71" si="22">AT8</f>
        <v>BR9</v>
      </c>
      <c r="BP8" s="269"/>
      <c r="BQ8" s="428"/>
      <c r="BR8" s="428"/>
      <c r="BS8" s="428"/>
      <c r="BT8" s="428"/>
      <c r="BU8" s="428"/>
      <c r="BV8" s="428"/>
      <c r="BW8" s="428"/>
      <c r="BX8" s="428"/>
      <c r="BY8" s="270"/>
      <c r="BZ8" s="428"/>
      <c r="CA8" s="428"/>
      <c r="CB8" s="428"/>
      <c r="CC8" s="428"/>
      <c r="CD8" s="428"/>
      <c r="CE8" s="429"/>
      <c r="CF8" s="430">
        <f t="shared" ref="CF8:CF71" si="23">SUM(BP8:CE8)</f>
        <v>0</v>
      </c>
      <c r="CG8" s="1449"/>
      <c r="CH8" s="440" t="str">
        <f t="shared" ref="CH8:CH73" si="24">IF(DA8&gt;0,"Y","N")</f>
        <v>N</v>
      </c>
      <c r="CI8" s="526" t="str">
        <f t="shared" ref="CI8:CI71" si="25">BN8</f>
        <v>Kurakkan Sandwich Slice Pack</v>
      </c>
      <c r="CJ8" s="565" t="str">
        <f t="shared" ref="CJ8:CJ71" si="26">BO8</f>
        <v>BR9</v>
      </c>
      <c r="CK8" s="269"/>
      <c r="CL8" s="428"/>
      <c r="CM8" s="428"/>
      <c r="CN8" s="428"/>
      <c r="CO8" s="428"/>
      <c r="CP8" s="428"/>
      <c r="CQ8" s="428"/>
      <c r="CR8" s="428"/>
      <c r="CS8" s="428"/>
      <c r="CT8" s="270"/>
      <c r="CU8" s="428"/>
      <c r="CV8" s="428"/>
      <c r="CW8" s="428"/>
      <c r="CX8" s="428"/>
      <c r="CY8" s="428"/>
      <c r="CZ8" s="429"/>
      <c r="DA8" s="430">
        <f t="shared" ref="DA8:DA71" si="27">SUM(CK8:CZ8)</f>
        <v>0</v>
      </c>
      <c r="DB8" s="1449"/>
      <c r="DC8" s="440" t="str">
        <f t="shared" ref="DC8:DC73" si="28">IF(DV8&gt;0,"Y","N")</f>
        <v>N</v>
      </c>
      <c r="DD8" s="526" t="str">
        <f t="shared" ref="DD8:DD71" si="29">CI8</f>
        <v>Kurakkan Sandwich Slice Pack</v>
      </c>
      <c r="DE8" s="565" t="str">
        <f t="shared" ref="DE8:DE71" si="30">CJ8</f>
        <v>BR9</v>
      </c>
      <c r="DF8" s="269">
        <f t="shared" ref="DF8:DF71" si="31">Z8</f>
        <v>0</v>
      </c>
      <c r="DG8" s="428">
        <f t="shared" ref="DG8:DG71" si="32">AA8</f>
        <v>0</v>
      </c>
      <c r="DH8" s="428">
        <f t="shared" ref="DH8:DH71" si="33">AB8</f>
        <v>0</v>
      </c>
      <c r="DI8" s="428">
        <f t="shared" ref="DI8:DI71" si="34">AC8</f>
        <v>0</v>
      </c>
      <c r="DJ8" s="428">
        <f t="shared" ref="DJ8:DJ71" si="35">AD8</f>
        <v>0</v>
      </c>
      <c r="DK8" s="428">
        <f t="shared" ref="DK8:DK71" si="36">AE8</f>
        <v>0</v>
      </c>
      <c r="DL8" s="428">
        <f t="shared" ref="DL8:DL71" si="37">AF8</f>
        <v>0</v>
      </c>
      <c r="DM8" s="428">
        <f t="shared" ref="DM8:DM71" si="38">AG8</f>
        <v>0</v>
      </c>
      <c r="DN8" s="428">
        <f t="shared" ref="DN8:DN71" si="39">AH8</f>
        <v>0</v>
      </c>
      <c r="DO8" s="270">
        <f t="shared" ref="DO8:DO71" si="40">AI8</f>
        <v>0</v>
      </c>
      <c r="DP8" s="428">
        <f t="shared" ref="DP8:DP71" si="41">AJ8</f>
        <v>0</v>
      </c>
      <c r="DQ8" s="428">
        <f t="shared" ref="DQ8:DQ71" si="42">AK8</f>
        <v>0</v>
      </c>
      <c r="DR8" s="428">
        <f t="shared" ref="DR8:DR71" si="43">AL8</f>
        <v>0</v>
      </c>
      <c r="DS8" s="428">
        <f t="shared" ref="DS8:DS71" si="44">AM8</f>
        <v>0</v>
      </c>
      <c r="DT8" s="428">
        <f t="shared" ref="DT8:DT71" si="45">AN8</f>
        <v>0</v>
      </c>
      <c r="DU8" s="429">
        <f t="shared" ref="DU8:DU71" si="46">AO8</f>
        <v>0</v>
      </c>
      <c r="DV8" s="430">
        <f t="shared" ref="DV8:DV71" si="47">SUM(DF8:DU8)</f>
        <v>0</v>
      </c>
      <c r="DW8" s="440" t="str">
        <f t="shared" ref="DW8:DW73" si="48">IF(EP8&gt;0,"Y","N")</f>
        <v>N</v>
      </c>
      <c r="DX8" s="526" t="str">
        <f t="shared" ref="DX8:DX71" si="49">DD8</f>
        <v>Kurakkan Sandwich Slice Pack</v>
      </c>
      <c r="DY8" s="565" t="str">
        <f t="shared" ref="DY8:DY71" si="50">DE8</f>
        <v>BR9</v>
      </c>
      <c r="DZ8" s="269">
        <f t="shared" ref="DZ8:DZ71" si="51">AU8</f>
        <v>0</v>
      </c>
      <c r="EA8" s="428">
        <f t="shared" ref="EA8:EA71" si="52">AV8</f>
        <v>0</v>
      </c>
      <c r="EB8" s="428">
        <f t="shared" ref="EB8:EB71" si="53">AW8</f>
        <v>0</v>
      </c>
      <c r="EC8" s="428">
        <f t="shared" ref="EC8:EC71" si="54">AX8</f>
        <v>0</v>
      </c>
      <c r="ED8" s="428">
        <f t="shared" ref="ED8:ED71" si="55">AY8</f>
        <v>0</v>
      </c>
      <c r="EE8" s="428">
        <f t="shared" ref="EE8:EE71" si="56">AZ8</f>
        <v>0</v>
      </c>
      <c r="EF8" s="428">
        <f t="shared" ref="EF8:EF71" si="57">BA8</f>
        <v>0</v>
      </c>
      <c r="EG8" s="428">
        <f t="shared" ref="EG8:EG71" si="58">BB8</f>
        <v>0</v>
      </c>
      <c r="EH8" s="428">
        <f t="shared" ref="EH8:EH71" si="59">BC8</f>
        <v>0</v>
      </c>
      <c r="EI8" s="270">
        <f t="shared" ref="EI8:EI71" si="60">BD8</f>
        <v>0</v>
      </c>
      <c r="EJ8" s="428">
        <f t="shared" ref="EJ8:EJ71" si="61">BE8</f>
        <v>0</v>
      </c>
      <c r="EK8" s="428">
        <f t="shared" ref="EK8:EK71" si="62">BF8</f>
        <v>0</v>
      </c>
      <c r="EL8" s="428">
        <f t="shared" ref="EL8:EL71" si="63">BG8</f>
        <v>0</v>
      </c>
      <c r="EM8" s="428">
        <f t="shared" ref="EM8:EM71" si="64">BH8</f>
        <v>0</v>
      </c>
      <c r="EN8" s="428">
        <f t="shared" ref="EN8:EN71" si="65">BI8</f>
        <v>0</v>
      </c>
      <c r="EO8" s="429">
        <f t="shared" ref="EO8:EO71" si="66">BJ8</f>
        <v>0</v>
      </c>
      <c r="EP8" s="430">
        <f t="shared" ref="EP8:EP71" si="67">SUM(DZ8:EO8)</f>
        <v>0</v>
      </c>
      <c r="EQ8" s="440" t="str">
        <f t="shared" ref="EQ8:EQ73" si="68">IF(FJ8&gt;0,"Y","N")</f>
        <v>N</v>
      </c>
      <c r="ER8" s="526" t="str">
        <f t="shared" ref="ER8:ER71" si="69">DX8</f>
        <v>Kurakkan Sandwich Slice Pack</v>
      </c>
      <c r="ES8" s="565" t="str">
        <f t="shared" ref="ES8:ES71" si="70">DY8</f>
        <v>BR9</v>
      </c>
      <c r="ET8" s="269">
        <f t="shared" ref="ET8:ET71" si="71">BP8</f>
        <v>0</v>
      </c>
      <c r="EU8" s="428">
        <f t="shared" ref="EU8:EU71" si="72">BQ8</f>
        <v>0</v>
      </c>
      <c r="EV8" s="428">
        <f t="shared" ref="EV8:EV71" si="73">BR8</f>
        <v>0</v>
      </c>
      <c r="EW8" s="428">
        <f t="shared" ref="EW8:EW71" si="74">BS8</f>
        <v>0</v>
      </c>
      <c r="EX8" s="428">
        <f t="shared" ref="EX8:EX71" si="75">BT8</f>
        <v>0</v>
      </c>
      <c r="EY8" s="428">
        <f t="shared" ref="EY8:EY71" si="76">BU8</f>
        <v>0</v>
      </c>
      <c r="EZ8" s="428">
        <f t="shared" ref="EZ8:EZ71" si="77">BV8</f>
        <v>0</v>
      </c>
      <c r="FA8" s="428">
        <f t="shared" ref="FA8:FA71" si="78">BW8</f>
        <v>0</v>
      </c>
      <c r="FB8" s="428">
        <f t="shared" ref="FB8:FB71" si="79">BX8</f>
        <v>0</v>
      </c>
      <c r="FC8" s="270">
        <f t="shared" ref="FC8:FC71" si="80">BY8</f>
        <v>0</v>
      </c>
      <c r="FD8" s="428">
        <f t="shared" ref="FD8:FD71" si="81">BZ8</f>
        <v>0</v>
      </c>
      <c r="FE8" s="428">
        <f t="shared" ref="FE8:FE71" si="82">CA8</f>
        <v>0</v>
      </c>
      <c r="FF8" s="428">
        <f t="shared" ref="FF8:FF71" si="83">CB8</f>
        <v>0</v>
      </c>
      <c r="FG8" s="428">
        <f t="shared" ref="FG8:FG71" si="84">CC8</f>
        <v>0</v>
      </c>
      <c r="FH8" s="428">
        <f t="shared" ref="FH8:FH71" si="85">CD8</f>
        <v>0</v>
      </c>
      <c r="FI8" s="429">
        <f t="shared" ref="FI8:FI71" si="86">CE8</f>
        <v>0</v>
      </c>
      <c r="FJ8" s="430">
        <f t="shared" ref="FJ8:FJ71" si="87">SUM(ET8:FI8)</f>
        <v>0</v>
      </c>
    </row>
    <row r="9" spans="1:167" ht="20.100000000000001" customHeight="1" x14ac:dyDescent="0.25">
      <c r="A9" s="449" t="str">
        <f t="shared" si="13"/>
        <v>Y</v>
      </c>
      <c r="B9" s="526" t="str">
        <f>'Delivery Summary'!B9</f>
        <v>Currant Bread</v>
      </c>
      <c r="C9" s="565" t="str">
        <f>'Delivery Summary'!C9</f>
        <v>BR8</v>
      </c>
      <c r="D9" s="269"/>
      <c r="E9" s="428"/>
      <c r="F9" s="428"/>
      <c r="G9" s="431"/>
      <c r="H9" s="428">
        <v>0</v>
      </c>
      <c r="I9" s="428">
        <v>0</v>
      </c>
      <c r="J9" s="428">
        <v>1</v>
      </c>
      <c r="K9" s="428">
        <v>1</v>
      </c>
      <c r="L9" s="428">
        <v>1</v>
      </c>
      <c r="M9" s="270">
        <v>1</v>
      </c>
      <c r="N9" s="428">
        <v>1</v>
      </c>
      <c r="O9" s="428">
        <v>1</v>
      </c>
      <c r="P9" s="428">
        <v>1</v>
      </c>
      <c r="Q9" s="428">
        <v>1</v>
      </c>
      <c r="R9" s="428">
        <v>2</v>
      </c>
      <c r="S9" s="429"/>
      <c r="T9" s="430">
        <f t="shared" si="14"/>
        <v>10</v>
      </c>
      <c r="U9" s="1449"/>
      <c r="W9" s="440" t="str">
        <f t="shared" ref="W9:W73" si="88">IF(AP9&gt;0,"Y","N")</f>
        <v>Y</v>
      </c>
      <c r="X9" s="526" t="str">
        <f t="shared" si="15"/>
        <v>Currant Bread</v>
      </c>
      <c r="Y9" s="565" t="str">
        <f t="shared" si="16"/>
        <v>BR8</v>
      </c>
      <c r="Z9" s="269"/>
      <c r="AA9" s="428"/>
      <c r="AB9" s="428"/>
      <c r="AC9" s="431"/>
      <c r="AD9" s="428">
        <v>0</v>
      </c>
      <c r="AE9" s="428">
        <v>0</v>
      </c>
      <c r="AF9" s="428">
        <v>1</v>
      </c>
      <c r="AG9" s="428">
        <v>1</v>
      </c>
      <c r="AH9" s="428">
        <v>1</v>
      </c>
      <c r="AI9" s="270">
        <v>1</v>
      </c>
      <c r="AJ9" s="428">
        <v>1</v>
      </c>
      <c r="AK9" s="428">
        <v>1</v>
      </c>
      <c r="AL9" s="428">
        <v>1</v>
      </c>
      <c r="AM9" s="428">
        <v>1</v>
      </c>
      <c r="AN9" s="428">
        <v>2</v>
      </c>
      <c r="AO9" s="429"/>
      <c r="AP9" s="430">
        <f t="shared" si="17"/>
        <v>10</v>
      </c>
      <c r="AQ9" s="1449"/>
      <c r="AR9" s="440" t="str">
        <f t="shared" ref="AR9:AR73" si="89">IF(BK9&gt;0,"Y","N")</f>
        <v>Y</v>
      </c>
      <c r="AS9" s="526" t="str">
        <f t="shared" si="18"/>
        <v>Currant Bread</v>
      </c>
      <c r="AT9" s="565" t="str">
        <f t="shared" si="19"/>
        <v>BR8</v>
      </c>
      <c r="AU9" s="269"/>
      <c r="AV9" s="428"/>
      <c r="AW9" s="428"/>
      <c r="AX9" s="431"/>
      <c r="AY9" s="428">
        <v>0</v>
      </c>
      <c r="AZ9" s="428">
        <v>0</v>
      </c>
      <c r="BA9" s="428">
        <v>1</v>
      </c>
      <c r="BB9" s="428">
        <v>1</v>
      </c>
      <c r="BC9" s="428">
        <v>1</v>
      </c>
      <c r="BD9" s="270">
        <v>1</v>
      </c>
      <c r="BE9" s="428">
        <v>1</v>
      </c>
      <c r="BF9" s="428">
        <v>1</v>
      </c>
      <c r="BG9" s="428">
        <v>1</v>
      </c>
      <c r="BH9" s="428">
        <v>1</v>
      </c>
      <c r="BI9" s="428">
        <v>2</v>
      </c>
      <c r="BJ9" s="429"/>
      <c r="BK9" s="430">
        <f t="shared" si="20"/>
        <v>10</v>
      </c>
      <c r="BL9" s="1449"/>
      <c r="BM9" s="440" t="str">
        <f t="shared" ref="BM9:BM73" si="90">IF(CF9&gt;0,"Y","N")</f>
        <v>Y</v>
      </c>
      <c r="BN9" s="526" t="str">
        <f t="shared" si="21"/>
        <v>Currant Bread</v>
      </c>
      <c r="BO9" s="565" t="str">
        <f t="shared" si="22"/>
        <v>BR8</v>
      </c>
      <c r="BP9" s="269"/>
      <c r="BQ9" s="428"/>
      <c r="BR9" s="428"/>
      <c r="BS9" s="431"/>
      <c r="BT9" s="428">
        <v>0</v>
      </c>
      <c r="BU9" s="428">
        <v>0</v>
      </c>
      <c r="BV9" s="428">
        <v>1</v>
      </c>
      <c r="BW9" s="428">
        <v>1</v>
      </c>
      <c r="BX9" s="428">
        <v>1</v>
      </c>
      <c r="BY9" s="270">
        <v>1</v>
      </c>
      <c r="BZ9" s="428">
        <v>1</v>
      </c>
      <c r="CA9" s="428">
        <v>1</v>
      </c>
      <c r="CB9" s="428">
        <v>1</v>
      </c>
      <c r="CC9" s="428">
        <v>1</v>
      </c>
      <c r="CD9" s="428">
        <v>2</v>
      </c>
      <c r="CE9" s="429"/>
      <c r="CF9" s="430">
        <f t="shared" si="23"/>
        <v>10</v>
      </c>
      <c r="CG9" s="1449"/>
      <c r="CH9" s="440" t="str">
        <f t="shared" si="24"/>
        <v>N</v>
      </c>
      <c r="CI9" s="526" t="str">
        <f t="shared" si="25"/>
        <v>Currant Bread</v>
      </c>
      <c r="CJ9" s="565" t="str">
        <f t="shared" si="26"/>
        <v>BR8</v>
      </c>
      <c r="CK9" s="269"/>
      <c r="CL9" s="428"/>
      <c r="CM9" s="428"/>
      <c r="CN9" s="431"/>
      <c r="CO9" s="428"/>
      <c r="CP9" s="428"/>
      <c r="CQ9" s="428"/>
      <c r="CR9" s="428"/>
      <c r="CS9" s="428"/>
      <c r="CT9" s="270"/>
      <c r="CU9" s="428"/>
      <c r="CV9" s="428"/>
      <c r="CW9" s="428"/>
      <c r="CX9" s="428"/>
      <c r="CY9" s="428"/>
      <c r="CZ9" s="429"/>
      <c r="DA9" s="430">
        <f t="shared" si="27"/>
        <v>0</v>
      </c>
      <c r="DB9" s="1449"/>
      <c r="DC9" s="440" t="str">
        <f t="shared" si="28"/>
        <v>Y</v>
      </c>
      <c r="DD9" s="526" t="str">
        <f t="shared" si="29"/>
        <v>Currant Bread</v>
      </c>
      <c r="DE9" s="565" t="str">
        <f t="shared" si="30"/>
        <v>BR8</v>
      </c>
      <c r="DF9" s="269">
        <f t="shared" si="31"/>
        <v>0</v>
      </c>
      <c r="DG9" s="428">
        <f t="shared" si="32"/>
        <v>0</v>
      </c>
      <c r="DH9" s="428">
        <f t="shared" si="33"/>
        <v>0</v>
      </c>
      <c r="DI9" s="431">
        <f t="shared" si="34"/>
        <v>0</v>
      </c>
      <c r="DJ9" s="428">
        <f t="shared" si="35"/>
        <v>0</v>
      </c>
      <c r="DK9" s="428">
        <f t="shared" si="36"/>
        <v>0</v>
      </c>
      <c r="DL9" s="428">
        <f t="shared" si="37"/>
        <v>1</v>
      </c>
      <c r="DM9" s="428">
        <f t="shared" si="38"/>
        <v>1</v>
      </c>
      <c r="DN9" s="428">
        <f t="shared" si="39"/>
        <v>1</v>
      </c>
      <c r="DO9" s="270">
        <f t="shared" si="40"/>
        <v>1</v>
      </c>
      <c r="DP9" s="428">
        <f t="shared" si="41"/>
        <v>1</v>
      </c>
      <c r="DQ9" s="428">
        <f t="shared" si="42"/>
        <v>1</v>
      </c>
      <c r="DR9" s="428">
        <f t="shared" si="43"/>
        <v>1</v>
      </c>
      <c r="DS9" s="428">
        <f t="shared" si="44"/>
        <v>1</v>
      </c>
      <c r="DT9" s="428">
        <f t="shared" si="45"/>
        <v>2</v>
      </c>
      <c r="DU9" s="429">
        <f t="shared" si="46"/>
        <v>0</v>
      </c>
      <c r="DV9" s="430">
        <f t="shared" si="47"/>
        <v>10</v>
      </c>
      <c r="DW9" s="440" t="str">
        <f t="shared" si="48"/>
        <v>Y</v>
      </c>
      <c r="DX9" s="526" t="str">
        <f t="shared" si="49"/>
        <v>Currant Bread</v>
      </c>
      <c r="DY9" s="565" t="str">
        <f t="shared" si="50"/>
        <v>BR8</v>
      </c>
      <c r="DZ9" s="269">
        <f t="shared" si="51"/>
        <v>0</v>
      </c>
      <c r="EA9" s="428">
        <f t="shared" si="52"/>
        <v>0</v>
      </c>
      <c r="EB9" s="428">
        <f t="shared" si="53"/>
        <v>0</v>
      </c>
      <c r="EC9" s="431">
        <f t="shared" si="54"/>
        <v>0</v>
      </c>
      <c r="ED9" s="428">
        <f t="shared" si="55"/>
        <v>0</v>
      </c>
      <c r="EE9" s="428">
        <f t="shared" si="56"/>
        <v>0</v>
      </c>
      <c r="EF9" s="428">
        <f t="shared" si="57"/>
        <v>1</v>
      </c>
      <c r="EG9" s="428">
        <f t="shared" si="58"/>
        <v>1</v>
      </c>
      <c r="EH9" s="428">
        <f t="shared" si="59"/>
        <v>1</v>
      </c>
      <c r="EI9" s="270">
        <f t="shared" si="60"/>
        <v>1</v>
      </c>
      <c r="EJ9" s="428">
        <f t="shared" si="61"/>
        <v>1</v>
      </c>
      <c r="EK9" s="428">
        <f t="shared" si="62"/>
        <v>1</v>
      </c>
      <c r="EL9" s="428">
        <f t="shared" si="63"/>
        <v>1</v>
      </c>
      <c r="EM9" s="428">
        <f t="shared" si="64"/>
        <v>1</v>
      </c>
      <c r="EN9" s="428">
        <f t="shared" si="65"/>
        <v>2</v>
      </c>
      <c r="EO9" s="429">
        <f t="shared" si="66"/>
        <v>0</v>
      </c>
      <c r="EP9" s="430">
        <f t="shared" si="67"/>
        <v>10</v>
      </c>
      <c r="EQ9" s="440" t="str">
        <f t="shared" si="68"/>
        <v>Y</v>
      </c>
      <c r="ER9" s="526" t="str">
        <f t="shared" si="69"/>
        <v>Currant Bread</v>
      </c>
      <c r="ES9" s="565" t="str">
        <f t="shared" si="70"/>
        <v>BR8</v>
      </c>
      <c r="ET9" s="269">
        <f t="shared" si="71"/>
        <v>0</v>
      </c>
      <c r="EU9" s="428">
        <f t="shared" si="72"/>
        <v>0</v>
      </c>
      <c r="EV9" s="428">
        <f t="shared" si="73"/>
        <v>0</v>
      </c>
      <c r="EW9" s="431">
        <f t="shared" si="74"/>
        <v>0</v>
      </c>
      <c r="EX9" s="428">
        <f t="shared" si="75"/>
        <v>0</v>
      </c>
      <c r="EY9" s="428">
        <f t="shared" si="76"/>
        <v>0</v>
      </c>
      <c r="EZ9" s="428">
        <f t="shared" si="77"/>
        <v>1</v>
      </c>
      <c r="FA9" s="428">
        <f t="shared" si="78"/>
        <v>1</v>
      </c>
      <c r="FB9" s="428">
        <f t="shared" si="79"/>
        <v>1</v>
      </c>
      <c r="FC9" s="270">
        <f t="shared" si="80"/>
        <v>1</v>
      </c>
      <c r="FD9" s="428">
        <f t="shared" si="81"/>
        <v>1</v>
      </c>
      <c r="FE9" s="428">
        <f t="shared" si="82"/>
        <v>1</v>
      </c>
      <c r="FF9" s="428">
        <f t="shared" si="83"/>
        <v>1</v>
      </c>
      <c r="FG9" s="428">
        <f t="shared" si="84"/>
        <v>1</v>
      </c>
      <c r="FH9" s="428">
        <f t="shared" si="85"/>
        <v>2</v>
      </c>
      <c r="FI9" s="429">
        <f t="shared" si="86"/>
        <v>0</v>
      </c>
      <c r="FJ9" s="430">
        <f t="shared" si="87"/>
        <v>10</v>
      </c>
    </row>
    <row r="10" spans="1:167" ht="20.100000000000001" customHeight="1" x14ac:dyDescent="0.25">
      <c r="A10" s="449" t="str">
        <f t="shared" si="13"/>
        <v>Y</v>
      </c>
      <c r="B10" s="526" t="str">
        <f>'Delivery Summary'!B10</f>
        <v>Sandwich Bread</v>
      </c>
      <c r="C10" s="565" t="str">
        <f>'Delivery Summary'!C10</f>
        <v>BR3</v>
      </c>
      <c r="D10" s="269"/>
      <c r="E10" s="428"/>
      <c r="F10" s="428">
        <v>120</v>
      </c>
      <c r="G10" s="428"/>
      <c r="H10" s="428"/>
      <c r="I10" s="428"/>
      <c r="J10" s="428"/>
      <c r="K10" s="428"/>
      <c r="L10" s="428"/>
      <c r="M10" s="270"/>
      <c r="N10" s="428"/>
      <c r="O10" s="428"/>
      <c r="P10" s="428"/>
      <c r="Q10" s="428"/>
      <c r="R10" s="428"/>
      <c r="S10" s="429"/>
      <c r="T10" s="430">
        <f t="shared" si="14"/>
        <v>120</v>
      </c>
      <c r="U10" s="1449"/>
      <c r="W10" s="440" t="str">
        <f t="shared" si="88"/>
        <v>Y</v>
      </c>
      <c r="X10" s="526" t="str">
        <f t="shared" si="15"/>
        <v>Sandwich Bread</v>
      </c>
      <c r="Y10" s="565" t="str">
        <f t="shared" si="16"/>
        <v>BR3</v>
      </c>
      <c r="Z10" s="269"/>
      <c r="AA10" s="428"/>
      <c r="AB10" s="428">
        <v>120</v>
      </c>
      <c r="AC10" s="428"/>
      <c r="AD10" s="428"/>
      <c r="AE10" s="428"/>
      <c r="AF10" s="428"/>
      <c r="AG10" s="428"/>
      <c r="AH10" s="428"/>
      <c r="AI10" s="270"/>
      <c r="AJ10" s="428"/>
      <c r="AK10" s="428"/>
      <c r="AL10" s="428"/>
      <c r="AM10" s="428"/>
      <c r="AN10" s="428"/>
      <c r="AO10" s="429"/>
      <c r="AP10" s="430">
        <f t="shared" si="17"/>
        <v>120</v>
      </c>
      <c r="AQ10" s="1449"/>
      <c r="AR10" s="440" t="str">
        <f t="shared" si="89"/>
        <v>Y</v>
      </c>
      <c r="AS10" s="526" t="str">
        <f t="shared" si="18"/>
        <v>Sandwich Bread</v>
      </c>
      <c r="AT10" s="565" t="str">
        <f t="shared" si="19"/>
        <v>BR3</v>
      </c>
      <c r="AU10" s="269"/>
      <c r="AV10" s="428"/>
      <c r="AW10" s="428">
        <v>120</v>
      </c>
      <c r="AX10" s="428"/>
      <c r="AY10" s="428"/>
      <c r="AZ10" s="428"/>
      <c r="BA10" s="428"/>
      <c r="BB10" s="428"/>
      <c r="BC10" s="428"/>
      <c r="BD10" s="270"/>
      <c r="BE10" s="428"/>
      <c r="BF10" s="428"/>
      <c r="BG10" s="428"/>
      <c r="BH10" s="428"/>
      <c r="BI10" s="428"/>
      <c r="BJ10" s="429"/>
      <c r="BK10" s="430">
        <f t="shared" si="20"/>
        <v>120</v>
      </c>
      <c r="BL10" s="1449"/>
      <c r="BM10" s="440" t="str">
        <f t="shared" si="90"/>
        <v>Y</v>
      </c>
      <c r="BN10" s="526" t="str">
        <f t="shared" si="21"/>
        <v>Sandwich Bread</v>
      </c>
      <c r="BO10" s="565" t="str">
        <f t="shared" si="22"/>
        <v>BR3</v>
      </c>
      <c r="BP10" s="269"/>
      <c r="BQ10" s="428"/>
      <c r="BR10" s="428">
        <v>120</v>
      </c>
      <c r="BS10" s="428"/>
      <c r="BT10" s="428"/>
      <c r="BU10" s="428"/>
      <c r="BV10" s="428"/>
      <c r="BW10" s="428"/>
      <c r="BX10" s="428"/>
      <c r="BY10" s="270"/>
      <c r="BZ10" s="428"/>
      <c r="CA10" s="428"/>
      <c r="CB10" s="428"/>
      <c r="CC10" s="428"/>
      <c r="CD10" s="428"/>
      <c r="CE10" s="429"/>
      <c r="CF10" s="430">
        <f t="shared" si="23"/>
        <v>120</v>
      </c>
      <c r="CG10" s="1449"/>
      <c r="CH10" s="440" t="str">
        <f t="shared" si="24"/>
        <v>N</v>
      </c>
      <c r="CI10" s="526" t="str">
        <f t="shared" si="25"/>
        <v>Sandwich Bread</v>
      </c>
      <c r="CJ10" s="565" t="str">
        <f t="shared" si="26"/>
        <v>BR3</v>
      </c>
      <c r="CK10" s="269"/>
      <c r="CL10" s="428"/>
      <c r="CM10" s="428"/>
      <c r="CN10" s="428"/>
      <c r="CO10" s="428"/>
      <c r="CP10" s="428"/>
      <c r="CQ10" s="428"/>
      <c r="CR10" s="428"/>
      <c r="CS10" s="428"/>
      <c r="CT10" s="270"/>
      <c r="CU10" s="428"/>
      <c r="CV10" s="428"/>
      <c r="CW10" s="428"/>
      <c r="CX10" s="428"/>
      <c r="CY10" s="428"/>
      <c r="CZ10" s="429"/>
      <c r="DA10" s="430">
        <f t="shared" si="27"/>
        <v>0</v>
      </c>
      <c r="DB10" s="1449"/>
      <c r="DC10" s="440" t="str">
        <f t="shared" si="28"/>
        <v>Y</v>
      </c>
      <c r="DD10" s="526" t="str">
        <f t="shared" si="29"/>
        <v>Sandwich Bread</v>
      </c>
      <c r="DE10" s="565" t="str">
        <f t="shared" si="30"/>
        <v>BR3</v>
      </c>
      <c r="DF10" s="269">
        <f t="shared" si="31"/>
        <v>0</v>
      </c>
      <c r="DG10" s="428">
        <f t="shared" si="32"/>
        <v>0</v>
      </c>
      <c r="DH10" s="428">
        <f t="shared" si="33"/>
        <v>120</v>
      </c>
      <c r="DI10" s="428">
        <f t="shared" si="34"/>
        <v>0</v>
      </c>
      <c r="DJ10" s="428">
        <f t="shared" si="35"/>
        <v>0</v>
      </c>
      <c r="DK10" s="428">
        <f t="shared" si="36"/>
        <v>0</v>
      </c>
      <c r="DL10" s="428">
        <f t="shared" si="37"/>
        <v>0</v>
      </c>
      <c r="DM10" s="428">
        <f t="shared" si="38"/>
        <v>0</v>
      </c>
      <c r="DN10" s="428">
        <f t="shared" si="39"/>
        <v>0</v>
      </c>
      <c r="DO10" s="270">
        <f t="shared" si="40"/>
        <v>0</v>
      </c>
      <c r="DP10" s="428">
        <f t="shared" si="41"/>
        <v>0</v>
      </c>
      <c r="DQ10" s="428">
        <f t="shared" si="42"/>
        <v>0</v>
      </c>
      <c r="DR10" s="428">
        <f t="shared" si="43"/>
        <v>0</v>
      </c>
      <c r="DS10" s="428">
        <f t="shared" si="44"/>
        <v>0</v>
      </c>
      <c r="DT10" s="428">
        <f t="shared" si="45"/>
        <v>0</v>
      </c>
      <c r="DU10" s="429">
        <f t="shared" si="46"/>
        <v>0</v>
      </c>
      <c r="DV10" s="430">
        <f t="shared" si="47"/>
        <v>120</v>
      </c>
      <c r="DW10" s="440" t="str">
        <f t="shared" si="48"/>
        <v>Y</v>
      </c>
      <c r="DX10" s="526" t="str">
        <f t="shared" si="49"/>
        <v>Sandwich Bread</v>
      </c>
      <c r="DY10" s="565" t="str">
        <f t="shared" si="50"/>
        <v>BR3</v>
      </c>
      <c r="DZ10" s="269">
        <f t="shared" si="51"/>
        <v>0</v>
      </c>
      <c r="EA10" s="428">
        <f t="shared" si="52"/>
        <v>0</v>
      </c>
      <c r="EB10" s="428">
        <f t="shared" si="53"/>
        <v>120</v>
      </c>
      <c r="EC10" s="428">
        <f t="shared" si="54"/>
        <v>0</v>
      </c>
      <c r="ED10" s="428">
        <f t="shared" si="55"/>
        <v>0</v>
      </c>
      <c r="EE10" s="428">
        <f t="shared" si="56"/>
        <v>0</v>
      </c>
      <c r="EF10" s="428">
        <f t="shared" si="57"/>
        <v>0</v>
      </c>
      <c r="EG10" s="428">
        <f t="shared" si="58"/>
        <v>0</v>
      </c>
      <c r="EH10" s="428">
        <f t="shared" si="59"/>
        <v>0</v>
      </c>
      <c r="EI10" s="270">
        <f t="shared" si="60"/>
        <v>0</v>
      </c>
      <c r="EJ10" s="428">
        <f t="shared" si="61"/>
        <v>0</v>
      </c>
      <c r="EK10" s="428">
        <f t="shared" si="62"/>
        <v>0</v>
      </c>
      <c r="EL10" s="428">
        <f t="shared" si="63"/>
        <v>0</v>
      </c>
      <c r="EM10" s="428">
        <f t="shared" si="64"/>
        <v>0</v>
      </c>
      <c r="EN10" s="428">
        <f t="shared" si="65"/>
        <v>0</v>
      </c>
      <c r="EO10" s="429">
        <f t="shared" si="66"/>
        <v>0</v>
      </c>
      <c r="EP10" s="430">
        <f t="shared" si="67"/>
        <v>120</v>
      </c>
      <c r="EQ10" s="440" t="str">
        <f t="shared" si="68"/>
        <v>Y</v>
      </c>
      <c r="ER10" s="526" t="str">
        <f t="shared" si="69"/>
        <v>Sandwich Bread</v>
      </c>
      <c r="ES10" s="565" t="str">
        <f t="shared" si="70"/>
        <v>BR3</v>
      </c>
      <c r="ET10" s="269">
        <f t="shared" si="71"/>
        <v>0</v>
      </c>
      <c r="EU10" s="428">
        <f t="shared" si="72"/>
        <v>0</v>
      </c>
      <c r="EV10" s="428">
        <f t="shared" si="73"/>
        <v>120</v>
      </c>
      <c r="EW10" s="428">
        <f t="shared" si="74"/>
        <v>0</v>
      </c>
      <c r="EX10" s="428">
        <f t="shared" si="75"/>
        <v>0</v>
      </c>
      <c r="EY10" s="428">
        <f t="shared" si="76"/>
        <v>0</v>
      </c>
      <c r="EZ10" s="428">
        <f t="shared" si="77"/>
        <v>0</v>
      </c>
      <c r="FA10" s="428">
        <f t="shared" si="78"/>
        <v>0</v>
      </c>
      <c r="FB10" s="428">
        <f t="shared" si="79"/>
        <v>0</v>
      </c>
      <c r="FC10" s="270">
        <f t="shared" si="80"/>
        <v>0</v>
      </c>
      <c r="FD10" s="428">
        <f t="shared" si="81"/>
        <v>0</v>
      </c>
      <c r="FE10" s="428">
        <f t="shared" si="82"/>
        <v>0</v>
      </c>
      <c r="FF10" s="428">
        <f t="shared" si="83"/>
        <v>0</v>
      </c>
      <c r="FG10" s="428">
        <f t="shared" si="84"/>
        <v>0</v>
      </c>
      <c r="FH10" s="428">
        <f t="shared" si="85"/>
        <v>0</v>
      </c>
      <c r="FI10" s="429">
        <f t="shared" si="86"/>
        <v>0</v>
      </c>
      <c r="FJ10" s="430">
        <f t="shared" si="87"/>
        <v>120</v>
      </c>
    </row>
    <row r="11" spans="1:167" ht="20.100000000000001" customHeight="1" x14ac:dyDescent="0.25">
      <c r="A11" s="449" t="str">
        <f t="shared" si="13"/>
        <v>Y</v>
      </c>
      <c r="B11" s="526" t="str">
        <f>'Delivery Summary'!B11</f>
        <v>Roast Bread - M</v>
      </c>
      <c r="C11" s="565" t="str">
        <f>'Delivery Summary'!C11</f>
        <v>BR7</v>
      </c>
      <c r="D11" s="269"/>
      <c r="E11" s="428">
        <v>5</v>
      </c>
      <c r="F11" s="428"/>
      <c r="G11" s="428"/>
      <c r="H11" s="428">
        <v>0</v>
      </c>
      <c r="I11" s="428">
        <v>5</v>
      </c>
      <c r="J11" s="428">
        <v>5</v>
      </c>
      <c r="K11" s="428">
        <v>5</v>
      </c>
      <c r="L11" s="428">
        <v>5</v>
      </c>
      <c r="M11" s="270">
        <v>10</v>
      </c>
      <c r="N11" s="428">
        <v>10</v>
      </c>
      <c r="O11" s="428">
        <v>15</v>
      </c>
      <c r="P11" s="428">
        <v>10</v>
      </c>
      <c r="Q11" s="428">
        <v>10</v>
      </c>
      <c r="R11" s="428">
        <v>36</v>
      </c>
      <c r="S11" s="429">
        <v>34</v>
      </c>
      <c r="T11" s="430">
        <f t="shared" si="14"/>
        <v>150</v>
      </c>
      <c r="U11" s="1449"/>
      <c r="W11" s="440" t="str">
        <f t="shared" si="88"/>
        <v>Y</v>
      </c>
      <c r="X11" s="526" t="str">
        <f t="shared" si="15"/>
        <v>Roast Bread - M</v>
      </c>
      <c r="Y11" s="565" t="str">
        <f t="shared" si="16"/>
        <v>BR7</v>
      </c>
      <c r="Z11" s="269"/>
      <c r="AA11" s="428">
        <v>5</v>
      </c>
      <c r="AB11" s="428"/>
      <c r="AC11" s="428"/>
      <c r="AD11" s="428">
        <v>0</v>
      </c>
      <c r="AE11" s="428">
        <v>5</v>
      </c>
      <c r="AF11" s="428">
        <v>5</v>
      </c>
      <c r="AG11" s="428">
        <v>5</v>
      </c>
      <c r="AH11" s="428">
        <v>5</v>
      </c>
      <c r="AI11" s="270">
        <v>10</v>
      </c>
      <c r="AJ11" s="428">
        <v>10</v>
      </c>
      <c r="AK11" s="428">
        <v>15</v>
      </c>
      <c r="AL11" s="428">
        <v>10</v>
      </c>
      <c r="AM11" s="428">
        <v>10</v>
      </c>
      <c r="AN11" s="428">
        <v>36</v>
      </c>
      <c r="AO11" s="429">
        <v>34</v>
      </c>
      <c r="AP11" s="430">
        <f t="shared" si="17"/>
        <v>150</v>
      </c>
      <c r="AQ11" s="1449"/>
      <c r="AR11" s="440" t="str">
        <f t="shared" si="89"/>
        <v>Y</v>
      </c>
      <c r="AS11" s="526" t="str">
        <f t="shared" si="18"/>
        <v>Roast Bread - M</v>
      </c>
      <c r="AT11" s="565" t="str">
        <f t="shared" si="19"/>
        <v>BR7</v>
      </c>
      <c r="AU11" s="269"/>
      <c r="AV11" s="428">
        <v>5</v>
      </c>
      <c r="AW11" s="428"/>
      <c r="AX11" s="428"/>
      <c r="AY11" s="428">
        <v>0</v>
      </c>
      <c r="AZ11" s="428">
        <v>5</v>
      </c>
      <c r="BA11" s="428">
        <v>5</v>
      </c>
      <c r="BB11" s="428">
        <v>5</v>
      </c>
      <c r="BC11" s="428">
        <v>5</v>
      </c>
      <c r="BD11" s="270">
        <v>10</v>
      </c>
      <c r="BE11" s="428">
        <v>10</v>
      </c>
      <c r="BF11" s="428">
        <v>15</v>
      </c>
      <c r="BG11" s="428">
        <v>10</v>
      </c>
      <c r="BH11" s="428">
        <v>10</v>
      </c>
      <c r="BI11" s="428">
        <v>38</v>
      </c>
      <c r="BJ11" s="429">
        <v>32</v>
      </c>
      <c r="BK11" s="430">
        <f t="shared" si="20"/>
        <v>150</v>
      </c>
      <c r="BL11" s="1449"/>
      <c r="BM11" s="440" t="str">
        <f t="shared" si="90"/>
        <v>Y</v>
      </c>
      <c r="BN11" s="526" t="str">
        <f t="shared" si="21"/>
        <v>Roast Bread - M</v>
      </c>
      <c r="BO11" s="565" t="str">
        <f t="shared" si="22"/>
        <v>BR7</v>
      </c>
      <c r="BP11" s="269"/>
      <c r="BQ11" s="428">
        <v>5</v>
      </c>
      <c r="BR11" s="428"/>
      <c r="BS11" s="428"/>
      <c r="BT11" s="428">
        <v>0</v>
      </c>
      <c r="BU11" s="428">
        <v>5</v>
      </c>
      <c r="BV11" s="428">
        <v>5</v>
      </c>
      <c r="BW11" s="428">
        <v>5</v>
      </c>
      <c r="BX11" s="428">
        <v>5</v>
      </c>
      <c r="BY11" s="270">
        <v>10</v>
      </c>
      <c r="BZ11" s="428">
        <v>10</v>
      </c>
      <c r="CA11" s="428">
        <v>15</v>
      </c>
      <c r="CB11" s="428">
        <v>10</v>
      </c>
      <c r="CC11" s="428">
        <v>10</v>
      </c>
      <c r="CD11" s="428">
        <v>36</v>
      </c>
      <c r="CE11" s="429">
        <v>34</v>
      </c>
      <c r="CF11" s="430">
        <f t="shared" si="23"/>
        <v>150</v>
      </c>
      <c r="CG11" s="1449"/>
      <c r="CH11" s="440" t="str">
        <f t="shared" si="24"/>
        <v>Y</v>
      </c>
      <c r="CI11" s="526" t="str">
        <f t="shared" si="25"/>
        <v>Roast Bread - M</v>
      </c>
      <c r="CJ11" s="565" t="str">
        <f t="shared" si="26"/>
        <v>BR7</v>
      </c>
      <c r="CK11" s="269"/>
      <c r="CL11" s="428">
        <v>0</v>
      </c>
      <c r="CM11" s="428"/>
      <c r="CN11" s="428"/>
      <c r="CO11" s="428"/>
      <c r="CP11" s="428"/>
      <c r="CQ11" s="428"/>
      <c r="CR11" s="428">
        <v>20</v>
      </c>
      <c r="CS11" s="428">
        <v>15</v>
      </c>
      <c r="CT11" s="270">
        <v>15</v>
      </c>
      <c r="CU11" s="428">
        <v>5</v>
      </c>
      <c r="CV11" s="428">
        <v>20</v>
      </c>
      <c r="CW11" s="428">
        <v>20</v>
      </c>
      <c r="CX11" s="428">
        <v>20</v>
      </c>
      <c r="CY11" s="428">
        <v>110</v>
      </c>
      <c r="CZ11" s="429"/>
      <c r="DA11" s="430">
        <f t="shared" si="27"/>
        <v>225</v>
      </c>
      <c r="DB11" s="1449"/>
      <c r="DC11" s="440" t="str">
        <f t="shared" si="28"/>
        <v>Y</v>
      </c>
      <c r="DD11" s="526" t="str">
        <f t="shared" si="29"/>
        <v>Roast Bread - M</v>
      </c>
      <c r="DE11" s="565" t="str">
        <f t="shared" si="30"/>
        <v>BR7</v>
      </c>
      <c r="DF11" s="269">
        <f t="shared" si="31"/>
        <v>0</v>
      </c>
      <c r="DG11" s="428">
        <f t="shared" si="32"/>
        <v>5</v>
      </c>
      <c r="DH11" s="428">
        <f t="shared" si="33"/>
        <v>0</v>
      </c>
      <c r="DI11" s="428">
        <f t="shared" si="34"/>
        <v>0</v>
      </c>
      <c r="DJ11" s="428">
        <f t="shared" si="35"/>
        <v>0</v>
      </c>
      <c r="DK11" s="428">
        <f t="shared" si="36"/>
        <v>5</v>
      </c>
      <c r="DL11" s="428">
        <f t="shared" si="37"/>
        <v>5</v>
      </c>
      <c r="DM11" s="428">
        <f t="shared" si="38"/>
        <v>5</v>
      </c>
      <c r="DN11" s="428">
        <f t="shared" si="39"/>
        <v>5</v>
      </c>
      <c r="DO11" s="270">
        <f t="shared" si="40"/>
        <v>10</v>
      </c>
      <c r="DP11" s="428">
        <f t="shared" si="41"/>
        <v>10</v>
      </c>
      <c r="DQ11" s="428">
        <f t="shared" si="42"/>
        <v>15</v>
      </c>
      <c r="DR11" s="428">
        <f t="shared" si="43"/>
        <v>10</v>
      </c>
      <c r="DS11" s="428">
        <f t="shared" si="44"/>
        <v>10</v>
      </c>
      <c r="DT11" s="428">
        <f t="shared" si="45"/>
        <v>36</v>
      </c>
      <c r="DU11" s="429">
        <f t="shared" si="46"/>
        <v>34</v>
      </c>
      <c r="DV11" s="430">
        <f t="shared" si="47"/>
        <v>150</v>
      </c>
      <c r="DW11" s="440" t="str">
        <f t="shared" si="48"/>
        <v>Y</v>
      </c>
      <c r="DX11" s="526" t="str">
        <f t="shared" si="49"/>
        <v>Roast Bread - M</v>
      </c>
      <c r="DY11" s="565" t="str">
        <f t="shared" si="50"/>
        <v>BR7</v>
      </c>
      <c r="DZ11" s="269">
        <f t="shared" si="51"/>
        <v>0</v>
      </c>
      <c r="EA11" s="428">
        <f t="shared" si="52"/>
        <v>5</v>
      </c>
      <c r="EB11" s="428">
        <f t="shared" si="53"/>
        <v>0</v>
      </c>
      <c r="EC11" s="428">
        <f t="shared" si="54"/>
        <v>0</v>
      </c>
      <c r="ED11" s="428">
        <f t="shared" si="55"/>
        <v>0</v>
      </c>
      <c r="EE11" s="428">
        <f t="shared" si="56"/>
        <v>5</v>
      </c>
      <c r="EF11" s="428">
        <f t="shared" si="57"/>
        <v>5</v>
      </c>
      <c r="EG11" s="428">
        <f t="shared" si="58"/>
        <v>5</v>
      </c>
      <c r="EH11" s="428">
        <f t="shared" si="59"/>
        <v>5</v>
      </c>
      <c r="EI11" s="270">
        <f t="shared" si="60"/>
        <v>10</v>
      </c>
      <c r="EJ11" s="428">
        <f t="shared" si="61"/>
        <v>10</v>
      </c>
      <c r="EK11" s="428">
        <f t="shared" si="62"/>
        <v>15</v>
      </c>
      <c r="EL11" s="428">
        <f t="shared" si="63"/>
        <v>10</v>
      </c>
      <c r="EM11" s="428">
        <f t="shared" si="64"/>
        <v>10</v>
      </c>
      <c r="EN11" s="428">
        <f t="shared" si="65"/>
        <v>38</v>
      </c>
      <c r="EO11" s="429">
        <f t="shared" si="66"/>
        <v>32</v>
      </c>
      <c r="EP11" s="430">
        <f t="shared" si="67"/>
        <v>150</v>
      </c>
      <c r="EQ11" s="440" t="str">
        <f t="shared" si="68"/>
        <v>Y</v>
      </c>
      <c r="ER11" s="526" t="str">
        <f t="shared" si="69"/>
        <v>Roast Bread - M</v>
      </c>
      <c r="ES11" s="565" t="str">
        <f t="shared" si="70"/>
        <v>BR7</v>
      </c>
      <c r="ET11" s="269">
        <f t="shared" si="71"/>
        <v>0</v>
      </c>
      <c r="EU11" s="428">
        <f t="shared" si="72"/>
        <v>5</v>
      </c>
      <c r="EV11" s="428">
        <f t="shared" si="73"/>
        <v>0</v>
      </c>
      <c r="EW11" s="428">
        <f t="shared" si="74"/>
        <v>0</v>
      </c>
      <c r="EX11" s="428">
        <f t="shared" si="75"/>
        <v>0</v>
      </c>
      <c r="EY11" s="428">
        <f t="shared" si="76"/>
        <v>5</v>
      </c>
      <c r="EZ11" s="428">
        <f t="shared" si="77"/>
        <v>5</v>
      </c>
      <c r="FA11" s="428">
        <f t="shared" si="78"/>
        <v>5</v>
      </c>
      <c r="FB11" s="428">
        <f t="shared" si="79"/>
        <v>5</v>
      </c>
      <c r="FC11" s="270">
        <f t="shared" si="80"/>
        <v>10</v>
      </c>
      <c r="FD11" s="428">
        <f t="shared" si="81"/>
        <v>10</v>
      </c>
      <c r="FE11" s="428">
        <f t="shared" si="82"/>
        <v>15</v>
      </c>
      <c r="FF11" s="428">
        <f t="shared" si="83"/>
        <v>10</v>
      </c>
      <c r="FG11" s="428">
        <f t="shared" si="84"/>
        <v>10</v>
      </c>
      <c r="FH11" s="428">
        <f t="shared" si="85"/>
        <v>36</v>
      </c>
      <c r="FI11" s="429">
        <f t="shared" si="86"/>
        <v>34</v>
      </c>
      <c r="FJ11" s="430">
        <f t="shared" si="87"/>
        <v>150</v>
      </c>
    </row>
    <row r="12" spans="1:167" ht="20.100000000000001" customHeight="1" x14ac:dyDescent="0.25">
      <c r="A12" s="449" t="str">
        <f t="shared" si="13"/>
        <v>Y</v>
      </c>
      <c r="B12" s="526" t="str">
        <f>'Delivery Summary'!B12</f>
        <v>Sandwich Bread Large</v>
      </c>
      <c r="C12" s="565" t="str">
        <f>'Delivery Summary'!C12</f>
        <v>BR2</v>
      </c>
      <c r="D12" s="269"/>
      <c r="E12" s="428"/>
      <c r="F12" s="428"/>
      <c r="G12" s="428"/>
      <c r="H12" s="428"/>
      <c r="I12" s="428"/>
      <c r="J12" s="428"/>
      <c r="K12" s="428"/>
      <c r="L12" s="428"/>
      <c r="M12" s="270"/>
      <c r="N12" s="428"/>
      <c r="O12" s="428"/>
      <c r="P12" s="428"/>
      <c r="Q12" s="428"/>
      <c r="R12" s="428"/>
      <c r="S12" s="429">
        <v>50</v>
      </c>
      <c r="T12" s="430">
        <f t="shared" si="14"/>
        <v>50</v>
      </c>
      <c r="U12" s="1449"/>
      <c r="W12" s="440" t="str">
        <f t="shared" si="88"/>
        <v>Y</v>
      </c>
      <c r="X12" s="526" t="str">
        <f t="shared" si="15"/>
        <v>Sandwich Bread Large</v>
      </c>
      <c r="Y12" s="565" t="str">
        <f t="shared" si="16"/>
        <v>BR2</v>
      </c>
      <c r="Z12" s="269"/>
      <c r="AA12" s="428"/>
      <c r="AB12" s="428"/>
      <c r="AC12" s="428"/>
      <c r="AD12" s="428"/>
      <c r="AE12" s="428"/>
      <c r="AF12" s="428"/>
      <c r="AG12" s="428"/>
      <c r="AH12" s="428"/>
      <c r="AI12" s="270"/>
      <c r="AJ12" s="428"/>
      <c r="AK12" s="428"/>
      <c r="AL12" s="428"/>
      <c r="AM12" s="428"/>
      <c r="AN12" s="428"/>
      <c r="AO12" s="429">
        <v>50</v>
      </c>
      <c r="AP12" s="430">
        <f t="shared" si="17"/>
        <v>50</v>
      </c>
      <c r="AQ12" s="1449"/>
      <c r="AR12" s="440" t="str">
        <f t="shared" si="89"/>
        <v>Y</v>
      </c>
      <c r="AS12" s="526" t="str">
        <f t="shared" si="18"/>
        <v>Sandwich Bread Large</v>
      </c>
      <c r="AT12" s="565" t="str">
        <f t="shared" si="19"/>
        <v>BR2</v>
      </c>
      <c r="AU12" s="269"/>
      <c r="AV12" s="428"/>
      <c r="AW12" s="428"/>
      <c r="AX12" s="428"/>
      <c r="AY12" s="428"/>
      <c r="AZ12" s="428"/>
      <c r="BA12" s="428"/>
      <c r="BB12" s="428"/>
      <c r="BC12" s="428"/>
      <c r="BD12" s="270"/>
      <c r="BE12" s="428"/>
      <c r="BF12" s="428"/>
      <c r="BG12" s="428"/>
      <c r="BH12" s="428"/>
      <c r="BI12" s="428"/>
      <c r="BJ12" s="429">
        <v>50</v>
      </c>
      <c r="BK12" s="430">
        <f t="shared" si="20"/>
        <v>50</v>
      </c>
      <c r="BL12" s="1449"/>
      <c r="BM12" s="440" t="str">
        <f t="shared" si="90"/>
        <v>Y</v>
      </c>
      <c r="BN12" s="526" t="str">
        <f t="shared" si="21"/>
        <v>Sandwich Bread Large</v>
      </c>
      <c r="BO12" s="565" t="str">
        <f t="shared" si="22"/>
        <v>BR2</v>
      </c>
      <c r="BP12" s="269"/>
      <c r="BQ12" s="428"/>
      <c r="BR12" s="428"/>
      <c r="BS12" s="428"/>
      <c r="BT12" s="428"/>
      <c r="BU12" s="428"/>
      <c r="BV12" s="428"/>
      <c r="BW12" s="428"/>
      <c r="BX12" s="428"/>
      <c r="BY12" s="270"/>
      <c r="BZ12" s="428"/>
      <c r="CA12" s="428"/>
      <c r="CB12" s="428"/>
      <c r="CC12" s="428"/>
      <c r="CD12" s="428"/>
      <c r="CE12" s="429">
        <v>50</v>
      </c>
      <c r="CF12" s="430">
        <f t="shared" si="23"/>
        <v>50</v>
      </c>
      <c r="CG12" s="1449"/>
      <c r="CH12" s="440" t="str">
        <f t="shared" si="24"/>
        <v>N</v>
      </c>
      <c r="CI12" s="526" t="str">
        <f t="shared" si="25"/>
        <v>Sandwich Bread Large</v>
      </c>
      <c r="CJ12" s="565" t="str">
        <f t="shared" si="26"/>
        <v>BR2</v>
      </c>
      <c r="CK12" s="269"/>
      <c r="CL12" s="428"/>
      <c r="CM12" s="428"/>
      <c r="CN12" s="428"/>
      <c r="CO12" s="428"/>
      <c r="CP12" s="428"/>
      <c r="CQ12" s="428"/>
      <c r="CR12" s="428"/>
      <c r="CS12" s="428"/>
      <c r="CT12" s="270"/>
      <c r="CU12" s="428"/>
      <c r="CV12" s="428"/>
      <c r="CW12" s="428"/>
      <c r="CX12" s="428"/>
      <c r="CY12" s="428"/>
      <c r="CZ12" s="429"/>
      <c r="DA12" s="430">
        <f t="shared" si="27"/>
        <v>0</v>
      </c>
      <c r="DB12" s="1449"/>
      <c r="DC12" s="440" t="str">
        <f t="shared" si="28"/>
        <v>Y</v>
      </c>
      <c r="DD12" s="526" t="str">
        <f t="shared" si="29"/>
        <v>Sandwich Bread Large</v>
      </c>
      <c r="DE12" s="565" t="str">
        <f t="shared" si="30"/>
        <v>BR2</v>
      </c>
      <c r="DF12" s="269">
        <f t="shared" si="31"/>
        <v>0</v>
      </c>
      <c r="DG12" s="428">
        <f t="shared" si="32"/>
        <v>0</v>
      </c>
      <c r="DH12" s="428">
        <f t="shared" si="33"/>
        <v>0</v>
      </c>
      <c r="DI12" s="428">
        <f t="shared" si="34"/>
        <v>0</v>
      </c>
      <c r="DJ12" s="428">
        <f t="shared" si="35"/>
        <v>0</v>
      </c>
      <c r="DK12" s="428">
        <f t="shared" si="36"/>
        <v>0</v>
      </c>
      <c r="DL12" s="428">
        <f t="shared" si="37"/>
        <v>0</v>
      </c>
      <c r="DM12" s="428">
        <f t="shared" si="38"/>
        <v>0</v>
      </c>
      <c r="DN12" s="428">
        <f t="shared" si="39"/>
        <v>0</v>
      </c>
      <c r="DO12" s="270">
        <f t="shared" si="40"/>
        <v>0</v>
      </c>
      <c r="DP12" s="428">
        <f t="shared" si="41"/>
        <v>0</v>
      </c>
      <c r="DQ12" s="428">
        <f t="shared" si="42"/>
        <v>0</v>
      </c>
      <c r="DR12" s="428">
        <f t="shared" si="43"/>
        <v>0</v>
      </c>
      <c r="DS12" s="428">
        <f t="shared" si="44"/>
        <v>0</v>
      </c>
      <c r="DT12" s="428">
        <f t="shared" si="45"/>
        <v>0</v>
      </c>
      <c r="DU12" s="429">
        <f t="shared" si="46"/>
        <v>50</v>
      </c>
      <c r="DV12" s="430">
        <f t="shared" si="47"/>
        <v>50</v>
      </c>
      <c r="DW12" s="440" t="str">
        <f t="shared" si="48"/>
        <v>Y</v>
      </c>
      <c r="DX12" s="526" t="str">
        <f t="shared" si="49"/>
        <v>Sandwich Bread Large</v>
      </c>
      <c r="DY12" s="565" t="str">
        <f t="shared" si="50"/>
        <v>BR2</v>
      </c>
      <c r="DZ12" s="269">
        <f t="shared" si="51"/>
        <v>0</v>
      </c>
      <c r="EA12" s="428">
        <f t="shared" si="52"/>
        <v>0</v>
      </c>
      <c r="EB12" s="428">
        <f t="shared" si="53"/>
        <v>0</v>
      </c>
      <c r="EC12" s="428">
        <f t="shared" si="54"/>
        <v>0</v>
      </c>
      <c r="ED12" s="428">
        <f t="shared" si="55"/>
        <v>0</v>
      </c>
      <c r="EE12" s="428">
        <f t="shared" si="56"/>
        <v>0</v>
      </c>
      <c r="EF12" s="428">
        <f t="shared" si="57"/>
        <v>0</v>
      </c>
      <c r="EG12" s="428">
        <f t="shared" si="58"/>
        <v>0</v>
      </c>
      <c r="EH12" s="428">
        <f t="shared" si="59"/>
        <v>0</v>
      </c>
      <c r="EI12" s="270">
        <f t="shared" si="60"/>
        <v>0</v>
      </c>
      <c r="EJ12" s="428">
        <f t="shared" si="61"/>
        <v>0</v>
      </c>
      <c r="EK12" s="428">
        <f t="shared" si="62"/>
        <v>0</v>
      </c>
      <c r="EL12" s="428">
        <f t="shared" si="63"/>
        <v>0</v>
      </c>
      <c r="EM12" s="428">
        <f t="shared" si="64"/>
        <v>0</v>
      </c>
      <c r="EN12" s="428">
        <f t="shared" si="65"/>
        <v>0</v>
      </c>
      <c r="EO12" s="429">
        <f t="shared" si="66"/>
        <v>50</v>
      </c>
      <c r="EP12" s="430">
        <f t="shared" si="67"/>
        <v>50</v>
      </c>
      <c r="EQ12" s="440" t="str">
        <f t="shared" si="68"/>
        <v>Y</v>
      </c>
      <c r="ER12" s="526" t="str">
        <f t="shared" si="69"/>
        <v>Sandwich Bread Large</v>
      </c>
      <c r="ES12" s="565" t="str">
        <f t="shared" si="70"/>
        <v>BR2</v>
      </c>
      <c r="ET12" s="269">
        <f t="shared" si="71"/>
        <v>0</v>
      </c>
      <c r="EU12" s="428">
        <f t="shared" si="72"/>
        <v>0</v>
      </c>
      <c r="EV12" s="428">
        <f t="shared" si="73"/>
        <v>0</v>
      </c>
      <c r="EW12" s="428">
        <f t="shared" si="74"/>
        <v>0</v>
      </c>
      <c r="EX12" s="428">
        <f t="shared" si="75"/>
        <v>0</v>
      </c>
      <c r="EY12" s="428">
        <f t="shared" si="76"/>
        <v>0</v>
      </c>
      <c r="EZ12" s="428">
        <f t="shared" si="77"/>
        <v>0</v>
      </c>
      <c r="FA12" s="428">
        <f t="shared" si="78"/>
        <v>0</v>
      </c>
      <c r="FB12" s="428">
        <f t="shared" si="79"/>
        <v>0</v>
      </c>
      <c r="FC12" s="270">
        <f t="shared" si="80"/>
        <v>0</v>
      </c>
      <c r="FD12" s="428">
        <f t="shared" si="81"/>
        <v>0</v>
      </c>
      <c r="FE12" s="428">
        <f t="shared" si="82"/>
        <v>0</v>
      </c>
      <c r="FF12" s="428">
        <f t="shared" si="83"/>
        <v>0</v>
      </c>
      <c r="FG12" s="428">
        <f t="shared" si="84"/>
        <v>0</v>
      </c>
      <c r="FH12" s="428">
        <f t="shared" si="85"/>
        <v>0</v>
      </c>
      <c r="FI12" s="429">
        <f t="shared" si="86"/>
        <v>50</v>
      </c>
      <c r="FJ12" s="430">
        <f t="shared" si="87"/>
        <v>50</v>
      </c>
    </row>
    <row r="13" spans="1:167" ht="20.100000000000001" customHeight="1" x14ac:dyDescent="0.25">
      <c r="A13" s="449" t="str">
        <f t="shared" si="13"/>
        <v>N</v>
      </c>
      <c r="B13" s="526" t="str">
        <f>'Delivery Summary'!B13</f>
        <v>Vegetable Bun (L)</v>
      </c>
      <c r="C13" s="565" t="str">
        <f>'Delivery Summary'!C13</f>
        <v>BU8</v>
      </c>
      <c r="D13" s="269"/>
      <c r="E13" s="428"/>
      <c r="F13" s="428"/>
      <c r="G13" s="428"/>
      <c r="H13" s="428"/>
      <c r="I13" s="428"/>
      <c r="J13" s="428"/>
      <c r="K13" s="428"/>
      <c r="L13" s="428"/>
      <c r="M13" s="270"/>
      <c r="N13" s="428"/>
      <c r="O13" s="428"/>
      <c r="P13" s="428"/>
      <c r="Q13" s="428"/>
      <c r="R13" s="428"/>
      <c r="S13" s="429"/>
      <c r="T13" s="430">
        <f t="shared" si="14"/>
        <v>0</v>
      </c>
      <c r="U13" s="1449"/>
      <c r="W13" s="440" t="str">
        <f t="shared" si="88"/>
        <v>N</v>
      </c>
      <c r="X13" s="526" t="str">
        <f t="shared" si="15"/>
        <v>Vegetable Bun (L)</v>
      </c>
      <c r="Y13" s="565" t="str">
        <f t="shared" si="16"/>
        <v>BU8</v>
      </c>
      <c r="Z13" s="269"/>
      <c r="AA13" s="428"/>
      <c r="AB13" s="428"/>
      <c r="AC13" s="428"/>
      <c r="AD13" s="428"/>
      <c r="AE13" s="428"/>
      <c r="AF13" s="428"/>
      <c r="AG13" s="428"/>
      <c r="AH13" s="428"/>
      <c r="AI13" s="270"/>
      <c r="AJ13" s="428"/>
      <c r="AK13" s="428"/>
      <c r="AL13" s="428"/>
      <c r="AM13" s="428"/>
      <c r="AN13" s="428"/>
      <c r="AO13" s="429"/>
      <c r="AP13" s="430">
        <f t="shared" si="17"/>
        <v>0</v>
      </c>
      <c r="AQ13" s="1449"/>
      <c r="AR13" s="440" t="str">
        <f t="shared" si="89"/>
        <v>N</v>
      </c>
      <c r="AS13" s="526" t="str">
        <f t="shared" si="18"/>
        <v>Vegetable Bun (L)</v>
      </c>
      <c r="AT13" s="565" t="str">
        <f t="shared" si="19"/>
        <v>BU8</v>
      </c>
      <c r="AU13" s="269"/>
      <c r="AV13" s="428"/>
      <c r="AW13" s="428"/>
      <c r="AX13" s="428"/>
      <c r="AY13" s="428"/>
      <c r="AZ13" s="428"/>
      <c r="BA13" s="428"/>
      <c r="BB13" s="428"/>
      <c r="BC13" s="428"/>
      <c r="BD13" s="270"/>
      <c r="BE13" s="428"/>
      <c r="BF13" s="428"/>
      <c r="BG13" s="428"/>
      <c r="BH13" s="428"/>
      <c r="BI13" s="428"/>
      <c r="BJ13" s="429"/>
      <c r="BK13" s="430">
        <f t="shared" si="20"/>
        <v>0</v>
      </c>
      <c r="BL13" s="1449"/>
      <c r="BM13" s="440" t="str">
        <f t="shared" si="90"/>
        <v>N</v>
      </c>
      <c r="BN13" s="526" t="str">
        <f t="shared" si="21"/>
        <v>Vegetable Bun (L)</v>
      </c>
      <c r="BO13" s="565" t="str">
        <f t="shared" si="22"/>
        <v>BU8</v>
      </c>
      <c r="BP13" s="269"/>
      <c r="BQ13" s="428"/>
      <c r="BR13" s="428"/>
      <c r="BS13" s="428"/>
      <c r="BT13" s="428"/>
      <c r="BU13" s="428"/>
      <c r="BV13" s="428"/>
      <c r="BW13" s="428"/>
      <c r="BX13" s="428"/>
      <c r="BY13" s="270"/>
      <c r="BZ13" s="428"/>
      <c r="CA13" s="428"/>
      <c r="CB13" s="428"/>
      <c r="CC13" s="428"/>
      <c r="CD13" s="428"/>
      <c r="CE13" s="429"/>
      <c r="CF13" s="430">
        <f t="shared" si="23"/>
        <v>0</v>
      </c>
      <c r="CG13" s="1449"/>
      <c r="CH13" s="440" t="str">
        <f t="shared" si="24"/>
        <v>N</v>
      </c>
      <c r="CI13" s="526" t="str">
        <f t="shared" si="25"/>
        <v>Vegetable Bun (L)</v>
      </c>
      <c r="CJ13" s="565" t="str">
        <f t="shared" si="26"/>
        <v>BU8</v>
      </c>
      <c r="CK13" s="269"/>
      <c r="CL13" s="428"/>
      <c r="CM13" s="428"/>
      <c r="CN13" s="428"/>
      <c r="CO13" s="428"/>
      <c r="CP13" s="428"/>
      <c r="CQ13" s="428"/>
      <c r="CR13" s="428"/>
      <c r="CS13" s="428"/>
      <c r="CT13" s="270"/>
      <c r="CU13" s="428"/>
      <c r="CV13" s="428"/>
      <c r="CW13" s="428"/>
      <c r="CX13" s="428"/>
      <c r="CY13" s="428"/>
      <c r="CZ13" s="429"/>
      <c r="DA13" s="430">
        <f t="shared" si="27"/>
        <v>0</v>
      </c>
      <c r="DB13" s="1449"/>
      <c r="DC13" s="440" t="str">
        <f t="shared" si="28"/>
        <v>N</v>
      </c>
      <c r="DD13" s="526" t="str">
        <f t="shared" si="29"/>
        <v>Vegetable Bun (L)</v>
      </c>
      <c r="DE13" s="565" t="str">
        <f t="shared" si="30"/>
        <v>BU8</v>
      </c>
      <c r="DF13" s="269">
        <f t="shared" si="31"/>
        <v>0</v>
      </c>
      <c r="DG13" s="428">
        <f t="shared" si="32"/>
        <v>0</v>
      </c>
      <c r="DH13" s="428">
        <f t="shared" si="33"/>
        <v>0</v>
      </c>
      <c r="DI13" s="428">
        <f t="shared" si="34"/>
        <v>0</v>
      </c>
      <c r="DJ13" s="428">
        <f t="shared" si="35"/>
        <v>0</v>
      </c>
      <c r="DK13" s="428">
        <f t="shared" si="36"/>
        <v>0</v>
      </c>
      <c r="DL13" s="428">
        <f t="shared" si="37"/>
        <v>0</v>
      </c>
      <c r="DM13" s="428">
        <f t="shared" si="38"/>
        <v>0</v>
      </c>
      <c r="DN13" s="428">
        <f t="shared" si="39"/>
        <v>0</v>
      </c>
      <c r="DO13" s="270">
        <f t="shared" si="40"/>
        <v>0</v>
      </c>
      <c r="DP13" s="428">
        <f t="shared" si="41"/>
        <v>0</v>
      </c>
      <c r="DQ13" s="428">
        <f t="shared" si="42"/>
        <v>0</v>
      </c>
      <c r="DR13" s="428">
        <f t="shared" si="43"/>
        <v>0</v>
      </c>
      <c r="DS13" s="428">
        <f t="shared" si="44"/>
        <v>0</v>
      </c>
      <c r="DT13" s="428">
        <f t="shared" si="45"/>
        <v>0</v>
      </c>
      <c r="DU13" s="429">
        <f t="shared" si="46"/>
        <v>0</v>
      </c>
      <c r="DV13" s="430">
        <f t="shared" si="47"/>
        <v>0</v>
      </c>
      <c r="DW13" s="440" t="str">
        <f t="shared" si="48"/>
        <v>N</v>
      </c>
      <c r="DX13" s="526" t="str">
        <f t="shared" si="49"/>
        <v>Vegetable Bun (L)</v>
      </c>
      <c r="DY13" s="565" t="str">
        <f t="shared" si="50"/>
        <v>BU8</v>
      </c>
      <c r="DZ13" s="269">
        <f t="shared" si="51"/>
        <v>0</v>
      </c>
      <c r="EA13" s="428">
        <f t="shared" si="52"/>
        <v>0</v>
      </c>
      <c r="EB13" s="428">
        <f t="shared" si="53"/>
        <v>0</v>
      </c>
      <c r="EC13" s="428">
        <f t="shared" si="54"/>
        <v>0</v>
      </c>
      <c r="ED13" s="428">
        <f t="shared" si="55"/>
        <v>0</v>
      </c>
      <c r="EE13" s="428">
        <f t="shared" si="56"/>
        <v>0</v>
      </c>
      <c r="EF13" s="428">
        <f t="shared" si="57"/>
        <v>0</v>
      </c>
      <c r="EG13" s="428">
        <f t="shared" si="58"/>
        <v>0</v>
      </c>
      <c r="EH13" s="428">
        <f t="shared" si="59"/>
        <v>0</v>
      </c>
      <c r="EI13" s="270">
        <f t="shared" si="60"/>
        <v>0</v>
      </c>
      <c r="EJ13" s="428">
        <f t="shared" si="61"/>
        <v>0</v>
      </c>
      <c r="EK13" s="428">
        <f t="shared" si="62"/>
        <v>0</v>
      </c>
      <c r="EL13" s="428">
        <f t="shared" si="63"/>
        <v>0</v>
      </c>
      <c r="EM13" s="428">
        <f t="shared" si="64"/>
        <v>0</v>
      </c>
      <c r="EN13" s="428">
        <f t="shared" si="65"/>
        <v>0</v>
      </c>
      <c r="EO13" s="429">
        <f t="shared" si="66"/>
        <v>0</v>
      </c>
      <c r="EP13" s="430">
        <f t="shared" si="67"/>
        <v>0</v>
      </c>
      <c r="EQ13" s="440" t="str">
        <f t="shared" si="68"/>
        <v>N</v>
      </c>
      <c r="ER13" s="526" t="str">
        <f t="shared" si="69"/>
        <v>Vegetable Bun (L)</v>
      </c>
      <c r="ES13" s="565" t="str">
        <f t="shared" si="70"/>
        <v>BU8</v>
      </c>
      <c r="ET13" s="269">
        <f t="shared" si="71"/>
        <v>0</v>
      </c>
      <c r="EU13" s="428">
        <f t="shared" si="72"/>
        <v>0</v>
      </c>
      <c r="EV13" s="428">
        <f t="shared" si="73"/>
        <v>0</v>
      </c>
      <c r="EW13" s="428">
        <f t="shared" si="74"/>
        <v>0</v>
      </c>
      <c r="EX13" s="428">
        <f t="shared" si="75"/>
        <v>0</v>
      </c>
      <c r="EY13" s="428">
        <f t="shared" si="76"/>
        <v>0</v>
      </c>
      <c r="EZ13" s="428">
        <f t="shared" si="77"/>
        <v>0</v>
      </c>
      <c r="FA13" s="428">
        <f t="shared" si="78"/>
        <v>0</v>
      </c>
      <c r="FB13" s="428">
        <f t="shared" si="79"/>
        <v>0</v>
      </c>
      <c r="FC13" s="270">
        <f t="shared" si="80"/>
        <v>0</v>
      </c>
      <c r="FD13" s="428">
        <f t="shared" si="81"/>
        <v>0</v>
      </c>
      <c r="FE13" s="428">
        <f t="shared" si="82"/>
        <v>0</v>
      </c>
      <c r="FF13" s="428">
        <f t="shared" si="83"/>
        <v>0</v>
      </c>
      <c r="FG13" s="428">
        <f t="shared" si="84"/>
        <v>0</v>
      </c>
      <c r="FH13" s="428">
        <f t="shared" si="85"/>
        <v>0</v>
      </c>
      <c r="FI13" s="429">
        <f t="shared" si="86"/>
        <v>0</v>
      </c>
      <c r="FJ13" s="430">
        <f t="shared" si="87"/>
        <v>0</v>
      </c>
    </row>
    <row r="14" spans="1:167" ht="20.100000000000001" customHeight="1" x14ac:dyDescent="0.25">
      <c r="A14" s="449" t="str">
        <f t="shared" si="13"/>
        <v>N</v>
      </c>
      <c r="B14" s="526" t="str">
        <f>'Delivery Summary'!B14</f>
        <v>Seeni Sambol Bun</v>
      </c>
      <c r="C14" s="565" t="str">
        <f>'Delivery Summary'!C14</f>
        <v>BU2</v>
      </c>
      <c r="D14" s="269"/>
      <c r="E14" s="428"/>
      <c r="F14" s="428"/>
      <c r="G14" s="428"/>
      <c r="H14" s="428"/>
      <c r="I14" s="428"/>
      <c r="J14" s="428"/>
      <c r="K14" s="428"/>
      <c r="L14" s="428"/>
      <c r="M14" s="270"/>
      <c r="N14" s="428"/>
      <c r="O14" s="428"/>
      <c r="P14" s="428"/>
      <c r="Q14" s="428"/>
      <c r="R14" s="428"/>
      <c r="S14" s="429"/>
      <c r="T14" s="430">
        <f t="shared" si="14"/>
        <v>0</v>
      </c>
      <c r="U14" s="1449"/>
      <c r="W14" s="440" t="str">
        <f t="shared" si="88"/>
        <v>N</v>
      </c>
      <c r="X14" s="526" t="str">
        <f t="shared" si="15"/>
        <v>Seeni Sambol Bun</v>
      </c>
      <c r="Y14" s="565" t="str">
        <f t="shared" si="16"/>
        <v>BU2</v>
      </c>
      <c r="Z14" s="269"/>
      <c r="AA14" s="428"/>
      <c r="AB14" s="428"/>
      <c r="AC14" s="428"/>
      <c r="AD14" s="428"/>
      <c r="AE14" s="428"/>
      <c r="AF14" s="428"/>
      <c r="AG14" s="428"/>
      <c r="AH14" s="428"/>
      <c r="AI14" s="270"/>
      <c r="AJ14" s="428"/>
      <c r="AK14" s="428"/>
      <c r="AL14" s="428"/>
      <c r="AM14" s="428"/>
      <c r="AN14" s="428"/>
      <c r="AO14" s="429"/>
      <c r="AP14" s="430">
        <f t="shared" si="17"/>
        <v>0</v>
      </c>
      <c r="AQ14" s="1449"/>
      <c r="AR14" s="440" t="str">
        <f t="shared" si="89"/>
        <v>N</v>
      </c>
      <c r="AS14" s="526" t="str">
        <f t="shared" si="18"/>
        <v>Seeni Sambol Bun</v>
      </c>
      <c r="AT14" s="565" t="str">
        <f t="shared" si="19"/>
        <v>BU2</v>
      </c>
      <c r="AU14" s="269"/>
      <c r="AV14" s="428"/>
      <c r="AW14" s="428"/>
      <c r="AX14" s="428"/>
      <c r="AY14" s="428"/>
      <c r="AZ14" s="428"/>
      <c r="BA14" s="428"/>
      <c r="BB14" s="428"/>
      <c r="BC14" s="428"/>
      <c r="BD14" s="270"/>
      <c r="BE14" s="428"/>
      <c r="BF14" s="428"/>
      <c r="BG14" s="428"/>
      <c r="BH14" s="428"/>
      <c r="BI14" s="428"/>
      <c r="BJ14" s="429"/>
      <c r="BK14" s="430">
        <f t="shared" si="20"/>
        <v>0</v>
      </c>
      <c r="BL14" s="1449"/>
      <c r="BM14" s="440" t="str">
        <f t="shared" si="90"/>
        <v>N</v>
      </c>
      <c r="BN14" s="526" t="str">
        <f t="shared" si="21"/>
        <v>Seeni Sambol Bun</v>
      </c>
      <c r="BO14" s="565" t="str">
        <f t="shared" si="22"/>
        <v>BU2</v>
      </c>
      <c r="BP14" s="269"/>
      <c r="BQ14" s="428"/>
      <c r="BR14" s="428"/>
      <c r="BS14" s="428"/>
      <c r="BT14" s="428"/>
      <c r="BU14" s="428"/>
      <c r="BV14" s="428"/>
      <c r="BW14" s="428"/>
      <c r="BX14" s="428"/>
      <c r="BY14" s="270"/>
      <c r="BZ14" s="428"/>
      <c r="CA14" s="428"/>
      <c r="CB14" s="428"/>
      <c r="CC14" s="428"/>
      <c r="CD14" s="428"/>
      <c r="CE14" s="429"/>
      <c r="CF14" s="430">
        <f t="shared" si="23"/>
        <v>0</v>
      </c>
      <c r="CG14" s="1449"/>
      <c r="CH14" s="440" t="str">
        <f t="shared" si="24"/>
        <v>Y</v>
      </c>
      <c r="CI14" s="526" t="str">
        <f t="shared" si="25"/>
        <v>Seeni Sambol Bun</v>
      </c>
      <c r="CJ14" s="565" t="str">
        <f t="shared" si="26"/>
        <v>BU2</v>
      </c>
      <c r="CK14" s="269"/>
      <c r="CL14" s="428">
        <v>0</v>
      </c>
      <c r="CM14" s="428"/>
      <c r="CN14" s="428"/>
      <c r="CO14" s="428"/>
      <c r="CP14" s="428"/>
      <c r="CQ14" s="428"/>
      <c r="CR14" s="428">
        <v>10</v>
      </c>
      <c r="CS14" s="428">
        <v>10</v>
      </c>
      <c r="CT14" s="270">
        <v>10</v>
      </c>
      <c r="CU14" s="428">
        <v>10</v>
      </c>
      <c r="CV14" s="428">
        <v>20</v>
      </c>
      <c r="CW14" s="428">
        <v>10</v>
      </c>
      <c r="CX14" s="428">
        <v>10</v>
      </c>
      <c r="CY14" s="428">
        <v>15</v>
      </c>
      <c r="CZ14" s="429"/>
      <c r="DA14" s="430">
        <f t="shared" si="27"/>
        <v>95</v>
      </c>
      <c r="DB14" s="1449"/>
      <c r="DC14" s="440" t="str">
        <f t="shared" si="28"/>
        <v>N</v>
      </c>
      <c r="DD14" s="526" t="str">
        <f t="shared" si="29"/>
        <v>Seeni Sambol Bun</v>
      </c>
      <c r="DE14" s="565" t="str">
        <f t="shared" si="30"/>
        <v>BU2</v>
      </c>
      <c r="DF14" s="269">
        <f t="shared" si="31"/>
        <v>0</v>
      </c>
      <c r="DG14" s="428">
        <f t="shared" si="32"/>
        <v>0</v>
      </c>
      <c r="DH14" s="428">
        <f t="shared" si="33"/>
        <v>0</v>
      </c>
      <c r="DI14" s="428">
        <f t="shared" si="34"/>
        <v>0</v>
      </c>
      <c r="DJ14" s="428">
        <f t="shared" si="35"/>
        <v>0</v>
      </c>
      <c r="DK14" s="428">
        <f t="shared" si="36"/>
        <v>0</v>
      </c>
      <c r="DL14" s="428">
        <f t="shared" si="37"/>
        <v>0</v>
      </c>
      <c r="DM14" s="428">
        <f t="shared" si="38"/>
        <v>0</v>
      </c>
      <c r="DN14" s="428">
        <f t="shared" si="39"/>
        <v>0</v>
      </c>
      <c r="DO14" s="270">
        <f t="shared" si="40"/>
        <v>0</v>
      </c>
      <c r="DP14" s="428">
        <f t="shared" si="41"/>
        <v>0</v>
      </c>
      <c r="DQ14" s="428">
        <f t="shared" si="42"/>
        <v>0</v>
      </c>
      <c r="DR14" s="428">
        <f t="shared" si="43"/>
        <v>0</v>
      </c>
      <c r="DS14" s="428">
        <f t="shared" si="44"/>
        <v>0</v>
      </c>
      <c r="DT14" s="428">
        <f t="shared" si="45"/>
        <v>0</v>
      </c>
      <c r="DU14" s="429">
        <f t="shared" si="46"/>
        <v>0</v>
      </c>
      <c r="DV14" s="430">
        <f t="shared" si="47"/>
        <v>0</v>
      </c>
      <c r="DW14" s="440" t="str">
        <f t="shared" si="48"/>
        <v>N</v>
      </c>
      <c r="DX14" s="526" t="str">
        <f t="shared" si="49"/>
        <v>Seeni Sambol Bun</v>
      </c>
      <c r="DY14" s="565" t="str">
        <f t="shared" si="50"/>
        <v>BU2</v>
      </c>
      <c r="DZ14" s="269">
        <f t="shared" si="51"/>
        <v>0</v>
      </c>
      <c r="EA14" s="428">
        <f t="shared" si="52"/>
        <v>0</v>
      </c>
      <c r="EB14" s="428">
        <f t="shared" si="53"/>
        <v>0</v>
      </c>
      <c r="EC14" s="428">
        <f t="shared" si="54"/>
        <v>0</v>
      </c>
      <c r="ED14" s="428">
        <f t="shared" si="55"/>
        <v>0</v>
      </c>
      <c r="EE14" s="428">
        <f t="shared" si="56"/>
        <v>0</v>
      </c>
      <c r="EF14" s="428">
        <f t="shared" si="57"/>
        <v>0</v>
      </c>
      <c r="EG14" s="428">
        <f t="shared" si="58"/>
        <v>0</v>
      </c>
      <c r="EH14" s="428">
        <f t="shared" si="59"/>
        <v>0</v>
      </c>
      <c r="EI14" s="270">
        <f t="shared" si="60"/>
        <v>0</v>
      </c>
      <c r="EJ14" s="428">
        <f t="shared" si="61"/>
        <v>0</v>
      </c>
      <c r="EK14" s="428">
        <f t="shared" si="62"/>
        <v>0</v>
      </c>
      <c r="EL14" s="428">
        <f t="shared" si="63"/>
        <v>0</v>
      </c>
      <c r="EM14" s="428">
        <f t="shared" si="64"/>
        <v>0</v>
      </c>
      <c r="EN14" s="428">
        <f t="shared" si="65"/>
        <v>0</v>
      </c>
      <c r="EO14" s="429">
        <f t="shared" si="66"/>
        <v>0</v>
      </c>
      <c r="EP14" s="430">
        <f t="shared" si="67"/>
        <v>0</v>
      </c>
      <c r="EQ14" s="440" t="str">
        <f t="shared" si="68"/>
        <v>N</v>
      </c>
      <c r="ER14" s="526" t="str">
        <f t="shared" si="69"/>
        <v>Seeni Sambol Bun</v>
      </c>
      <c r="ES14" s="565" t="str">
        <f t="shared" si="70"/>
        <v>BU2</v>
      </c>
      <c r="ET14" s="269">
        <f t="shared" si="71"/>
        <v>0</v>
      </c>
      <c r="EU14" s="428">
        <f t="shared" si="72"/>
        <v>0</v>
      </c>
      <c r="EV14" s="428">
        <f t="shared" si="73"/>
        <v>0</v>
      </c>
      <c r="EW14" s="428">
        <f t="shared" si="74"/>
        <v>0</v>
      </c>
      <c r="EX14" s="428">
        <f t="shared" si="75"/>
        <v>0</v>
      </c>
      <c r="EY14" s="428">
        <f t="shared" si="76"/>
        <v>0</v>
      </c>
      <c r="EZ14" s="428">
        <f t="shared" si="77"/>
        <v>0</v>
      </c>
      <c r="FA14" s="428">
        <f t="shared" si="78"/>
        <v>0</v>
      </c>
      <c r="FB14" s="428">
        <f t="shared" si="79"/>
        <v>0</v>
      </c>
      <c r="FC14" s="270">
        <f t="shared" si="80"/>
        <v>0</v>
      </c>
      <c r="FD14" s="428">
        <f t="shared" si="81"/>
        <v>0</v>
      </c>
      <c r="FE14" s="428">
        <f t="shared" si="82"/>
        <v>0</v>
      </c>
      <c r="FF14" s="428">
        <f t="shared" si="83"/>
        <v>0</v>
      </c>
      <c r="FG14" s="428">
        <f t="shared" si="84"/>
        <v>0</v>
      </c>
      <c r="FH14" s="428">
        <f t="shared" si="85"/>
        <v>0</v>
      </c>
      <c r="FI14" s="429">
        <f t="shared" si="86"/>
        <v>0</v>
      </c>
      <c r="FJ14" s="430">
        <f t="shared" si="87"/>
        <v>0</v>
      </c>
    </row>
    <row r="15" spans="1:167" ht="20.100000000000001" customHeight="1" x14ac:dyDescent="0.25">
      <c r="A15" s="449" t="str">
        <f t="shared" si="13"/>
        <v>N</v>
      </c>
      <c r="B15" s="526" t="str">
        <f>'Delivery Summary'!B15</f>
        <v>Tea Bun</v>
      </c>
      <c r="C15" s="565" t="str">
        <f>'Delivery Summary'!C15</f>
        <v>BU4</v>
      </c>
      <c r="D15" s="269"/>
      <c r="E15" s="428"/>
      <c r="F15" s="428"/>
      <c r="G15" s="428"/>
      <c r="H15" s="428"/>
      <c r="I15" s="428"/>
      <c r="J15" s="428"/>
      <c r="K15" s="428"/>
      <c r="L15" s="428"/>
      <c r="M15" s="270"/>
      <c r="N15" s="428"/>
      <c r="O15" s="428"/>
      <c r="P15" s="428"/>
      <c r="Q15" s="428"/>
      <c r="R15" s="428"/>
      <c r="S15" s="429"/>
      <c r="T15" s="430">
        <f t="shared" si="14"/>
        <v>0</v>
      </c>
      <c r="U15" s="1449"/>
      <c r="W15" s="440" t="str">
        <f t="shared" si="88"/>
        <v>Y</v>
      </c>
      <c r="X15" s="526" t="str">
        <f t="shared" si="15"/>
        <v>Tea Bun</v>
      </c>
      <c r="Y15" s="565" t="str">
        <f t="shared" si="16"/>
        <v>BU4</v>
      </c>
      <c r="Z15" s="269"/>
      <c r="AA15" s="428"/>
      <c r="AB15" s="428"/>
      <c r="AC15" s="428"/>
      <c r="AD15" s="428">
        <v>0</v>
      </c>
      <c r="AE15" s="428">
        <v>2</v>
      </c>
      <c r="AF15" s="428">
        <v>2</v>
      </c>
      <c r="AG15" s="428">
        <v>2</v>
      </c>
      <c r="AH15" s="428">
        <v>2</v>
      </c>
      <c r="AI15" s="270">
        <v>2</v>
      </c>
      <c r="AJ15" s="428">
        <v>2</v>
      </c>
      <c r="AK15" s="428">
        <v>2</v>
      </c>
      <c r="AL15" s="428">
        <v>3</v>
      </c>
      <c r="AM15" s="428">
        <v>3</v>
      </c>
      <c r="AN15" s="428">
        <v>10</v>
      </c>
      <c r="AO15" s="429"/>
      <c r="AP15" s="430">
        <f t="shared" si="17"/>
        <v>30</v>
      </c>
      <c r="AQ15" s="1449"/>
      <c r="AR15" s="440" t="str">
        <f t="shared" si="89"/>
        <v>Y</v>
      </c>
      <c r="AS15" s="526" t="str">
        <f t="shared" si="18"/>
        <v>Tea Bun</v>
      </c>
      <c r="AT15" s="565" t="str">
        <f t="shared" si="19"/>
        <v>BU4</v>
      </c>
      <c r="AU15" s="269"/>
      <c r="AV15" s="428"/>
      <c r="AW15" s="428"/>
      <c r="AX15" s="428"/>
      <c r="AY15" s="428">
        <v>0</v>
      </c>
      <c r="AZ15" s="428">
        <v>2</v>
      </c>
      <c r="BA15" s="428">
        <v>2</v>
      </c>
      <c r="BB15" s="428">
        <v>2</v>
      </c>
      <c r="BC15" s="428">
        <v>3</v>
      </c>
      <c r="BD15" s="270">
        <v>3</v>
      </c>
      <c r="BE15" s="428">
        <v>3</v>
      </c>
      <c r="BF15" s="428">
        <v>3</v>
      </c>
      <c r="BG15" s="428">
        <v>3</v>
      </c>
      <c r="BH15" s="428">
        <v>5</v>
      </c>
      <c r="BI15" s="428">
        <v>14</v>
      </c>
      <c r="BJ15" s="429"/>
      <c r="BK15" s="430">
        <f t="shared" si="20"/>
        <v>40</v>
      </c>
      <c r="BL15" s="1449"/>
      <c r="BM15" s="440" t="str">
        <f t="shared" si="90"/>
        <v>Y</v>
      </c>
      <c r="BN15" s="526" t="str">
        <f t="shared" si="21"/>
        <v>Tea Bun</v>
      </c>
      <c r="BO15" s="565" t="str">
        <f t="shared" si="22"/>
        <v>BU4</v>
      </c>
      <c r="BP15" s="269"/>
      <c r="BQ15" s="428"/>
      <c r="BR15" s="428"/>
      <c r="BS15" s="428"/>
      <c r="BT15" s="428">
        <v>0</v>
      </c>
      <c r="BU15" s="428">
        <v>2</v>
      </c>
      <c r="BV15" s="428">
        <v>2</v>
      </c>
      <c r="BW15" s="428">
        <v>2</v>
      </c>
      <c r="BX15" s="428">
        <v>3</v>
      </c>
      <c r="BY15" s="270">
        <v>3</v>
      </c>
      <c r="BZ15" s="428">
        <v>3</v>
      </c>
      <c r="CA15" s="428">
        <v>3</v>
      </c>
      <c r="CB15" s="428">
        <v>3</v>
      </c>
      <c r="CC15" s="428">
        <v>5</v>
      </c>
      <c r="CD15" s="428">
        <v>14</v>
      </c>
      <c r="CE15" s="429"/>
      <c r="CF15" s="430">
        <f t="shared" si="23"/>
        <v>40</v>
      </c>
      <c r="CG15" s="1449"/>
      <c r="CH15" s="440" t="str">
        <f t="shared" si="24"/>
        <v>Y</v>
      </c>
      <c r="CI15" s="526" t="str">
        <f t="shared" si="25"/>
        <v>Tea Bun</v>
      </c>
      <c r="CJ15" s="565" t="str">
        <f t="shared" si="26"/>
        <v>BU4</v>
      </c>
      <c r="CK15" s="269"/>
      <c r="CL15" s="428">
        <v>0</v>
      </c>
      <c r="CM15" s="428"/>
      <c r="CN15" s="428"/>
      <c r="CO15" s="428"/>
      <c r="CP15" s="428"/>
      <c r="CQ15" s="428"/>
      <c r="CR15" s="428">
        <v>30</v>
      </c>
      <c r="CS15" s="428">
        <v>20</v>
      </c>
      <c r="CT15" s="270">
        <v>20</v>
      </c>
      <c r="CU15" s="428">
        <v>10</v>
      </c>
      <c r="CV15" s="428">
        <v>50</v>
      </c>
      <c r="CW15" s="428">
        <v>25</v>
      </c>
      <c r="CX15" s="428">
        <v>25</v>
      </c>
      <c r="CY15" s="428">
        <v>50</v>
      </c>
      <c r="CZ15" s="429"/>
      <c r="DA15" s="430">
        <f t="shared" si="27"/>
        <v>230</v>
      </c>
      <c r="DB15" s="1449"/>
      <c r="DC15" s="440" t="str">
        <f t="shared" si="28"/>
        <v>Y</v>
      </c>
      <c r="DD15" s="526" t="str">
        <f t="shared" si="29"/>
        <v>Tea Bun</v>
      </c>
      <c r="DE15" s="565" t="str">
        <f t="shared" si="30"/>
        <v>BU4</v>
      </c>
      <c r="DF15" s="269">
        <f t="shared" si="31"/>
        <v>0</v>
      </c>
      <c r="DG15" s="428">
        <f t="shared" si="32"/>
        <v>0</v>
      </c>
      <c r="DH15" s="428">
        <f t="shared" si="33"/>
        <v>0</v>
      </c>
      <c r="DI15" s="428">
        <f t="shared" si="34"/>
        <v>0</v>
      </c>
      <c r="DJ15" s="428">
        <f t="shared" si="35"/>
        <v>0</v>
      </c>
      <c r="DK15" s="428">
        <f t="shared" si="36"/>
        <v>2</v>
      </c>
      <c r="DL15" s="428">
        <f t="shared" si="37"/>
        <v>2</v>
      </c>
      <c r="DM15" s="428">
        <f t="shared" si="38"/>
        <v>2</v>
      </c>
      <c r="DN15" s="428">
        <f t="shared" si="39"/>
        <v>2</v>
      </c>
      <c r="DO15" s="270">
        <f t="shared" si="40"/>
        <v>2</v>
      </c>
      <c r="DP15" s="428">
        <f t="shared" si="41"/>
        <v>2</v>
      </c>
      <c r="DQ15" s="428">
        <f t="shared" si="42"/>
        <v>2</v>
      </c>
      <c r="DR15" s="428">
        <f t="shared" si="43"/>
        <v>3</v>
      </c>
      <c r="DS15" s="428">
        <f t="shared" si="44"/>
        <v>3</v>
      </c>
      <c r="DT15" s="428">
        <f t="shared" si="45"/>
        <v>10</v>
      </c>
      <c r="DU15" s="429">
        <f t="shared" si="46"/>
        <v>0</v>
      </c>
      <c r="DV15" s="430">
        <f t="shared" si="47"/>
        <v>30</v>
      </c>
      <c r="DW15" s="440" t="str">
        <f t="shared" si="48"/>
        <v>Y</v>
      </c>
      <c r="DX15" s="526" t="str">
        <f t="shared" si="49"/>
        <v>Tea Bun</v>
      </c>
      <c r="DY15" s="565" t="str">
        <f t="shared" si="50"/>
        <v>BU4</v>
      </c>
      <c r="DZ15" s="269">
        <f t="shared" si="51"/>
        <v>0</v>
      </c>
      <c r="EA15" s="428">
        <f t="shared" si="52"/>
        <v>0</v>
      </c>
      <c r="EB15" s="428">
        <f t="shared" si="53"/>
        <v>0</v>
      </c>
      <c r="EC15" s="428">
        <f t="shared" si="54"/>
        <v>0</v>
      </c>
      <c r="ED15" s="428">
        <f t="shared" si="55"/>
        <v>0</v>
      </c>
      <c r="EE15" s="428">
        <f t="shared" si="56"/>
        <v>2</v>
      </c>
      <c r="EF15" s="428">
        <f t="shared" si="57"/>
        <v>2</v>
      </c>
      <c r="EG15" s="428">
        <f t="shared" si="58"/>
        <v>2</v>
      </c>
      <c r="EH15" s="428">
        <f t="shared" si="59"/>
        <v>3</v>
      </c>
      <c r="EI15" s="270">
        <f t="shared" si="60"/>
        <v>3</v>
      </c>
      <c r="EJ15" s="428">
        <f t="shared" si="61"/>
        <v>3</v>
      </c>
      <c r="EK15" s="428">
        <f t="shared" si="62"/>
        <v>3</v>
      </c>
      <c r="EL15" s="428">
        <f t="shared" si="63"/>
        <v>3</v>
      </c>
      <c r="EM15" s="428">
        <f t="shared" si="64"/>
        <v>5</v>
      </c>
      <c r="EN15" s="428">
        <f t="shared" si="65"/>
        <v>14</v>
      </c>
      <c r="EO15" s="429">
        <f t="shared" si="66"/>
        <v>0</v>
      </c>
      <c r="EP15" s="430">
        <f t="shared" si="67"/>
        <v>40</v>
      </c>
      <c r="EQ15" s="440" t="str">
        <f t="shared" si="68"/>
        <v>Y</v>
      </c>
      <c r="ER15" s="526" t="str">
        <f t="shared" si="69"/>
        <v>Tea Bun</v>
      </c>
      <c r="ES15" s="565" t="str">
        <f t="shared" si="70"/>
        <v>BU4</v>
      </c>
      <c r="ET15" s="269">
        <f t="shared" si="71"/>
        <v>0</v>
      </c>
      <c r="EU15" s="428">
        <f t="shared" si="72"/>
        <v>0</v>
      </c>
      <c r="EV15" s="428">
        <f t="shared" si="73"/>
        <v>0</v>
      </c>
      <c r="EW15" s="428">
        <f t="shared" si="74"/>
        <v>0</v>
      </c>
      <c r="EX15" s="428">
        <f t="shared" si="75"/>
        <v>0</v>
      </c>
      <c r="EY15" s="428">
        <f t="shared" si="76"/>
        <v>2</v>
      </c>
      <c r="EZ15" s="428">
        <f t="shared" si="77"/>
        <v>2</v>
      </c>
      <c r="FA15" s="428">
        <f t="shared" si="78"/>
        <v>2</v>
      </c>
      <c r="FB15" s="428">
        <f t="shared" si="79"/>
        <v>3</v>
      </c>
      <c r="FC15" s="270">
        <f t="shared" si="80"/>
        <v>3</v>
      </c>
      <c r="FD15" s="428">
        <f t="shared" si="81"/>
        <v>3</v>
      </c>
      <c r="FE15" s="428">
        <f t="shared" si="82"/>
        <v>3</v>
      </c>
      <c r="FF15" s="428">
        <f t="shared" si="83"/>
        <v>3</v>
      </c>
      <c r="FG15" s="428">
        <f t="shared" si="84"/>
        <v>5</v>
      </c>
      <c r="FH15" s="428">
        <f t="shared" si="85"/>
        <v>14</v>
      </c>
      <c r="FI15" s="429">
        <f t="shared" si="86"/>
        <v>0</v>
      </c>
      <c r="FJ15" s="430">
        <f t="shared" si="87"/>
        <v>40</v>
      </c>
    </row>
    <row r="16" spans="1:167" ht="20.100000000000001" customHeight="1" x14ac:dyDescent="0.25">
      <c r="A16" s="449" t="str">
        <f t="shared" si="13"/>
        <v>N</v>
      </c>
      <c r="B16" s="526" t="str">
        <f>'Delivery Summary'!B16</f>
        <v>Sugar Bun</v>
      </c>
      <c r="C16" s="565" t="str">
        <f>'Delivery Summary'!C16</f>
        <v>BU5</v>
      </c>
      <c r="D16" s="269"/>
      <c r="E16" s="428"/>
      <c r="F16" s="428"/>
      <c r="G16" s="428"/>
      <c r="H16" s="428"/>
      <c r="I16" s="428"/>
      <c r="J16" s="428"/>
      <c r="K16" s="428"/>
      <c r="L16" s="428"/>
      <c r="M16" s="270"/>
      <c r="N16" s="428"/>
      <c r="O16" s="428"/>
      <c r="P16" s="428"/>
      <c r="Q16" s="428"/>
      <c r="R16" s="428"/>
      <c r="S16" s="429"/>
      <c r="T16" s="430">
        <f t="shared" si="14"/>
        <v>0</v>
      </c>
      <c r="U16" s="1449"/>
      <c r="W16" s="440" t="str">
        <f t="shared" si="88"/>
        <v>N</v>
      </c>
      <c r="X16" s="526" t="str">
        <f t="shared" si="15"/>
        <v>Sugar Bun</v>
      </c>
      <c r="Y16" s="565" t="str">
        <f t="shared" si="16"/>
        <v>BU5</v>
      </c>
      <c r="Z16" s="269"/>
      <c r="AA16" s="428"/>
      <c r="AB16" s="428"/>
      <c r="AC16" s="428"/>
      <c r="AD16" s="428"/>
      <c r="AE16" s="428"/>
      <c r="AF16" s="428"/>
      <c r="AG16" s="428"/>
      <c r="AH16" s="428"/>
      <c r="AI16" s="270"/>
      <c r="AJ16" s="428"/>
      <c r="AK16" s="428"/>
      <c r="AL16" s="428"/>
      <c r="AM16" s="428"/>
      <c r="AN16" s="428"/>
      <c r="AO16" s="429"/>
      <c r="AP16" s="430">
        <f t="shared" si="17"/>
        <v>0</v>
      </c>
      <c r="AQ16" s="1449"/>
      <c r="AR16" s="440" t="str">
        <f t="shared" si="89"/>
        <v>N</v>
      </c>
      <c r="AS16" s="526" t="str">
        <f t="shared" si="18"/>
        <v>Sugar Bun</v>
      </c>
      <c r="AT16" s="565" t="str">
        <f t="shared" si="19"/>
        <v>BU5</v>
      </c>
      <c r="AU16" s="269"/>
      <c r="AV16" s="428"/>
      <c r="AW16" s="428"/>
      <c r="AX16" s="428"/>
      <c r="AY16" s="428"/>
      <c r="AZ16" s="428"/>
      <c r="BA16" s="428"/>
      <c r="BB16" s="428"/>
      <c r="BC16" s="428"/>
      <c r="BD16" s="270"/>
      <c r="BE16" s="428"/>
      <c r="BF16" s="428"/>
      <c r="BG16" s="428"/>
      <c r="BH16" s="428"/>
      <c r="BI16" s="428"/>
      <c r="BJ16" s="429"/>
      <c r="BK16" s="430">
        <f t="shared" si="20"/>
        <v>0</v>
      </c>
      <c r="BL16" s="1449"/>
      <c r="BM16" s="440" t="str">
        <f t="shared" si="90"/>
        <v>N</v>
      </c>
      <c r="BN16" s="526" t="str">
        <f t="shared" si="21"/>
        <v>Sugar Bun</v>
      </c>
      <c r="BO16" s="565" t="str">
        <f t="shared" si="22"/>
        <v>BU5</v>
      </c>
      <c r="BP16" s="269"/>
      <c r="BQ16" s="428"/>
      <c r="BR16" s="428"/>
      <c r="BS16" s="428"/>
      <c r="BT16" s="428"/>
      <c r="BU16" s="428"/>
      <c r="BV16" s="428"/>
      <c r="BW16" s="428"/>
      <c r="BX16" s="428"/>
      <c r="BY16" s="270"/>
      <c r="BZ16" s="428"/>
      <c r="CA16" s="428"/>
      <c r="CB16" s="428"/>
      <c r="CC16" s="428"/>
      <c r="CD16" s="428"/>
      <c r="CE16" s="429"/>
      <c r="CF16" s="430">
        <f t="shared" si="23"/>
        <v>0</v>
      </c>
      <c r="CG16" s="1449"/>
      <c r="CH16" s="440" t="str">
        <f t="shared" si="24"/>
        <v>N</v>
      </c>
      <c r="CI16" s="526" t="str">
        <f t="shared" si="25"/>
        <v>Sugar Bun</v>
      </c>
      <c r="CJ16" s="565" t="str">
        <f t="shared" si="26"/>
        <v>BU5</v>
      </c>
      <c r="CK16" s="269"/>
      <c r="CL16" s="428"/>
      <c r="CM16" s="428"/>
      <c r="CN16" s="428"/>
      <c r="CO16" s="428"/>
      <c r="CP16" s="428"/>
      <c r="CQ16" s="428"/>
      <c r="CR16" s="428"/>
      <c r="CS16" s="428"/>
      <c r="CT16" s="270"/>
      <c r="CU16" s="428"/>
      <c r="CV16" s="428"/>
      <c r="CW16" s="428"/>
      <c r="CX16" s="428"/>
      <c r="CY16" s="428"/>
      <c r="CZ16" s="429"/>
      <c r="DA16" s="430">
        <f t="shared" si="27"/>
        <v>0</v>
      </c>
      <c r="DB16" s="1449"/>
      <c r="DC16" s="440" t="str">
        <f t="shared" si="28"/>
        <v>N</v>
      </c>
      <c r="DD16" s="526" t="str">
        <f t="shared" si="29"/>
        <v>Sugar Bun</v>
      </c>
      <c r="DE16" s="565" t="str">
        <f t="shared" si="30"/>
        <v>BU5</v>
      </c>
      <c r="DF16" s="269">
        <f t="shared" si="31"/>
        <v>0</v>
      </c>
      <c r="DG16" s="428">
        <f t="shared" si="32"/>
        <v>0</v>
      </c>
      <c r="DH16" s="428">
        <f t="shared" si="33"/>
        <v>0</v>
      </c>
      <c r="DI16" s="428">
        <f t="shared" si="34"/>
        <v>0</v>
      </c>
      <c r="DJ16" s="428">
        <f t="shared" si="35"/>
        <v>0</v>
      </c>
      <c r="DK16" s="428">
        <f t="shared" si="36"/>
        <v>0</v>
      </c>
      <c r="DL16" s="428">
        <f t="shared" si="37"/>
        <v>0</v>
      </c>
      <c r="DM16" s="428">
        <f t="shared" si="38"/>
        <v>0</v>
      </c>
      <c r="DN16" s="428">
        <f t="shared" si="39"/>
        <v>0</v>
      </c>
      <c r="DO16" s="270">
        <f t="shared" si="40"/>
        <v>0</v>
      </c>
      <c r="DP16" s="428">
        <f t="shared" si="41"/>
        <v>0</v>
      </c>
      <c r="DQ16" s="428">
        <f t="shared" si="42"/>
        <v>0</v>
      </c>
      <c r="DR16" s="428">
        <f t="shared" si="43"/>
        <v>0</v>
      </c>
      <c r="DS16" s="428">
        <f t="shared" si="44"/>
        <v>0</v>
      </c>
      <c r="DT16" s="428">
        <f t="shared" si="45"/>
        <v>0</v>
      </c>
      <c r="DU16" s="429">
        <f t="shared" si="46"/>
        <v>0</v>
      </c>
      <c r="DV16" s="430">
        <f t="shared" si="47"/>
        <v>0</v>
      </c>
      <c r="DW16" s="440" t="str">
        <f t="shared" si="48"/>
        <v>N</v>
      </c>
      <c r="DX16" s="526" t="str">
        <f t="shared" si="49"/>
        <v>Sugar Bun</v>
      </c>
      <c r="DY16" s="565" t="str">
        <f t="shared" si="50"/>
        <v>BU5</v>
      </c>
      <c r="DZ16" s="269">
        <f t="shared" si="51"/>
        <v>0</v>
      </c>
      <c r="EA16" s="428">
        <f t="shared" si="52"/>
        <v>0</v>
      </c>
      <c r="EB16" s="428">
        <f t="shared" si="53"/>
        <v>0</v>
      </c>
      <c r="EC16" s="428">
        <f t="shared" si="54"/>
        <v>0</v>
      </c>
      <c r="ED16" s="428">
        <f t="shared" si="55"/>
        <v>0</v>
      </c>
      <c r="EE16" s="428">
        <f t="shared" si="56"/>
        <v>0</v>
      </c>
      <c r="EF16" s="428">
        <f t="shared" si="57"/>
        <v>0</v>
      </c>
      <c r="EG16" s="428">
        <f t="shared" si="58"/>
        <v>0</v>
      </c>
      <c r="EH16" s="428">
        <f t="shared" si="59"/>
        <v>0</v>
      </c>
      <c r="EI16" s="270">
        <f t="shared" si="60"/>
        <v>0</v>
      </c>
      <c r="EJ16" s="428">
        <f t="shared" si="61"/>
        <v>0</v>
      </c>
      <c r="EK16" s="428">
        <f t="shared" si="62"/>
        <v>0</v>
      </c>
      <c r="EL16" s="428">
        <f t="shared" si="63"/>
        <v>0</v>
      </c>
      <c r="EM16" s="428">
        <f t="shared" si="64"/>
        <v>0</v>
      </c>
      <c r="EN16" s="428">
        <f t="shared" si="65"/>
        <v>0</v>
      </c>
      <c r="EO16" s="429">
        <f t="shared" si="66"/>
        <v>0</v>
      </c>
      <c r="EP16" s="430">
        <f t="shared" si="67"/>
        <v>0</v>
      </c>
      <c r="EQ16" s="440" t="str">
        <f t="shared" si="68"/>
        <v>N</v>
      </c>
      <c r="ER16" s="526" t="str">
        <f t="shared" si="69"/>
        <v>Sugar Bun</v>
      </c>
      <c r="ES16" s="565" t="str">
        <f t="shared" si="70"/>
        <v>BU5</v>
      </c>
      <c r="ET16" s="269">
        <f t="shared" si="71"/>
        <v>0</v>
      </c>
      <c r="EU16" s="428">
        <f t="shared" si="72"/>
        <v>0</v>
      </c>
      <c r="EV16" s="428">
        <f t="shared" si="73"/>
        <v>0</v>
      </c>
      <c r="EW16" s="428">
        <f t="shared" si="74"/>
        <v>0</v>
      </c>
      <c r="EX16" s="428">
        <f t="shared" si="75"/>
        <v>0</v>
      </c>
      <c r="EY16" s="428">
        <f t="shared" si="76"/>
        <v>0</v>
      </c>
      <c r="EZ16" s="428">
        <f t="shared" si="77"/>
        <v>0</v>
      </c>
      <c r="FA16" s="428">
        <f t="shared" si="78"/>
        <v>0</v>
      </c>
      <c r="FB16" s="428">
        <f t="shared" si="79"/>
        <v>0</v>
      </c>
      <c r="FC16" s="270">
        <f t="shared" si="80"/>
        <v>0</v>
      </c>
      <c r="FD16" s="428">
        <f t="shared" si="81"/>
        <v>0</v>
      </c>
      <c r="FE16" s="428">
        <f t="shared" si="82"/>
        <v>0</v>
      </c>
      <c r="FF16" s="428">
        <f t="shared" si="83"/>
        <v>0</v>
      </c>
      <c r="FG16" s="428">
        <f t="shared" si="84"/>
        <v>0</v>
      </c>
      <c r="FH16" s="428">
        <f t="shared" si="85"/>
        <v>0</v>
      </c>
      <c r="FI16" s="429">
        <f t="shared" si="86"/>
        <v>0</v>
      </c>
      <c r="FJ16" s="430">
        <f t="shared" si="87"/>
        <v>0</v>
      </c>
    </row>
    <row r="17" spans="1:166" ht="20.100000000000001" customHeight="1" x14ac:dyDescent="0.25">
      <c r="A17" s="449" t="str">
        <f t="shared" si="13"/>
        <v>Y</v>
      </c>
      <c r="B17" s="526" t="str">
        <f>'Delivery Summary'!B17</f>
        <v>Sugar Candy Bun</v>
      </c>
      <c r="C17" s="565" t="str">
        <f>'Delivery Summary'!C17</f>
        <v>BU6</v>
      </c>
      <c r="D17" s="269"/>
      <c r="E17" s="428"/>
      <c r="F17" s="428"/>
      <c r="G17" s="428"/>
      <c r="H17" s="428">
        <v>0</v>
      </c>
      <c r="I17" s="428">
        <v>1</v>
      </c>
      <c r="J17" s="428">
        <v>2</v>
      </c>
      <c r="K17" s="428">
        <v>2</v>
      </c>
      <c r="L17" s="428">
        <v>2</v>
      </c>
      <c r="M17" s="270">
        <v>2</v>
      </c>
      <c r="N17" s="428">
        <v>1</v>
      </c>
      <c r="O17" s="428">
        <v>2</v>
      </c>
      <c r="P17" s="428">
        <v>4</v>
      </c>
      <c r="Q17" s="428">
        <v>2</v>
      </c>
      <c r="R17" s="428">
        <v>8</v>
      </c>
      <c r="S17" s="429"/>
      <c r="T17" s="430">
        <f t="shared" si="14"/>
        <v>26</v>
      </c>
      <c r="U17" s="1449"/>
      <c r="W17" s="440" t="str">
        <f t="shared" si="88"/>
        <v>Y</v>
      </c>
      <c r="X17" s="526" t="str">
        <f t="shared" si="15"/>
        <v>Sugar Candy Bun</v>
      </c>
      <c r="Y17" s="565" t="str">
        <f t="shared" si="16"/>
        <v>BU6</v>
      </c>
      <c r="Z17" s="269"/>
      <c r="AA17" s="428"/>
      <c r="AB17" s="428"/>
      <c r="AC17" s="428"/>
      <c r="AD17" s="428">
        <v>0</v>
      </c>
      <c r="AE17" s="428">
        <v>1</v>
      </c>
      <c r="AF17" s="428">
        <v>2</v>
      </c>
      <c r="AG17" s="428">
        <v>2</v>
      </c>
      <c r="AH17" s="428">
        <v>2</v>
      </c>
      <c r="AI17" s="270">
        <v>2</v>
      </c>
      <c r="AJ17" s="428">
        <v>1</v>
      </c>
      <c r="AK17" s="428">
        <v>2</v>
      </c>
      <c r="AL17" s="428">
        <v>4</v>
      </c>
      <c r="AM17" s="428">
        <v>2</v>
      </c>
      <c r="AN17" s="428">
        <v>8</v>
      </c>
      <c r="AO17" s="429"/>
      <c r="AP17" s="430">
        <f t="shared" si="17"/>
        <v>26</v>
      </c>
      <c r="AQ17" s="1449"/>
      <c r="AR17" s="440" t="str">
        <f t="shared" si="89"/>
        <v>Y</v>
      </c>
      <c r="AS17" s="526" t="str">
        <f t="shared" si="18"/>
        <v>Sugar Candy Bun</v>
      </c>
      <c r="AT17" s="565" t="str">
        <f t="shared" si="19"/>
        <v>BU6</v>
      </c>
      <c r="AU17" s="269"/>
      <c r="AV17" s="428"/>
      <c r="AW17" s="428"/>
      <c r="AX17" s="428"/>
      <c r="AY17" s="428">
        <v>0</v>
      </c>
      <c r="AZ17" s="428">
        <v>1</v>
      </c>
      <c r="BA17" s="428">
        <v>2</v>
      </c>
      <c r="BB17" s="428">
        <v>2</v>
      </c>
      <c r="BC17" s="428">
        <v>2</v>
      </c>
      <c r="BD17" s="270">
        <v>2</v>
      </c>
      <c r="BE17" s="428">
        <v>2</v>
      </c>
      <c r="BF17" s="428">
        <v>2</v>
      </c>
      <c r="BG17" s="428">
        <v>2</v>
      </c>
      <c r="BH17" s="428">
        <v>2</v>
      </c>
      <c r="BI17" s="428">
        <v>6</v>
      </c>
      <c r="BJ17" s="429"/>
      <c r="BK17" s="430">
        <f t="shared" si="20"/>
        <v>23</v>
      </c>
      <c r="BL17" s="1449"/>
      <c r="BM17" s="440" t="str">
        <f t="shared" si="90"/>
        <v>Y</v>
      </c>
      <c r="BN17" s="526" t="str">
        <f t="shared" si="21"/>
        <v>Sugar Candy Bun</v>
      </c>
      <c r="BO17" s="565" t="str">
        <f t="shared" si="22"/>
        <v>BU6</v>
      </c>
      <c r="BP17" s="269"/>
      <c r="BQ17" s="428"/>
      <c r="BR17" s="428"/>
      <c r="BS17" s="428"/>
      <c r="BT17" s="428">
        <v>0</v>
      </c>
      <c r="BU17" s="428">
        <v>1</v>
      </c>
      <c r="BV17" s="428">
        <v>2</v>
      </c>
      <c r="BW17" s="428">
        <v>2</v>
      </c>
      <c r="BX17" s="428">
        <v>2</v>
      </c>
      <c r="BY17" s="270">
        <v>2</v>
      </c>
      <c r="BZ17" s="428">
        <v>2</v>
      </c>
      <c r="CA17" s="428">
        <v>2</v>
      </c>
      <c r="CB17" s="428">
        <v>2</v>
      </c>
      <c r="CC17" s="428">
        <v>2</v>
      </c>
      <c r="CD17" s="428">
        <v>6</v>
      </c>
      <c r="CE17" s="429"/>
      <c r="CF17" s="430">
        <f t="shared" si="23"/>
        <v>23</v>
      </c>
      <c r="CG17" s="1449"/>
      <c r="CH17" s="440" t="str">
        <f t="shared" si="24"/>
        <v>Y</v>
      </c>
      <c r="CI17" s="526" t="str">
        <f t="shared" si="25"/>
        <v>Sugar Candy Bun</v>
      </c>
      <c r="CJ17" s="565" t="str">
        <f t="shared" si="26"/>
        <v>BU6</v>
      </c>
      <c r="CK17" s="269"/>
      <c r="CL17" s="428">
        <v>0</v>
      </c>
      <c r="CM17" s="428"/>
      <c r="CN17" s="428"/>
      <c r="CO17" s="428"/>
      <c r="CP17" s="428"/>
      <c r="CQ17" s="428"/>
      <c r="CR17" s="428">
        <v>3</v>
      </c>
      <c r="CS17" s="428">
        <v>3</v>
      </c>
      <c r="CT17" s="270">
        <v>3</v>
      </c>
      <c r="CU17" s="428">
        <v>3</v>
      </c>
      <c r="CV17" s="428">
        <v>5</v>
      </c>
      <c r="CW17" s="428">
        <v>5</v>
      </c>
      <c r="CX17" s="428">
        <v>3</v>
      </c>
      <c r="CY17" s="428">
        <v>5</v>
      </c>
      <c r="CZ17" s="429"/>
      <c r="DA17" s="430">
        <f t="shared" si="27"/>
        <v>30</v>
      </c>
      <c r="DB17" s="1449"/>
      <c r="DC17" s="440" t="str">
        <f t="shared" si="28"/>
        <v>Y</v>
      </c>
      <c r="DD17" s="526" t="str">
        <f t="shared" si="29"/>
        <v>Sugar Candy Bun</v>
      </c>
      <c r="DE17" s="565" t="str">
        <f t="shared" si="30"/>
        <v>BU6</v>
      </c>
      <c r="DF17" s="269">
        <f t="shared" si="31"/>
        <v>0</v>
      </c>
      <c r="DG17" s="428">
        <f t="shared" si="32"/>
        <v>0</v>
      </c>
      <c r="DH17" s="428">
        <f t="shared" si="33"/>
        <v>0</v>
      </c>
      <c r="DI17" s="428">
        <f t="shared" si="34"/>
        <v>0</v>
      </c>
      <c r="DJ17" s="428">
        <f t="shared" si="35"/>
        <v>0</v>
      </c>
      <c r="DK17" s="428">
        <f t="shared" si="36"/>
        <v>1</v>
      </c>
      <c r="DL17" s="428">
        <f t="shared" si="37"/>
        <v>2</v>
      </c>
      <c r="DM17" s="428">
        <f t="shared" si="38"/>
        <v>2</v>
      </c>
      <c r="DN17" s="428">
        <f t="shared" si="39"/>
        <v>2</v>
      </c>
      <c r="DO17" s="270">
        <f t="shared" si="40"/>
        <v>2</v>
      </c>
      <c r="DP17" s="428">
        <f t="shared" si="41"/>
        <v>1</v>
      </c>
      <c r="DQ17" s="428">
        <f t="shared" si="42"/>
        <v>2</v>
      </c>
      <c r="DR17" s="428">
        <f t="shared" si="43"/>
        <v>4</v>
      </c>
      <c r="DS17" s="428">
        <f t="shared" si="44"/>
        <v>2</v>
      </c>
      <c r="DT17" s="428">
        <f t="shared" si="45"/>
        <v>8</v>
      </c>
      <c r="DU17" s="429">
        <f t="shared" si="46"/>
        <v>0</v>
      </c>
      <c r="DV17" s="430">
        <f t="shared" si="47"/>
        <v>26</v>
      </c>
      <c r="DW17" s="440" t="str">
        <f t="shared" si="48"/>
        <v>Y</v>
      </c>
      <c r="DX17" s="526" t="str">
        <f t="shared" si="49"/>
        <v>Sugar Candy Bun</v>
      </c>
      <c r="DY17" s="565" t="str">
        <f t="shared" si="50"/>
        <v>BU6</v>
      </c>
      <c r="DZ17" s="269">
        <f t="shared" si="51"/>
        <v>0</v>
      </c>
      <c r="EA17" s="428">
        <f t="shared" si="52"/>
        <v>0</v>
      </c>
      <c r="EB17" s="428">
        <f t="shared" si="53"/>
        <v>0</v>
      </c>
      <c r="EC17" s="428">
        <f t="shared" si="54"/>
        <v>0</v>
      </c>
      <c r="ED17" s="428">
        <f t="shared" si="55"/>
        <v>0</v>
      </c>
      <c r="EE17" s="428">
        <f t="shared" si="56"/>
        <v>1</v>
      </c>
      <c r="EF17" s="428">
        <f t="shared" si="57"/>
        <v>2</v>
      </c>
      <c r="EG17" s="428">
        <f t="shared" si="58"/>
        <v>2</v>
      </c>
      <c r="EH17" s="428">
        <f t="shared" si="59"/>
        <v>2</v>
      </c>
      <c r="EI17" s="270">
        <f t="shared" si="60"/>
        <v>2</v>
      </c>
      <c r="EJ17" s="428">
        <f t="shared" si="61"/>
        <v>2</v>
      </c>
      <c r="EK17" s="428">
        <f t="shared" si="62"/>
        <v>2</v>
      </c>
      <c r="EL17" s="428">
        <f t="shared" si="63"/>
        <v>2</v>
      </c>
      <c r="EM17" s="428">
        <f t="shared" si="64"/>
        <v>2</v>
      </c>
      <c r="EN17" s="428">
        <f t="shared" si="65"/>
        <v>6</v>
      </c>
      <c r="EO17" s="429">
        <f t="shared" si="66"/>
        <v>0</v>
      </c>
      <c r="EP17" s="430">
        <f t="shared" si="67"/>
        <v>23</v>
      </c>
      <c r="EQ17" s="440" t="str">
        <f t="shared" si="68"/>
        <v>Y</v>
      </c>
      <c r="ER17" s="526" t="str">
        <f t="shared" si="69"/>
        <v>Sugar Candy Bun</v>
      </c>
      <c r="ES17" s="565" t="str">
        <f t="shared" si="70"/>
        <v>BU6</v>
      </c>
      <c r="ET17" s="269">
        <f t="shared" si="71"/>
        <v>0</v>
      </c>
      <c r="EU17" s="428">
        <f t="shared" si="72"/>
        <v>0</v>
      </c>
      <c r="EV17" s="428">
        <f t="shared" si="73"/>
        <v>0</v>
      </c>
      <c r="EW17" s="428">
        <f t="shared" si="74"/>
        <v>0</v>
      </c>
      <c r="EX17" s="428">
        <f t="shared" si="75"/>
        <v>0</v>
      </c>
      <c r="EY17" s="428">
        <f t="shared" si="76"/>
        <v>1</v>
      </c>
      <c r="EZ17" s="428">
        <f t="shared" si="77"/>
        <v>2</v>
      </c>
      <c r="FA17" s="428">
        <f t="shared" si="78"/>
        <v>2</v>
      </c>
      <c r="FB17" s="428">
        <f t="shared" si="79"/>
        <v>2</v>
      </c>
      <c r="FC17" s="270">
        <f t="shared" si="80"/>
        <v>2</v>
      </c>
      <c r="FD17" s="428">
        <f t="shared" si="81"/>
        <v>2</v>
      </c>
      <c r="FE17" s="428">
        <f t="shared" si="82"/>
        <v>2</v>
      </c>
      <c r="FF17" s="428">
        <f t="shared" si="83"/>
        <v>2</v>
      </c>
      <c r="FG17" s="428">
        <f t="shared" si="84"/>
        <v>2</v>
      </c>
      <c r="FH17" s="428">
        <f t="shared" si="85"/>
        <v>6</v>
      </c>
      <c r="FI17" s="429">
        <f t="shared" si="86"/>
        <v>0</v>
      </c>
      <c r="FJ17" s="430">
        <f t="shared" si="87"/>
        <v>23</v>
      </c>
    </row>
    <row r="18" spans="1:166" ht="20.100000000000001" customHeight="1" x14ac:dyDescent="0.25">
      <c r="A18" s="449" t="str">
        <f t="shared" si="13"/>
        <v>N</v>
      </c>
      <c r="B18" s="526" t="str">
        <f>'Delivery Summary'!B18</f>
        <v>Viyana Roll</v>
      </c>
      <c r="C18" s="565" t="str">
        <f>'Delivery Summary'!C18</f>
        <v>BU7</v>
      </c>
      <c r="D18" s="269"/>
      <c r="E18" s="428"/>
      <c r="F18" s="428"/>
      <c r="G18" s="428"/>
      <c r="H18" s="428"/>
      <c r="I18" s="428"/>
      <c r="J18" s="428"/>
      <c r="K18" s="428"/>
      <c r="L18" s="428"/>
      <c r="M18" s="270"/>
      <c r="N18" s="428"/>
      <c r="O18" s="428"/>
      <c r="P18" s="428"/>
      <c r="Q18" s="428"/>
      <c r="R18" s="428"/>
      <c r="S18" s="429"/>
      <c r="T18" s="430">
        <f t="shared" si="14"/>
        <v>0</v>
      </c>
      <c r="U18" s="1449"/>
      <c r="W18" s="440" t="str">
        <f t="shared" si="88"/>
        <v>N</v>
      </c>
      <c r="X18" s="526" t="str">
        <f t="shared" si="15"/>
        <v>Viyana Roll</v>
      </c>
      <c r="Y18" s="565" t="str">
        <f t="shared" si="16"/>
        <v>BU7</v>
      </c>
      <c r="Z18" s="269"/>
      <c r="AA18" s="428"/>
      <c r="AB18" s="428"/>
      <c r="AC18" s="428"/>
      <c r="AD18" s="428"/>
      <c r="AE18" s="428"/>
      <c r="AF18" s="428"/>
      <c r="AG18" s="428"/>
      <c r="AH18" s="428"/>
      <c r="AI18" s="270"/>
      <c r="AJ18" s="428"/>
      <c r="AK18" s="428"/>
      <c r="AL18" s="428"/>
      <c r="AM18" s="428"/>
      <c r="AN18" s="428"/>
      <c r="AO18" s="429"/>
      <c r="AP18" s="430">
        <f t="shared" si="17"/>
        <v>0</v>
      </c>
      <c r="AQ18" s="1449"/>
      <c r="AR18" s="440" t="str">
        <f t="shared" si="89"/>
        <v>N</v>
      </c>
      <c r="AS18" s="526" t="str">
        <f t="shared" si="18"/>
        <v>Viyana Roll</v>
      </c>
      <c r="AT18" s="565" t="str">
        <f t="shared" si="19"/>
        <v>BU7</v>
      </c>
      <c r="AU18" s="269"/>
      <c r="AV18" s="428"/>
      <c r="AW18" s="428"/>
      <c r="AX18" s="428"/>
      <c r="AY18" s="428"/>
      <c r="AZ18" s="428"/>
      <c r="BA18" s="428"/>
      <c r="BB18" s="428"/>
      <c r="BC18" s="428"/>
      <c r="BD18" s="270"/>
      <c r="BE18" s="428"/>
      <c r="BF18" s="428"/>
      <c r="BG18" s="428"/>
      <c r="BH18" s="428"/>
      <c r="BI18" s="428"/>
      <c r="BJ18" s="429"/>
      <c r="BK18" s="430">
        <f t="shared" si="20"/>
        <v>0</v>
      </c>
      <c r="BL18" s="1449"/>
      <c r="BM18" s="440" t="str">
        <f t="shared" si="90"/>
        <v>N</v>
      </c>
      <c r="BN18" s="526" t="str">
        <f t="shared" si="21"/>
        <v>Viyana Roll</v>
      </c>
      <c r="BO18" s="565" t="str">
        <f t="shared" si="22"/>
        <v>BU7</v>
      </c>
      <c r="BP18" s="269"/>
      <c r="BQ18" s="428"/>
      <c r="BR18" s="428"/>
      <c r="BS18" s="428"/>
      <c r="BT18" s="428"/>
      <c r="BU18" s="428"/>
      <c r="BV18" s="428"/>
      <c r="BW18" s="428"/>
      <c r="BX18" s="428"/>
      <c r="BY18" s="270"/>
      <c r="BZ18" s="428"/>
      <c r="CA18" s="428"/>
      <c r="CB18" s="428"/>
      <c r="CC18" s="428"/>
      <c r="CD18" s="428"/>
      <c r="CE18" s="429"/>
      <c r="CF18" s="430">
        <f t="shared" si="23"/>
        <v>0</v>
      </c>
      <c r="CG18" s="1449"/>
      <c r="CH18" s="440" t="str">
        <f t="shared" si="24"/>
        <v>Y</v>
      </c>
      <c r="CI18" s="526" t="str">
        <f t="shared" si="25"/>
        <v>Viyana Roll</v>
      </c>
      <c r="CJ18" s="565" t="str">
        <f t="shared" si="26"/>
        <v>BU7</v>
      </c>
      <c r="CK18" s="269"/>
      <c r="CL18" s="428">
        <v>0</v>
      </c>
      <c r="CM18" s="428"/>
      <c r="CN18" s="428"/>
      <c r="CO18" s="428"/>
      <c r="CP18" s="428"/>
      <c r="CQ18" s="428"/>
      <c r="CR18" s="428">
        <v>10</v>
      </c>
      <c r="CS18" s="428">
        <v>5</v>
      </c>
      <c r="CT18" s="270">
        <v>5</v>
      </c>
      <c r="CU18" s="428">
        <v>5</v>
      </c>
      <c r="CV18" s="428">
        <v>10</v>
      </c>
      <c r="CW18" s="428">
        <v>5</v>
      </c>
      <c r="CX18" s="428">
        <v>5</v>
      </c>
      <c r="CY18" s="428">
        <v>15</v>
      </c>
      <c r="CZ18" s="429"/>
      <c r="DA18" s="430">
        <f t="shared" si="27"/>
        <v>60</v>
      </c>
      <c r="DB18" s="1449"/>
      <c r="DC18" s="440" t="str">
        <f t="shared" si="28"/>
        <v>N</v>
      </c>
      <c r="DD18" s="526" t="str">
        <f t="shared" si="29"/>
        <v>Viyana Roll</v>
      </c>
      <c r="DE18" s="565" t="str">
        <f t="shared" si="30"/>
        <v>BU7</v>
      </c>
      <c r="DF18" s="269">
        <f t="shared" si="31"/>
        <v>0</v>
      </c>
      <c r="DG18" s="428">
        <f t="shared" si="32"/>
        <v>0</v>
      </c>
      <c r="DH18" s="428">
        <f t="shared" si="33"/>
        <v>0</v>
      </c>
      <c r="DI18" s="428">
        <f t="shared" si="34"/>
        <v>0</v>
      </c>
      <c r="DJ18" s="428">
        <f t="shared" si="35"/>
        <v>0</v>
      </c>
      <c r="DK18" s="428">
        <f t="shared" si="36"/>
        <v>0</v>
      </c>
      <c r="DL18" s="428">
        <f t="shared" si="37"/>
        <v>0</v>
      </c>
      <c r="DM18" s="428">
        <f t="shared" si="38"/>
        <v>0</v>
      </c>
      <c r="DN18" s="428">
        <f t="shared" si="39"/>
        <v>0</v>
      </c>
      <c r="DO18" s="270">
        <f t="shared" si="40"/>
        <v>0</v>
      </c>
      <c r="DP18" s="428">
        <f t="shared" si="41"/>
        <v>0</v>
      </c>
      <c r="DQ18" s="428">
        <f t="shared" si="42"/>
        <v>0</v>
      </c>
      <c r="DR18" s="428">
        <f t="shared" si="43"/>
        <v>0</v>
      </c>
      <c r="DS18" s="428">
        <f t="shared" si="44"/>
        <v>0</v>
      </c>
      <c r="DT18" s="428">
        <f t="shared" si="45"/>
        <v>0</v>
      </c>
      <c r="DU18" s="429">
        <f t="shared" si="46"/>
        <v>0</v>
      </c>
      <c r="DV18" s="430">
        <f t="shared" si="47"/>
        <v>0</v>
      </c>
      <c r="DW18" s="440" t="str">
        <f t="shared" si="48"/>
        <v>N</v>
      </c>
      <c r="DX18" s="526" t="str">
        <f t="shared" si="49"/>
        <v>Viyana Roll</v>
      </c>
      <c r="DY18" s="565" t="str">
        <f t="shared" si="50"/>
        <v>BU7</v>
      </c>
      <c r="DZ18" s="269">
        <f t="shared" si="51"/>
        <v>0</v>
      </c>
      <c r="EA18" s="428">
        <f t="shared" si="52"/>
        <v>0</v>
      </c>
      <c r="EB18" s="428">
        <f t="shared" si="53"/>
        <v>0</v>
      </c>
      <c r="EC18" s="428">
        <f t="shared" si="54"/>
        <v>0</v>
      </c>
      <c r="ED18" s="428">
        <f t="shared" si="55"/>
        <v>0</v>
      </c>
      <c r="EE18" s="428">
        <f t="shared" si="56"/>
        <v>0</v>
      </c>
      <c r="EF18" s="428">
        <f t="shared" si="57"/>
        <v>0</v>
      </c>
      <c r="EG18" s="428">
        <f t="shared" si="58"/>
        <v>0</v>
      </c>
      <c r="EH18" s="428">
        <f t="shared" si="59"/>
        <v>0</v>
      </c>
      <c r="EI18" s="270">
        <f t="shared" si="60"/>
        <v>0</v>
      </c>
      <c r="EJ18" s="428">
        <f t="shared" si="61"/>
        <v>0</v>
      </c>
      <c r="EK18" s="428">
        <f t="shared" si="62"/>
        <v>0</v>
      </c>
      <c r="EL18" s="428">
        <f t="shared" si="63"/>
        <v>0</v>
      </c>
      <c r="EM18" s="428">
        <f t="shared" si="64"/>
        <v>0</v>
      </c>
      <c r="EN18" s="428">
        <f t="shared" si="65"/>
        <v>0</v>
      </c>
      <c r="EO18" s="429">
        <f t="shared" si="66"/>
        <v>0</v>
      </c>
      <c r="EP18" s="430">
        <f t="shared" si="67"/>
        <v>0</v>
      </c>
      <c r="EQ18" s="440" t="str">
        <f t="shared" si="68"/>
        <v>N</v>
      </c>
      <c r="ER18" s="526" t="str">
        <f t="shared" si="69"/>
        <v>Viyana Roll</v>
      </c>
      <c r="ES18" s="565" t="str">
        <f t="shared" si="70"/>
        <v>BU7</v>
      </c>
      <c r="ET18" s="269">
        <f t="shared" si="71"/>
        <v>0</v>
      </c>
      <c r="EU18" s="428">
        <f t="shared" si="72"/>
        <v>0</v>
      </c>
      <c r="EV18" s="428">
        <f t="shared" si="73"/>
        <v>0</v>
      </c>
      <c r="EW18" s="428">
        <f t="shared" si="74"/>
        <v>0</v>
      </c>
      <c r="EX18" s="428">
        <f t="shared" si="75"/>
        <v>0</v>
      </c>
      <c r="EY18" s="428">
        <f t="shared" si="76"/>
        <v>0</v>
      </c>
      <c r="EZ18" s="428">
        <f t="shared" si="77"/>
        <v>0</v>
      </c>
      <c r="FA18" s="428">
        <f t="shared" si="78"/>
        <v>0</v>
      </c>
      <c r="FB18" s="428">
        <f t="shared" si="79"/>
        <v>0</v>
      </c>
      <c r="FC18" s="270">
        <f t="shared" si="80"/>
        <v>0</v>
      </c>
      <c r="FD18" s="428">
        <f t="shared" si="81"/>
        <v>0</v>
      </c>
      <c r="FE18" s="428">
        <f t="shared" si="82"/>
        <v>0</v>
      </c>
      <c r="FF18" s="428">
        <f t="shared" si="83"/>
        <v>0</v>
      </c>
      <c r="FG18" s="428">
        <f t="shared" si="84"/>
        <v>0</v>
      </c>
      <c r="FH18" s="428">
        <f t="shared" si="85"/>
        <v>0</v>
      </c>
      <c r="FI18" s="429">
        <f t="shared" si="86"/>
        <v>0</v>
      </c>
      <c r="FJ18" s="430">
        <f t="shared" si="87"/>
        <v>0</v>
      </c>
    </row>
    <row r="19" spans="1:166" ht="20.100000000000001" customHeight="1" x14ac:dyDescent="0.25">
      <c r="A19" s="449" t="str">
        <f t="shared" si="13"/>
        <v>N</v>
      </c>
      <c r="B19" s="526" t="str">
        <f>'Delivery Summary'!B19</f>
        <v>Fish Bun</v>
      </c>
      <c r="C19" s="565" t="str">
        <f>'Delivery Summary'!C19</f>
        <v>BU1</v>
      </c>
      <c r="D19" s="269"/>
      <c r="E19" s="428"/>
      <c r="F19" s="428"/>
      <c r="G19" s="428"/>
      <c r="H19" s="428">
        <v>0</v>
      </c>
      <c r="I19" s="428">
        <v>0</v>
      </c>
      <c r="J19" s="428">
        <v>0</v>
      </c>
      <c r="K19" s="428">
        <v>0</v>
      </c>
      <c r="L19" s="428">
        <v>0</v>
      </c>
      <c r="M19" s="270">
        <v>0</v>
      </c>
      <c r="N19" s="428">
        <v>0</v>
      </c>
      <c r="O19" s="428">
        <v>0</v>
      </c>
      <c r="P19" s="428">
        <v>0</v>
      </c>
      <c r="Q19" s="428">
        <v>0</v>
      </c>
      <c r="R19" s="428">
        <v>0</v>
      </c>
      <c r="S19" s="429"/>
      <c r="T19" s="430">
        <f t="shared" si="14"/>
        <v>0</v>
      </c>
      <c r="U19" s="1449"/>
      <c r="W19" s="440" t="str">
        <f t="shared" si="88"/>
        <v>N</v>
      </c>
      <c r="X19" s="526" t="str">
        <f t="shared" si="15"/>
        <v>Fish Bun</v>
      </c>
      <c r="Y19" s="565" t="str">
        <f t="shared" si="16"/>
        <v>BU1</v>
      </c>
      <c r="Z19" s="269"/>
      <c r="AA19" s="428"/>
      <c r="AB19" s="428"/>
      <c r="AC19" s="428"/>
      <c r="AD19" s="428">
        <v>0</v>
      </c>
      <c r="AE19" s="428">
        <v>0</v>
      </c>
      <c r="AF19" s="428">
        <v>0</v>
      </c>
      <c r="AG19" s="428">
        <v>0</v>
      </c>
      <c r="AH19" s="428">
        <v>0</v>
      </c>
      <c r="AI19" s="270">
        <v>0</v>
      </c>
      <c r="AJ19" s="428">
        <v>0</v>
      </c>
      <c r="AK19" s="428">
        <v>0</v>
      </c>
      <c r="AL19" s="428">
        <v>0</v>
      </c>
      <c r="AM19" s="428">
        <v>0</v>
      </c>
      <c r="AN19" s="428">
        <v>0</v>
      </c>
      <c r="AO19" s="429"/>
      <c r="AP19" s="430">
        <f t="shared" si="17"/>
        <v>0</v>
      </c>
      <c r="AQ19" s="1449"/>
      <c r="AR19" s="440" t="str">
        <f t="shared" si="89"/>
        <v>N</v>
      </c>
      <c r="AS19" s="526" t="str">
        <f t="shared" si="18"/>
        <v>Fish Bun</v>
      </c>
      <c r="AT19" s="565" t="str">
        <f t="shared" si="19"/>
        <v>BU1</v>
      </c>
      <c r="AU19" s="269"/>
      <c r="AV19" s="428"/>
      <c r="AW19" s="428"/>
      <c r="AX19" s="428"/>
      <c r="AY19" s="428">
        <v>0</v>
      </c>
      <c r="AZ19" s="428">
        <v>0</v>
      </c>
      <c r="BA19" s="428">
        <v>0</v>
      </c>
      <c r="BB19" s="428">
        <v>0</v>
      </c>
      <c r="BC19" s="428">
        <v>0</v>
      </c>
      <c r="BD19" s="270">
        <v>0</v>
      </c>
      <c r="BE19" s="428">
        <v>0</v>
      </c>
      <c r="BF19" s="428">
        <v>0</v>
      </c>
      <c r="BG19" s="428">
        <v>0</v>
      </c>
      <c r="BH19" s="428">
        <v>0</v>
      </c>
      <c r="BI19" s="428">
        <v>0</v>
      </c>
      <c r="BJ19" s="429"/>
      <c r="BK19" s="430">
        <f t="shared" si="20"/>
        <v>0</v>
      </c>
      <c r="BL19" s="1449"/>
      <c r="BM19" s="440" t="str">
        <f t="shared" si="90"/>
        <v>N</v>
      </c>
      <c r="BN19" s="526" t="str">
        <f t="shared" si="21"/>
        <v>Fish Bun</v>
      </c>
      <c r="BO19" s="565" t="str">
        <f t="shared" si="22"/>
        <v>BU1</v>
      </c>
      <c r="BP19" s="269"/>
      <c r="BQ19" s="428"/>
      <c r="BR19" s="428"/>
      <c r="BS19" s="428"/>
      <c r="BT19" s="428"/>
      <c r="BU19" s="428"/>
      <c r="BV19" s="428"/>
      <c r="BW19" s="428"/>
      <c r="BX19" s="428"/>
      <c r="BY19" s="270"/>
      <c r="BZ19" s="428"/>
      <c r="CA19" s="428"/>
      <c r="CB19" s="428"/>
      <c r="CC19" s="428"/>
      <c r="CD19" s="428"/>
      <c r="CE19" s="429"/>
      <c r="CF19" s="430">
        <f t="shared" si="23"/>
        <v>0</v>
      </c>
      <c r="CG19" s="1449"/>
      <c r="CH19" s="440" t="str">
        <f t="shared" si="24"/>
        <v>Y</v>
      </c>
      <c r="CI19" s="526" t="str">
        <f t="shared" si="25"/>
        <v>Fish Bun</v>
      </c>
      <c r="CJ19" s="565" t="str">
        <f t="shared" si="26"/>
        <v>BU1</v>
      </c>
      <c r="CK19" s="269"/>
      <c r="CL19" s="428">
        <v>0</v>
      </c>
      <c r="CM19" s="428"/>
      <c r="CN19" s="428"/>
      <c r="CO19" s="428"/>
      <c r="CP19" s="428"/>
      <c r="CQ19" s="428"/>
      <c r="CR19" s="428">
        <v>40</v>
      </c>
      <c r="CS19" s="428">
        <v>20</v>
      </c>
      <c r="CT19" s="270">
        <v>20</v>
      </c>
      <c r="CU19" s="428">
        <v>20</v>
      </c>
      <c r="CV19" s="428">
        <v>50</v>
      </c>
      <c r="CW19" s="428">
        <v>30</v>
      </c>
      <c r="CX19" s="428">
        <v>30</v>
      </c>
      <c r="CY19" s="428">
        <v>25</v>
      </c>
      <c r="CZ19" s="429"/>
      <c r="DA19" s="430">
        <f t="shared" si="27"/>
        <v>235</v>
      </c>
      <c r="DB19" s="1449"/>
      <c r="DC19" s="440" t="str">
        <f t="shared" si="28"/>
        <v>N</v>
      </c>
      <c r="DD19" s="526" t="str">
        <f t="shared" si="29"/>
        <v>Fish Bun</v>
      </c>
      <c r="DE19" s="565" t="str">
        <f t="shared" si="30"/>
        <v>BU1</v>
      </c>
      <c r="DF19" s="269">
        <f t="shared" si="31"/>
        <v>0</v>
      </c>
      <c r="DG19" s="428">
        <f t="shared" si="32"/>
        <v>0</v>
      </c>
      <c r="DH19" s="428">
        <f t="shared" si="33"/>
        <v>0</v>
      </c>
      <c r="DI19" s="428">
        <f t="shared" si="34"/>
        <v>0</v>
      </c>
      <c r="DJ19" s="428">
        <f t="shared" si="35"/>
        <v>0</v>
      </c>
      <c r="DK19" s="428">
        <f t="shared" si="36"/>
        <v>0</v>
      </c>
      <c r="DL19" s="428">
        <f t="shared" si="37"/>
        <v>0</v>
      </c>
      <c r="DM19" s="428">
        <f>IF(U1="Extra Enabled",AG19+10,AG19)</f>
        <v>0</v>
      </c>
      <c r="DN19" s="428">
        <f t="shared" si="39"/>
        <v>0</v>
      </c>
      <c r="DO19" s="270">
        <f t="shared" si="40"/>
        <v>0</v>
      </c>
      <c r="DP19" s="428">
        <f t="shared" si="41"/>
        <v>0</v>
      </c>
      <c r="DQ19" s="428">
        <f>IF(U1="Extra Enabled",AK19+10,AK19)</f>
        <v>0</v>
      </c>
      <c r="DR19" s="428">
        <f>IF(U1="Extra Enabled",AL19+10,AL19)</f>
        <v>0</v>
      </c>
      <c r="DS19" s="428">
        <f t="shared" si="44"/>
        <v>0</v>
      </c>
      <c r="DT19" s="428">
        <f>IF(U1="Extra Enabled",AN19+10,AN19)</f>
        <v>0</v>
      </c>
      <c r="DU19" s="429">
        <f t="shared" si="46"/>
        <v>0</v>
      </c>
      <c r="DV19" s="430">
        <f t="shared" si="47"/>
        <v>0</v>
      </c>
      <c r="DW19" s="440" t="str">
        <f t="shared" si="48"/>
        <v>N</v>
      </c>
      <c r="DX19" s="526" t="str">
        <f t="shared" si="49"/>
        <v>Fish Bun</v>
      </c>
      <c r="DY19" s="565" t="str">
        <f t="shared" si="50"/>
        <v>BU1</v>
      </c>
      <c r="DZ19" s="269">
        <f t="shared" si="51"/>
        <v>0</v>
      </c>
      <c r="EA19" s="428">
        <f t="shared" si="52"/>
        <v>0</v>
      </c>
      <c r="EB19" s="428">
        <f t="shared" si="53"/>
        <v>0</v>
      </c>
      <c r="EC19" s="428">
        <f t="shared" si="54"/>
        <v>0</v>
      </c>
      <c r="ED19" s="428">
        <f t="shared" si="55"/>
        <v>0</v>
      </c>
      <c r="EE19" s="428">
        <f t="shared" si="56"/>
        <v>0</v>
      </c>
      <c r="EF19" s="428">
        <f t="shared" si="57"/>
        <v>0</v>
      </c>
      <c r="EG19" s="428">
        <f>IF(U1="Extra Enabled",BB19+10,BB19)</f>
        <v>0</v>
      </c>
      <c r="EH19" s="428">
        <f t="shared" si="59"/>
        <v>0</v>
      </c>
      <c r="EI19" s="270">
        <f t="shared" si="60"/>
        <v>0</v>
      </c>
      <c r="EJ19" s="428">
        <f t="shared" si="61"/>
        <v>0</v>
      </c>
      <c r="EK19" s="428">
        <f>IF(U1="Extra Enabled",BF19+10,BF19)</f>
        <v>0</v>
      </c>
      <c r="EL19" s="428">
        <f>IF(U1="Extra Enabled",BG19+10,BG19)</f>
        <v>0</v>
      </c>
      <c r="EM19" s="428">
        <f t="shared" si="64"/>
        <v>0</v>
      </c>
      <c r="EN19" s="428">
        <f>IF(U1="Extra Enabled",BI19+10,BI19)</f>
        <v>0</v>
      </c>
      <c r="EO19" s="429">
        <f t="shared" si="66"/>
        <v>0</v>
      </c>
      <c r="EP19" s="430">
        <f t="shared" si="67"/>
        <v>0</v>
      </c>
      <c r="EQ19" s="440" t="str">
        <f t="shared" si="68"/>
        <v>N</v>
      </c>
      <c r="ER19" s="526" t="str">
        <f t="shared" si="69"/>
        <v>Fish Bun</v>
      </c>
      <c r="ES19" s="565" t="str">
        <f t="shared" si="70"/>
        <v>BU1</v>
      </c>
      <c r="ET19" s="269">
        <f t="shared" si="71"/>
        <v>0</v>
      </c>
      <c r="EU19" s="428">
        <f t="shared" si="72"/>
        <v>0</v>
      </c>
      <c r="EV19" s="428">
        <f t="shared" si="73"/>
        <v>0</v>
      </c>
      <c r="EW19" s="428">
        <f t="shared" si="74"/>
        <v>0</v>
      </c>
      <c r="EX19" s="428">
        <f t="shared" si="75"/>
        <v>0</v>
      </c>
      <c r="EY19" s="428">
        <f t="shared" si="76"/>
        <v>0</v>
      </c>
      <c r="EZ19" s="428">
        <f t="shared" si="77"/>
        <v>0</v>
      </c>
      <c r="FA19" s="428">
        <f>IF(U1="Extra Enabled",BW19+10,BW19)</f>
        <v>0</v>
      </c>
      <c r="FB19" s="428">
        <f t="shared" si="79"/>
        <v>0</v>
      </c>
      <c r="FC19" s="270">
        <f t="shared" si="80"/>
        <v>0</v>
      </c>
      <c r="FD19" s="428">
        <f t="shared" si="81"/>
        <v>0</v>
      </c>
      <c r="FE19" s="428">
        <f>IF(U1="Extra Enabled",CA19+10,CA19)</f>
        <v>0</v>
      </c>
      <c r="FF19" s="428">
        <f>IF(U1="Extra Enabled",CB19+10,CB19)</f>
        <v>0</v>
      </c>
      <c r="FG19" s="428">
        <f t="shared" si="84"/>
        <v>0</v>
      </c>
      <c r="FH19" s="428">
        <f>IF(U1="Extra Enabled",CD19+10,CD19)</f>
        <v>0</v>
      </c>
      <c r="FI19" s="429">
        <f t="shared" si="86"/>
        <v>0</v>
      </c>
      <c r="FJ19" s="430">
        <f t="shared" si="87"/>
        <v>0</v>
      </c>
    </row>
    <row r="20" spans="1:166" ht="20.100000000000001" customHeight="1" x14ac:dyDescent="0.25">
      <c r="A20" s="449" t="str">
        <f t="shared" si="13"/>
        <v>N</v>
      </c>
      <c r="B20" s="526" t="str">
        <f>'Delivery Summary'!B20</f>
        <v>Cuttlefish Bun</v>
      </c>
      <c r="C20" s="565" t="str">
        <f>'Delivery Summary'!C20</f>
        <v>BU19</v>
      </c>
      <c r="D20" s="269"/>
      <c r="E20" s="428"/>
      <c r="F20" s="428"/>
      <c r="G20" s="428"/>
      <c r="H20" s="428">
        <v>0</v>
      </c>
      <c r="I20" s="428">
        <v>0</v>
      </c>
      <c r="J20" s="428">
        <v>0</v>
      </c>
      <c r="K20" s="428">
        <v>0</v>
      </c>
      <c r="L20" s="428">
        <v>0</v>
      </c>
      <c r="M20" s="428">
        <v>0</v>
      </c>
      <c r="N20" s="428">
        <v>0</v>
      </c>
      <c r="O20" s="428">
        <v>0</v>
      </c>
      <c r="P20" s="428">
        <v>0</v>
      </c>
      <c r="Q20" s="428">
        <v>0</v>
      </c>
      <c r="R20" s="428">
        <v>0</v>
      </c>
      <c r="S20" s="429"/>
      <c r="T20" s="430">
        <f t="shared" si="14"/>
        <v>0</v>
      </c>
      <c r="U20" s="1449"/>
      <c r="W20" s="440" t="str">
        <f t="shared" si="88"/>
        <v>Y</v>
      </c>
      <c r="X20" s="526" t="str">
        <f t="shared" si="15"/>
        <v>Cuttlefish Bun</v>
      </c>
      <c r="Y20" s="565" t="str">
        <f t="shared" si="16"/>
        <v>BU19</v>
      </c>
      <c r="Z20" s="269"/>
      <c r="AA20" s="428"/>
      <c r="AB20" s="428"/>
      <c r="AC20" s="428"/>
      <c r="AD20" s="428">
        <v>0</v>
      </c>
      <c r="AE20" s="428">
        <v>0</v>
      </c>
      <c r="AF20" s="428">
        <v>0</v>
      </c>
      <c r="AG20" s="428">
        <v>0</v>
      </c>
      <c r="AH20" s="428">
        <v>0</v>
      </c>
      <c r="AI20" s="428">
        <v>0</v>
      </c>
      <c r="AJ20" s="428">
        <v>2</v>
      </c>
      <c r="AK20" s="428">
        <v>0</v>
      </c>
      <c r="AL20" s="428">
        <v>3</v>
      </c>
      <c r="AM20" s="428">
        <v>2</v>
      </c>
      <c r="AN20" s="428">
        <v>4</v>
      </c>
      <c r="AO20" s="429"/>
      <c r="AP20" s="430">
        <f t="shared" si="17"/>
        <v>11</v>
      </c>
      <c r="AQ20" s="1449"/>
      <c r="AR20" s="440" t="str">
        <f t="shared" si="89"/>
        <v>Y</v>
      </c>
      <c r="AS20" s="526" t="str">
        <f t="shared" si="18"/>
        <v>Cuttlefish Bun</v>
      </c>
      <c r="AT20" s="565" t="str">
        <f t="shared" si="19"/>
        <v>BU19</v>
      </c>
      <c r="AU20" s="269"/>
      <c r="AV20" s="428"/>
      <c r="AW20" s="428"/>
      <c r="AX20" s="428"/>
      <c r="AY20" s="428">
        <v>0</v>
      </c>
      <c r="AZ20" s="428">
        <v>0</v>
      </c>
      <c r="BA20" s="428">
        <v>0</v>
      </c>
      <c r="BB20" s="428">
        <v>0</v>
      </c>
      <c r="BC20" s="428">
        <v>0</v>
      </c>
      <c r="BD20" s="428">
        <v>2</v>
      </c>
      <c r="BE20" s="428">
        <v>2</v>
      </c>
      <c r="BF20" s="428">
        <v>2</v>
      </c>
      <c r="BG20" s="428">
        <v>3</v>
      </c>
      <c r="BH20" s="428">
        <v>3</v>
      </c>
      <c r="BI20" s="428">
        <v>3</v>
      </c>
      <c r="BJ20" s="429"/>
      <c r="BK20" s="430">
        <f t="shared" si="20"/>
        <v>15</v>
      </c>
      <c r="BL20" s="1449"/>
      <c r="BM20" s="440" t="str">
        <f t="shared" si="90"/>
        <v>Y</v>
      </c>
      <c r="BN20" s="526" t="str">
        <f t="shared" si="21"/>
        <v>Cuttlefish Bun</v>
      </c>
      <c r="BO20" s="565" t="str">
        <f t="shared" si="22"/>
        <v>BU19</v>
      </c>
      <c r="BP20" s="269"/>
      <c r="BQ20" s="428"/>
      <c r="BR20" s="428"/>
      <c r="BS20" s="428"/>
      <c r="BT20" s="428">
        <v>0</v>
      </c>
      <c r="BU20" s="428">
        <v>0</v>
      </c>
      <c r="BV20" s="428">
        <v>0</v>
      </c>
      <c r="BW20" s="428">
        <v>0</v>
      </c>
      <c r="BX20" s="428">
        <v>0</v>
      </c>
      <c r="BY20" s="428">
        <v>2</v>
      </c>
      <c r="BZ20" s="428">
        <v>2</v>
      </c>
      <c r="CA20" s="428">
        <v>2</v>
      </c>
      <c r="CB20" s="428">
        <v>3</v>
      </c>
      <c r="CC20" s="428">
        <v>3</v>
      </c>
      <c r="CD20" s="428">
        <v>3</v>
      </c>
      <c r="CE20" s="429"/>
      <c r="CF20" s="430">
        <f t="shared" si="23"/>
        <v>15</v>
      </c>
      <c r="CG20" s="1449"/>
      <c r="CH20" s="440" t="str">
        <f t="shared" si="24"/>
        <v>N</v>
      </c>
      <c r="CI20" s="526" t="str">
        <f t="shared" si="25"/>
        <v>Cuttlefish Bun</v>
      </c>
      <c r="CJ20" s="565" t="str">
        <f t="shared" si="26"/>
        <v>BU19</v>
      </c>
      <c r="CK20" s="269"/>
      <c r="CL20" s="428"/>
      <c r="CM20" s="428"/>
      <c r="CN20" s="428"/>
      <c r="CO20" s="428"/>
      <c r="CP20" s="428"/>
      <c r="CQ20" s="428"/>
      <c r="CR20" s="428"/>
      <c r="CS20" s="428"/>
      <c r="CT20" s="428"/>
      <c r="CU20" s="428"/>
      <c r="CV20" s="428"/>
      <c r="CW20" s="428"/>
      <c r="CX20" s="428"/>
      <c r="CY20" s="428"/>
      <c r="CZ20" s="429"/>
      <c r="DA20" s="430">
        <f t="shared" si="27"/>
        <v>0</v>
      </c>
      <c r="DB20" s="1449"/>
      <c r="DC20" s="440" t="str">
        <f t="shared" si="28"/>
        <v>Y</v>
      </c>
      <c r="DD20" s="526" t="str">
        <f t="shared" si="29"/>
        <v>Cuttlefish Bun</v>
      </c>
      <c r="DE20" s="565" t="str">
        <f t="shared" si="30"/>
        <v>BU19</v>
      </c>
      <c r="DF20" s="269">
        <f t="shared" si="31"/>
        <v>0</v>
      </c>
      <c r="DG20" s="428">
        <f t="shared" si="32"/>
        <v>0</v>
      </c>
      <c r="DH20" s="428">
        <f t="shared" si="33"/>
        <v>0</v>
      </c>
      <c r="DI20" s="428">
        <f t="shared" si="34"/>
        <v>0</v>
      </c>
      <c r="DJ20" s="428">
        <f t="shared" si="35"/>
        <v>0</v>
      </c>
      <c r="DK20" s="428">
        <f t="shared" si="36"/>
        <v>0</v>
      </c>
      <c r="DL20" s="428">
        <f t="shared" si="37"/>
        <v>0</v>
      </c>
      <c r="DM20" s="428">
        <f t="shared" si="38"/>
        <v>0</v>
      </c>
      <c r="DN20" s="428">
        <f t="shared" si="39"/>
        <v>0</v>
      </c>
      <c r="DO20" s="428">
        <f t="shared" si="40"/>
        <v>0</v>
      </c>
      <c r="DP20" s="428">
        <f t="shared" si="41"/>
        <v>2</v>
      </c>
      <c r="DQ20" s="428">
        <f t="shared" si="42"/>
        <v>0</v>
      </c>
      <c r="DR20" s="428">
        <f t="shared" si="43"/>
        <v>3</v>
      </c>
      <c r="DS20" s="428">
        <f t="shared" si="44"/>
        <v>2</v>
      </c>
      <c r="DT20" s="428">
        <f t="shared" si="45"/>
        <v>4</v>
      </c>
      <c r="DU20" s="429">
        <f t="shared" si="46"/>
        <v>0</v>
      </c>
      <c r="DV20" s="430">
        <f t="shared" si="47"/>
        <v>11</v>
      </c>
      <c r="DW20" s="440" t="str">
        <f t="shared" si="48"/>
        <v>Y</v>
      </c>
      <c r="DX20" s="526" t="str">
        <f t="shared" si="49"/>
        <v>Cuttlefish Bun</v>
      </c>
      <c r="DY20" s="565" t="str">
        <f t="shared" si="50"/>
        <v>BU19</v>
      </c>
      <c r="DZ20" s="269">
        <f t="shared" si="51"/>
        <v>0</v>
      </c>
      <c r="EA20" s="428">
        <f t="shared" si="52"/>
        <v>0</v>
      </c>
      <c r="EB20" s="428">
        <f t="shared" si="53"/>
        <v>0</v>
      </c>
      <c r="EC20" s="428">
        <f t="shared" si="54"/>
        <v>0</v>
      </c>
      <c r="ED20" s="428">
        <f t="shared" si="55"/>
        <v>0</v>
      </c>
      <c r="EE20" s="428">
        <f t="shared" si="56"/>
        <v>0</v>
      </c>
      <c r="EF20" s="428">
        <f t="shared" si="57"/>
        <v>0</v>
      </c>
      <c r="EG20" s="428">
        <f t="shared" si="58"/>
        <v>0</v>
      </c>
      <c r="EH20" s="428">
        <f t="shared" si="59"/>
        <v>0</v>
      </c>
      <c r="EI20" s="428">
        <f t="shared" si="60"/>
        <v>2</v>
      </c>
      <c r="EJ20" s="428">
        <f t="shared" si="61"/>
        <v>2</v>
      </c>
      <c r="EK20" s="428">
        <f t="shared" si="62"/>
        <v>2</v>
      </c>
      <c r="EL20" s="428">
        <f t="shared" si="63"/>
        <v>3</v>
      </c>
      <c r="EM20" s="428">
        <f t="shared" si="64"/>
        <v>3</v>
      </c>
      <c r="EN20" s="428">
        <f t="shared" si="65"/>
        <v>3</v>
      </c>
      <c r="EO20" s="429">
        <f t="shared" si="66"/>
        <v>0</v>
      </c>
      <c r="EP20" s="430">
        <f t="shared" si="67"/>
        <v>15</v>
      </c>
      <c r="EQ20" s="440" t="str">
        <f t="shared" si="68"/>
        <v>Y</v>
      </c>
      <c r="ER20" s="526" t="str">
        <f t="shared" si="69"/>
        <v>Cuttlefish Bun</v>
      </c>
      <c r="ES20" s="565" t="str">
        <f t="shared" si="70"/>
        <v>BU19</v>
      </c>
      <c r="ET20" s="269">
        <f t="shared" si="71"/>
        <v>0</v>
      </c>
      <c r="EU20" s="428">
        <f t="shared" si="72"/>
        <v>0</v>
      </c>
      <c r="EV20" s="428">
        <f t="shared" si="73"/>
        <v>0</v>
      </c>
      <c r="EW20" s="428">
        <f t="shared" si="74"/>
        <v>0</v>
      </c>
      <c r="EX20" s="428">
        <f t="shared" si="75"/>
        <v>0</v>
      </c>
      <c r="EY20" s="428">
        <f t="shared" si="76"/>
        <v>0</v>
      </c>
      <c r="EZ20" s="428">
        <f t="shared" si="77"/>
        <v>0</v>
      </c>
      <c r="FA20" s="428">
        <f t="shared" si="78"/>
        <v>0</v>
      </c>
      <c r="FB20" s="428">
        <f t="shared" si="79"/>
        <v>0</v>
      </c>
      <c r="FC20" s="428">
        <f t="shared" si="80"/>
        <v>2</v>
      </c>
      <c r="FD20" s="428">
        <f t="shared" si="81"/>
        <v>2</v>
      </c>
      <c r="FE20" s="428">
        <f t="shared" si="82"/>
        <v>2</v>
      </c>
      <c r="FF20" s="428">
        <f t="shared" si="83"/>
        <v>3</v>
      </c>
      <c r="FG20" s="428">
        <f t="shared" si="84"/>
        <v>3</v>
      </c>
      <c r="FH20" s="428">
        <f t="shared" si="85"/>
        <v>3</v>
      </c>
      <c r="FI20" s="429">
        <f t="shared" si="86"/>
        <v>0</v>
      </c>
      <c r="FJ20" s="430">
        <f t="shared" si="87"/>
        <v>15</v>
      </c>
    </row>
    <row r="21" spans="1:166" ht="20.100000000000001" customHeight="1" x14ac:dyDescent="0.25">
      <c r="A21" s="449" t="str">
        <f t="shared" si="13"/>
        <v>N</v>
      </c>
      <c r="B21" s="526" t="str">
        <f>'Delivery Summary'!B21</f>
        <v>Chicken Sausage Bun</v>
      </c>
      <c r="C21" s="565" t="str">
        <f>'Delivery Summary'!C21</f>
        <v>BU13</v>
      </c>
      <c r="D21" s="269"/>
      <c r="E21" s="428"/>
      <c r="F21" s="428"/>
      <c r="G21" s="428"/>
      <c r="H21" s="428"/>
      <c r="I21" s="428"/>
      <c r="J21" s="428"/>
      <c r="K21" s="428"/>
      <c r="L21" s="428"/>
      <c r="M21" s="270"/>
      <c r="N21" s="428"/>
      <c r="O21" s="428"/>
      <c r="P21" s="428"/>
      <c r="Q21" s="428"/>
      <c r="R21" s="428"/>
      <c r="S21" s="429"/>
      <c r="T21" s="430">
        <f t="shared" si="14"/>
        <v>0</v>
      </c>
      <c r="U21" s="1449"/>
      <c r="W21" s="440" t="str">
        <f t="shared" si="88"/>
        <v>N</v>
      </c>
      <c r="X21" s="526" t="str">
        <f t="shared" si="15"/>
        <v>Chicken Sausage Bun</v>
      </c>
      <c r="Y21" s="565" t="str">
        <f t="shared" si="16"/>
        <v>BU13</v>
      </c>
      <c r="Z21" s="269"/>
      <c r="AA21" s="428"/>
      <c r="AB21" s="428"/>
      <c r="AC21" s="428"/>
      <c r="AD21" s="428"/>
      <c r="AE21" s="428"/>
      <c r="AF21" s="428"/>
      <c r="AG21" s="428"/>
      <c r="AH21" s="428"/>
      <c r="AI21" s="270"/>
      <c r="AJ21" s="428"/>
      <c r="AK21" s="428"/>
      <c r="AL21" s="428"/>
      <c r="AM21" s="428"/>
      <c r="AN21" s="428"/>
      <c r="AO21" s="429"/>
      <c r="AP21" s="430">
        <f t="shared" si="17"/>
        <v>0</v>
      </c>
      <c r="AQ21" s="1449"/>
      <c r="AR21" s="440" t="str">
        <f t="shared" si="89"/>
        <v>N</v>
      </c>
      <c r="AS21" s="526" t="str">
        <f t="shared" si="18"/>
        <v>Chicken Sausage Bun</v>
      </c>
      <c r="AT21" s="565" t="str">
        <f t="shared" si="19"/>
        <v>BU13</v>
      </c>
      <c r="AU21" s="269"/>
      <c r="AV21" s="428"/>
      <c r="AW21" s="428"/>
      <c r="AX21" s="428"/>
      <c r="AY21" s="428"/>
      <c r="AZ21" s="428"/>
      <c r="BA21" s="428"/>
      <c r="BB21" s="428"/>
      <c r="BC21" s="428"/>
      <c r="BD21" s="270"/>
      <c r="BE21" s="428"/>
      <c r="BF21" s="428"/>
      <c r="BG21" s="428"/>
      <c r="BH21" s="428"/>
      <c r="BI21" s="428"/>
      <c r="BJ21" s="429"/>
      <c r="BK21" s="430">
        <f t="shared" si="20"/>
        <v>0</v>
      </c>
      <c r="BL21" s="1449"/>
      <c r="BM21" s="440" t="str">
        <f t="shared" si="90"/>
        <v>N</v>
      </c>
      <c r="BN21" s="526" t="str">
        <f t="shared" si="21"/>
        <v>Chicken Sausage Bun</v>
      </c>
      <c r="BO21" s="565" t="str">
        <f t="shared" si="22"/>
        <v>BU13</v>
      </c>
      <c r="BP21" s="269"/>
      <c r="BQ21" s="428"/>
      <c r="BR21" s="428"/>
      <c r="BS21" s="428"/>
      <c r="BT21" s="428"/>
      <c r="BU21" s="428"/>
      <c r="BV21" s="428"/>
      <c r="BW21" s="428"/>
      <c r="BX21" s="428"/>
      <c r="BY21" s="270"/>
      <c r="BZ21" s="428"/>
      <c r="CA21" s="428"/>
      <c r="CB21" s="428"/>
      <c r="CC21" s="428"/>
      <c r="CD21" s="428"/>
      <c r="CE21" s="429"/>
      <c r="CF21" s="430">
        <f t="shared" si="23"/>
        <v>0</v>
      </c>
      <c r="CG21" s="1449"/>
      <c r="CH21" s="440" t="str">
        <f t="shared" si="24"/>
        <v>Y</v>
      </c>
      <c r="CI21" s="526" t="str">
        <f t="shared" si="25"/>
        <v>Chicken Sausage Bun</v>
      </c>
      <c r="CJ21" s="565" t="str">
        <f t="shared" si="26"/>
        <v>BU13</v>
      </c>
      <c r="CK21" s="269"/>
      <c r="CL21" s="428">
        <v>0</v>
      </c>
      <c r="CM21" s="428"/>
      <c r="CN21" s="428"/>
      <c r="CO21" s="428"/>
      <c r="CP21" s="428"/>
      <c r="CQ21" s="428"/>
      <c r="CR21" s="428">
        <v>10</v>
      </c>
      <c r="CS21" s="428">
        <v>10</v>
      </c>
      <c r="CT21" s="270">
        <v>10</v>
      </c>
      <c r="CU21" s="428">
        <v>5</v>
      </c>
      <c r="CV21" s="428">
        <v>10</v>
      </c>
      <c r="CW21" s="428">
        <v>10</v>
      </c>
      <c r="CX21" s="428">
        <v>10</v>
      </c>
      <c r="CY21" s="428">
        <v>10</v>
      </c>
      <c r="CZ21" s="429"/>
      <c r="DA21" s="430">
        <f t="shared" si="27"/>
        <v>75</v>
      </c>
      <c r="DB21" s="1449"/>
      <c r="DC21" s="440" t="str">
        <f t="shared" si="28"/>
        <v>N</v>
      </c>
      <c r="DD21" s="526" t="str">
        <f t="shared" si="29"/>
        <v>Chicken Sausage Bun</v>
      </c>
      <c r="DE21" s="565" t="str">
        <f t="shared" si="30"/>
        <v>BU13</v>
      </c>
      <c r="DF21" s="269">
        <f t="shared" si="31"/>
        <v>0</v>
      </c>
      <c r="DG21" s="428">
        <f t="shared" si="32"/>
        <v>0</v>
      </c>
      <c r="DH21" s="428">
        <f t="shared" si="33"/>
        <v>0</v>
      </c>
      <c r="DI21" s="428">
        <f t="shared" si="34"/>
        <v>0</v>
      </c>
      <c r="DJ21" s="428">
        <f t="shared" si="35"/>
        <v>0</v>
      </c>
      <c r="DK21" s="428">
        <f t="shared" si="36"/>
        <v>0</v>
      </c>
      <c r="DL21" s="428">
        <f t="shared" si="37"/>
        <v>0</v>
      </c>
      <c r="DM21" s="428">
        <f t="shared" si="38"/>
        <v>0</v>
      </c>
      <c r="DN21" s="428">
        <f t="shared" si="39"/>
        <v>0</v>
      </c>
      <c r="DO21" s="270">
        <f t="shared" si="40"/>
        <v>0</v>
      </c>
      <c r="DP21" s="428">
        <f t="shared" si="41"/>
        <v>0</v>
      </c>
      <c r="DQ21" s="428">
        <f t="shared" si="42"/>
        <v>0</v>
      </c>
      <c r="DR21" s="428">
        <f t="shared" si="43"/>
        <v>0</v>
      </c>
      <c r="DS21" s="428">
        <f t="shared" si="44"/>
        <v>0</v>
      </c>
      <c r="DT21" s="428">
        <f t="shared" si="45"/>
        <v>0</v>
      </c>
      <c r="DU21" s="429">
        <f t="shared" si="46"/>
        <v>0</v>
      </c>
      <c r="DV21" s="430">
        <f t="shared" si="47"/>
        <v>0</v>
      </c>
      <c r="DW21" s="440" t="str">
        <f t="shared" si="48"/>
        <v>N</v>
      </c>
      <c r="DX21" s="526" t="str">
        <f t="shared" si="49"/>
        <v>Chicken Sausage Bun</v>
      </c>
      <c r="DY21" s="565" t="str">
        <f t="shared" si="50"/>
        <v>BU13</v>
      </c>
      <c r="DZ21" s="269">
        <f t="shared" si="51"/>
        <v>0</v>
      </c>
      <c r="EA21" s="428">
        <f t="shared" si="52"/>
        <v>0</v>
      </c>
      <c r="EB21" s="428">
        <f t="shared" si="53"/>
        <v>0</v>
      </c>
      <c r="EC21" s="428">
        <f t="shared" si="54"/>
        <v>0</v>
      </c>
      <c r="ED21" s="428">
        <f t="shared" si="55"/>
        <v>0</v>
      </c>
      <c r="EE21" s="428">
        <f t="shared" si="56"/>
        <v>0</v>
      </c>
      <c r="EF21" s="428">
        <f t="shared" si="57"/>
        <v>0</v>
      </c>
      <c r="EG21" s="428">
        <f t="shared" si="58"/>
        <v>0</v>
      </c>
      <c r="EH21" s="428">
        <f t="shared" si="59"/>
        <v>0</v>
      </c>
      <c r="EI21" s="270">
        <f t="shared" si="60"/>
        <v>0</v>
      </c>
      <c r="EJ21" s="428">
        <f t="shared" si="61"/>
        <v>0</v>
      </c>
      <c r="EK21" s="428">
        <f t="shared" si="62"/>
        <v>0</v>
      </c>
      <c r="EL21" s="428">
        <f t="shared" si="63"/>
        <v>0</v>
      </c>
      <c r="EM21" s="428">
        <f t="shared" si="64"/>
        <v>0</v>
      </c>
      <c r="EN21" s="428">
        <f t="shared" si="65"/>
        <v>0</v>
      </c>
      <c r="EO21" s="429">
        <f t="shared" si="66"/>
        <v>0</v>
      </c>
      <c r="EP21" s="430">
        <f t="shared" si="67"/>
        <v>0</v>
      </c>
      <c r="EQ21" s="440" t="str">
        <f t="shared" si="68"/>
        <v>N</v>
      </c>
      <c r="ER21" s="526" t="str">
        <f t="shared" si="69"/>
        <v>Chicken Sausage Bun</v>
      </c>
      <c r="ES21" s="565" t="str">
        <f t="shared" si="70"/>
        <v>BU13</v>
      </c>
      <c r="ET21" s="269">
        <f t="shared" si="71"/>
        <v>0</v>
      </c>
      <c r="EU21" s="428">
        <f t="shared" si="72"/>
        <v>0</v>
      </c>
      <c r="EV21" s="428">
        <f t="shared" si="73"/>
        <v>0</v>
      </c>
      <c r="EW21" s="428">
        <f t="shared" si="74"/>
        <v>0</v>
      </c>
      <c r="EX21" s="428">
        <f t="shared" si="75"/>
        <v>0</v>
      </c>
      <c r="EY21" s="428">
        <f t="shared" si="76"/>
        <v>0</v>
      </c>
      <c r="EZ21" s="428">
        <f t="shared" si="77"/>
        <v>0</v>
      </c>
      <c r="FA21" s="428">
        <f t="shared" si="78"/>
        <v>0</v>
      </c>
      <c r="FB21" s="428">
        <f t="shared" si="79"/>
        <v>0</v>
      </c>
      <c r="FC21" s="270">
        <f t="shared" si="80"/>
        <v>0</v>
      </c>
      <c r="FD21" s="428">
        <f t="shared" si="81"/>
        <v>0</v>
      </c>
      <c r="FE21" s="428">
        <f t="shared" si="82"/>
        <v>0</v>
      </c>
      <c r="FF21" s="428">
        <f t="shared" si="83"/>
        <v>0</v>
      </c>
      <c r="FG21" s="428">
        <f t="shared" si="84"/>
        <v>0</v>
      </c>
      <c r="FH21" s="428">
        <f t="shared" si="85"/>
        <v>0</v>
      </c>
      <c r="FI21" s="429">
        <f t="shared" si="86"/>
        <v>0</v>
      </c>
      <c r="FJ21" s="430">
        <f t="shared" si="87"/>
        <v>0</v>
      </c>
    </row>
    <row r="22" spans="1:166" ht="20.100000000000001" customHeight="1" x14ac:dyDescent="0.25">
      <c r="A22" s="449" t="str">
        <f t="shared" si="13"/>
        <v>N</v>
      </c>
      <c r="B22" s="526" t="str">
        <f>'Delivery Summary'!B22</f>
        <v>Egg Bun</v>
      </c>
      <c r="C22" s="565" t="str">
        <f>'Delivery Summary'!C22</f>
        <v>BU14</v>
      </c>
      <c r="D22" s="269"/>
      <c r="E22" s="428"/>
      <c r="F22" s="270"/>
      <c r="G22" s="270"/>
      <c r="H22" s="270">
        <v>0</v>
      </c>
      <c r="I22" s="270">
        <v>0</v>
      </c>
      <c r="J22" s="428">
        <v>0</v>
      </c>
      <c r="K22" s="270">
        <v>0</v>
      </c>
      <c r="L22" s="270">
        <v>0</v>
      </c>
      <c r="M22" s="270">
        <v>0</v>
      </c>
      <c r="N22" s="270">
        <v>0</v>
      </c>
      <c r="O22" s="270">
        <v>0</v>
      </c>
      <c r="P22" s="270">
        <v>0</v>
      </c>
      <c r="Q22" s="270">
        <v>0</v>
      </c>
      <c r="R22" s="270">
        <v>0</v>
      </c>
      <c r="S22" s="429"/>
      <c r="T22" s="430">
        <f t="shared" si="14"/>
        <v>0</v>
      </c>
      <c r="U22" s="1449"/>
      <c r="W22" s="440" t="str">
        <f t="shared" si="88"/>
        <v>N</v>
      </c>
      <c r="X22" s="526" t="str">
        <f t="shared" si="15"/>
        <v>Egg Bun</v>
      </c>
      <c r="Y22" s="565" t="str">
        <f t="shared" si="16"/>
        <v>BU14</v>
      </c>
      <c r="Z22" s="269"/>
      <c r="AA22" s="428"/>
      <c r="AB22" s="270"/>
      <c r="AC22" s="270"/>
      <c r="AD22" s="270">
        <v>0</v>
      </c>
      <c r="AE22" s="270">
        <v>0</v>
      </c>
      <c r="AF22" s="428">
        <v>0</v>
      </c>
      <c r="AG22" s="270">
        <v>0</v>
      </c>
      <c r="AH22" s="270">
        <v>0</v>
      </c>
      <c r="AI22" s="270">
        <v>0</v>
      </c>
      <c r="AJ22" s="270">
        <v>0</v>
      </c>
      <c r="AK22" s="270">
        <v>0</v>
      </c>
      <c r="AL22" s="270">
        <v>0</v>
      </c>
      <c r="AM22" s="270">
        <v>0</v>
      </c>
      <c r="AN22" s="270">
        <v>0</v>
      </c>
      <c r="AO22" s="429"/>
      <c r="AP22" s="430">
        <f t="shared" si="17"/>
        <v>0</v>
      </c>
      <c r="AQ22" s="1449"/>
      <c r="AR22" s="440" t="str">
        <f t="shared" si="89"/>
        <v>N</v>
      </c>
      <c r="AS22" s="526" t="str">
        <f t="shared" si="18"/>
        <v>Egg Bun</v>
      </c>
      <c r="AT22" s="565" t="str">
        <f t="shared" si="19"/>
        <v>BU14</v>
      </c>
      <c r="AU22" s="269"/>
      <c r="AV22" s="428"/>
      <c r="AW22" s="270"/>
      <c r="AX22" s="270"/>
      <c r="AY22" s="270"/>
      <c r="AZ22" s="270"/>
      <c r="BA22" s="428"/>
      <c r="BB22" s="270"/>
      <c r="BC22" s="270"/>
      <c r="BD22" s="270"/>
      <c r="BE22" s="270"/>
      <c r="BF22" s="270"/>
      <c r="BG22" s="270"/>
      <c r="BH22" s="270"/>
      <c r="BI22" s="270"/>
      <c r="BJ22" s="429"/>
      <c r="BK22" s="430">
        <f t="shared" si="20"/>
        <v>0</v>
      </c>
      <c r="BL22" s="1449"/>
      <c r="BM22" s="440" t="str">
        <f t="shared" si="90"/>
        <v>N</v>
      </c>
      <c r="BN22" s="526" t="str">
        <f t="shared" si="21"/>
        <v>Egg Bun</v>
      </c>
      <c r="BO22" s="565" t="str">
        <f t="shared" si="22"/>
        <v>BU14</v>
      </c>
      <c r="BP22" s="269"/>
      <c r="BQ22" s="428"/>
      <c r="BR22" s="270"/>
      <c r="BS22" s="270"/>
      <c r="BT22" s="270"/>
      <c r="BU22" s="270"/>
      <c r="BV22" s="428"/>
      <c r="BW22" s="270"/>
      <c r="BX22" s="270"/>
      <c r="BY22" s="270"/>
      <c r="BZ22" s="270"/>
      <c r="CA22" s="270"/>
      <c r="CB22" s="270"/>
      <c r="CC22" s="270"/>
      <c r="CD22" s="270"/>
      <c r="CE22" s="429"/>
      <c r="CF22" s="430">
        <f t="shared" si="23"/>
        <v>0</v>
      </c>
      <c r="CG22" s="1449"/>
      <c r="CH22" s="440" t="str">
        <f t="shared" si="24"/>
        <v>Y</v>
      </c>
      <c r="CI22" s="526" t="str">
        <f t="shared" si="25"/>
        <v>Egg Bun</v>
      </c>
      <c r="CJ22" s="565" t="str">
        <f t="shared" si="26"/>
        <v>BU14</v>
      </c>
      <c r="CK22" s="269"/>
      <c r="CL22" s="428">
        <v>0</v>
      </c>
      <c r="CM22" s="270"/>
      <c r="CN22" s="270"/>
      <c r="CO22" s="270"/>
      <c r="CP22" s="270"/>
      <c r="CQ22" s="428"/>
      <c r="CR22" s="270">
        <v>15</v>
      </c>
      <c r="CS22" s="270">
        <v>10</v>
      </c>
      <c r="CT22" s="270">
        <v>10</v>
      </c>
      <c r="CU22" s="270">
        <v>10</v>
      </c>
      <c r="CV22" s="270">
        <v>20</v>
      </c>
      <c r="CW22" s="270">
        <v>20</v>
      </c>
      <c r="CX22" s="270">
        <v>10</v>
      </c>
      <c r="CY22" s="270">
        <v>20</v>
      </c>
      <c r="CZ22" s="429"/>
      <c r="DA22" s="430">
        <f t="shared" si="27"/>
        <v>115</v>
      </c>
      <c r="DB22" s="1449"/>
      <c r="DC22" s="440" t="str">
        <f t="shared" si="28"/>
        <v>N</v>
      </c>
      <c r="DD22" s="526" t="str">
        <f t="shared" si="29"/>
        <v>Egg Bun</v>
      </c>
      <c r="DE22" s="565" t="str">
        <f t="shared" si="30"/>
        <v>BU14</v>
      </c>
      <c r="DF22" s="269">
        <f t="shared" si="31"/>
        <v>0</v>
      </c>
      <c r="DG22" s="428">
        <f t="shared" si="32"/>
        <v>0</v>
      </c>
      <c r="DH22" s="270">
        <f t="shared" si="33"/>
        <v>0</v>
      </c>
      <c r="DI22" s="270">
        <f t="shared" si="34"/>
        <v>0</v>
      </c>
      <c r="DJ22" s="270">
        <f t="shared" si="35"/>
        <v>0</v>
      </c>
      <c r="DK22" s="270">
        <f t="shared" si="36"/>
        <v>0</v>
      </c>
      <c r="DL22" s="428">
        <f t="shared" si="37"/>
        <v>0</v>
      </c>
      <c r="DM22" s="270">
        <f t="shared" si="38"/>
        <v>0</v>
      </c>
      <c r="DN22" s="270">
        <f t="shared" si="39"/>
        <v>0</v>
      </c>
      <c r="DO22" s="270">
        <f t="shared" si="40"/>
        <v>0</v>
      </c>
      <c r="DP22" s="270">
        <f t="shared" si="41"/>
        <v>0</v>
      </c>
      <c r="DQ22" s="270">
        <f t="shared" si="42"/>
        <v>0</v>
      </c>
      <c r="DR22" s="270">
        <f t="shared" si="43"/>
        <v>0</v>
      </c>
      <c r="DS22" s="270">
        <f t="shared" si="44"/>
        <v>0</v>
      </c>
      <c r="DT22" s="270">
        <f t="shared" si="45"/>
        <v>0</v>
      </c>
      <c r="DU22" s="429">
        <f t="shared" si="46"/>
        <v>0</v>
      </c>
      <c r="DV22" s="430">
        <f t="shared" si="47"/>
        <v>0</v>
      </c>
      <c r="DW22" s="440" t="str">
        <f t="shared" si="48"/>
        <v>N</v>
      </c>
      <c r="DX22" s="526" t="str">
        <f t="shared" si="49"/>
        <v>Egg Bun</v>
      </c>
      <c r="DY22" s="565" t="str">
        <f t="shared" si="50"/>
        <v>BU14</v>
      </c>
      <c r="DZ22" s="269">
        <f t="shared" si="51"/>
        <v>0</v>
      </c>
      <c r="EA22" s="428">
        <f t="shared" si="52"/>
        <v>0</v>
      </c>
      <c r="EB22" s="270">
        <f t="shared" si="53"/>
        <v>0</v>
      </c>
      <c r="EC22" s="270">
        <f t="shared" si="54"/>
        <v>0</v>
      </c>
      <c r="ED22" s="270">
        <f t="shared" si="55"/>
        <v>0</v>
      </c>
      <c r="EE22" s="270">
        <f t="shared" si="56"/>
        <v>0</v>
      </c>
      <c r="EF22" s="428">
        <f t="shared" si="57"/>
        <v>0</v>
      </c>
      <c r="EG22" s="270">
        <f t="shared" si="58"/>
        <v>0</v>
      </c>
      <c r="EH22" s="270">
        <f t="shared" si="59"/>
        <v>0</v>
      </c>
      <c r="EI22" s="270">
        <f t="shared" si="60"/>
        <v>0</v>
      </c>
      <c r="EJ22" s="270">
        <f t="shared" si="61"/>
        <v>0</v>
      </c>
      <c r="EK22" s="270">
        <f t="shared" si="62"/>
        <v>0</v>
      </c>
      <c r="EL22" s="270">
        <f t="shared" si="63"/>
        <v>0</v>
      </c>
      <c r="EM22" s="270">
        <f t="shared" si="64"/>
        <v>0</v>
      </c>
      <c r="EN22" s="270">
        <f t="shared" si="65"/>
        <v>0</v>
      </c>
      <c r="EO22" s="429">
        <f t="shared" si="66"/>
        <v>0</v>
      </c>
      <c r="EP22" s="430">
        <f t="shared" si="67"/>
        <v>0</v>
      </c>
      <c r="EQ22" s="440" t="str">
        <f t="shared" si="68"/>
        <v>N</v>
      </c>
      <c r="ER22" s="526" t="str">
        <f t="shared" si="69"/>
        <v>Egg Bun</v>
      </c>
      <c r="ES22" s="565" t="str">
        <f t="shared" si="70"/>
        <v>BU14</v>
      </c>
      <c r="ET22" s="269">
        <f t="shared" si="71"/>
        <v>0</v>
      </c>
      <c r="EU22" s="428">
        <f t="shared" si="72"/>
        <v>0</v>
      </c>
      <c r="EV22" s="270">
        <f t="shared" si="73"/>
        <v>0</v>
      </c>
      <c r="EW22" s="270">
        <f t="shared" si="74"/>
        <v>0</v>
      </c>
      <c r="EX22" s="270">
        <f t="shared" si="75"/>
        <v>0</v>
      </c>
      <c r="EY22" s="270">
        <f t="shared" si="76"/>
        <v>0</v>
      </c>
      <c r="EZ22" s="428">
        <f t="shared" si="77"/>
        <v>0</v>
      </c>
      <c r="FA22" s="270">
        <f t="shared" si="78"/>
        <v>0</v>
      </c>
      <c r="FB22" s="270">
        <f t="shared" si="79"/>
        <v>0</v>
      </c>
      <c r="FC22" s="270">
        <f t="shared" si="80"/>
        <v>0</v>
      </c>
      <c r="FD22" s="270">
        <f t="shared" si="81"/>
        <v>0</v>
      </c>
      <c r="FE22" s="270">
        <f t="shared" si="82"/>
        <v>0</v>
      </c>
      <c r="FF22" s="270">
        <f t="shared" si="83"/>
        <v>0</v>
      </c>
      <c r="FG22" s="270">
        <f t="shared" si="84"/>
        <v>0</v>
      </c>
      <c r="FH22" s="270">
        <f t="shared" si="85"/>
        <v>0</v>
      </c>
      <c r="FI22" s="429">
        <f t="shared" si="86"/>
        <v>0</v>
      </c>
      <c r="FJ22" s="430">
        <f t="shared" si="87"/>
        <v>0</v>
      </c>
    </row>
    <row r="23" spans="1:166" ht="20.100000000000001" customHeight="1" x14ac:dyDescent="0.25">
      <c r="A23" s="449" t="str">
        <f t="shared" si="13"/>
        <v>N</v>
      </c>
      <c r="B23" s="526" t="str">
        <f>'Delivery Summary'!B23</f>
        <v>Omelette Bun</v>
      </c>
      <c r="C23" s="565" t="str">
        <f>'Delivery Summary'!C23</f>
        <v>BU15</v>
      </c>
      <c r="D23" s="269"/>
      <c r="E23" s="428"/>
      <c r="F23" s="428"/>
      <c r="G23" s="428"/>
      <c r="H23" s="428"/>
      <c r="I23" s="428"/>
      <c r="J23" s="428"/>
      <c r="K23" s="428"/>
      <c r="L23" s="428"/>
      <c r="M23" s="270"/>
      <c r="N23" s="428"/>
      <c r="O23" s="428"/>
      <c r="P23" s="428"/>
      <c r="Q23" s="428"/>
      <c r="R23" s="428"/>
      <c r="S23" s="429"/>
      <c r="T23" s="430">
        <f t="shared" si="14"/>
        <v>0</v>
      </c>
      <c r="U23" s="1449"/>
      <c r="W23" s="440" t="str">
        <f t="shared" si="88"/>
        <v>N</v>
      </c>
      <c r="X23" s="526" t="str">
        <f t="shared" si="15"/>
        <v>Omelette Bun</v>
      </c>
      <c r="Y23" s="565" t="str">
        <f t="shared" si="16"/>
        <v>BU15</v>
      </c>
      <c r="Z23" s="269"/>
      <c r="AA23" s="428"/>
      <c r="AB23" s="428"/>
      <c r="AC23" s="428"/>
      <c r="AD23" s="428"/>
      <c r="AE23" s="428"/>
      <c r="AF23" s="428"/>
      <c r="AG23" s="428"/>
      <c r="AH23" s="428"/>
      <c r="AI23" s="270"/>
      <c r="AJ23" s="428"/>
      <c r="AK23" s="428"/>
      <c r="AL23" s="428"/>
      <c r="AM23" s="428"/>
      <c r="AN23" s="428"/>
      <c r="AO23" s="429"/>
      <c r="AP23" s="430">
        <f t="shared" si="17"/>
        <v>0</v>
      </c>
      <c r="AQ23" s="1449"/>
      <c r="AR23" s="440" t="str">
        <f t="shared" si="89"/>
        <v>N</v>
      </c>
      <c r="AS23" s="526" t="str">
        <f t="shared" si="18"/>
        <v>Omelette Bun</v>
      </c>
      <c r="AT23" s="565" t="str">
        <f t="shared" si="19"/>
        <v>BU15</v>
      </c>
      <c r="AU23" s="269"/>
      <c r="AV23" s="428"/>
      <c r="AW23" s="428"/>
      <c r="AX23" s="428"/>
      <c r="AY23" s="428"/>
      <c r="AZ23" s="428"/>
      <c r="BA23" s="428"/>
      <c r="BB23" s="428"/>
      <c r="BC23" s="428"/>
      <c r="BD23" s="270"/>
      <c r="BE23" s="428"/>
      <c r="BF23" s="428"/>
      <c r="BG23" s="428"/>
      <c r="BH23" s="428"/>
      <c r="BI23" s="428"/>
      <c r="BJ23" s="429"/>
      <c r="BK23" s="430">
        <f t="shared" si="20"/>
        <v>0</v>
      </c>
      <c r="BL23" s="1449"/>
      <c r="BM23" s="440" t="str">
        <f t="shared" si="90"/>
        <v>N</v>
      </c>
      <c r="BN23" s="526" t="str">
        <f t="shared" si="21"/>
        <v>Omelette Bun</v>
      </c>
      <c r="BO23" s="565" t="str">
        <f t="shared" si="22"/>
        <v>BU15</v>
      </c>
      <c r="BP23" s="269"/>
      <c r="BQ23" s="428"/>
      <c r="BR23" s="428"/>
      <c r="BS23" s="428"/>
      <c r="BT23" s="428"/>
      <c r="BU23" s="428"/>
      <c r="BV23" s="428"/>
      <c r="BW23" s="428"/>
      <c r="BX23" s="428"/>
      <c r="BY23" s="270"/>
      <c r="BZ23" s="428"/>
      <c r="CA23" s="428"/>
      <c r="CB23" s="428"/>
      <c r="CC23" s="428"/>
      <c r="CD23" s="428"/>
      <c r="CE23" s="429"/>
      <c r="CF23" s="430">
        <f t="shared" si="23"/>
        <v>0</v>
      </c>
      <c r="CG23" s="1449"/>
      <c r="CH23" s="440" t="str">
        <f t="shared" si="24"/>
        <v>N</v>
      </c>
      <c r="CI23" s="526" t="str">
        <f t="shared" si="25"/>
        <v>Omelette Bun</v>
      </c>
      <c r="CJ23" s="565" t="str">
        <f t="shared" si="26"/>
        <v>BU15</v>
      </c>
      <c r="CK23" s="269"/>
      <c r="CL23" s="428"/>
      <c r="CM23" s="428"/>
      <c r="CN23" s="428"/>
      <c r="CO23" s="428"/>
      <c r="CP23" s="428"/>
      <c r="CQ23" s="428"/>
      <c r="CR23" s="428"/>
      <c r="CS23" s="428"/>
      <c r="CT23" s="428"/>
      <c r="CU23" s="428"/>
      <c r="CV23" s="428"/>
      <c r="CW23" s="428"/>
      <c r="CX23" s="428"/>
      <c r="CY23" s="428"/>
      <c r="CZ23" s="429"/>
      <c r="DA23" s="430">
        <f t="shared" si="27"/>
        <v>0</v>
      </c>
      <c r="DB23" s="1449"/>
      <c r="DC23" s="440" t="str">
        <f t="shared" si="28"/>
        <v>N</v>
      </c>
      <c r="DD23" s="526" t="str">
        <f t="shared" si="29"/>
        <v>Omelette Bun</v>
      </c>
      <c r="DE23" s="565" t="str">
        <f t="shared" si="30"/>
        <v>BU15</v>
      </c>
      <c r="DF23" s="269">
        <f t="shared" si="31"/>
        <v>0</v>
      </c>
      <c r="DG23" s="428">
        <f t="shared" si="32"/>
        <v>0</v>
      </c>
      <c r="DH23" s="428">
        <f t="shared" si="33"/>
        <v>0</v>
      </c>
      <c r="DI23" s="428">
        <f t="shared" si="34"/>
        <v>0</v>
      </c>
      <c r="DJ23" s="428">
        <f t="shared" si="35"/>
        <v>0</v>
      </c>
      <c r="DK23" s="428">
        <f t="shared" si="36"/>
        <v>0</v>
      </c>
      <c r="DL23" s="428">
        <f t="shared" si="37"/>
        <v>0</v>
      </c>
      <c r="DM23" s="428">
        <f t="shared" si="38"/>
        <v>0</v>
      </c>
      <c r="DN23" s="428">
        <f t="shared" si="39"/>
        <v>0</v>
      </c>
      <c r="DO23" s="428">
        <f t="shared" si="40"/>
        <v>0</v>
      </c>
      <c r="DP23" s="428">
        <f t="shared" si="41"/>
        <v>0</v>
      </c>
      <c r="DQ23" s="428">
        <f t="shared" si="42"/>
        <v>0</v>
      </c>
      <c r="DR23" s="428">
        <f t="shared" si="43"/>
        <v>0</v>
      </c>
      <c r="DS23" s="428">
        <f t="shared" si="44"/>
        <v>0</v>
      </c>
      <c r="DT23" s="428">
        <f t="shared" si="45"/>
        <v>0</v>
      </c>
      <c r="DU23" s="429">
        <f t="shared" si="46"/>
        <v>0</v>
      </c>
      <c r="DV23" s="430">
        <f t="shared" si="47"/>
        <v>0</v>
      </c>
      <c r="DW23" s="440" t="str">
        <f t="shared" si="48"/>
        <v>N</v>
      </c>
      <c r="DX23" s="526" t="str">
        <f t="shared" si="49"/>
        <v>Omelette Bun</v>
      </c>
      <c r="DY23" s="565" t="str">
        <f t="shared" si="50"/>
        <v>BU15</v>
      </c>
      <c r="DZ23" s="269">
        <f t="shared" si="51"/>
        <v>0</v>
      </c>
      <c r="EA23" s="428">
        <f t="shared" si="52"/>
        <v>0</v>
      </c>
      <c r="EB23" s="428">
        <f t="shared" si="53"/>
        <v>0</v>
      </c>
      <c r="EC23" s="428">
        <f t="shared" si="54"/>
        <v>0</v>
      </c>
      <c r="ED23" s="428">
        <f t="shared" si="55"/>
        <v>0</v>
      </c>
      <c r="EE23" s="428">
        <f t="shared" si="56"/>
        <v>0</v>
      </c>
      <c r="EF23" s="428">
        <f t="shared" si="57"/>
        <v>0</v>
      </c>
      <c r="EG23" s="428">
        <f t="shared" si="58"/>
        <v>0</v>
      </c>
      <c r="EH23" s="428">
        <f t="shared" si="59"/>
        <v>0</v>
      </c>
      <c r="EI23" s="428">
        <f t="shared" si="60"/>
        <v>0</v>
      </c>
      <c r="EJ23" s="428">
        <f t="shared" si="61"/>
        <v>0</v>
      </c>
      <c r="EK23" s="428">
        <f t="shared" si="62"/>
        <v>0</v>
      </c>
      <c r="EL23" s="428">
        <f t="shared" si="63"/>
        <v>0</v>
      </c>
      <c r="EM23" s="428">
        <f t="shared" si="64"/>
        <v>0</v>
      </c>
      <c r="EN23" s="428">
        <f t="shared" si="65"/>
        <v>0</v>
      </c>
      <c r="EO23" s="429">
        <f t="shared" si="66"/>
        <v>0</v>
      </c>
      <c r="EP23" s="430">
        <f t="shared" si="67"/>
        <v>0</v>
      </c>
      <c r="EQ23" s="440" t="str">
        <f t="shared" si="68"/>
        <v>N</v>
      </c>
      <c r="ER23" s="526" t="str">
        <f t="shared" si="69"/>
        <v>Omelette Bun</v>
      </c>
      <c r="ES23" s="565" t="str">
        <f t="shared" si="70"/>
        <v>BU15</v>
      </c>
      <c r="ET23" s="269">
        <f t="shared" si="71"/>
        <v>0</v>
      </c>
      <c r="EU23" s="428">
        <f t="shared" si="72"/>
        <v>0</v>
      </c>
      <c r="EV23" s="428">
        <f t="shared" si="73"/>
        <v>0</v>
      </c>
      <c r="EW23" s="428">
        <f t="shared" si="74"/>
        <v>0</v>
      </c>
      <c r="EX23" s="428">
        <f t="shared" si="75"/>
        <v>0</v>
      </c>
      <c r="EY23" s="428">
        <f t="shared" si="76"/>
        <v>0</v>
      </c>
      <c r="EZ23" s="428">
        <f t="shared" si="77"/>
        <v>0</v>
      </c>
      <c r="FA23" s="428">
        <f t="shared" si="78"/>
        <v>0</v>
      </c>
      <c r="FB23" s="428">
        <f t="shared" si="79"/>
        <v>0</v>
      </c>
      <c r="FC23" s="428">
        <f t="shared" si="80"/>
        <v>0</v>
      </c>
      <c r="FD23" s="428">
        <f t="shared" si="81"/>
        <v>0</v>
      </c>
      <c r="FE23" s="428">
        <f t="shared" si="82"/>
        <v>0</v>
      </c>
      <c r="FF23" s="428">
        <f t="shared" si="83"/>
        <v>0</v>
      </c>
      <c r="FG23" s="428">
        <f t="shared" si="84"/>
        <v>0</v>
      </c>
      <c r="FH23" s="428">
        <f t="shared" si="85"/>
        <v>0</v>
      </c>
      <c r="FI23" s="429">
        <f t="shared" si="86"/>
        <v>0</v>
      </c>
      <c r="FJ23" s="430">
        <f t="shared" si="87"/>
        <v>0</v>
      </c>
    </row>
    <row r="24" spans="1:166" ht="20.100000000000001" customHeight="1" x14ac:dyDescent="0.25">
      <c r="A24" s="449" t="str">
        <f t="shared" si="13"/>
        <v>N</v>
      </c>
      <c r="B24" s="526" t="str">
        <f>'Delivery Summary'!B24</f>
        <v>Egg Burger</v>
      </c>
      <c r="C24" s="565" t="str">
        <f>'Delivery Summary'!C24</f>
        <v>BU16</v>
      </c>
      <c r="D24" s="269"/>
      <c r="E24" s="428"/>
      <c r="F24" s="428"/>
      <c r="G24" s="428"/>
      <c r="H24" s="428">
        <v>0</v>
      </c>
      <c r="I24" s="428">
        <v>0</v>
      </c>
      <c r="J24" s="428">
        <v>0</v>
      </c>
      <c r="K24" s="428">
        <v>0</v>
      </c>
      <c r="L24" s="428">
        <v>0</v>
      </c>
      <c r="M24" s="428">
        <v>0</v>
      </c>
      <c r="N24" s="428">
        <v>0</v>
      </c>
      <c r="O24" s="428">
        <v>0</v>
      </c>
      <c r="P24" s="428">
        <v>0</v>
      </c>
      <c r="Q24" s="428">
        <v>0</v>
      </c>
      <c r="R24" s="428">
        <v>0</v>
      </c>
      <c r="S24" s="429"/>
      <c r="T24" s="430">
        <f t="shared" si="14"/>
        <v>0</v>
      </c>
      <c r="U24" s="1449"/>
      <c r="W24" s="440" t="str">
        <f t="shared" si="88"/>
        <v>Y</v>
      </c>
      <c r="X24" s="526" t="str">
        <f t="shared" si="15"/>
        <v>Egg Burger</v>
      </c>
      <c r="Y24" s="565" t="str">
        <f t="shared" si="16"/>
        <v>BU16</v>
      </c>
      <c r="Z24" s="269"/>
      <c r="AA24" s="428"/>
      <c r="AB24" s="428"/>
      <c r="AC24" s="428"/>
      <c r="AD24" s="428">
        <v>0</v>
      </c>
      <c r="AE24" s="428">
        <v>0</v>
      </c>
      <c r="AF24" s="428">
        <v>0</v>
      </c>
      <c r="AG24" s="428">
        <v>0</v>
      </c>
      <c r="AH24" s="428">
        <v>0</v>
      </c>
      <c r="AI24" s="428">
        <v>0</v>
      </c>
      <c r="AJ24" s="428">
        <v>2</v>
      </c>
      <c r="AK24" s="428">
        <v>0</v>
      </c>
      <c r="AL24" s="428">
        <v>3</v>
      </c>
      <c r="AM24" s="428">
        <v>2</v>
      </c>
      <c r="AN24" s="428">
        <v>4</v>
      </c>
      <c r="AO24" s="429"/>
      <c r="AP24" s="430">
        <f t="shared" si="17"/>
        <v>11</v>
      </c>
      <c r="AQ24" s="1449"/>
      <c r="AR24" s="440" t="str">
        <f t="shared" si="89"/>
        <v>Y</v>
      </c>
      <c r="AS24" s="526" t="str">
        <f t="shared" si="18"/>
        <v>Egg Burger</v>
      </c>
      <c r="AT24" s="565" t="str">
        <f t="shared" si="19"/>
        <v>BU16</v>
      </c>
      <c r="AU24" s="269"/>
      <c r="AV24" s="428"/>
      <c r="AW24" s="428"/>
      <c r="AX24" s="428"/>
      <c r="AY24" s="428">
        <v>0</v>
      </c>
      <c r="AZ24" s="428">
        <v>0</v>
      </c>
      <c r="BA24" s="428">
        <v>0</v>
      </c>
      <c r="BB24" s="428">
        <v>0</v>
      </c>
      <c r="BC24" s="428">
        <v>0</v>
      </c>
      <c r="BD24" s="428">
        <v>2</v>
      </c>
      <c r="BE24" s="428">
        <v>2</v>
      </c>
      <c r="BF24" s="428">
        <v>2</v>
      </c>
      <c r="BG24" s="428">
        <v>3</v>
      </c>
      <c r="BH24" s="428">
        <v>3</v>
      </c>
      <c r="BI24" s="428">
        <v>3</v>
      </c>
      <c r="BJ24" s="429"/>
      <c r="BK24" s="430">
        <f t="shared" si="20"/>
        <v>15</v>
      </c>
      <c r="BL24" s="1449"/>
      <c r="BM24" s="440" t="str">
        <f t="shared" si="90"/>
        <v>Y</v>
      </c>
      <c r="BN24" s="526" t="str">
        <f t="shared" si="21"/>
        <v>Egg Burger</v>
      </c>
      <c r="BO24" s="565" t="str">
        <f t="shared" si="22"/>
        <v>BU16</v>
      </c>
      <c r="BP24" s="269"/>
      <c r="BQ24" s="428"/>
      <c r="BR24" s="428"/>
      <c r="BS24" s="428"/>
      <c r="BT24" s="428">
        <v>0</v>
      </c>
      <c r="BU24" s="428">
        <v>0</v>
      </c>
      <c r="BV24" s="428">
        <v>0</v>
      </c>
      <c r="BW24" s="428">
        <v>0</v>
      </c>
      <c r="BX24" s="428">
        <v>0</v>
      </c>
      <c r="BY24" s="428">
        <v>2</v>
      </c>
      <c r="BZ24" s="428">
        <v>2</v>
      </c>
      <c r="CA24" s="428">
        <v>2</v>
      </c>
      <c r="CB24" s="428">
        <v>3</v>
      </c>
      <c r="CC24" s="428">
        <v>3</v>
      </c>
      <c r="CD24" s="428">
        <v>3</v>
      </c>
      <c r="CE24" s="429"/>
      <c r="CF24" s="430">
        <f t="shared" si="23"/>
        <v>15</v>
      </c>
      <c r="CG24" s="1449"/>
      <c r="CH24" s="440" t="str">
        <f t="shared" si="24"/>
        <v>Y</v>
      </c>
      <c r="CI24" s="526" t="str">
        <f t="shared" si="25"/>
        <v>Egg Burger</v>
      </c>
      <c r="CJ24" s="565" t="str">
        <f t="shared" si="26"/>
        <v>BU16</v>
      </c>
      <c r="CK24" s="269"/>
      <c r="CL24" s="428">
        <v>0</v>
      </c>
      <c r="CM24" s="428"/>
      <c r="CN24" s="428"/>
      <c r="CO24" s="428"/>
      <c r="CP24" s="428"/>
      <c r="CQ24" s="428">
        <v>0</v>
      </c>
      <c r="CR24" s="428">
        <v>0</v>
      </c>
      <c r="CS24" s="428">
        <v>0</v>
      </c>
      <c r="CT24" s="428">
        <v>0</v>
      </c>
      <c r="CU24" s="428">
        <v>0</v>
      </c>
      <c r="CV24" s="428">
        <v>0</v>
      </c>
      <c r="CW24" s="428">
        <v>0</v>
      </c>
      <c r="CX24" s="428">
        <v>0</v>
      </c>
      <c r="CY24" s="428">
        <v>5</v>
      </c>
      <c r="CZ24" s="429"/>
      <c r="DA24" s="430">
        <f t="shared" si="27"/>
        <v>5</v>
      </c>
      <c r="DB24" s="1449"/>
      <c r="DC24" s="440" t="str">
        <f t="shared" si="28"/>
        <v>Y</v>
      </c>
      <c r="DD24" s="526" t="str">
        <f t="shared" si="29"/>
        <v>Egg Burger</v>
      </c>
      <c r="DE24" s="565" t="str">
        <f t="shared" si="30"/>
        <v>BU16</v>
      </c>
      <c r="DF24" s="269">
        <f t="shared" si="31"/>
        <v>0</v>
      </c>
      <c r="DG24" s="428">
        <f t="shared" si="32"/>
        <v>0</v>
      </c>
      <c r="DH24" s="428">
        <f t="shared" si="33"/>
        <v>0</v>
      </c>
      <c r="DI24" s="428">
        <f t="shared" si="34"/>
        <v>0</v>
      </c>
      <c r="DJ24" s="428">
        <f t="shared" si="35"/>
        <v>0</v>
      </c>
      <c r="DK24" s="428">
        <f t="shared" si="36"/>
        <v>0</v>
      </c>
      <c r="DL24" s="428">
        <f t="shared" si="37"/>
        <v>0</v>
      </c>
      <c r="DM24" s="428">
        <f t="shared" si="38"/>
        <v>0</v>
      </c>
      <c r="DN24" s="428">
        <f t="shared" si="39"/>
        <v>0</v>
      </c>
      <c r="DO24" s="428">
        <f t="shared" si="40"/>
        <v>0</v>
      </c>
      <c r="DP24" s="428">
        <f t="shared" si="41"/>
        <v>2</v>
      </c>
      <c r="DQ24" s="428">
        <f t="shared" si="42"/>
        <v>0</v>
      </c>
      <c r="DR24" s="428">
        <f t="shared" si="43"/>
        <v>3</v>
      </c>
      <c r="DS24" s="428">
        <f t="shared" si="44"/>
        <v>2</v>
      </c>
      <c r="DT24" s="428">
        <f t="shared" si="45"/>
        <v>4</v>
      </c>
      <c r="DU24" s="429">
        <f t="shared" si="46"/>
        <v>0</v>
      </c>
      <c r="DV24" s="430">
        <f t="shared" si="47"/>
        <v>11</v>
      </c>
      <c r="DW24" s="440" t="str">
        <f t="shared" si="48"/>
        <v>Y</v>
      </c>
      <c r="DX24" s="526" t="str">
        <f t="shared" si="49"/>
        <v>Egg Burger</v>
      </c>
      <c r="DY24" s="565" t="str">
        <f t="shared" si="50"/>
        <v>BU16</v>
      </c>
      <c r="DZ24" s="269">
        <f t="shared" si="51"/>
        <v>0</v>
      </c>
      <c r="EA24" s="428">
        <f t="shared" si="52"/>
        <v>0</v>
      </c>
      <c r="EB24" s="428">
        <f t="shared" si="53"/>
        <v>0</v>
      </c>
      <c r="EC24" s="428">
        <f t="shared" si="54"/>
        <v>0</v>
      </c>
      <c r="ED24" s="428">
        <f t="shared" si="55"/>
        <v>0</v>
      </c>
      <c r="EE24" s="428">
        <f t="shared" si="56"/>
        <v>0</v>
      </c>
      <c r="EF24" s="428">
        <f t="shared" si="57"/>
        <v>0</v>
      </c>
      <c r="EG24" s="428">
        <f t="shared" si="58"/>
        <v>0</v>
      </c>
      <c r="EH24" s="428">
        <f t="shared" si="59"/>
        <v>0</v>
      </c>
      <c r="EI24" s="428">
        <f t="shared" si="60"/>
        <v>2</v>
      </c>
      <c r="EJ24" s="428">
        <f t="shared" si="61"/>
        <v>2</v>
      </c>
      <c r="EK24" s="428">
        <f t="shared" si="62"/>
        <v>2</v>
      </c>
      <c r="EL24" s="428">
        <f t="shared" si="63"/>
        <v>3</v>
      </c>
      <c r="EM24" s="428">
        <f t="shared" si="64"/>
        <v>3</v>
      </c>
      <c r="EN24" s="428">
        <f t="shared" si="65"/>
        <v>3</v>
      </c>
      <c r="EO24" s="429">
        <f t="shared" si="66"/>
        <v>0</v>
      </c>
      <c r="EP24" s="430">
        <f t="shared" si="67"/>
        <v>15</v>
      </c>
      <c r="EQ24" s="440" t="str">
        <f t="shared" si="68"/>
        <v>Y</v>
      </c>
      <c r="ER24" s="526" t="str">
        <f t="shared" si="69"/>
        <v>Egg Burger</v>
      </c>
      <c r="ES24" s="565" t="str">
        <f t="shared" si="70"/>
        <v>BU16</v>
      </c>
      <c r="ET24" s="269">
        <f t="shared" si="71"/>
        <v>0</v>
      </c>
      <c r="EU24" s="428">
        <f t="shared" si="72"/>
        <v>0</v>
      </c>
      <c r="EV24" s="428">
        <f t="shared" si="73"/>
        <v>0</v>
      </c>
      <c r="EW24" s="428">
        <f t="shared" si="74"/>
        <v>0</v>
      </c>
      <c r="EX24" s="428">
        <f t="shared" si="75"/>
        <v>0</v>
      </c>
      <c r="EY24" s="428">
        <f t="shared" si="76"/>
        <v>0</v>
      </c>
      <c r="EZ24" s="428">
        <f t="shared" si="77"/>
        <v>0</v>
      </c>
      <c r="FA24" s="428">
        <f t="shared" si="78"/>
        <v>0</v>
      </c>
      <c r="FB24" s="428">
        <f t="shared" si="79"/>
        <v>0</v>
      </c>
      <c r="FC24" s="428">
        <f t="shared" si="80"/>
        <v>2</v>
      </c>
      <c r="FD24" s="428">
        <f t="shared" si="81"/>
        <v>2</v>
      </c>
      <c r="FE24" s="428">
        <f t="shared" si="82"/>
        <v>2</v>
      </c>
      <c r="FF24" s="428">
        <f t="shared" si="83"/>
        <v>3</v>
      </c>
      <c r="FG24" s="428">
        <f t="shared" si="84"/>
        <v>3</v>
      </c>
      <c r="FH24" s="428">
        <f t="shared" si="85"/>
        <v>3</v>
      </c>
      <c r="FI24" s="429">
        <f t="shared" si="86"/>
        <v>0</v>
      </c>
      <c r="FJ24" s="430">
        <f t="shared" si="87"/>
        <v>15</v>
      </c>
    </row>
    <row r="25" spans="1:166" ht="20.100000000000001" customHeight="1" x14ac:dyDescent="0.25">
      <c r="A25" s="449" t="str">
        <f t="shared" si="13"/>
        <v>N</v>
      </c>
      <c r="B25" s="526" t="str">
        <f>'Delivery Summary'!B25</f>
        <v>Fish Curry Bun</v>
      </c>
      <c r="C25" s="565" t="str">
        <f>'Delivery Summary'!C25</f>
        <v>BU18</v>
      </c>
      <c r="D25" s="269"/>
      <c r="E25" s="428"/>
      <c r="F25" s="428"/>
      <c r="G25" s="428"/>
      <c r="H25" s="428"/>
      <c r="I25" s="428"/>
      <c r="J25" s="428"/>
      <c r="K25" s="428"/>
      <c r="L25" s="428"/>
      <c r="M25" s="428"/>
      <c r="N25" s="428"/>
      <c r="O25" s="428"/>
      <c r="P25" s="428"/>
      <c r="Q25" s="428"/>
      <c r="R25" s="428"/>
      <c r="S25" s="429"/>
      <c r="T25" s="430">
        <f t="shared" si="14"/>
        <v>0</v>
      </c>
      <c r="U25" s="1449"/>
      <c r="W25" s="440" t="str">
        <f t="shared" si="88"/>
        <v>N</v>
      </c>
      <c r="X25" s="526" t="str">
        <f t="shared" si="15"/>
        <v>Fish Curry Bun</v>
      </c>
      <c r="Y25" s="565" t="str">
        <f t="shared" si="16"/>
        <v>BU18</v>
      </c>
      <c r="Z25" s="269"/>
      <c r="AA25" s="428"/>
      <c r="AB25" s="428"/>
      <c r="AC25" s="428"/>
      <c r="AD25" s="428"/>
      <c r="AE25" s="428"/>
      <c r="AF25" s="428"/>
      <c r="AG25" s="428"/>
      <c r="AH25" s="428"/>
      <c r="AI25" s="428"/>
      <c r="AJ25" s="428"/>
      <c r="AK25" s="428"/>
      <c r="AL25" s="428"/>
      <c r="AM25" s="428"/>
      <c r="AN25" s="428"/>
      <c r="AO25" s="429"/>
      <c r="AP25" s="430">
        <f t="shared" si="17"/>
        <v>0</v>
      </c>
      <c r="AQ25" s="1449"/>
      <c r="AR25" s="440" t="str">
        <f t="shared" si="89"/>
        <v>N</v>
      </c>
      <c r="AS25" s="526" t="str">
        <f t="shared" si="18"/>
        <v>Fish Curry Bun</v>
      </c>
      <c r="AT25" s="565" t="str">
        <f t="shared" si="19"/>
        <v>BU18</v>
      </c>
      <c r="AU25" s="269"/>
      <c r="AV25" s="428"/>
      <c r="AW25" s="428"/>
      <c r="AX25" s="428"/>
      <c r="AY25" s="428"/>
      <c r="AZ25" s="428"/>
      <c r="BA25" s="428"/>
      <c r="BB25" s="428"/>
      <c r="BC25" s="428"/>
      <c r="BD25" s="428"/>
      <c r="BE25" s="428"/>
      <c r="BF25" s="428"/>
      <c r="BG25" s="428"/>
      <c r="BH25" s="428"/>
      <c r="BI25" s="428"/>
      <c r="BJ25" s="429"/>
      <c r="BK25" s="430">
        <f t="shared" si="20"/>
        <v>0</v>
      </c>
      <c r="BL25" s="1449"/>
      <c r="BM25" s="440" t="str">
        <f t="shared" si="90"/>
        <v>N</v>
      </c>
      <c r="BN25" s="526" t="str">
        <f t="shared" si="21"/>
        <v>Fish Curry Bun</v>
      </c>
      <c r="BO25" s="565" t="str">
        <f t="shared" si="22"/>
        <v>BU18</v>
      </c>
      <c r="BP25" s="269"/>
      <c r="BQ25" s="428"/>
      <c r="BR25" s="428"/>
      <c r="BS25" s="428"/>
      <c r="BT25" s="428"/>
      <c r="BU25" s="428"/>
      <c r="BV25" s="428"/>
      <c r="BW25" s="428"/>
      <c r="BX25" s="428"/>
      <c r="BY25" s="428"/>
      <c r="BZ25" s="428"/>
      <c r="CA25" s="428"/>
      <c r="CB25" s="428"/>
      <c r="CC25" s="428"/>
      <c r="CD25" s="428"/>
      <c r="CE25" s="429"/>
      <c r="CF25" s="430">
        <f t="shared" si="23"/>
        <v>0</v>
      </c>
      <c r="CG25" s="1449"/>
      <c r="CH25" s="440" t="str">
        <f t="shared" si="24"/>
        <v>N</v>
      </c>
      <c r="CI25" s="526" t="str">
        <f t="shared" si="25"/>
        <v>Fish Curry Bun</v>
      </c>
      <c r="CJ25" s="565" t="str">
        <f t="shared" si="26"/>
        <v>BU18</v>
      </c>
      <c r="CK25" s="269"/>
      <c r="CL25" s="428"/>
      <c r="CM25" s="428"/>
      <c r="CN25" s="428"/>
      <c r="CO25" s="428"/>
      <c r="CP25" s="428"/>
      <c r="CQ25" s="428"/>
      <c r="CR25" s="428"/>
      <c r="CS25" s="428"/>
      <c r="CT25" s="428"/>
      <c r="CU25" s="428"/>
      <c r="CV25" s="428"/>
      <c r="CW25" s="428"/>
      <c r="CX25" s="428"/>
      <c r="CY25" s="428"/>
      <c r="CZ25" s="429"/>
      <c r="DA25" s="430">
        <f t="shared" si="27"/>
        <v>0</v>
      </c>
      <c r="DB25" s="1449"/>
      <c r="DC25" s="440" t="str">
        <f t="shared" si="28"/>
        <v>N</v>
      </c>
      <c r="DD25" s="526" t="str">
        <f t="shared" si="29"/>
        <v>Fish Curry Bun</v>
      </c>
      <c r="DE25" s="565" t="str">
        <f t="shared" si="30"/>
        <v>BU18</v>
      </c>
      <c r="DF25" s="269">
        <f t="shared" si="31"/>
        <v>0</v>
      </c>
      <c r="DG25" s="428">
        <f t="shared" si="32"/>
        <v>0</v>
      </c>
      <c r="DH25" s="428">
        <f t="shared" si="33"/>
        <v>0</v>
      </c>
      <c r="DI25" s="428">
        <f t="shared" si="34"/>
        <v>0</v>
      </c>
      <c r="DJ25" s="428">
        <f t="shared" si="35"/>
        <v>0</v>
      </c>
      <c r="DK25" s="428">
        <f t="shared" si="36"/>
        <v>0</v>
      </c>
      <c r="DL25" s="428">
        <f t="shared" si="37"/>
        <v>0</v>
      </c>
      <c r="DM25" s="428">
        <f t="shared" si="38"/>
        <v>0</v>
      </c>
      <c r="DN25" s="428">
        <f t="shared" si="39"/>
        <v>0</v>
      </c>
      <c r="DO25" s="428">
        <f t="shared" si="40"/>
        <v>0</v>
      </c>
      <c r="DP25" s="428">
        <f t="shared" si="41"/>
        <v>0</v>
      </c>
      <c r="DQ25" s="428">
        <f t="shared" si="42"/>
        <v>0</v>
      </c>
      <c r="DR25" s="428">
        <f t="shared" si="43"/>
        <v>0</v>
      </c>
      <c r="DS25" s="428">
        <f t="shared" si="44"/>
        <v>0</v>
      </c>
      <c r="DT25" s="428">
        <f t="shared" si="45"/>
        <v>0</v>
      </c>
      <c r="DU25" s="429">
        <f t="shared" si="46"/>
        <v>0</v>
      </c>
      <c r="DV25" s="430">
        <f t="shared" si="47"/>
        <v>0</v>
      </c>
      <c r="DW25" s="440" t="str">
        <f t="shared" si="48"/>
        <v>N</v>
      </c>
      <c r="DX25" s="526" t="str">
        <f t="shared" si="49"/>
        <v>Fish Curry Bun</v>
      </c>
      <c r="DY25" s="565" t="str">
        <f t="shared" si="50"/>
        <v>BU18</v>
      </c>
      <c r="DZ25" s="269">
        <f t="shared" si="51"/>
        <v>0</v>
      </c>
      <c r="EA25" s="428">
        <f t="shared" si="52"/>
        <v>0</v>
      </c>
      <c r="EB25" s="428">
        <f t="shared" si="53"/>
        <v>0</v>
      </c>
      <c r="EC25" s="428">
        <f t="shared" si="54"/>
        <v>0</v>
      </c>
      <c r="ED25" s="428">
        <f t="shared" si="55"/>
        <v>0</v>
      </c>
      <c r="EE25" s="428">
        <f t="shared" si="56"/>
        <v>0</v>
      </c>
      <c r="EF25" s="428">
        <f t="shared" si="57"/>
        <v>0</v>
      </c>
      <c r="EG25" s="428">
        <f t="shared" si="58"/>
        <v>0</v>
      </c>
      <c r="EH25" s="428">
        <f t="shared" si="59"/>
        <v>0</v>
      </c>
      <c r="EI25" s="428">
        <f t="shared" si="60"/>
        <v>0</v>
      </c>
      <c r="EJ25" s="428">
        <f t="shared" si="61"/>
        <v>0</v>
      </c>
      <c r="EK25" s="428">
        <f t="shared" si="62"/>
        <v>0</v>
      </c>
      <c r="EL25" s="428">
        <f t="shared" si="63"/>
        <v>0</v>
      </c>
      <c r="EM25" s="428">
        <f t="shared" si="64"/>
        <v>0</v>
      </c>
      <c r="EN25" s="428">
        <f t="shared" si="65"/>
        <v>0</v>
      </c>
      <c r="EO25" s="429">
        <f t="shared" si="66"/>
        <v>0</v>
      </c>
      <c r="EP25" s="430">
        <f t="shared" si="67"/>
        <v>0</v>
      </c>
      <c r="EQ25" s="440" t="str">
        <f t="shared" si="68"/>
        <v>N</v>
      </c>
      <c r="ER25" s="526" t="str">
        <f t="shared" si="69"/>
        <v>Fish Curry Bun</v>
      </c>
      <c r="ES25" s="565" t="str">
        <f t="shared" si="70"/>
        <v>BU18</v>
      </c>
      <c r="ET25" s="269">
        <f t="shared" si="71"/>
        <v>0</v>
      </c>
      <c r="EU25" s="428">
        <f t="shared" si="72"/>
        <v>0</v>
      </c>
      <c r="EV25" s="428">
        <f t="shared" si="73"/>
        <v>0</v>
      </c>
      <c r="EW25" s="428">
        <f t="shared" si="74"/>
        <v>0</v>
      </c>
      <c r="EX25" s="428">
        <f t="shared" si="75"/>
        <v>0</v>
      </c>
      <c r="EY25" s="428">
        <f t="shared" si="76"/>
        <v>0</v>
      </c>
      <c r="EZ25" s="428">
        <f t="shared" si="77"/>
        <v>0</v>
      </c>
      <c r="FA25" s="428">
        <f t="shared" si="78"/>
        <v>0</v>
      </c>
      <c r="FB25" s="428">
        <f t="shared" si="79"/>
        <v>0</v>
      </c>
      <c r="FC25" s="428">
        <f t="shared" si="80"/>
        <v>0</v>
      </c>
      <c r="FD25" s="428">
        <f t="shared" si="81"/>
        <v>0</v>
      </c>
      <c r="FE25" s="428">
        <f t="shared" si="82"/>
        <v>0</v>
      </c>
      <c r="FF25" s="428">
        <f t="shared" si="83"/>
        <v>0</v>
      </c>
      <c r="FG25" s="428">
        <f t="shared" si="84"/>
        <v>0</v>
      </c>
      <c r="FH25" s="428">
        <f t="shared" si="85"/>
        <v>0</v>
      </c>
      <c r="FI25" s="429">
        <f t="shared" si="86"/>
        <v>0</v>
      </c>
      <c r="FJ25" s="430">
        <f t="shared" si="87"/>
        <v>0</v>
      </c>
    </row>
    <row r="26" spans="1:166" ht="20.100000000000001" customHeight="1" x14ac:dyDescent="0.25">
      <c r="A26" s="449" t="str">
        <f t="shared" si="13"/>
        <v>N</v>
      </c>
      <c r="B26" s="526" t="str">
        <f>'Delivery Summary'!B26</f>
        <v>Chicken Hot Dog</v>
      </c>
      <c r="C26" s="565" t="str">
        <f>'Delivery Summary'!C26</f>
        <v>BU17</v>
      </c>
      <c r="D26" s="269"/>
      <c r="E26" s="428"/>
      <c r="F26" s="270"/>
      <c r="G26" s="270"/>
      <c r="H26" s="270"/>
      <c r="I26" s="270"/>
      <c r="J26" s="428"/>
      <c r="K26" s="270"/>
      <c r="L26" s="270"/>
      <c r="M26" s="270"/>
      <c r="N26" s="270"/>
      <c r="O26" s="270"/>
      <c r="P26" s="270"/>
      <c r="Q26" s="270"/>
      <c r="R26" s="270"/>
      <c r="S26" s="429"/>
      <c r="T26" s="430">
        <f t="shared" si="14"/>
        <v>0</v>
      </c>
      <c r="U26" s="1449"/>
      <c r="W26" s="440" t="str">
        <f t="shared" si="88"/>
        <v>N</v>
      </c>
      <c r="X26" s="526" t="str">
        <f t="shared" si="15"/>
        <v>Chicken Hot Dog</v>
      </c>
      <c r="Y26" s="565" t="str">
        <f t="shared" si="16"/>
        <v>BU17</v>
      </c>
      <c r="Z26" s="269"/>
      <c r="AA26" s="428"/>
      <c r="AB26" s="270"/>
      <c r="AC26" s="270"/>
      <c r="AD26" s="270"/>
      <c r="AE26" s="270"/>
      <c r="AF26" s="428"/>
      <c r="AG26" s="270"/>
      <c r="AH26" s="270"/>
      <c r="AI26" s="270"/>
      <c r="AJ26" s="270"/>
      <c r="AK26" s="270"/>
      <c r="AL26" s="270"/>
      <c r="AM26" s="270"/>
      <c r="AN26" s="270"/>
      <c r="AO26" s="429"/>
      <c r="AP26" s="430">
        <f t="shared" si="17"/>
        <v>0</v>
      </c>
      <c r="AQ26" s="1449"/>
      <c r="AR26" s="440" t="str">
        <f t="shared" si="89"/>
        <v>N</v>
      </c>
      <c r="AS26" s="526" t="str">
        <f t="shared" si="18"/>
        <v>Chicken Hot Dog</v>
      </c>
      <c r="AT26" s="565" t="str">
        <f t="shared" si="19"/>
        <v>BU17</v>
      </c>
      <c r="AU26" s="269"/>
      <c r="AV26" s="428"/>
      <c r="AW26" s="270"/>
      <c r="AX26" s="270"/>
      <c r="AY26" s="270"/>
      <c r="AZ26" s="270"/>
      <c r="BA26" s="428"/>
      <c r="BB26" s="270"/>
      <c r="BC26" s="270"/>
      <c r="BD26" s="270"/>
      <c r="BE26" s="270"/>
      <c r="BF26" s="270"/>
      <c r="BG26" s="270"/>
      <c r="BH26" s="270"/>
      <c r="BI26" s="270"/>
      <c r="BJ26" s="429"/>
      <c r="BK26" s="430">
        <f t="shared" si="20"/>
        <v>0</v>
      </c>
      <c r="BL26" s="1449"/>
      <c r="BM26" s="440" t="str">
        <f t="shared" si="90"/>
        <v>N</v>
      </c>
      <c r="BN26" s="526" t="str">
        <f t="shared" si="21"/>
        <v>Chicken Hot Dog</v>
      </c>
      <c r="BO26" s="565" t="str">
        <f t="shared" si="22"/>
        <v>BU17</v>
      </c>
      <c r="BP26" s="269"/>
      <c r="BQ26" s="428"/>
      <c r="BR26" s="270"/>
      <c r="BS26" s="270"/>
      <c r="BT26" s="270"/>
      <c r="BU26" s="270"/>
      <c r="BV26" s="428"/>
      <c r="BW26" s="270"/>
      <c r="BX26" s="270"/>
      <c r="BY26" s="270"/>
      <c r="BZ26" s="270"/>
      <c r="CA26" s="270"/>
      <c r="CB26" s="270"/>
      <c r="CC26" s="270"/>
      <c r="CD26" s="270"/>
      <c r="CE26" s="429"/>
      <c r="CF26" s="430">
        <f t="shared" si="23"/>
        <v>0</v>
      </c>
      <c r="CG26" s="1449"/>
      <c r="CH26" s="440" t="str">
        <f t="shared" si="24"/>
        <v>Y</v>
      </c>
      <c r="CI26" s="526" t="str">
        <f t="shared" si="25"/>
        <v>Chicken Hot Dog</v>
      </c>
      <c r="CJ26" s="565" t="str">
        <f t="shared" si="26"/>
        <v>BU17</v>
      </c>
      <c r="CK26" s="269"/>
      <c r="CL26" s="428">
        <v>0</v>
      </c>
      <c r="CM26" s="270"/>
      <c r="CN26" s="270"/>
      <c r="CO26" s="270"/>
      <c r="CP26" s="270"/>
      <c r="CQ26" s="428"/>
      <c r="CR26" s="270">
        <v>15</v>
      </c>
      <c r="CS26" s="270">
        <v>10</v>
      </c>
      <c r="CT26" s="270">
        <v>10</v>
      </c>
      <c r="CU26" s="270">
        <v>10</v>
      </c>
      <c r="CV26" s="270">
        <v>15</v>
      </c>
      <c r="CW26" s="270">
        <v>10</v>
      </c>
      <c r="CX26" s="270">
        <v>10</v>
      </c>
      <c r="CY26" s="270">
        <v>10</v>
      </c>
      <c r="CZ26" s="429"/>
      <c r="DA26" s="430">
        <f t="shared" si="27"/>
        <v>90</v>
      </c>
      <c r="DB26" s="1449"/>
      <c r="DC26" s="440" t="str">
        <f t="shared" si="28"/>
        <v>N</v>
      </c>
      <c r="DD26" s="526" t="str">
        <f t="shared" si="29"/>
        <v>Chicken Hot Dog</v>
      </c>
      <c r="DE26" s="565" t="str">
        <f t="shared" si="30"/>
        <v>BU17</v>
      </c>
      <c r="DF26" s="269">
        <f t="shared" si="31"/>
        <v>0</v>
      </c>
      <c r="DG26" s="428">
        <f t="shared" si="32"/>
        <v>0</v>
      </c>
      <c r="DH26" s="270">
        <f t="shared" si="33"/>
        <v>0</v>
      </c>
      <c r="DI26" s="270">
        <f t="shared" si="34"/>
        <v>0</v>
      </c>
      <c r="DJ26" s="270">
        <f t="shared" si="35"/>
        <v>0</v>
      </c>
      <c r="DK26" s="270">
        <f t="shared" si="36"/>
        <v>0</v>
      </c>
      <c r="DL26" s="428">
        <f t="shared" si="37"/>
        <v>0</v>
      </c>
      <c r="DM26" s="270">
        <f t="shared" si="38"/>
        <v>0</v>
      </c>
      <c r="DN26" s="270">
        <f t="shared" si="39"/>
        <v>0</v>
      </c>
      <c r="DO26" s="270">
        <f t="shared" si="40"/>
        <v>0</v>
      </c>
      <c r="DP26" s="270">
        <f t="shared" si="41"/>
        <v>0</v>
      </c>
      <c r="DQ26" s="270">
        <f t="shared" si="42"/>
        <v>0</v>
      </c>
      <c r="DR26" s="270">
        <f t="shared" si="43"/>
        <v>0</v>
      </c>
      <c r="DS26" s="270">
        <f t="shared" si="44"/>
        <v>0</v>
      </c>
      <c r="DT26" s="270">
        <f t="shared" si="45"/>
        <v>0</v>
      </c>
      <c r="DU26" s="429">
        <f t="shared" si="46"/>
        <v>0</v>
      </c>
      <c r="DV26" s="430">
        <f t="shared" si="47"/>
        <v>0</v>
      </c>
      <c r="DW26" s="440" t="str">
        <f t="shared" si="48"/>
        <v>N</v>
      </c>
      <c r="DX26" s="526" t="str">
        <f t="shared" si="49"/>
        <v>Chicken Hot Dog</v>
      </c>
      <c r="DY26" s="565" t="str">
        <f t="shared" si="50"/>
        <v>BU17</v>
      </c>
      <c r="DZ26" s="269">
        <f t="shared" si="51"/>
        <v>0</v>
      </c>
      <c r="EA26" s="428">
        <f t="shared" si="52"/>
        <v>0</v>
      </c>
      <c r="EB26" s="270">
        <f t="shared" si="53"/>
        <v>0</v>
      </c>
      <c r="EC26" s="270">
        <f t="shared" si="54"/>
        <v>0</v>
      </c>
      <c r="ED26" s="270">
        <f t="shared" si="55"/>
        <v>0</v>
      </c>
      <c r="EE26" s="270">
        <f t="shared" si="56"/>
        <v>0</v>
      </c>
      <c r="EF26" s="428">
        <f t="shared" si="57"/>
        <v>0</v>
      </c>
      <c r="EG26" s="270">
        <f t="shared" si="58"/>
        <v>0</v>
      </c>
      <c r="EH26" s="270">
        <f t="shared" si="59"/>
        <v>0</v>
      </c>
      <c r="EI26" s="270">
        <f t="shared" si="60"/>
        <v>0</v>
      </c>
      <c r="EJ26" s="270">
        <f t="shared" si="61"/>
        <v>0</v>
      </c>
      <c r="EK26" s="270">
        <f t="shared" si="62"/>
        <v>0</v>
      </c>
      <c r="EL26" s="270">
        <f t="shared" si="63"/>
        <v>0</v>
      </c>
      <c r="EM26" s="270">
        <f t="shared" si="64"/>
        <v>0</v>
      </c>
      <c r="EN26" s="270">
        <f t="shared" si="65"/>
        <v>0</v>
      </c>
      <c r="EO26" s="429">
        <f t="shared" si="66"/>
        <v>0</v>
      </c>
      <c r="EP26" s="430">
        <f t="shared" si="67"/>
        <v>0</v>
      </c>
      <c r="EQ26" s="440" t="str">
        <f t="shared" si="68"/>
        <v>N</v>
      </c>
      <c r="ER26" s="526" t="str">
        <f t="shared" si="69"/>
        <v>Chicken Hot Dog</v>
      </c>
      <c r="ES26" s="565" t="str">
        <f t="shared" si="70"/>
        <v>BU17</v>
      </c>
      <c r="ET26" s="269">
        <f t="shared" si="71"/>
        <v>0</v>
      </c>
      <c r="EU26" s="428">
        <f t="shared" si="72"/>
        <v>0</v>
      </c>
      <c r="EV26" s="270">
        <f t="shared" si="73"/>
        <v>0</v>
      </c>
      <c r="EW26" s="270">
        <f t="shared" si="74"/>
        <v>0</v>
      </c>
      <c r="EX26" s="270">
        <f t="shared" si="75"/>
        <v>0</v>
      </c>
      <c r="EY26" s="270">
        <f t="shared" si="76"/>
        <v>0</v>
      </c>
      <c r="EZ26" s="428">
        <f t="shared" si="77"/>
        <v>0</v>
      </c>
      <c r="FA26" s="270">
        <f t="shared" si="78"/>
        <v>0</v>
      </c>
      <c r="FB26" s="270">
        <f t="shared" si="79"/>
        <v>0</v>
      </c>
      <c r="FC26" s="270">
        <f t="shared" si="80"/>
        <v>0</v>
      </c>
      <c r="FD26" s="270">
        <f t="shared" si="81"/>
        <v>0</v>
      </c>
      <c r="FE26" s="270">
        <f t="shared" si="82"/>
        <v>0</v>
      </c>
      <c r="FF26" s="270">
        <f t="shared" si="83"/>
        <v>0</v>
      </c>
      <c r="FG26" s="270">
        <f t="shared" si="84"/>
        <v>0</v>
      </c>
      <c r="FH26" s="270">
        <f t="shared" si="85"/>
        <v>0</v>
      </c>
      <c r="FI26" s="429">
        <f t="shared" si="86"/>
        <v>0</v>
      </c>
      <c r="FJ26" s="430">
        <f t="shared" si="87"/>
        <v>0</v>
      </c>
    </row>
    <row r="27" spans="1:166" ht="20.100000000000001" customHeight="1" x14ac:dyDescent="0.25">
      <c r="A27" s="449" t="str">
        <f t="shared" si="13"/>
        <v>N</v>
      </c>
      <c r="B27" s="526" t="str">
        <f>'Delivery Summary'!B27</f>
        <v>Egg Boat Mini</v>
      </c>
      <c r="C27" s="565" t="str">
        <f>'Delivery Summary'!C27</f>
        <v>PTY1</v>
      </c>
      <c r="D27" s="269"/>
      <c r="E27" s="428"/>
      <c r="F27" s="270"/>
      <c r="G27" s="428"/>
      <c r="H27" s="270"/>
      <c r="I27" s="270"/>
      <c r="J27" s="270"/>
      <c r="K27" s="270"/>
      <c r="L27" s="270"/>
      <c r="M27" s="270"/>
      <c r="N27" s="270"/>
      <c r="O27" s="270"/>
      <c r="P27" s="270"/>
      <c r="Q27" s="270"/>
      <c r="R27" s="270"/>
      <c r="S27" s="429"/>
      <c r="T27" s="430">
        <f t="shared" si="14"/>
        <v>0</v>
      </c>
      <c r="U27" s="1449"/>
      <c r="W27" s="440" t="str">
        <f t="shared" si="88"/>
        <v>N</v>
      </c>
      <c r="X27" s="526" t="str">
        <f t="shared" si="15"/>
        <v>Egg Boat Mini</v>
      </c>
      <c r="Y27" s="565" t="str">
        <f t="shared" si="16"/>
        <v>PTY1</v>
      </c>
      <c r="Z27" s="269"/>
      <c r="AA27" s="428"/>
      <c r="AB27" s="270"/>
      <c r="AC27" s="428"/>
      <c r="AD27" s="270"/>
      <c r="AE27" s="270"/>
      <c r="AF27" s="270"/>
      <c r="AG27" s="270"/>
      <c r="AH27" s="270"/>
      <c r="AI27" s="270"/>
      <c r="AJ27" s="270"/>
      <c r="AK27" s="270"/>
      <c r="AL27" s="270"/>
      <c r="AM27" s="270"/>
      <c r="AN27" s="270"/>
      <c r="AO27" s="429"/>
      <c r="AP27" s="430">
        <f t="shared" si="17"/>
        <v>0</v>
      </c>
      <c r="AQ27" s="1449"/>
      <c r="AR27" s="440" t="str">
        <f t="shared" si="89"/>
        <v>N</v>
      </c>
      <c r="AS27" s="526" t="str">
        <f t="shared" si="18"/>
        <v>Egg Boat Mini</v>
      </c>
      <c r="AT27" s="565" t="str">
        <f t="shared" si="19"/>
        <v>PTY1</v>
      </c>
      <c r="AU27" s="269"/>
      <c r="AV27" s="428"/>
      <c r="AW27" s="270"/>
      <c r="AX27" s="428"/>
      <c r="AY27" s="270"/>
      <c r="AZ27" s="270"/>
      <c r="BA27" s="270"/>
      <c r="BB27" s="270"/>
      <c r="BC27" s="270"/>
      <c r="BD27" s="270"/>
      <c r="BE27" s="270"/>
      <c r="BF27" s="270"/>
      <c r="BG27" s="270"/>
      <c r="BH27" s="270"/>
      <c r="BI27" s="270"/>
      <c r="BJ27" s="429"/>
      <c r="BK27" s="430">
        <f t="shared" si="20"/>
        <v>0</v>
      </c>
      <c r="BL27" s="1449"/>
      <c r="BM27" s="440" t="str">
        <f t="shared" si="90"/>
        <v>N</v>
      </c>
      <c r="BN27" s="526" t="str">
        <f t="shared" si="21"/>
        <v>Egg Boat Mini</v>
      </c>
      <c r="BO27" s="565" t="str">
        <f t="shared" si="22"/>
        <v>PTY1</v>
      </c>
      <c r="BP27" s="269"/>
      <c r="BQ27" s="428"/>
      <c r="BR27" s="270"/>
      <c r="BS27" s="428"/>
      <c r="BT27" s="270"/>
      <c r="BU27" s="270"/>
      <c r="BV27" s="270"/>
      <c r="BW27" s="270"/>
      <c r="BX27" s="270"/>
      <c r="BY27" s="270"/>
      <c r="BZ27" s="270"/>
      <c r="CA27" s="270"/>
      <c r="CB27" s="270"/>
      <c r="CC27" s="270"/>
      <c r="CD27" s="270"/>
      <c r="CE27" s="429"/>
      <c r="CF27" s="430">
        <f t="shared" si="23"/>
        <v>0</v>
      </c>
      <c r="CG27" s="1449"/>
      <c r="CH27" s="440" t="str">
        <f t="shared" si="24"/>
        <v>N</v>
      </c>
      <c r="CI27" s="526" t="str">
        <f t="shared" si="25"/>
        <v>Egg Boat Mini</v>
      </c>
      <c r="CJ27" s="565" t="str">
        <f t="shared" si="26"/>
        <v>PTY1</v>
      </c>
      <c r="CK27" s="269"/>
      <c r="CL27" s="428"/>
      <c r="CM27" s="270"/>
      <c r="CN27" s="428"/>
      <c r="CO27" s="270"/>
      <c r="CP27" s="270"/>
      <c r="CQ27" s="270"/>
      <c r="CR27" s="270"/>
      <c r="CS27" s="270"/>
      <c r="CT27" s="270"/>
      <c r="CU27" s="270"/>
      <c r="CV27" s="270"/>
      <c r="CW27" s="270"/>
      <c r="CX27" s="270"/>
      <c r="CY27" s="270"/>
      <c r="CZ27" s="429"/>
      <c r="DA27" s="430">
        <f t="shared" si="27"/>
        <v>0</v>
      </c>
      <c r="DB27" s="1449"/>
      <c r="DC27" s="440" t="str">
        <f t="shared" si="28"/>
        <v>N</v>
      </c>
      <c r="DD27" s="526" t="str">
        <f t="shared" si="29"/>
        <v>Egg Boat Mini</v>
      </c>
      <c r="DE27" s="565" t="str">
        <f t="shared" si="30"/>
        <v>PTY1</v>
      </c>
      <c r="DF27" s="269">
        <f t="shared" si="31"/>
        <v>0</v>
      </c>
      <c r="DG27" s="428">
        <f t="shared" si="32"/>
        <v>0</v>
      </c>
      <c r="DH27" s="270">
        <f t="shared" si="33"/>
        <v>0</v>
      </c>
      <c r="DI27" s="428">
        <f t="shared" si="34"/>
        <v>0</v>
      </c>
      <c r="DJ27" s="270">
        <f t="shared" si="35"/>
        <v>0</v>
      </c>
      <c r="DK27" s="270">
        <f t="shared" si="36"/>
        <v>0</v>
      </c>
      <c r="DL27" s="270">
        <f t="shared" si="37"/>
        <v>0</v>
      </c>
      <c r="DM27" s="270">
        <f t="shared" si="38"/>
        <v>0</v>
      </c>
      <c r="DN27" s="270">
        <f t="shared" si="39"/>
        <v>0</v>
      </c>
      <c r="DO27" s="270">
        <f t="shared" si="40"/>
        <v>0</v>
      </c>
      <c r="DP27" s="270">
        <f t="shared" si="41"/>
        <v>0</v>
      </c>
      <c r="DQ27" s="270">
        <f t="shared" si="42"/>
        <v>0</v>
      </c>
      <c r="DR27" s="270">
        <f t="shared" si="43"/>
        <v>0</v>
      </c>
      <c r="DS27" s="270">
        <f t="shared" si="44"/>
        <v>0</v>
      </c>
      <c r="DT27" s="270">
        <f t="shared" si="45"/>
        <v>0</v>
      </c>
      <c r="DU27" s="429">
        <f t="shared" si="46"/>
        <v>0</v>
      </c>
      <c r="DV27" s="430">
        <f t="shared" si="47"/>
        <v>0</v>
      </c>
      <c r="DW27" s="440" t="str">
        <f t="shared" si="48"/>
        <v>N</v>
      </c>
      <c r="DX27" s="526" t="str">
        <f t="shared" si="49"/>
        <v>Egg Boat Mini</v>
      </c>
      <c r="DY27" s="565" t="str">
        <f t="shared" si="50"/>
        <v>PTY1</v>
      </c>
      <c r="DZ27" s="269">
        <f t="shared" si="51"/>
        <v>0</v>
      </c>
      <c r="EA27" s="428">
        <f t="shared" si="52"/>
        <v>0</v>
      </c>
      <c r="EB27" s="270">
        <f t="shared" si="53"/>
        <v>0</v>
      </c>
      <c r="EC27" s="428">
        <f t="shared" si="54"/>
        <v>0</v>
      </c>
      <c r="ED27" s="270">
        <f t="shared" si="55"/>
        <v>0</v>
      </c>
      <c r="EE27" s="270">
        <f t="shared" si="56"/>
        <v>0</v>
      </c>
      <c r="EF27" s="270">
        <f t="shared" si="57"/>
        <v>0</v>
      </c>
      <c r="EG27" s="270">
        <f t="shared" si="58"/>
        <v>0</v>
      </c>
      <c r="EH27" s="270">
        <f t="shared" si="59"/>
        <v>0</v>
      </c>
      <c r="EI27" s="270">
        <f t="shared" si="60"/>
        <v>0</v>
      </c>
      <c r="EJ27" s="270">
        <f t="shared" si="61"/>
        <v>0</v>
      </c>
      <c r="EK27" s="270">
        <f t="shared" si="62"/>
        <v>0</v>
      </c>
      <c r="EL27" s="270">
        <f t="shared" si="63"/>
        <v>0</v>
      </c>
      <c r="EM27" s="270">
        <f t="shared" si="64"/>
        <v>0</v>
      </c>
      <c r="EN27" s="270">
        <f t="shared" si="65"/>
        <v>0</v>
      </c>
      <c r="EO27" s="429">
        <f t="shared" si="66"/>
        <v>0</v>
      </c>
      <c r="EP27" s="430">
        <f t="shared" si="67"/>
        <v>0</v>
      </c>
      <c r="EQ27" s="440" t="str">
        <f t="shared" si="68"/>
        <v>N</v>
      </c>
      <c r="ER27" s="526" t="str">
        <f t="shared" si="69"/>
        <v>Egg Boat Mini</v>
      </c>
      <c r="ES27" s="565" t="str">
        <f t="shared" si="70"/>
        <v>PTY1</v>
      </c>
      <c r="ET27" s="269">
        <f t="shared" si="71"/>
        <v>0</v>
      </c>
      <c r="EU27" s="428">
        <f t="shared" si="72"/>
        <v>0</v>
      </c>
      <c r="EV27" s="270">
        <f t="shared" si="73"/>
        <v>0</v>
      </c>
      <c r="EW27" s="428">
        <f t="shared" si="74"/>
        <v>0</v>
      </c>
      <c r="EX27" s="270">
        <f t="shared" si="75"/>
        <v>0</v>
      </c>
      <c r="EY27" s="270">
        <f t="shared" si="76"/>
        <v>0</v>
      </c>
      <c r="EZ27" s="270">
        <f t="shared" si="77"/>
        <v>0</v>
      </c>
      <c r="FA27" s="270">
        <f t="shared" si="78"/>
        <v>0</v>
      </c>
      <c r="FB27" s="270">
        <f t="shared" si="79"/>
        <v>0</v>
      </c>
      <c r="FC27" s="270">
        <f t="shared" si="80"/>
        <v>0</v>
      </c>
      <c r="FD27" s="270">
        <f t="shared" si="81"/>
        <v>0</v>
      </c>
      <c r="FE27" s="270">
        <f t="shared" si="82"/>
        <v>0</v>
      </c>
      <c r="FF27" s="270">
        <f t="shared" si="83"/>
        <v>0</v>
      </c>
      <c r="FG27" s="270">
        <f t="shared" si="84"/>
        <v>0</v>
      </c>
      <c r="FH27" s="270">
        <f t="shared" si="85"/>
        <v>0</v>
      </c>
      <c r="FI27" s="429">
        <f t="shared" si="86"/>
        <v>0</v>
      </c>
      <c r="FJ27" s="430">
        <f t="shared" si="87"/>
        <v>0</v>
      </c>
    </row>
    <row r="28" spans="1:166" ht="20.100000000000001" customHeight="1" x14ac:dyDescent="0.25">
      <c r="A28" s="449" t="str">
        <f t="shared" si="13"/>
        <v>N</v>
      </c>
      <c r="B28" s="527" t="str">
        <f>'Delivery Summary'!B28</f>
        <v>Honey Sausage Bun</v>
      </c>
      <c r="C28" s="565" t="str">
        <f>'Delivery Summary'!C28</f>
        <v>BU11</v>
      </c>
      <c r="D28" s="269"/>
      <c r="E28" s="428"/>
      <c r="F28" s="428"/>
      <c r="G28" s="428"/>
      <c r="H28" s="428">
        <v>0</v>
      </c>
      <c r="I28" s="428">
        <v>0</v>
      </c>
      <c r="J28" s="428">
        <v>0</v>
      </c>
      <c r="K28" s="428">
        <v>0</v>
      </c>
      <c r="L28" s="428">
        <v>0</v>
      </c>
      <c r="M28" s="270">
        <v>0</v>
      </c>
      <c r="N28" s="428">
        <v>0</v>
      </c>
      <c r="O28" s="428">
        <v>0</v>
      </c>
      <c r="P28" s="428">
        <v>0</v>
      </c>
      <c r="Q28" s="428">
        <v>0</v>
      </c>
      <c r="R28" s="428">
        <v>0</v>
      </c>
      <c r="S28" s="429"/>
      <c r="T28" s="430">
        <f t="shared" si="14"/>
        <v>0</v>
      </c>
      <c r="U28" s="1449"/>
      <c r="W28" s="440" t="str">
        <f t="shared" si="88"/>
        <v>N</v>
      </c>
      <c r="X28" s="527" t="str">
        <f t="shared" si="15"/>
        <v>Honey Sausage Bun</v>
      </c>
      <c r="Y28" s="565" t="str">
        <f t="shared" si="16"/>
        <v>BU11</v>
      </c>
      <c r="Z28" s="269"/>
      <c r="AA28" s="428"/>
      <c r="AB28" s="428"/>
      <c r="AC28" s="428"/>
      <c r="AD28" s="428">
        <v>0</v>
      </c>
      <c r="AE28" s="428">
        <v>0</v>
      </c>
      <c r="AF28" s="428">
        <v>0</v>
      </c>
      <c r="AG28" s="428">
        <v>0</v>
      </c>
      <c r="AH28" s="428">
        <v>0</v>
      </c>
      <c r="AI28" s="270">
        <v>0</v>
      </c>
      <c r="AJ28" s="428">
        <v>0</v>
      </c>
      <c r="AK28" s="428">
        <v>0</v>
      </c>
      <c r="AL28" s="428">
        <v>0</v>
      </c>
      <c r="AM28" s="428">
        <v>0</v>
      </c>
      <c r="AN28" s="428">
        <v>0</v>
      </c>
      <c r="AO28" s="429"/>
      <c r="AP28" s="430">
        <f t="shared" si="17"/>
        <v>0</v>
      </c>
      <c r="AQ28" s="1449"/>
      <c r="AR28" s="440" t="str">
        <f t="shared" si="89"/>
        <v>N</v>
      </c>
      <c r="AS28" s="527" t="str">
        <f t="shared" si="18"/>
        <v>Honey Sausage Bun</v>
      </c>
      <c r="AT28" s="565" t="str">
        <f t="shared" si="19"/>
        <v>BU11</v>
      </c>
      <c r="AU28" s="269"/>
      <c r="AV28" s="428"/>
      <c r="AW28" s="428"/>
      <c r="AX28" s="428"/>
      <c r="AY28" s="428">
        <v>0</v>
      </c>
      <c r="AZ28" s="428">
        <v>0</v>
      </c>
      <c r="BA28" s="428">
        <v>0</v>
      </c>
      <c r="BB28" s="428">
        <v>0</v>
      </c>
      <c r="BC28" s="428">
        <v>0</v>
      </c>
      <c r="BD28" s="270">
        <v>0</v>
      </c>
      <c r="BE28" s="428">
        <v>0</v>
      </c>
      <c r="BF28" s="428">
        <v>0</v>
      </c>
      <c r="BG28" s="428">
        <v>0</v>
      </c>
      <c r="BH28" s="428">
        <v>0</v>
      </c>
      <c r="BI28" s="428">
        <v>0</v>
      </c>
      <c r="BJ28" s="429"/>
      <c r="BK28" s="430">
        <f t="shared" si="20"/>
        <v>0</v>
      </c>
      <c r="BL28" s="1449"/>
      <c r="BM28" s="440" t="str">
        <f t="shared" si="90"/>
        <v>N</v>
      </c>
      <c r="BN28" s="527" t="str">
        <f t="shared" si="21"/>
        <v>Honey Sausage Bun</v>
      </c>
      <c r="BO28" s="565" t="str">
        <f t="shared" si="22"/>
        <v>BU11</v>
      </c>
      <c r="BP28" s="269"/>
      <c r="BQ28" s="428"/>
      <c r="BR28" s="428"/>
      <c r="BS28" s="428"/>
      <c r="BT28" s="428">
        <v>0</v>
      </c>
      <c r="BU28" s="428">
        <v>0</v>
      </c>
      <c r="BV28" s="428">
        <v>0</v>
      </c>
      <c r="BW28" s="428">
        <v>0</v>
      </c>
      <c r="BX28" s="428">
        <v>0</v>
      </c>
      <c r="BY28" s="270">
        <v>0</v>
      </c>
      <c r="BZ28" s="428">
        <v>0</v>
      </c>
      <c r="CA28" s="428">
        <v>0</v>
      </c>
      <c r="CB28" s="428">
        <v>0</v>
      </c>
      <c r="CC28" s="428">
        <v>0</v>
      </c>
      <c r="CD28" s="428">
        <v>0</v>
      </c>
      <c r="CE28" s="429"/>
      <c r="CF28" s="430">
        <f t="shared" si="23"/>
        <v>0</v>
      </c>
      <c r="CG28" s="1449"/>
      <c r="CH28" s="440" t="str">
        <f t="shared" si="24"/>
        <v>Y</v>
      </c>
      <c r="CI28" s="527" t="str">
        <f t="shared" si="25"/>
        <v>Honey Sausage Bun</v>
      </c>
      <c r="CJ28" s="565" t="str">
        <f t="shared" si="26"/>
        <v>BU11</v>
      </c>
      <c r="CK28" s="269"/>
      <c r="CL28" s="428">
        <v>0</v>
      </c>
      <c r="CM28" s="428"/>
      <c r="CN28" s="428"/>
      <c r="CO28" s="428"/>
      <c r="CP28" s="428"/>
      <c r="CQ28" s="428">
        <v>0</v>
      </c>
      <c r="CR28" s="428">
        <v>0</v>
      </c>
      <c r="CS28" s="428">
        <v>0</v>
      </c>
      <c r="CT28" s="270">
        <v>0</v>
      </c>
      <c r="CU28" s="428">
        <v>0</v>
      </c>
      <c r="CV28" s="428">
        <v>0</v>
      </c>
      <c r="CW28" s="428">
        <v>0</v>
      </c>
      <c r="CX28" s="428">
        <v>0</v>
      </c>
      <c r="CY28" s="428">
        <v>10</v>
      </c>
      <c r="CZ28" s="429"/>
      <c r="DA28" s="430">
        <f t="shared" si="27"/>
        <v>10</v>
      </c>
      <c r="DB28" s="1449"/>
      <c r="DC28" s="440" t="str">
        <f t="shared" si="28"/>
        <v>N</v>
      </c>
      <c r="DD28" s="527" t="str">
        <f t="shared" si="29"/>
        <v>Honey Sausage Bun</v>
      </c>
      <c r="DE28" s="565" t="str">
        <f t="shared" si="30"/>
        <v>BU11</v>
      </c>
      <c r="DF28" s="269">
        <f t="shared" si="31"/>
        <v>0</v>
      </c>
      <c r="DG28" s="428">
        <f t="shared" si="32"/>
        <v>0</v>
      </c>
      <c r="DH28" s="428">
        <f t="shared" si="33"/>
        <v>0</v>
      </c>
      <c r="DI28" s="428">
        <f t="shared" si="34"/>
        <v>0</v>
      </c>
      <c r="DJ28" s="428">
        <f t="shared" si="35"/>
        <v>0</v>
      </c>
      <c r="DK28" s="428">
        <f t="shared" si="36"/>
        <v>0</v>
      </c>
      <c r="DL28" s="428">
        <f t="shared" si="37"/>
        <v>0</v>
      </c>
      <c r="DM28" s="428">
        <f t="shared" si="38"/>
        <v>0</v>
      </c>
      <c r="DN28" s="428">
        <f t="shared" si="39"/>
        <v>0</v>
      </c>
      <c r="DO28" s="270">
        <f t="shared" si="40"/>
        <v>0</v>
      </c>
      <c r="DP28" s="428">
        <f t="shared" si="41"/>
        <v>0</v>
      </c>
      <c r="DQ28" s="428">
        <f t="shared" si="42"/>
        <v>0</v>
      </c>
      <c r="DR28" s="428">
        <f t="shared" si="43"/>
        <v>0</v>
      </c>
      <c r="DS28" s="428">
        <f t="shared" si="44"/>
        <v>0</v>
      </c>
      <c r="DT28" s="428">
        <f t="shared" si="45"/>
        <v>0</v>
      </c>
      <c r="DU28" s="429">
        <f t="shared" si="46"/>
        <v>0</v>
      </c>
      <c r="DV28" s="430">
        <f t="shared" si="47"/>
        <v>0</v>
      </c>
      <c r="DW28" s="440" t="str">
        <f t="shared" si="48"/>
        <v>N</v>
      </c>
      <c r="DX28" s="527" t="str">
        <f t="shared" si="49"/>
        <v>Honey Sausage Bun</v>
      </c>
      <c r="DY28" s="565" t="str">
        <f t="shared" si="50"/>
        <v>BU11</v>
      </c>
      <c r="DZ28" s="269">
        <f t="shared" si="51"/>
        <v>0</v>
      </c>
      <c r="EA28" s="428">
        <f t="shared" si="52"/>
        <v>0</v>
      </c>
      <c r="EB28" s="428">
        <f t="shared" si="53"/>
        <v>0</v>
      </c>
      <c r="EC28" s="428">
        <f t="shared" si="54"/>
        <v>0</v>
      </c>
      <c r="ED28" s="428">
        <f t="shared" si="55"/>
        <v>0</v>
      </c>
      <c r="EE28" s="428">
        <f t="shared" si="56"/>
        <v>0</v>
      </c>
      <c r="EF28" s="428">
        <f t="shared" si="57"/>
        <v>0</v>
      </c>
      <c r="EG28" s="428">
        <f t="shared" si="58"/>
        <v>0</v>
      </c>
      <c r="EH28" s="428">
        <f t="shared" si="59"/>
        <v>0</v>
      </c>
      <c r="EI28" s="270">
        <f t="shared" si="60"/>
        <v>0</v>
      </c>
      <c r="EJ28" s="428">
        <f t="shared" si="61"/>
        <v>0</v>
      </c>
      <c r="EK28" s="428">
        <f t="shared" si="62"/>
        <v>0</v>
      </c>
      <c r="EL28" s="428">
        <f t="shared" si="63"/>
        <v>0</v>
      </c>
      <c r="EM28" s="428">
        <f t="shared" si="64"/>
        <v>0</v>
      </c>
      <c r="EN28" s="428">
        <f t="shared" si="65"/>
        <v>0</v>
      </c>
      <c r="EO28" s="429">
        <f t="shared" si="66"/>
        <v>0</v>
      </c>
      <c r="EP28" s="430">
        <f t="shared" si="67"/>
        <v>0</v>
      </c>
      <c r="EQ28" s="440" t="str">
        <f t="shared" si="68"/>
        <v>N</v>
      </c>
      <c r="ER28" s="527" t="str">
        <f t="shared" si="69"/>
        <v>Honey Sausage Bun</v>
      </c>
      <c r="ES28" s="565" t="str">
        <f t="shared" si="70"/>
        <v>BU11</v>
      </c>
      <c r="ET28" s="269">
        <f t="shared" si="71"/>
        <v>0</v>
      </c>
      <c r="EU28" s="428">
        <f t="shared" si="72"/>
        <v>0</v>
      </c>
      <c r="EV28" s="428">
        <f t="shared" si="73"/>
        <v>0</v>
      </c>
      <c r="EW28" s="428">
        <f t="shared" si="74"/>
        <v>0</v>
      </c>
      <c r="EX28" s="428">
        <f t="shared" si="75"/>
        <v>0</v>
      </c>
      <c r="EY28" s="428">
        <f t="shared" si="76"/>
        <v>0</v>
      </c>
      <c r="EZ28" s="428">
        <f t="shared" si="77"/>
        <v>0</v>
      </c>
      <c r="FA28" s="428">
        <f t="shared" si="78"/>
        <v>0</v>
      </c>
      <c r="FB28" s="428">
        <f t="shared" si="79"/>
        <v>0</v>
      </c>
      <c r="FC28" s="270">
        <f t="shared" si="80"/>
        <v>0</v>
      </c>
      <c r="FD28" s="428">
        <f t="shared" si="81"/>
        <v>0</v>
      </c>
      <c r="FE28" s="428">
        <f t="shared" si="82"/>
        <v>0</v>
      </c>
      <c r="FF28" s="428">
        <f t="shared" si="83"/>
        <v>0</v>
      </c>
      <c r="FG28" s="428">
        <f t="shared" si="84"/>
        <v>0</v>
      </c>
      <c r="FH28" s="428">
        <f t="shared" si="85"/>
        <v>0</v>
      </c>
      <c r="FI28" s="429">
        <f t="shared" si="86"/>
        <v>0</v>
      </c>
      <c r="FJ28" s="430">
        <f t="shared" si="87"/>
        <v>0</v>
      </c>
    </row>
    <row r="29" spans="1:166" ht="20.100000000000001" customHeight="1" x14ac:dyDescent="0.25">
      <c r="A29" s="449" t="str">
        <f t="shared" si="13"/>
        <v>N</v>
      </c>
      <c r="B29" s="527" t="str">
        <f>'Delivery Summary'!B29</f>
        <v>Cheese Chicken Curry Bun</v>
      </c>
      <c r="C29" s="565" t="str">
        <f>'Delivery Summary'!C29</f>
        <v>BU12</v>
      </c>
      <c r="D29" s="269"/>
      <c r="E29" s="428"/>
      <c r="F29" s="428"/>
      <c r="G29" s="428"/>
      <c r="H29" s="428">
        <v>0</v>
      </c>
      <c r="I29" s="428">
        <v>0</v>
      </c>
      <c r="J29" s="428">
        <v>0</v>
      </c>
      <c r="K29" s="428">
        <v>0</v>
      </c>
      <c r="L29" s="428">
        <v>0</v>
      </c>
      <c r="M29" s="270">
        <v>0</v>
      </c>
      <c r="N29" s="428">
        <v>0</v>
      </c>
      <c r="O29" s="428">
        <v>0</v>
      </c>
      <c r="P29" s="428">
        <v>0</v>
      </c>
      <c r="Q29" s="428">
        <v>0</v>
      </c>
      <c r="R29" s="428">
        <v>0</v>
      </c>
      <c r="S29" s="429"/>
      <c r="T29" s="430">
        <f t="shared" si="14"/>
        <v>0</v>
      </c>
      <c r="U29" s="1449"/>
      <c r="W29" s="440" t="str">
        <f t="shared" si="88"/>
        <v>Y</v>
      </c>
      <c r="X29" s="527" t="str">
        <f t="shared" si="15"/>
        <v>Cheese Chicken Curry Bun</v>
      </c>
      <c r="Y29" s="565" t="str">
        <f t="shared" si="16"/>
        <v>BU12</v>
      </c>
      <c r="Z29" s="269"/>
      <c r="AA29" s="428"/>
      <c r="AB29" s="428"/>
      <c r="AC29" s="428"/>
      <c r="AD29" s="428">
        <v>0</v>
      </c>
      <c r="AE29" s="428">
        <v>0</v>
      </c>
      <c r="AF29" s="428">
        <v>0</v>
      </c>
      <c r="AG29" s="428">
        <v>0</v>
      </c>
      <c r="AH29" s="428">
        <v>0</v>
      </c>
      <c r="AI29" s="270">
        <v>0</v>
      </c>
      <c r="AJ29" s="428">
        <v>2</v>
      </c>
      <c r="AK29" s="428">
        <v>0</v>
      </c>
      <c r="AL29" s="428">
        <v>3</v>
      </c>
      <c r="AM29" s="428">
        <v>3</v>
      </c>
      <c r="AN29" s="428">
        <v>4</v>
      </c>
      <c r="AO29" s="429"/>
      <c r="AP29" s="430">
        <f t="shared" si="17"/>
        <v>12</v>
      </c>
      <c r="AQ29" s="1449"/>
      <c r="AR29" s="440" t="str">
        <f t="shared" si="89"/>
        <v>Y</v>
      </c>
      <c r="AS29" s="527" t="str">
        <f t="shared" si="18"/>
        <v>Cheese Chicken Curry Bun</v>
      </c>
      <c r="AT29" s="565" t="str">
        <f t="shared" si="19"/>
        <v>BU12</v>
      </c>
      <c r="AU29" s="269"/>
      <c r="AV29" s="428"/>
      <c r="AW29" s="428"/>
      <c r="AX29" s="428"/>
      <c r="AY29" s="428">
        <v>0</v>
      </c>
      <c r="AZ29" s="428">
        <v>0</v>
      </c>
      <c r="BA29" s="428">
        <v>0</v>
      </c>
      <c r="BB29" s="428">
        <v>0</v>
      </c>
      <c r="BC29" s="428">
        <v>0</v>
      </c>
      <c r="BD29" s="270">
        <v>2</v>
      </c>
      <c r="BE29" s="428">
        <v>2</v>
      </c>
      <c r="BF29" s="428">
        <v>2</v>
      </c>
      <c r="BG29" s="428">
        <v>3</v>
      </c>
      <c r="BH29" s="428">
        <v>3</v>
      </c>
      <c r="BI29" s="428">
        <v>4</v>
      </c>
      <c r="BJ29" s="429"/>
      <c r="BK29" s="430">
        <f t="shared" si="20"/>
        <v>16</v>
      </c>
      <c r="BL29" s="1449"/>
      <c r="BM29" s="440" t="str">
        <f t="shared" si="90"/>
        <v>Y</v>
      </c>
      <c r="BN29" s="527" t="str">
        <f t="shared" si="21"/>
        <v>Cheese Chicken Curry Bun</v>
      </c>
      <c r="BO29" s="565" t="str">
        <f t="shared" si="22"/>
        <v>BU12</v>
      </c>
      <c r="BP29" s="269"/>
      <c r="BQ29" s="428"/>
      <c r="BR29" s="428"/>
      <c r="BS29" s="428"/>
      <c r="BT29" s="428">
        <v>0</v>
      </c>
      <c r="BU29" s="428">
        <v>0</v>
      </c>
      <c r="BV29" s="428">
        <v>0</v>
      </c>
      <c r="BW29" s="428">
        <v>0</v>
      </c>
      <c r="BX29" s="428">
        <v>0</v>
      </c>
      <c r="BY29" s="270">
        <v>2</v>
      </c>
      <c r="BZ29" s="428">
        <v>2</v>
      </c>
      <c r="CA29" s="428">
        <v>2</v>
      </c>
      <c r="CB29" s="428">
        <v>3</v>
      </c>
      <c r="CC29" s="428">
        <v>3</v>
      </c>
      <c r="CD29" s="428">
        <v>4</v>
      </c>
      <c r="CE29" s="429"/>
      <c r="CF29" s="430">
        <f t="shared" si="23"/>
        <v>16</v>
      </c>
      <c r="CG29" s="1449"/>
      <c r="CH29" s="440" t="str">
        <f t="shared" si="24"/>
        <v>Y</v>
      </c>
      <c r="CI29" s="527" t="str">
        <f t="shared" si="25"/>
        <v>Cheese Chicken Curry Bun</v>
      </c>
      <c r="CJ29" s="565" t="str">
        <f t="shared" si="26"/>
        <v>BU12</v>
      </c>
      <c r="CK29" s="269"/>
      <c r="CL29" s="428">
        <v>0</v>
      </c>
      <c r="CM29" s="428"/>
      <c r="CN29" s="428"/>
      <c r="CO29" s="428"/>
      <c r="CP29" s="428"/>
      <c r="CQ29" s="428">
        <v>0</v>
      </c>
      <c r="CR29" s="428">
        <v>0</v>
      </c>
      <c r="CS29" s="428">
        <v>0</v>
      </c>
      <c r="CT29" s="270">
        <v>0</v>
      </c>
      <c r="CU29" s="428">
        <v>0</v>
      </c>
      <c r="CV29" s="428">
        <v>0</v>
      </c>
      <c r="CW29" s="428">
        <v>0</v>
      </c>
      <c r="CX29" s="428">
        <v>0</v>
      </c>
      <c r="CY29" s="428">
        <v>6</v>
      </c>
      <c r="CZ29" s="429"/>
      <c r="DA29" s="430">
        <f t="shared" si="27"/>
        <v>6</v>
      </c>
      <c r="DB29" s="1449"/>
      <c r="DC29" s="440" t="str">
        <f t="shared" si="28"/>
        <v>Y</v>
      </c>
      <c r="DD29" s="527" t="str">
        <f t="shared" si="29"/>
        <v>Cheese Chicken Curry Bun</v>
      </c>
      <c r="DE29" s="565" t="str">
        <f t="shared" si="30"/>
        <v>BU12</v>
      </c>
      <c r="DF29" s="269">
        <f t="shared" si="31"/>
        <v>0</v>
      </c>
      <c r="DG29" s="428">
        <f t="shared" si="32"/>
        <v>0</v>
      </c>
      <c r="DH29" s="428">
        <f t="shared" si="33"/>
        <v>0</v>
      </c>
      <c r="DI29" s="428">
        <f t="shared" si="34"/>
        <v>0</v>
      </c>
      <c r="DJ29" s="428">
        <f t="shared" si="35"/>
        <v>0</v>
      </c>
      <c r="DK29" s="428">
        <f t="shared" si="36"/>
        <v>0</v>
      </c>
      <c r="DL29" s="428">
        <f t="shared" si="37"/>
        <v>0</v>
      </c>
      <c r="DM29" s="428">
        <f t="shared" si="38"/>
        <v>0</v>
      </c>
      <c r="DN29" s="428">
        <f t="shared" si="39"/>
        <v>0</v>
      </c>
      <c r="DO29" s="270">
        <f t="shared" si="40"/>
        <v>0</v>
      </c>
      <c r="DP29" s="428">
        <f t="shared" si="41"/>
        <v>2</v>
      </c>
      <c r="DQ29" s="428">
        <f t="shared" si="42"/>
        <v>0</v>
      </c>
      <c r="DR29" s="428">
        <f t="shared" si="43"/>
        <v>3</v>
      </c>
      <c r="DS29" s="428">
        <f t="shared" si="44"/>
        <v>3</v>
      </c>
      <c r="DT29" s="428">
        <f t="shared" si="45"/>
        <v>4</v>
      </c>
      <c r="DU29" s="429">
        <f t="shared" si="46"/>
        <v>0</v>
      </c>
      <c r="DV29" s="430">
        <f t="shared" si="47"/>
        <v>12</v>
      </c>
      <c r="DW29" s="440" t="str">
        <f t="shared" si="48"/>
        <v>Y</v>
      </c>
      <c r="DX29" s="527" t="str">
        <f t="shared" si="49"/>
        <v>Cheese Chicken Curry Bun</v>
      </c>
      <c r="DY29" s="565" t="str">
        <f t="shared" si="50"/>
        <v>BU12</v>
      </c>
      <c r="DZ29" s="269">
        <f t="shared" si="51"/>
        <v>0</v>
      </c>
      <c r="EA29" s="428">
        <f t="shared" si="52"/>
        <v>0</v>
      </c>
      <c r="EB29" s="428">
        <f t="shared" si="53"/>
        <v>0</v>
      </c>
      <c r="EC29" s="428">
        <f t="shared" si="54"/>
        <v>0</v>
      </c>
      <c r="ED29" s="428">
        <f t="shared" si="55"/>
        <v>0</v>
      </c>
      <c r="EE29" s="428">
        <f t="shared" si="56"/>
        <v>0</v>
      </c>
      <c r="EF29" s="428">
        <f t="shared" si="57"/>
        <v>0</v>
      </c>
      <c r="EG29" s="428">
        <f t="shared" si="58"/>
        <v>0</v>
      </c>
      <c r="EH29" s="428">
        <f t="shared" si="59"/>
        <v>0</v>
      </c>
      <c r="EI29" s="270">
        <f t="shared" si="60"/>
        <v>2</v>
      </c>
      <c r="EJ29" s="428">
        <f t="shared" si="61"/>
        <v>2</v>
      </c>
      <c r="EK29" s="428">
        <f t="shared" si="62"/>
        <v>2</v>
      </c>
      <c r="EL29" s="428">
        <f t="shared" si="63"/>
        <v>3</v>
      </c>
      <c r="EM29" s="428">
        <f t="shared" si="64"/>
        <v>3</v>
      </c>
      <c r="EN29" s="428">
        <f t="shared" si="65"/>
        <v>4</v>
      </c>
      <c r="EO29" s="429">
        <f t="shared" si="66"/>
        <v>0</v>
      </c>
      <c r="EP29" s="430">
        <f t="shared" si="67"/>
        <v>16</v>
      </c>
      <c r="EQ29" s="440" t="str">
        <f t="shared" si="68"/>
        <v>Y</v>
      </c>
      <c r="ER29" s="527" t="str">
        <f t="shared" si="69"/>
        <v>Cheese Chicken Curry Bun</v>
      </c>
      <c r="ES29" s="565" t="str">
        <f t="shared" si="70"/>
        <v>BU12</v>
      </c>
      <c r="ET29" s="269">
        <f t="shared" si="71"/>
        <v>0</v>
      </c>
      <c r="EU29" s="428">
        <f t="shared" si="72"/>
        <v>0</v>
      </c>
      <c r="EV29" s="428">
        <f t="shared" si="73"/>
        <v>0</v>
      </c>
      <c r="EW29" s="428">
        <f t="shared" si="74"/>
        <v>0</v>
      </c>
      <c r="EX29" s="428">
        <f t="shared" si="75"/>
        <v>0</v>
      </c>
      <c r="EY29" s="428">
        <f t="shared" si="76"/>
        <v>0</v>
      </c>
      <c r="EZ29" s="428">
        <f t="shared" si="77"/>
        <v>0</v>
      </c>
      <c r="FA29" s="428">
        <f t="shared" si="78"/>
        <v>0</v>
      </c>
      <c r="FB29" s="428">
        <f t="shared" si="79"/>
        <v>0</v>
      </c>
      <c r="FC29" s="270">
        <f t="shared" si="80"/>
        <v>2</v>
      </c>
      <c r="FD29" s="428">
        <f t="shared" si="81"/>
        <v>2</v>
      </c>
      <c r="FE29" s="428">
        <f t="shared" si="82"/>
        <v>2</v>
      </c>
      <c r="FF29" s="428">
        <f t="shared" si="83"/>
        <v>3</v>
      </c>
      <c r="FG29" s="428">
        <f t="shared" si="84"/>
        <v>3</v>
      </c>
      <c r="FH29" s="428">
        <f t="shared" si="85"/>
        <v>4</v>
      </c>
      <c r="FI29" s="429">
        <f t="shared" si="86"/>
        <v>0</v>
      </c>
      <c r="FJ29" s="430">
        <f t="shared" si="87"/>
        <v>16</v>
      </c>
    </row>
    <row r="30" spans="1:166" ht="20.100000000000001" customHeight="1" x14ac:dyDescent="0.25">
      <c r="A30" s="449" t="str">
        <f t="shared" si="13"/>
        <v>N</v>
      </c>
      <c r="B30" s="526" t="str">
        <f>'Delivery Summary'!B30</f>
        <v>Chicken Bun</v>
      </c>
      <c r="C30" s="565" t="str">
        <f>'Delivery Summary'!C30</f>
        <v>BU3</v>
      </c>
      <c r="D30" s="269"/>
      <c r="E30" s="428"/>
      <c r="F30" s="428"/>
      <c r="G30" s="428"/>
      <c r="H30" s="428"/>
      <c r="I30" s="428"/>
      <c r="J30" s="428"/>
      <c r="K30" s="428"/>
      <c r="L30" s="428"/>
      <c r="M30" s="270"/>
      <c r="N30" s="428"/>
      <c r="O30" s="428"/>
      <c r="P30" s="428"/>
      <c r="Q30" s="428"/>
      <c r="R30" s="428"/>
      <c r="S30" s="429"/>
      <c r="T30" s="430">
        <f t="shared" si="14"/>
        <v>0</v>
      </c>
      <c r="U30" s="1449"/>
      <c r="W30" s="440" t="str">
        <f t="shared" si="88"/>
        <v>N</v>
      </c>
      <c r="X30" s="526" t="str">
        <f t="shared" si="15"/>
        <v>Chicken Bun</v>
      </c>
      <c r="Y30" s="565" t="str">
        <f t="shared" si="16"/>
        <v>BU3</v>
      </c>
      <c r="Z30" s="269"/>
      <c r="AA30" s="428"/>
      <c r="AB30" s="428"/>
      <c r="AC30" s="428"/>
      <c r="AD30" s="428"/>
      <c r="AE30" s="428"/>
      <c r="AF30" s="428"/>
      <c r="AG30" s="428"/>
      <c r="AH30" s="428"/>
      <c r="AI30" s="270"/>
      <c r="AJ30" s="428"/>
      <c r="AK30" s="428"/>
      <c r="AL30" s="428"/>
      <c r="AM30" s="428"/>
      <c r="AN30" s="428"/>
      <c r="AO30" s="429"/>
      <c r="AP30" s="430">
        <f t="shared" si="17"/>
        <v>0</v>
      </c>
      <c r="AQ30" s="1449"/>
      <c r="AR30" s="440" t="str">
        <f t="shared" si="89"/>
        <v>N</v>
      </c>
      <c r="AS30" s="526" t="str">
        <f t="shared" si="18"/>
        <v>Chicken Bun</v>
      </c>
      <c r="AT30" s="565" t="str">
        <f t="shared" si="19"/>
        <v>BU3</v>
      </c>
      <c r="AU30" s="269"/>
      <c r="AV30" s="428"/>
      <c r="AW30" s="428"/>
      <c r="AX30" s="428"/>
      <c r="AY30" s="428"/>
      <c r="AZ30" s="428"/>
      <c r="BA30" s="428"/>
      <c r="BB30" s="428"/>
      <c r="BC30" s="428"/>
      <c r="BD30" s="270"/>
      <c r="BE30" s="428"/>
      <c r="BF30" s="428"/>
      <c r="BG30" s="428"/>
      <c r="BH30" s="428"/>
      <c r="BI30" s="428"/>
      <c r="BJ30" s="429"/>
      <c r="BK30" s="430">
        <f t="shared" si="20"/>
        <v>0</v>
      </c>
      <c r="BL30" s="1449"/>
      <c r="BM30" s="440" t="str">
        <f t="shared" si="90"/>
        <v>N</v>
      </c>
      <c r="BN30" s="526" t="str">
        <f t="shared" si="21"/>
        <v>Chicken Bun</v>
      </c>
      <c r="BO30" s="565" t="str">
        <f t="shared" si="22"/>
        <v>BU3</v>
      </c>
      <c r="BP30" s="269"/>
      <c r="BQ30" s="428"/>
      <c r="BR30" s="428"/>
      <c r="BS30" s="428"/>
      <c r="BT30" s="428"/>
      <c r="BU30" s="428"/>
      <c r="BV30" s="428"/>
      <c r="BW30" s="428"/>
      <c r="BX30" s="428"/>
      <c r="BY30" s="270"/>
      <c r="BZ30" s="428"/>
      <c r="CA30" s="428"/>
      <c r="CB30" s="428"/>
      <c r="CC30" s="428"/>
      <c r="CD30" s="428"/>
      <c r="CE30" s="429"/>
      <c r="CF30" s="430">
        <f t="shared" si="23"/>
        <v>0</v>
      </c>
      <c r="CG30" s="1449"/>
      <c r="CH30" s="440" t="str">
        <f t="shared" si="24"/>
        <v>N</v>
      </c>
      <c r="CI30" s="526" t="str">
        <f t="shared" si="25"/>
        <v>Chicken Bun</v>
      </c>
      <c r="CJ30" s="565" t="str">
        <f t="shared" si="26"/>
        <v>BU3</v>
      </c>
      <c r="CK30" s="269"/>
      <c r="CL30" s="428"/>
      <c r="CM30" s="428"/>
      <c r="CN30" s="428"/>
      <c r="CO30" s="428"/>
      <c r="CP30" s="428"/>
      <c r="CQ30" s="428"/>
      <c r="CR30" s="428"/>
      <c r="CS30" s="428"/>
      <c r="CT30" s="270"/>
      <c r="CU30" s="428"/>
      <c r="CV30" s="428"/>
      <c r="CW30" s="428"/>
      <c r="CX30" s="428"/>
      <c r="CY30" s="428"/>
      <c r="CZ30" s="429"/>
      <c r="DA30" s="430">
        <f t="shared" si="27"/>
        <v>0</v>
      </c>
      <c r="DB30" s="1449"/>
      <c r="DC30" s="440" t="str">
        <f t="shared" si="28"/>
        <v>N</v>
      </c>
      <c r="DD30" s="526" t="str">
        <f t="shared" si="29"/>
        <v>Chicken Bun</v>
      </c>
      <c r="DE30" s="565" t="str">
        <f t="shared" si="30"/>
        <v>BU3</v>
      </c>
      <c r="DF30" s="269">
        <f t="shared" si="31"/>
        <v>0</v>
      </c>
      <c r="DG30" s="428">
        <f t="shared" si="32"/>
        <v>0</v>
      </c>
      <c r="DH30" s="428">
        <f t="shared" si="33"/>
        <v>0</v>
      </c>
      <c r="DI30" s="428">
        <f t="shared" si="34"/>
        <v>0</v>
      </c>
      <c r="DJ30" s="428">
        <f t="shared" si="35"/>
        <v>0</v>
      </c>
      <c r="DK30" s="428">
        <f t="shared" si="36"/>
        <v>0</v>
      </c>
      <c r="DL30" s="428">
        <f t="shared" si="37"/>
        <v>0</v>
      </c>
      <c r="DM30" s="428">
        <f t="shared" si="38"/>
        <v>0</v>
      </c>
      <c r="DN30" s="428">
        <f t="shared" si="39"/>
        <v>0</v>
      </c>
      <c r="DO30" s="270">
        <f t="shared" si="40"/>
        <v>0</v>
      </c>
      <c r="DP30" s="428">
        <f t="shared" si="41"/>
        <v>0</v>
      </c>
      <c r="DQ30" s="428">
        <f t="shared" si="42"/>
        <v>0</v>
      </c>
      <c r="DR30" s="428">
        <f t="shared" si="43"/>
        <v>0</v>
      </c>
      <c r="DS30" s="428">
        <f t="shared" si="44"/>
        <v>0</v>
      </c>
      <c r="DT30" s="428">
        <f t="shared" si="45"/>
        <v>0</v>
      </c>
      <c r="DU30" s="429">
        <f t="shared" si="46"/>
        <v>0</v>
      </c>
      <c r="DV30" s="430">
        <f t="shared" si="47"/>
        <v>0</v>
      </c>
      <c r="DW30" s="440" t="str">
        <f t="shared" si="48"/>
        <v>N</v>
      </c>
      <c r="DX30" s="526" t="str">
        <f t="shared" si="49"/>
        <v>Chicken Bun</v>
      </c>
      <c r="DY30" s="565" t="str">
        <f t="shared" si="50"/>
        <v>BU3</v>
      </c>
      <c r="DZ30" s="269">
        <f t="shared" si="51"/>
        <v>0</v>
      </c>
      <c r="EA30" s="428">
        <f t="shared" si="52"/>
        <v>0</v>
      </c>
      <c r="EB30" s="428">
        <f t="shared" si="53"/>
        <v>0</v>
      </c>
      <c r="EC30" s="428">
        <f t="shared" si="54"/>
        <v>0</v>
      </c>
      <c r="ED30" s="428">
        <f t="shared" si="55"/>
        <v>0</v>
      </c>
      <c r="EE30" s="428">
        <f t="shared" si="56"/>
        <v>0</v>
      </c>
      <c r="EF30" s="428">
        <f t="shared" si="57"/>
        <v>0</v>
      </c>
      <c r="EG30" s="428">
        <f t="shared" si="58"/>
        <v>0</v>
      </c>
      <c r="EH30" s="428">
        <f t="shared" si="59"/>
        <v>0</v>
      </c>
      <c r="EI30" s="270">
        <f t="shared" si="60"/>
        <v>0</v>
      </c>
      <c r="EJ30" s="428">
        <f t="shared" si="61"/>
        <v>0</v>
      </c>
      <c r="EK30" s="428">
        <f t="shared" si="62"/>
        <v>0</v>
      </c>
      <c r="EL30" s="428">
        <f t="shared" si="63"/>
        <v>0</v>
      </c>
      <c r="EM30" s="428">
        <f t="shared" si="64"/>
        <v>0</v>
      </c>
      <c r="EN30" s="428">
        <f t="shared" si="65"/>
        <v>0</v>
      </c>
      <c r="EO30" s="429">
        <f t="shared" si="66"/>
        <v>0</v>
      </c>
      <c r="EP30" s="430">
        <f t="shared" si="67"/>
        <v>0</v>
      </c>
      <c r="EQ30" s="440" t="str">
        <f t="shared" si="68"/>
        <v>N</v>
      </c>
      <c r="ER30" s="526" t="str">
        <f t="shared" si="69"/>
        <v>Chicken Bun</v>
      </c>
      <c r="ES30" s="565" t="str">
        <f t="shared" si="70"/>
        <v>BU3</v>
      </c>
      <c r="ET30" s="269">
        <f t="shared" si="71"/>
        <v>0</v>
      </c>
      <c r="EU30" s="428">
        <f t="shared" si="72"/>
        <v>0</v>
      </c>
      <c r="EV30" s="428">
        <f t="shared" si="73"/>
        <v>0</v>
      </c>
      <c r="EW30" s="428">
        <f t="shared" si="74"/>
        <v>0</v>
      </c>
      <c r="EX30" s="428">
        <f t="shared" si="75"/>
        <v>0</v>
      </c>
      <c r="EY30" s="428">
        <f t="shared" si="76"/>
        <v>0</v>
      </c>
      <c r="EZ30" s="428">
        <f t="shared" si="77"/>
        <v>0</v>
      </c>
      <c r="FA30" s="428">
        <f t="shared" si="78"/>
        <v>0</v>
      </c>
      <c r="FB30" s="428">
        <f t="shared" si="79"/>
        <v>0</v>
      </c>
      <c r="FC30" s="270">
        <f t="shared" si="80"/>
        <v>0</v>
      </c>
      <c r="FD30" s="428">
        <f t="shared" si="81"/>
        <v>0</v>
      </c>
      <c r="FE30" s="428">
        <f t="shared" si="82"/>
        <v>0</v>
      </c>
      <c r="FF30" s="428">
        <f t="shared" si="83"/>
        <v>0</v>
      </c>
      <c r="FG30" s="428">
        <f t="shared" si="84"/>
        <v>0</v>
      </c>
      <c r="FH30" s="428">
        <f t="shared" si="85"/>
        <v>0</v>
      </c>
      <c r="FI30" s="429">
        <f t="shared" si="86"/>
        <v>0</v>
      </c>
      <c r="FJ30" s="430">
        <f t="shared" si="87"/>
        <v>0</v>
      </c>
    </row>
    <row r="31" spans="1:166" ht="20.100000000000001" customHeight="1" x14ac:dyDescent="0.25">
      <c r="A31" s="449" t="str">
        <f t="shared" si="13"/>
        <v>N</v>
      </c>
      <c r="B31" s="526" t="str">
        <f>'Delivery Summary'!B31</f>
        <v>Prawn Bun</v>
      </c>
      <c r="C31" s="565" t="str">
        <f>'Delivery Summary'!C31</f>
        <v>BU10</v>
      </c>
      <c r="D31" s="269"/>
      <c r="E31" s="428"/>
      <c r="F31" s="270"/>
      <c r="G31" s="428"/>
      <c r="H31" s="270"/>
      <c r="I31" s="270"/>
      <c r="J31" s="270"/>
      <c r="K31" s="270"/>
      <c r="L31" s="270"/>
      <c r="M31" s="270"/>
      <c r="N31" s="270"/>
      <c r="O31" s="270"/>
      <c r="P31" s="270"/>
      <c r="Q31" s="270"/>
      <c r="R31" s="270"/>
      <c r="S31" s="429"/>
      <c r="T31" s="430">
        <f t="shared" si="14"/>
        <v>0</v>
      </c>
      <c r="U31" s="1449"/>
      <c r="W31" s="440" t="str">
        <f t="shared" si="88"/>
        <v>N</v>
      </c>
      <c r="X31" s="526" t="str">
        <f t="shared" si="15"/>
        <v>Prawn Bun</v>
      </c>
      <c r="Y31" s="565" t="str">
        <f t="shared" si="16"/>
        <v>BU10</v>
      </c>
      <c r="Z31" s="269"/>
      <c r="AA31" s="428"/>
      <c r="AB31" s="270"/>
      <c r="AC31" s="428"/>
      <c r="AD31" s="270"/>
      <c r="AE31" s="270"/>
      <c r="AF31" s="270"/>
      <c r="AG31" s="270"/>
      <c r="AH31" s="270"/>
      <c r="AI31" s="270"/>
      <c r="AJ31" s="270"/>
      <c r="AK31" s="270"/>
      <c r="AL31" s="270"/>
      <c r="AM31" s="270"/>
      <c r="AN31" s="270"/>
      <c r="AO31" s="429"/>
      <c r="AP31" s="430">
        <f t="shared" si="17"/>
        <v>0</v>
      </c>
      <c r="AQ31" s="1449"/>
      <c r="AR31" s="440" t="str">
        <f t="shared" si="89"/>
        <v>N</v>
      </c>
      <c r="AS31" s="526" t="str">
        <f t="shared" si="18"/>
        <v>Prawn Bun</v>
      </c>
      <c r="AT31" s="565" t="str">
        <f t="shared" si="19"/>
        <v>BU10</v>
      </c>
      <c r="AU31" s="269"/>
      <c r="AV31" s="428"/>
      <c r="AW31" s="270"/>
      <c r="AX31" s="428"/>
      <c r="AY31" s="270"/>
      <c r="AZ31" s="270"/>
      <c r="BA31" s="270"/>
      <c r="BB31" s="270"/>
      <c r="BC31" s="270"/>
      <c r="BD31" s="270"/>
      <c r="BE31" s="270"/>
      <c r="BF31" s="270"/>
      <c r="BG31" s="270"/>
      <c r="BH31" s="270"/>
      <c r="BI31" s="270"/>
      <c r="BJ31" s="429"/>
      <c r="BK31" s="430">
        <f t="shared" si="20"/>
        <v>0</v>
      </c>
      <c r="BL31" s="1449"/>
      <c r="BM31" s="440" t="str">
        <f t="shared" si="90"/>
        <v>N</v>
      </c>
      <c r="BN31" s="526" t="str">
        <f t="shared" si="21"/>
        <v>Prawn Bun</v>
      </c>
      <c r="BO31" s="565" t="str">
        <f t="shared" si="22"/>
        <v>BU10</v>
      </c>
      <c r="BP31" s="269"/>
      <c r="BQ31" s="428"/>
      <c r="BR31" s="270"/>
      <c r="BS31" s="428"/>
      <c r="BT31" s="270"/>
      <c r="BU31" s="270"/>
      <c r="BV31" s="270"/>
      <c r="BW31" s="270"/>
      <c r="BX31" s="270"/>
      <c r="BY31" s="270"/>
      <c r="BZ31" s="270"/>
      <c r="CA31" s="270"/>
      <c r="CB31" s="270"/>
      <c r="CC31" s="270"/>
      <c r="CD31" s="270"/>
      <c r="CE31" s="429"/>
      <c r="CF31" s="430">
        <f t="shared" si="23"/>
        <v>0</v>
      </c>
      <c r="CG31" s="1449"/>
      <c r="CH31" s="440" t="str">
        <f t="shared" si="24"/>
        <v>N</v>
      </c>
      <c r="CI31" s="526" t="str">
        <f t="shared" si="25"/>
        <v>Prawn Bun</v>
      </c>
      <c r="CJ31" s="565" t="str">
        <f t="shared" si="26"/>
        <v>BU10</v>
      </c>
      <c r="CK31" s="269"/>
      <c r="CL31" s="428"/>
      <c r="CM31" s="270"/>
      <c r="CN31" s="428"/>
      <c r="CO31" s="270"/>
      <c r="CP31" s="270"/>
      <c r="CQ31" s="270"/>
      <c r="CR31" s="270"/>
      <c r="CS31" s="270"/>
      <c r="CT31" s="270"/>
      <c r="CU31" s="270"/>
      <c r="CV31" s="270"/>
      <c r="CW31" s="270"/>
      <c r="CX31" s="270"/>
      <c r="CY31" s="270"/>
      <c r="CZ31" s="429"/>
      <c r="DA31" s="430">
        <f t="shared" si="27"/>
        <v>0</v>
      </c>
      <c r="DB31" s="1449"/>
      <c r="DC31" s="440" t="str">
        <f t="shared" si="28"/>
        <v>N</v>
      </c>
      <c r="DD31" s="526" t="str">
        <f t="shared" si="29"/>
        <v>Prawn Bun</v>
      </c>
      <c r="DE31" s="565" t="str">
        <f t="shared" si="30"/>
        <v>BU10</v>
      </c>
      <c r="DF31" s="269">
        <f t="shared" si="31"/>
        <v>0</v>
      </c>
      <c r="DG31" s="428">
        <f t="shared" si="32"/>
        <v>0</v>
      </c>
      <c r="DH31" s="270">
        <f t="shared" si="33"/>
        <v>0</v>
      </c>
      <c r="DI31" s="428">
        <f t="shared" si="34"/>
        <v>0</v>
      </c>
      <c r="DJ31" s="270">
        <f t="shared" si="35"/>
        <v>0</v>
      </c>
      <c r="DK31" s="270">
        <f t="shared" si="36"/>
        <v>0</v>
      </c>
      <c r="DL31" s="270">
        <f t="shared" si="37"/>
        <v>0</v>
      </c>
      <c r="DM31" s="270">
        <f t="shared" si="38"/>
        <v>0</v>
      </c>
      <c r="DN31" s="270">
        <f t="shared" si="39"/>
        <v>0</v>
      </c>
      <c r="DO31" s="270">
        <f t="shared" si="40"/>
        <v>0</v>
      </c>
      <c r="DP31" s="270">
        <f t="shared" si="41"/>
        <v>0</v>
      </c>
      <c r="DQ31" s="270">
        <f t="shared" si="42"/>
        <v>0</v>
      </c>
      <c r="DR31" s="270">
        <f t="shared" si="43"/>
        <v>0</v>
      </c>
      <c r="DS31" s="270">
        <f t="shared" si="44"/>
        <v>0</v>
      </c>
      <c r="DT31" s="270">
        <f t="shared" si="45"/>
        <v>0</v>
      </c>
      <c r="DU31" s="429">
        <f t="shared" si="46"/>
        <v>0</v>
      </c>
      <c r="DV31" s="430">
        <f t="shared" si="47"/>
        <v>0</v>
      </c>
      <c r="DW31" s="440" t="str">
        <f t="shared" si="48"/>
        <v>N</v>
      </c>
      <c r="DX31" s="526" t="str">
        <f t="shared" si="49"/>
        <v>Prawn Bun</v>
      </c>
      <c r="DY31" s="565" t="str">
        <f t="shared" si="50"/>
        <v>BU10</v>
      </c>
      <c r="DZ31" s="269">
        <f t="shared" si="51"/>
        <v>0</v>
      </c>
      <c r="EA31" s="428">
        <f t="shared" si="52"/>
        <v>0</v>
      </c>
      <c r="EB31" s="270">
        <f t="shared" si="53"/>
        <v>0</v>
      </c>
      <c r="EC31" s="428">
        <f t="shared" si="54"/>
        <v>0</v>
      </c>
      <c r="ED31" s="270">
        <f t="shared" si="55"/>
        <v>0</v>
      </c>
      <c r="EE31" s="270">
        <f t="shared" si="56"/>
        <v>0</v>
      </c>
      <c r="EF31" s="270">
        <f t="shared" si="57"/>
        <v>0</v>
      </c>
      <c r="EG31" s="270">
        <f t="shared" si="58"/>
        <v>0</v>
      </c>
      <c r="EH31" s="270">
        <f t="shared" si="59"/>
        <v>0</v>
      </c>
      <c r="EI31" s="270">
        <f t="shared" si="60"/>
        <v>0</v>
      </c>
      <c r="EJ31" s="270">
        <f t="shared" si="61"/>
        <v>0</v>
      </c>
      <c r="EK31" s="270">
        <f t="shared" si="62"/>
        <v>0</v>
      </c>
      <c r="EL31" s="270">
        <f t="shared" si="63"/>
        <v>0</v>
      </c>
      <c r="EM31" s="270">
        <f t="shared" si="64"/>
        <v>0</v>
      </c>
      <c r="EN31" s="270">
        <f t="shared" si="65"/>
        <v>0</v>
      </c>
      <c r="EO31" s="429">
        <f t="shared" si="66"/>
        <v>0</v>
      </c>
      <c r="EP31" s="430">
        <f t="shared" si="67"/>
        <v>0</v>
      </c>
      <c r="EQ31" s="440" t="str">
        <f t="shared" si="68"/>
        <v>N</v>
      </c>
      <c r="ER31" s="526" t="str">
        <f t="shared" si="69"/>
        <v>Prawn Bun</v>
      </c>
      <c r="ES31" s="565" t="str">
        <f t="shared" si="70"/>
        <v>BU10</v>
      </c>
      <c r="ET31" s="269">
        <f t="shared" si="71"/>
        <v>0</v>
      </c>
      <c r="EU31" s="428">
        <f t="shared" si="72"/>
        <v>0</v>
      </c>
      <c r="EV31" s="270">
        <f t="shared" si="73"/>
        <v>0</v>
      </c>
      <c r="EW31" s="428">
        <f t="shared" si="74"/>
        <v>0</v>
      </c>
      <c r="EX31" s="270">
        <f t="shared" si="75"/>
        <v>0</v>
      </c>
      <c r="EY31" s="270">
        <f t="shared" si="76"/>
        <v>0</v>
      </c>
      <c r="EZ31" s="270">
        <f t="shared" si="77"/>
        <v>0</v>
      </c>
      <c r="FA31" s="270">
        <f t="shared" si="78"/>
        <v>0</v>
      </c>
      <c r="FB31" s="270">
        <f t="shared" si="79"/>
        <v>0</v>
      </c>
      <c r="FC31" s="270">
        <f t="shared" si="80"/>
        <v>0</v>
      </c>
      <c r="FD31" s="270">
        <f t="shared" si="81"/>
        <v>0</v>
      </c>
      <c r="FE31" s="270">
        <f t="shared" si="82"/>
        <v>0</v>
      </c>
      <c r="FF31" s="270">
        <f t="shared" si="83"/>
        <v>0</v>
      </c>
      <c r="FG31" s="270">
        <f t="shared" si="84"/>
        <v>0</v>
      </c>
      <c r="FH31" s="270">
        <f t="shared" si="85"/>
        <v>0</v>
      </c>
      <c r="FI31" s="429">
        <f t="shared" si="86"/>
        <v>0</v>
      </c>
      <c r="FJ31" s="430">
        <f t="shared" si="87"/>
        <v>0</v>
      </c>
    </row>
    <row r="32" spans="1:166" ht="20.100000000000001" customHeight="1" x14ac:dyDescent="0.25">
      <c r="A32" s="449" t="str">
        <f t="shared" si="13"/>
        <v>N</v>
      </c>
      <c r="B32" s="526" t="str">
        <f>'Delivery Summary'!B32</f>
        <v>Viyana Roll Mini</v>
      </c>
      <c r="C32" s="565" t="str">
        <f>'Delivery Summary'!C32</f>
        <v>BU20</v>
      </c>
      <c r="D32" s="269"/>
      <c r="E32" s="428"/>
      <c r="F32" s="428"/>
      <c r="G32" s="428"/>
      <c r="H32" s="428"/>
      <c r="I32" s="428"/>
      <c r="J32" s="428"/>
      <c r="K32" s="428"/>
      <c r="L32" s="428"/>
      <c r="M32" s="270"/>
      <c r="N32" s="428"/>
      <c r="O32" s="428"/>
      <c r="P32" s="428"/>
      <c r="Q32" s="428"/>
      <c r="R32" s="428"/>
      <c r="S32" s="429"/>
      <c r="T32" s="430">
        <f t="shared" si="14"/>
        <v>0</v>
      </c>
      <c r="U32" s="1449"/>
      <c r="W32" s="440" t="str">
        <f t="shared" si="88"/>
        <v>N</v>
      </c>
      <c r="X32" s="526" t="str">
        <f t="shared" si="15"/>
        <v>Viyana Roll Mini</v>
      </c>
      <c r="Y32" s="565" t="str">
        <f t="shared" si="16"/>
        <v>BU20</v>
      </c>
      <c r="Z32" s="269"/>
      <c r="AA32" s="428"/>
      <c r="AB32" s="428"/>
      <c r="AC32" s="428"/>
      <c r="AD32" s="428"/>
      <c r="AE32" s="428"/>
      <c r="AF32" s="428"/>
      <c r="AG32" s="428"/>
      <c r="AH32" s="428"/>
      <c r="AI32" s="270"/>
      <c r="AJ32" s="428"/>
      <c r="AK32" s="428"/>
      <c r="AL32" s="428"/>
      <c r="AM32" s="428"/>
      <c r="AN32" s="428"/>
      <c r="AO32" s="429"/>
      <c r="AP32" s="430">
        <f t="shared" si="17"/>
        <v>0</v>
      </c>
      <c r="AQ32" s="1449"/>
      <c r="AR32" s="440" t="str">
        <f t="shared" si="89"/>
        <v>N</v>
      </c>
      <c r="AS32" s="526" t="str">
        <f t="shared" si="18"/>
        <v>Viyana Roll Mini</v>
      </c>
      <c r="AT32" s="565" t="str">
        <f t="shared" si="19"/>
        <v>BU20</v>
      </c>
      <c r="AU32" s="269"/>
      <c r="AV32" s="428"/>
      <c r="AW32" s="428"/>
      <c r="AX32" s="428"/>
      <c r="AY32" s="428"/>
      <c r="AZ32" s="428"/>
      <c r="BA32" s="428"/>
      <c r="BB32" s="428"/>
      <c r="BC32" s="428"/>
      <c r="BD32" s="270"/>
      <c r="BE32" s="428"/>
      <c r="BF32" s="428"/>
      <c r="BG32" s="428"/>
      <c r="BH32" s="428"/>
      <c r="BI32" s="428"/>
      <c r="BJ32" s="429"/>
      <c r="BK32" s="430">
        <f t="shared" si="20"/>
        <v>0</v>
      </c>
      <c r="BL32" s="1449"/>
      <c r="BM32" s="440" t="str">
        <f t="shared" si="90"/>
        <v>N</v>
      </c>
      <c r="BN32" s="526" t="str">
        <f t="shared" si="21"/>
        <v>Viyana Roll Mini</v>
      </c>
      <c r="BO32" s="565" t="str">
        <f t="shared" si="22"/>
        <v>BU20</v>
      </c>
      <c r="BP32" s="269"/>
      <c r="BQ32" s="428"/>
      <c r="BR32" s="428"/>
      <c r="BS32" s="428"/>
      <c r="BT32" s="428"/>
      <c r="BU32" s="428"/>
      <c r="BV32" s="428"/>
      <c r="BW32" s="428"/>
      <c r="BX32" s="428"/>
      <c r="BY32" s="270"/>
      <c r="BZ32" s="428"/>
      <c r="CA32" s="428"/>
      <c r="CB32" s="428"/>
      <c r="CC32" s="428"/>
      <c r="CD32" s="428"/>
      <c r="CE32" s="429"/>
      <c r="CF32" s="430">
        <f t="shared" si="23"/>
        <v>0</v>
      </c>
      <c r="CG32" s="1449"/>
      <c r="CH32" s="440" t="str">
        <f t="shared" si="24"/>
        <v>N</v>
      </c>
      <c r="CI32" s="526" t="str">
        <f t="shared" si="25"/>
        <v>Viyana Roll Mini</v>
      </c>
      <c r="CJ32" s="565" t="str">
        <f t="shared" si="26"/>
        <v>BU20</v>
      </c>
      <c r="CK32" s="269"/>
      <c r="CL32" s="428"/>
      <c r="CM32" s="428"/>
      <c r="CN32" s="428"/>
      <c r="CO32" s="428"/>
      <c r="CP32" s="428"/>
      <c r="CQ32" s="428"/>
      <c r="CR32" s="428"/>
      <c r="CS32" s="428"/>
      <c r="CT32" s="270"/>
      <c r="CU32" s="428"/>
      <c r="CV32" s="428"/>
      <c r="CW32" s="428"/>
      <c r="CX32" s="428"/>
      <c r="CY32" s="428"/>
      <c r="CZ32" s="429"/>
      <c r="DA32" s="430">
        <f t="shared" si="27"/>
        <v>0</v>
      </c>
      <c r="DB32" s="1449"/>
      <c r="DC32" s="440" t="str">
        <f t="shared" si="28"/>
        <v>N</v>
      </c>
      <c r="DD32" s="526" t="str">
        <f t="shared" si="29"/>
        <v>Viyana Roll Mini</v>
      </c>
      <c r="DE32" s="565" t="str">
        <f t="shared" si="30"/>
        <v>BU20</v>
      </c>
      <c r="DF32" s="269">
        <f t="shared" si="31"/>
        <v>0</v>
      </c>
      <c r="DG32" s="428">
        <f t="shared" si="32"/>
        <v>0</v>
      </c>
      <c r="DH32" s="428">
        <f t="shared" si="33"/>
        <v>0</v>
      </c>
      <c r="DI32" s="428">
        <f t="shared" si="34"/>
        <v>0</v>
      </c>
      <c r="DJ32" s="428">
        <f t="shared" si="35"/>
        <v>0</v>
      </c>
      <c r="DK32" s="428">
        <f t="shared" si="36"/>
        <v>0</v>
      </c>
      <c r="DL32" s="428">
        <f t="shared" si="37"/>
        <v>0</v>
      </c>
      <c r="DM32" s="428">
        <f t="shared" si="38"/>
        <v>0</v>
      </c>
      <c r="DN32" s="428">
        <f t="shared" si="39"/>
        <v>0</v>
      </c>
      <c r="DO32" s="270">
        <f t="shared" si="40"/>
        <v>0</v>
      </c>
      <c r="DP32" s="428">
        <f t="shared" si="41"/>
        <v>0</v>
      </c>
      <c r="DQ32" s="428">
        <f t="shared" si="42"/>
        <v>0</v>
      </c>
      <c r="DR32" s="428">
        <f t="shared" si="43"/>
        <v>0</v>
      </c>
      <c r="DS32" s="428">
        <f t="shared" si="44"/>
        <v>0</v>
      </c>
      <c r="DT32" s="428">
        <f t="shared" si="45"/>
        <v>0</v>
      </c>
      <c r="DU32" s="429">
        <f t="shared" si="46"/>
        <v>0</v>
      </c>
      <c r="DV32" s="430">
        <f t="shared" si="47"/>
        <v>0</v>
      </c>
      <c r="DW32" s="440" t="str">
        <f t="shared" si="48"/>
        <v>N</v>
      </c>
      <c r="DX32" s="526" t="str">
        <f t="shared" si="49"/>
        <v>Viyana Roll Mini</v>
      </c>
      <c r="DY32" s="565" t="str">
        <f t="shared" si="50"/>
        <v>BU20</v>
      </c>
      <c r="DZ32" s="269">
        <f t="shared" si="51"/>
        <v>0</v>
      </c>
      <c r="EA32" s="428">
        <f t="shared" si="52"/>
        <v>0</v>
      </c>
      <c r="EB32" s="428">
        <f t="shared" si="53"/>
        <v>0</v>
      </c>
      <c r="EC32" s="428">
        <f t="shared" si="54"/>
        <v>0</v>
      </c>
      <c r="ED32" s="428">
        <f t="shared" si="55"/>
        <v>0</v>
      </c>
      <c r="EE32" s="428">
        <f t="shared" si="56"/>
        <v>0</v>
      </c>
      <c r="EF32" s="428">
        <f t="shared" si="57"/>
        <v>0</v>
      </c>
      <c r="EG32" s="428">
        <f t="shared" si="58"/>
        <v>0</v>
      </c>
      <c r="EH32" s="428">
        <f t="shared" si="59"/>
        <v>0</v>
      </c>
      <c r="EI32" s="270">
        <f t="shared" si="60"/>
        <v>0</v>
      </c>
      <c r="EJ32" s="428">
        <f t="shared" si="61"/>
        <v>0</v>
      </c>
      <c r="EK32" s="428">
        <f t="shared" si="62"/>
        <v>0</v>
      </c>
      <c r="EL32" s="428">
        <f t="shared" si="63"/>
        <v>0</v>
      </c>
      <c r="EM32" s="428">
        <f t="shared" si="64"/>
        <v>0</v>
      </c>
      <c r="EN32" s="428">
        <f t="shared" si="65"/>
        <v>0</v>
      </c>
      <c r="EO32" s="429">
        <f t="shared" si="66"/>
        <v>0</v>
      </c>
      <c r="EP32" s="430">
        <f t="shared" si="67"/>
        <v>0</v>
      </c>
      <c r="EQ32" s="440" t="str">
        <f t="shared" si="68"/>
        <v>N</v>
      </c>
      <c r="ER32" s="526" t="str">
        <f t="shared" si="69"/>
        <v>Viyana Roll Mini</v>
      </c>
      <c r="ES32" s="565" t="str">
        <f t="shared" si="70"/>
        <v>BU20</v>
      </c>
      <c r="ET32" s="269">
        <f t="shared" si="71"/>
        <v>0</v>
      </c>
      <c r="EU32" s="428">
        <f t="shared" si="72"/>
        <v>0</v>
      </c>
      <c r="EV32" s="428">
        <f t="shared" si="73"/>
        <v>0</v>
      </c>
      <c r="EW32" s="428">
        <f t="shared" si="74"/>
        <v>0</v>
      </c>
      <c r="EX32" s="428">
        <f t="shared" si="75"/>
        <v>0</v>
      </c>
      <c r="EY32" s="428">
        <f t="shared" si="76"/>
        <v>0</v>
      </c>
      <c r="EZ32" s="428">
        <f t="shared" si="77"/>
        <v>0</v>
      </c>
      <c r="FA32" s="428">
        <f t="shared" si="78"/>
        <v>0</v>
      </c>
      <c r="FB32" s="428">
        <f t="shared" si="79"/>
        <v>0</v>
      </c>
      <c r="FC32" s="270">
        <f t="shared" si="80"/>
        <v>0</v>
      </c>
      <c r="FD32" s="428">
        <f t="shared" si="81"/>
        <v>0</v>
      </c>
      <c r="FE32" s="428">
        <f t="shared" si="82"/>
        <v>0</v>
      </c>
      <c r="FF32" s="428">
        <f t="shared" si="83"/>
        <v>0</v>
      </c>
      <c r="FG32" s="428">
        <f t="shared" si="84"/>
        <v>0</v>
      </c>
      <c r="FH32" s="428">
        <f t="shared" si="85"/>
        <v>0</v>
      </c>
      <c r="FI32" s="429">
        <f t="shared" si="86"/>
        <v>0</v>
      </c>
      <c r="FJ32" s="430">
        <f t="shared" si="87"/>
        <v>0</v>
      </c>
    </row>
    <row r="33" spans="1:166" ht="20.100000000000001" customHeight="1" x14ac:dyDescent="0.25">
      <c r="A33" s="449" t="str">
        <f t="shared" si="13"/>
        <v>N</v>
      </c>
      <c r="B33" s="529" t="str">
        <f>'Delivery Summary'!B33</f>
        <v>Chicken Burger Mini</v>
      </c>
      <c r="C33" s="565" t="str">
        <f>'Delivery Summary'!C33</f>
        <v>PTY13</v>
      </c>
      <c r="D33" s="269"/>
      <c r="E33" s="428"/>
      <c r="F33" s="443"/>
      <c r="G33" s="428"/>
      <c r="H33" s="443"/>
      <c r="I33" s="443"/>
      <c r="J33" s="443"/>
      <c r="K33" s="443"/>
      <c r="L33" s="443"/>
      <c r="M33" s="428"/>
      <c r="N33" s="443"/>
      <c r="O33" s="443"/>
      <c r="P33" s="443"/>
      <c r="Q33" s="443"/>
      <c r="R33" s="443"/>
      <c r="S33" s="429"/>
      <c r="T33" s="430">
        <f t="shared" si="14"/>
        <v>0</v>
      </c>
      <c r="U33" s="1449"/>
      <c r="W33" s="440" t="str">
        <f t="shared" si="88"/>
        <v>N</v>
      </c>
      <c r="X33" s="528" t="str">
        <f t="shared" si="15"/>
        <v>Chicken Burger Mini</v>
      </c>
      <c r="Y33" s="565" t="str">
        <f t="shared" si="16"/>
        <v>PTY13</v>
      </c>
      <c r="Z33" s="269"/>
      <c r="AA33" s="428"/>
      <c r="AB33" s="428"/>
      <c r="AC33" s="428"/>
      <c r="AD33" s="428"/>
      <c r="AE33" s="428"/>
      <c r="AF33" s="428"/>
      <c r="AG33" s="428"/>
      <c r="AH33" s="428"/>
      <c r="AI33" s="428"/>
      <c r="AJ33" s="428"/>
      <c r="AK33" s="428"/>
      <c r="AL33" s="428"/>
      <c r="AM33" s="428"/>
      <c r="AN33" s="428"/>
      <c r="AO33" s="429"/>
      <c r="AP33" s="430">
        <f t="shared" si="17"/>
        <v>0</v>
      </c>
      <c r="AQ33" s="1449"/>
      <c r="AR33" s="440" t="str">
        <f t="shared" si="89"/>
        <v>N</v>
      </c>
      <c r="AS33" s="528" t="str">
        <f t="shared" si="18"/>
        <v>Chicken Burger Mini</v>
      </c>
      <c r="AT33" s="565" t="str">
        <f t="shared" si="19"/>
        <v>PTY13</v>
      </c>
      <c r="AU33" s="269"/>
      <c r="AV33" s="428"/>
      <c r="AW33" s="443"/>
      <c r="AX33" s="428"/>
      <c r="AY33" s="443"/>
      <c r="AZ33" s="443"/>
      <c r="BA33" s="443"/>
      <c r="BB33" s="443"/>
      <c r="BC33" s="443"/>
      <c r="BD33" s="428"/>
      <c r="BE33" s="443"/>
      <c r="BF33" s="443"/>
      <c r="BG33" s="443"/>
      <c r="BH33" s="443"/>
      <c r="BI33" s="443"/>
      <c r="BJ33" s="429"/>
      <c r="BK33" s="430">
        <f t="shared" si="20"/>
        <v>0</v>
      </c>
      <c r="BL33" s="1449"/>
      <c r="BM33" s="440" t="str">
        <f t="shared" si="90"/>
        <v>N</v>
      </c>
      <c r="BN33" s="528" t="str">
        <f t="shared" si="21"/>
        <v>Chicken Burger Mini</v>
      </c>
      <c r="BO33" s="565" t="str">
        <f t="shared" si="22"/>
        <v>PTY13</v>
      </c>
      <c r="BP33" s="269"/>
      <c r="BQ33" s="428"/>
      <c r="BR33" s="443"/>
      <c r="BS33" s="428"/>
      <c r="BT33" s="443"/>
      <c r="BU33" s="443"/>
      <c r="BV33" s="443"/>
      <c r="BW33" s="443"/>
      <c r="BX33" s="443"/>
      <c r="BY33" s="428"/>
      <c r="BZ33" s="443"/>
      <c r="CA33" s="443"/>
      <c r="CB33" s="443"/>
      <c r="CC33" s="443"/>
      <c r="CD33" s="443"/>
      <c r="CE33" s="429"/>
      <c r="CF33" s="430">
        <f t="shared" si="23"/>
        <v>0</v>
      </c>
      <c r="CG33" s="1449"/>
      <c r="CH33" s="440" t="str">
        <f t="shared" si="24"/>
        <v>N</v>
      </c>
      <c r="CI33" s="528" t="str">
        <f t="shared" si="25"/>
        <v>Chicken Burger Mini</v>
      </c>
      <c r="CJ33" s="565" t="str">
        <f t="shared" si="26"/>
        <v>PTY13</v>
      </c>
      <c r="CK33" s="269"/>
      <c r="CL33" s="428"/>
      <c r="CM33" s="443"/>
      <c r="CN33" s="428"/>
      <c r="CO33" s="443"/>
      <c r="CP33" s="443"/>
      <c r="CQ33" s="443"/>
      <c r="CR33" s="443"/>
      <c r="CS33" s="443"/>
      <c r="CT33" s="428"/>
      <c r="CU33" s="443"/>
      <c r="CV33" s="443"/>
      <c r="CW33" s="443"/>
      <c r="CX33" s="443"/>
      <c r="CY33" s="443"/>
      <c r="CZ33" s="429"/>
      <c r="DA33" s="430">
        <f t="shared" si="27"/>
        <v>0</v>
      </c>
      <c r="DB33" s="1449"/>
      <c r="DC33" s="440" t="str">
        <f t="shared" si="28"/>
        <v>N</v>
      </c>
      <c r="DD33" s="528" t="str">
        <f t="shared" si="29"/>
        <v>Chicken Burger Mini</v>
      </c>
      <c r="DE33" s="565" t="str">
        <f t="shared" si="30"/>
        <v>PTY13</v>
      </c>
      <c r="DF33" s="269">
        <f t="shared" si="31"/>
        <v>0</v>
      </c>
      <c r="DG33" s="428">
        <f t="shared" si="32"/>
        <v>0</v>
      </c>
      <c r="DH33" s="443">
        <f t="shared" si="33"/>
        <v>0</v>
      </c>
      <c r="DI33" s="428">
        <f t="shared" si="34"/>
        <v>0</v>
      </c>
      <c r="DJ33" s="443">
        <f t="shared" si="35"/>
        <v>0</v>
      </c>
      <c r="DK33" s="443">
        <f t="shared" si="36"/>
        <v>0</v>
      </c>
      <c r="DL33" s="443">
        <f t="shared" si="37"/>
        <v>0</v>
      </c>
      <c r="DM33" s="443">
        <f t="shared" si="38"/>
        <v>0</v>
      </c>
      <c r="DN33" s="443">
        <f t="shared" si="39"/>
        <v>0</v>
      </c>
      <c r="DO33" s="428">
        <f t="shared" si="40"/>
        <v>0</v>
      </c>
      <c r="DP33" s="443">
        <f t="shared" si="41"/>
        <v>0</v>
      </c>
      <c r="DQ33" s="443">
        <f t="shared" si="42"/>
        <v>0</v>
      </c>
      <c r="DR33" s="443">
        <f t="shared" si="43"/>
        <v>0</v>
      </c>
      <c r="DS33" s="443">
        <f t="shared" si="44"/>
        <v>0</v>
      </c>
      <c r="DT33" s="443">
        <f t="shared" si="45"/>
        <v>0</v>
      </c>
      <c r="DU33" s="429">
        <f t="shared" si="46"/>
        <v>0</v>
      </c>
      <c r="DV33" s="430">
        <f t="shared" si="47"/>
        <v>0</v>
      </c>
      <c r="DW33" s="440" t="str">
        <f t="shared" si="48"/>
        <v>N</v>
      </c>
      <c r="DX33" s="528" t="str">
        <f t="shared" si="49"/>
        <v>Chicken Burger Mini</v>
      </c>
      <c r="DY33" s="565" t="str">
        <f t="shared" si="50"/>
        <v>PTY13</v>
      </c>
      <c r="DZ33" s="269">
        <f t="shared" si="51"/>
        <v>0</v>
      </c>
      <c r="EA33" s="428">
        <f t="shared" si="52"/>
        <v>0</v>
      </c>
      <c r="EB33" s="443">
        <f t="shared" si="53"/>
        <v>0</v>
      </c>
      <c r="EC33" s="428">
        <f t="shared" si="54"/>
        <v>0</v>
      </c>
      <c r="ED33" s="443">
        <f t="shared" si="55"/>
        <v>0</v>
      </c>
      <c r="EE33" s="443">
        <f t="shared" si="56"/>
        <v>0</v>
      </c>
      <c r="EF33" s="443">
        <f t="shared" si="57"/>
        <v>0</v>
      </c>
      <c r="EG33" s="443">
        <f t="shared" si="58"/>
        <v>0</v>
      </c>
      <c r="EH33" s="443">
        <f t="shared" si="59"/>
        <v>0</v>
      </c>
      <c r="EI33" s="428">
        <f t="shared" si="60"/>
        <v>0</v>
      </c>
      <c r="EJ33" s="443">
        <f t="shared" si="61"/>
        <v>0</v>
      </c>
      <c r="EK33" s="443">
        <f t="shared" si="62"/>
        <v>0</v>
      </c>
      <c r="EL33" s="443">
        <f t="shared" si="63"/>
        <v>0</v>
      </c>
      <c r="EM33" s="443">
        <f t="shared" si="64"/>
        <v>0</v>
      </c>
      <c r="EN33" s="443">
        <f t="shared" si="65"/>
        <v>0</v>
      </c>
      <c r="EO33" s="429">
        <f t="shared" si="66"/>
        <v>0</v>
      </c>
      <c r="EP33" s="430">
        <f t="shared" si="67"/>
        <v>0</v>
      </c>
      <c r="EQ33" s="440" t="str">
        <f t="shared" si="68"/>
        <v>N</v>
      </c>
      <c r="ER33" s="528" t="str">
        <f t="shared" si="69"/>
        <v>Chicken Burger Mini</v>
      </c>
      <c r="ES33" s="565" t="str">
        <f t="shared" si="70"/>
        <v>PTY13</v>
      </c>
      <c r="ET33" s="269">
        <f t="shared" si="71"/>
        <v>0</v>
      </c>
      <c r="EU33" s="428">
        <f t="shared" si="72"/>
        <v>0</v>
      </c>
      <c r="EV33" s="443">
        <f t="shared" si="73"/>
        <v>0</v>
      </c>
      <c r="EW33" s="428">
        <f t="shared" si="74"/>
        <v>0</v>
      </c>
      <c r="EX33" s="443">
        <f t="shared" si="75"/>
        <v>0</v>
      </c>
      <c r="EY33" s="443">
        <f t="shared" si="76"/>
        <v>0</v>
      </c>
      <c r="EZ33" s="443">
        <f t="shared" si="77"/>
        <v>0</v>
      </c>
      <c r="FA33" s="443">
        <f t="shared" si="78"/>
        <v>0</v>
      </c>
      <c r="FB33" s="443">
        <f t="shared" si="79"/>
        <v>0</v>
      </c>
      <c r="FC33" s="428">
        <f t="shared" si="80"/>
        <v>0</v>
      </c>
      <c r="FD33" s="443">
        <f t="shared" si="81"/>
        <v>0</v>
      </c>
      <c r="FE33" s="443">
        <f t="shared" si="82"/>
        <v>0</v>
      </c>
      <c r="FF33" s="443">
        <f t="shared" si="83"/>
        <v>0</v>
      </c>
      <c r="FG33" s="443">
        <f t="shared" si="84"/>
        <v>0</v>
      </c>
      <c r="FH33" s="443">
        <f t="shared" si="85"/>
        <v>0</v>
      </c>
      <c r="FI33" s="429">
        <f t="shared" si="86"/>
        <v>0</v>
      </c>
      <c r="FJ33" s="430">
        <f t="shared" si="87"/>
        <v>0</v>
      </c>
    </row>
    <row r="34" spans="1:166" ht="20.100000000000001" customHeight="1" x14ac:dyDescent="0.25">
      <c r="A34" s="449" t="str">
        <f t="shared" si="13"/>
        <v>N</v>
      </c>
      <c r="B34" s="529" t="str">
        <f>'Delivery Summary'!B34</f>
        <v>Vegetable Burger Mini</v>
      </c>
      <c r="C34" s="565" t="str">
        <f>'Delivery Summary'!C34</f>
        <v>PTY14</v>
      </c>
      <c r="D34" s="269"/>
      <c r="E34" s="428"/>
      <c r="F34" s="443"/>
      <c r="G34" s="428"/>
      <c r="H34" s="443"/>
      <c r="I34" s="443"/>
      <c r="J34" s="443"/>
      <c r="K34" s="443"/>
      <c r="L34" s="443"/>
      <c r="M34" s="428"/>
      <c r="N34" s="443"/>
      <c r="O34" s="443"/>
      <c r="P34" s="443"/>
      <c r="Q34" s="443"/>
      <c r="R34" s="443"/>
      <c r="S34" s="429"/>
      <c r="T34" s="430">
        <f t="shared" si="14"/>
        <v>0</v>
      </c>
      <c r="U34" s="1449"/>
      <c r="W34" s="440" t="str">
        <f t="shared" si="88"/>
        <v>N</v>
      </c>
      <c r="X34" s="529" t="str">
        <f t="shared" si="15"/>
        <v>Vegetable Burger Mini</v>
      </c>
      <c r="Y34" s="565" t="str">
        <f t="shared" si="16"/>
        <v>PTY14</v>
      </c>
      <c r="Z34" s="269"/>
      <c r="AA34" s="428"/>
      <c r="AB34" s="428"/>
      <c r="AC34" s="428"/>
      <c r="AD34" s="428"/>
      <c r="AE34" s="428"/>
      <c r="AF34" s="428"/>
      <c r="AG34" s="428"/>
      <c r="AH34" s="428"/>
      <c r="AI34" s="428"/>
      <c r="AJ34" s="428"/>
      <c r="AK34" s="428"/>
      <c r="AL34" s="428"/>
      <c r="AM34" s="428"/>
      <c r="AN34" s="428"/>
      <c r="AO34" s="429"/>
      <c r="AP34" s="430">
        <f t="shared" si="17"/>
        <v>0</v>
      </c>
      <c r="AQ34" s="1449"/>
      <c r="AR34" s="440" t="str">
        <f t="shared" si="89"/>
        <v>N</v>
      </c>
      <c r="AS34" s="529" t="str">
        <f t="shared" si="18"/>
        <v>Vegetable Burger Mini</v>
      </c>
      <c r="AT34" s="565" t="str">
        <f t="shared" si="19"/>
        <v>PTY14</v>
      </c>
      <c r="AU34" s="269"/>
      <c r="AV34" s="428"/>
      <c r="AW34" s="443"/>
      <c r="AX34" s="428"/>
      <c r="AY34" s="443"/>
      <c r="AZ34" s="443"/>
      <c r="BA34" s="443"/>
      <c r="BB34" s="443"/>
      <c r="BC34" s="443"/>
      <c r="BD34" s="428"/>
      <c r="BE34" s="443"/>
      <c r="BF34" s="443"/>
      <c r="BG34" s="443"/>
      <c r="BH34" s="443"/>
      <c r="BI34" s="443"/>
      <c r="BJ34" s="429"/>
      <c r="BK34" s="430">
        <f t="shared" si="20"/>
        <v>0</v>
      </c>
      <c r="BL34" s="1449"/>
      <c r="BM34" s="440" t="str">
        <f t="shared" si="90"/>
        <v>N</v>
      </c>
      <c r="BN34" s="529" t="str">
        <f t="shared" si="21"/>
        <v>Vegetable Burger Mini</v>
      </c>
      <c r="BO34" s="565" t="str">
        <f t="shared" si="22"/>
        <v>PTY14</v>
      </c>
      <c r="BP34" s="269"/>
      <c r="BQ34" s="428"/>
      <c r="BR34" s="443"/>
      <c r="BS34" s="428"/>
      <c r="BT34" s="443"/>
      <c r="BU34" s="443"/>
      <c r="BV34" s="443"/>
      <c r="BW34" s="443"/>
      <c r="BX34" s="443"/>
      <c r="BY34" s="428"/>
      <c r="BZ34" s="443"/>
      <c r="CA34" s="443"/>
      <c r="CB34" s="443"/>
      <c r="CC34" s="443"/>
      <c r="CD34" s="443"/>
      <c r="CE34" s="429"/>
      <c r="CF34" s="430">
        <f t="shared" si="23"/>
        <v>0</v>
      </c>
      <c r="CG34" s="1449"/>
      <c r="CH34" s="440" t="str">
        <f t="shared" si="24"/>
        <v>N</v>
      </c>
      <c r="CI34" s="529" t="str">
        <f t="shared" si="25"/>
        <v>Vegetable Burger Mini</v>
      </c>
      <c r="CJ34" s="565" t="str">
        <f t="shared" si="26"/>
        <v>PTY14</v>
      </c>
      <c r="CK34" s="269"/>
      <c r="CL34" s="428"/>
      <c r="CM34" s="443"/>
      <c r="CN34" s="428"/>
      <c r="CO34" s="443"/>
      <c r="CP34" s="443"/>
      <c r="CQ34" s="443"/>
      <c r="CR34" s="443"/>
      <c r="CS34" s="443"/>
      <c r="CT34" s="428"/>
      <c r="CU34" s="443"/>
      <c r="CV34" s="443"/>
      <c r="CW34" s="443"/>
      <c r="CX34" s="443"/>
      <c r="CY34" s="443"/>
      <c r="CZ34" s="429"/>
      <c r="DA34" s="430">
        <f t="shared" si="27"/>
        <v>0</v>
      </c>
      <c r="DB34" s="1449"/>
      <c r="DC34" s="440" t="str">
        <f t="shared" si="28"/>
        <v>N</v>
      </c>
      <c r="DD34" s="529" t="str">
        <f t="shared" si="29"/>
        <v>Vegetable Burger Mini</v>
      </c>
      <c r="DE34" s="565" t="str">
        <f t="shared" si="30"/>
        <v>PTY14</v>
      </c>
      <c r="DF34" s="269">
        <f t="shared" si="31"/>
        <v>0</v>
      </c>
      <c r="DG34" s="428">
        <f t="shared" si="32"/>
        <v>0</v>
      </c>
      <c r="DH34" s="443">
        <f t="shared" si="33"/>
        <v>0</v>
      </c>
      <c r="DI34" s="428">
        <f t="shared" si="34"/>
        <v>0</v>
      </c>
      <c r="DJ34" s="443">
        <f t="shared" si="35"/>
        <v>0</v>
      </c>
      <c r="DK34" s="443">
        <f t="shared" si="36"/>
        <v>0</v>
      </c>
      <c r="DL34" s="443">
        <f t="shared" si="37"/>
        <v>0</v>
      </c>
      <c r="DM34" s="443">
        <f t="shared" si="38"/>
        <v>0</v>
      </c>
      <c r="DN34" s="443">
        <f t="shared" si="39"/>
        <v>0</v>
      </c>
      <c r="DO34" s="428">
        <f t="shared" si="40"/>
        <v>0</v>
      </c>
      <c r="DP34" s="443">
        <f t="shared" si="41"/>
        <v>0</v>
      </c>
      <c r="DQ34" s="443">
        <f t="shared" si="42"/>
        <v>0</v>
      </c>
      <c r="DR34" s="443">
        <f t="shared" si="43"/>
        <v>0</v>
      </c>
      <c r="DS34" s="443">
        <f t="shared" si="44"/>
        <v>0</v>
      </c>
      <c r="DT34" s="443">
        <f t="shared" si="45"/>
        <v>0</v>
      </c>
      <c r="DU34" s="429">
        <f t="shared" si="46"/>
        <v>0</v>
      </c>
      <c r="DV34" s="430">
        <f t="shared" si="47"/>
        <v>0</v>
      </c>
      <c r="DW34" s="440" t="str">
        <f t="shared" si="48"/>
        <v>N</v>
      </c>
      <c r="DX34" s="529" t="str">
        <f t="shared" si="49"/>
        <v>Vegetable Burger Mini</v>
      </c>
      <c r="DY34" s="565" t="str">
        <f t="shared" si="50"/>
        <v>PTY14</v>
      </c>
      <c r="DZ34" s="269">
        <f t="shared" si="51"/>
        <v>0</v>
      </c>
      <c r="EA34" s="428">
        <f t="shared" si="52"/>
        <v>0</v>
      </c>
      <c r="EB34" s="443">
        <f t="shared" si="53"/>
        <v>0</v>
      </c>
      <c r="EC34" s="428">
        <f t="shared" si="54"/>
        <v>0</v>
      </c>
      <c r="ED34" s="443">
        <f t="shared" si="55"/>
        <v>0</v>
      </c>
      <c r="EE34" s="443">
        <f t="shared" si="56"/>
        <v>0</v>
      </c>
      <c r="EF34" s="443">
        <f t="shared" si="57"/>
        <v>0</v>
      </c>
      <c r="EG34" s="443">
        <f t="shared" si="58"/>
        <v>0</v>
      </c>
      <c r="EH34" s="443">
        <f t="shared" si="59"/>
        <v>0</v>
      </c>
      <c r="EI34" s="428">
        <f t="shared" si="60"/>
        <v>0</v>
      </c>
      <c r="EJ34" s="443">
        <f t="shared" si="61"/>
        <v>0</v>
      </c>
      <c r="EK34" s="443">
        <f t="shared" si="62"/>
        <v>0</v>
      </c>
      <c r="EL34" s="443">
        <f t="shared" si="63"/>
        <v>0</v>
      </c>
      <c r="EM34" s="443">
        <f t="shared" si="64"/>
        <v>0</v>
      </c>
      <c r="EN34" s="443">
        <f t="shared" si="65"/>
        <v>0</v>
      </c>
      <c r="EO34" s="429">
        <f t="shared" si="66"/>
        <v>0</v>
      </c>
      <c r="EP34" s="430">
        <f t="shared" si="67"/>
        <v>0</v>
      </c>
      <c r="EQ34" s="440" t="str">
        <f t="shared" si="68"/>
        <v>N</v>
      </c>
      <c r="ER34" s="529" t="str">
        <f t="shared" si="69"/>
        <v>Vegetable Burger Mini</v>
      </c>
      <c r="ES34" s="565" t="str">
        <f t="shared" si="70"/>
        <v>PTY14</v>
      </c>
      <c r="ET34" s="269">
        <f t="shared" si="71"/>
        <v>0</v>
      </c>
      <c r="EU34" s="428">
        <f t="shared" si="72"/>
        <v>0</v>
      </c>
      <c r="EV34" s="443">
        <f t="shared" si="73"/>
        <v>0</v>
      </c>
      <c r="EW34" s="428">
        <f t="shared" si="74"/>
        <v>0</v>
      </c>
      <c r="EX34" s="443">
        <f t="shared" si="75"/>
        <v>0</v>
      </c>
      <c r="EY34" s="443">
        <f t="shared" si="76"/>
        <v>0</v>
      </c>
      <c r="EZ34" s="443">
        <f t="shared" si="77"/>
        <v>0</v>
      </c>
      <c r="FA34" s="443">
        <f t="shared" si="78"/>
        <v>0</v>
      </c>
      <c r="FB34" s="443">
        <f t="shared" si="79"/>
        <v>0</v>
      </c>
      <c r="FC34" s="428">
        <f t="shared" si="80"/>
        <v>0</v>
      </c>
      <c r="FD34" s="443">
        <f t="shared" si="81"/>
        <v>0</v>
      </c>
      <c r="FE34" s="443">
        <f t="shared" si="82"/>
        <v>0</v>
      </c>
      <c r="FF34" s="443">
        <f t="shared" si="83"/>
        <v>0</v>
      </c>
      <c r="FG34" s="443">
        <f t="shared" si="84"/>
        <v>0</v>
      </c>
      <c r="FH34" s="443">
        <f t="shared" si="85"/>
        <v>0</v>
      </c>
      <c r="FI34" s="429">
        <f t="shared" si="86"/>
        <v>0</v>
      </c>
      <c r="FJ34" s="430">
        <f t="shared" si="87"/>
        <v>0</v>
      </c>
    </row>
    <row r="35" spans="1:166" ht="20.100000000000001" customHeight="1" x14ac:dyDescent="0.25">
      <c r="A35" s="449" t="str">
        <f t="shared" si="13"/>
        <v>N</v>
      </c>
      <c r="B35" s="526" t="str">
        <f>'Delivery Summary'!B35</f>
        <v>Egg Sandwich</v>
      </c>
      <c r="C35" s="565" t="str">
        <f>'Delivery Summary'!C35</f>
        <v>SAN1</v>
      </c>
      <c r="D35" s="269"/>
      <c r="E35" s="428"/>
      <c r="F35" s="428"/>
      <c r="G35" s="428"/>
      <c r="H35" s="428"/>
      <c r="I35" s="428"/>
      <c r="J35" s="428"/>
      <c r="K35" s="428"/>
      <c r="L35" s="428"/>
      <c r="M35" s="270"/>
      <c r="N35" s="428"/>
      <c r="O35" s="428"/>
      <c r="P35" s="428"/>
      <c r="Q35" s="428"/>
      <c r="R35" s="428"/>
      <c r="S35" s="429"/>
      <c r="T35" s="430">
        <f t="shared" si="14"/>
        <v>0</v>
      </c>
      <c r="U35" s="1449"/>
      <c r="W35" s="440" t="str">
        <f t="shared" si="88"/>
        <v>N</v>
      </c>
      <c r="X35" s="526" t="str">
        <f t="shared" si="15"/>
        <v>Egg Sandwich</v>
      </c>
      <c r="Y35" s="565" t="str">
        <f t="shared" si="16"/>
        <v>SAN1</v>
      </c>
      <c r="Z35" s="269"/>
      <c r="AA35" s="428"/>
      <c r="AB35" s="428"/>
      <c r="AC35" s="428"/>
      <c r="AD35" s="428"/>
      <c r="AE35" s="428"/>
      <c r="AF35" s="428"/>
      <c r="AG35" s="428"/>
      <c r="AH35" s="428"/>
      <c r="AI35" s="270"/>
      <c r="AJ35" s="428"/>
      <c r="AK35" s="428"/>
      <c r="AL35" s="428"/>
      <c r="AM35" s="428"/>
      <c r="AN35" s="428"/>
      <c r="AO35" s="429"/>
      <c r="AP35" s="430">
        <f t="shared" si="17"/>
        <v>0</v>
      </c>
      <c r="AQ35" s="1449"/>
      <c r="AR35" s="440" t="str">
        <f t="shared" si="89"/>
        <v>N</v>
      </c>
      <c r="AS35" s="526" t="str">
        <f t="shared" si="18"/>
        <v>Egg Sandwich</v>
      </c>
      <c r="AT35" s="565" t="str">
        <f t="shared" si="19"/>
        <v>SAN1</v>
      </c>
      <c r="AU35" s="269"/>
      <c r="AV35" s="428"/>
      <c r="AW35" s="428"/>
      <c r="AX35" s="428"/>
      <c r="AY35" s="428"/>
      <c r="AZ35" s="428"/>
      <c r="BA35" s="428"/>
      <c r="BB35" s="428"/>
      <c r="BC35" s="428"/>
      <c r="BD35" s="270"/>
      <c r="BE35" s="428"/>
      <c r="BF35" s="428"/>
      <c r="BG35" s="428"/>
      <c r="BH35" s="428"/>
      <c r="BI35" s="428"/>
      <c r="BJ35" s="429"/>
      <c r="BK35" s="430">
        <f t="shared" si="20"/>
        <v>0</v>
      </c>
      <c r="BL35" s="1449"/>
      <c r="BM35" s="440" t="str">
        <f t="shared" si="90"/>
        <v>N</v>
      </c>
      <c r="BN35" s="526" t="str">
        <f t="shared" si="21"/>
        <v>Egg Sandwich</v>
      </c>
      <c r="BO35" s="565" t="str">
        <f t="shared" si="22"/>
        <v>SAN1</v>
      </c>
      <c r="BP35" s="269"/>
      <c r="BQ35" s="428"/>
      <c r="BR35" s="428"/>
      <c r="BS35" s="428"/>
      <c r="BT35" s="428"/>
      <c r="BU35" s="428"/>
      <c r="BV35" s="428"/>
      <c r="BW35" s="428"/>
      <c r="BX35" s="428"/>
      <c r="BY35" s="270"/>
      <c r="BZ35" s="428"/>
      <c r="CA35" s="428"/>
      <c r="CB35" s="428"/>
      <c r="CC35" s="428"/>
      <c r="CD35" s="428"/>
      <c r="CE35" s="429"/>
      <c r="CF35" s="430">
        <f t="shared" si="23"/>
        <v>0</v>
      </c>
      <c r="CG35" s="1449"/>
      <c r="CH35" s="440" t="str">
        <f t="shared" si="24"/>
        <v>N</v>
      </c>
      <c r="CI35" s="526" t="str">
        <f t="shared" si="25"/>
        <v>Egg Sandwich</v>
      </c>
      <c r="CJ35" s="565" t="str">
        <f t="shared" si="26"/>
        <v>SAN1</v>
      </c>
      <c r="CK35" s="269"/>
      <c r="CL35" s="428"/>
      <c r="CM35" s="428"/>
      <c r="CN35" s="428"/>
      <c r="CO35" s="428"/>
      <c r="CP35" s="428"/>
      <c r="CQ35" s="428"/>
      <c r="CR35" s="428"/>
      <c r="CS35" s="428"/>
      <c r="CT35" s="270"/>
      <c r="CU35" s="428"/>
      <c r="CV35" s="428"/>
      <c r="CW35" s="428"/>
      <c r="CX35" s="428"/>
      <c r="CY35" s="428"/>
      <c r="CZ35" s="429"/>
      <c r="DA35" s="430">
        <f t="shared" si="27"/>
        <v>0</v>
      </c>
      <c r="DB35" s="1449"/>
      <c r="DC35" s="440" t="str">
        <f t="shared" si="28"/>
        <v>N</v>
      </c>
      <c r="DD35" s="526" t="str">
        <f t="shared" si="29"/>
        <v>Egg Sandwich</v>
      </c>
      <c r="DE35" s="565" t="str">
        <f t="shared" si="30"/>
        <v>SAN1</v>
      </c>
      <c r="DF35" s="269">
        <f t="shared" si="31"/>
        <v>0</v>
      </c>
      <c r="DG35" s="428">
        <f t="shared" si="32"/>
        <v>0</v>
      </c>
      <c r="DH35" s="428">
        <f t="shared" si="33"/>
        <v>0</v>
      </c>
      <c r="DI35" s="428">
        <f t="shared" si="34"/>
        <v>0</v>
      </c>
      <c r="DJ35" s="428">
        <f t="shared" si="35"/>
        <v>0</v>
      </c>
      <c r="DK35" s="428">
        <f t="shared" si="36"/>
        <v>0</v>
      </c>
      <c r="DL35" s="428">
        <f t="shared" si="37"/>
        <v>0</v>
      </c>
      <c r="DM35" s="428">
        <f t="shared" si="38"/>
        <v>0</v>
      </c>
      <c r="DN35" s="428">
        <f t="shared" si="39"/>
        <v>0</v>
      </c>
      <c r="DO35" s="270">
        <f t="shared" si="40"/>
        <v>0</v>
      </c>
      <c r="DP35" s="428">
        <f t="shared" si="41"/>
        <v>0</v>
      </c>
      <c r="DQ35" s="428">
        <f t="shared" si="42"/>
        <v>0</v>
      </c>
      <c r="DR35" s="428">
        <f t="shared" si="43"/>
        <v>0</v>
      </c>
      <c r="DS35" s="428">
        <f t="shared" si="44"/>
        <v>0</v>
      </c>
      <c r="DT35" s="428">
        <f t="shared" si="45"/>
        <v>0</v>
      </c>
      <c r="DU35" s="429">
        <f t="shared" si="46"/>
        <v>0</v>
      </c>
      <c r="DV35" s="430">
        <f t="shared" si="47"/>
        <v>0</v>
      </c>
      <c r="DW35" s="440" t="str">
        <f t="shared" si="48"/>
        <v>N</v>
      </c>
      <c r="DX35" s="526" t="str">
        <f t="shared" si="49"/>
        <v>Egg Sandwich</v>
      </c>
      <c r="DY35" s="565" t="str">
        <f t="shared" si="50"/>
        <v>SAN1</v>
      </c>
      <c r="DZ35" s="269">
        <f t="shared" si="51"/>
        <v>0</v>
      </c>
      <c r="EA35" s="428">
        <f t="shared" si="52"/>
        <v>0</v>
      </c>
      <c r="EB35" s="428">
        <f t="shared" si="53"/>
        <v>0</v>
      </c>
      <c r="EC35" s="428">
        <f t="shared" si="54"/>
        <v>0</v>
      </c>
      <c r="ED35" s="428">
        <f t="shared" si="55"/>
        <v>0</v>
      </c>
      <c r="EE35" s="428">
        <f t="shared" si="56"/>
        <v>0</v>
      </c>
      <c r="EF35" s="428">
        <f t="shared" si="57"/>
        <v>0</v>
      </c>
      <c r="EG35" s="428">
        <f t="shared" si="58"/>
        <v>0</v>
      </c>
      <c r="EH35" s="428">
        <f t="shared" si="59"/>
        <v>0</v>
      </c>
      <c r="EI35" s="270">
        <f t="shared" si="60"/>
        <v>0</v>
      </c>
      <c r="EJ35" s="428">
        <f t="shared" si="61"/>
        <v>0</v>
      </c>
      <c r="EK35" s="428">
        <f t="shared" si="62"/>
        <v>0</v>
      </c>
      <c r="EL35" s="428">
        <f t="shared" si="63"/>
        <v>0</v>
      </c>
      <c r="EM35" s="428">
        <f t="shared" si="64"/>
        <v>0</v>
      </c>
      <c r="EN35" s="428">
        <f t="shared" si="65"/>
        <v>0</v>
      </c>
      <c r="EO35" s="429">
        <f t="shared" si="66"/>
        <v>0</v>
      </c>
      <c r="EP35" s="430">
        <f t="shared" si="67"/>
        <v>0</v>
      </c>
      <c r="EQ35" s="440" t="str">
        <f t="shared" si="68"/>
        <v>N</v>
      </c>
      <c r="ER35" s="526" t="str">
        <f t="shared" si="69"/>
        <v>Egg Sandwich</v>
      </c>
      <c r="ES35" s="565" t="str">
        <f t="shared" si="70"/>
        <v>SAN1</v>
      </c>
      <c r="ET35" s="269">
        <f t="shared" si="71"/>
        <v>0</v>
      </c>
      <c r="EU35" s="428">
        <f t="shared" si="72"/>
        <v>0</v>
      </c>
      <c r="EV35" s="428">
        <f t="shared" si="73"/>
        <v>0</v>
      </c>
      <c r="EW35" s="428">
        <f t="shared" si="74"/>
        <v>0</v>
      </c>
      <c r="EX35" s="428">
        <f t="shared" si="75"/>
        <v>0</v>
      </c>
      <c r="EY35" s="428">
        <f t="shared" si="76"/>
        <v>0</v>
      </c>
      <c r="EZ35" s="428">
        <f t="shared" si="77"/>
        <v>0</v>
      </c>
      <c r="FA35" s="428">
        <f t="shared" si="78"/>
        <v>0</v>
      </c>
      <c r="FB35" s="428">
        <f t="shared" si="79"/>
        <v>0</v>
      </c>
      <c r="FC35" s="270">
        <f t="shared" si="80"/>
        <v>0</v>
      </c>
      <c r="FD35" s="428">
        <f t="shared" si="81"/>
        <v>0</v>
      </c>
      <c r="FE35" s="428">
        <f t="shared" si="82"/>
        <v>0</v>
      </c>
      <c r="FF35" s="428">
        <f t="shared" si="83"/>
        <v>0</v>
      </c>
      <c r="FG35" s="428">
        <f t="shared" si="84"/>
        <v>0</v>
      </c>
      <c r="FH35" s="428">
        <f t="shared" si="85"/>
        <v>0</v>
      </c>
      <c r="FI35" s="429">
        <f t="shared" si="86"/>
        <v>0</v>
      </c>
      <c r="FJ35" s="430">
        <f t="shared" si="87"/>
        <v>0</v>
      </c>
    </row>
    <row r="36" spans="1:166" ht="20.100000000000001" customHeight="1" x14ac:dyDescent="0.25">
      <c r="A36" s="449" t="str">
        <f t="shared" si="13"/>
        <v>N</v>
      </c>
      <c r="B36" s="526" t="str">
        <f>'Delivery Summary'!B36</f>
        <v>Fish Sandwich</v>
      </c>
      <c r="C36" s="565" t="str">
        <f>'Delivery Summary'!C36</f>
        <v>SAN2</v>
      </c>
      <c r="D36" s="269"/>
      <c r="E36" s="428"/>
      <c r="F36" s="428"/>
      <c r="G36" s="428"/>
      <c r="H36" s="428"/>
      <c r="I36" s="428"/>
      <c r="J36" s="428"/>
      <c r="K36" s="428"/>
      <c r="L36" s="428"/>
      <c r="M36" s="270"/>
      <c r="N36" s="428"/>
      <c r="O36" s="428"/>
      <c r="P36" s="428"/>
      <c r="Q36" s="428"/>
      <c r="R36" s="428"/>
      <c r="S36" s="429"/>
      <c r="T36" s="430">
        <f t="shared" si="14"/>
        <v>0</v>
      </c>
      <c r="U36" s="1449"/>
      <c r="W36" s="440" t="str">
        <f t="shared" si="88"/>
        <v>N</v>
      </c>
      <c r="X36" s="526" t="str">
        <f t="shared" si="15"/>
        <v>Fish Sandwich</v>
      </c>
      <c r="Y36" s="565" t="str">
        <f t="shared" si="16"/>
        <v>SAN2</v>
      </c>
      <c r="Z36" s="269"/>
      <c r="AA36" s="428"/>
      <c r="AB36" s="428"/>
      <c r="AC36" s="428"/>
      <c r="AD36" s="428"/>
      <c r="AE36" s="428"/>
      <c r="AF36" s="428"/>
      <c r="AG36" s="428"/>
      <c r="AH36" s="428"/>
      <c r="AI36" s="270"/>
      <c r="AJ36" s="428"/>
      <c r="AK36" s="428"/>
      <c r="AL36" s="428"/>
      <c r="AM36" s="428"/>
      <c r="AN36" s="428"/>
      <c r="AO36" s="429"/>
      <c r="AP36" s="430">
        <f t="shared" si="17"/>
        <v>0</v>
      </c>
      <c r="AQ36" s="1449"/>
      <c r="AR36" s="440" t="str">
        <f t="shared" si="89"/>
        <v>N</v>
      </c>
      <c r="AS36" s="526" t="str">
        <f t="shared" si="18"/>
        <v>Fish Sandwich</v>
      </c>
      <c r="AT36" s="565" t="str">
        <f t="shared" si="19"/>
        <v>SAN2</v>
      </c>
      <c r="AU36" s="269"/>
      <c r="AV36" s="428"/>
      <c r="AW36" s="428"/>
      <c r="AX36" s="428"/>
      <c r="AY36" s="428"/>
      <c r="AZ36" s="428"/>
      <c r="BA36" s="428"/>
      <c r="BB36" s="428"/>
      <c r="BC36" s="428"/>
      <c r="BD36" s="270"/>
      <c r="BE36" s="428"/>
      <c r="BF36" s="428"/>
      <c r="BG36" s="428"/>
      <c r="BH36" s="428"/>
      <c r="BI36" s="428"/>
      <c r="BJ36" s="429"/>
      <c r="BK36" s="430">
        <f t="shared" si="20"/>
        <v>0</v>
      </c>
      <c r="BL36" s="1449"/>
      <c r="BM36" s="440" t="str">
        <f t="shared" si="90"/>
        <v>N</v>
      </c>
      <c r="BN36" s="526" t="str">
        <f t="shared" si="21"/>
        <v>Fish Sandwich</v>
      </c>
      <c r="BO36" s="565" t="str">
        <f t="shared" si="22"/>
        <v>SAN2</v>
      </c>
      <c r="BP36" s="269"/>
      <c r="BQ36" s="428"/>
      <c r="BR36" s="428"/>
      <c r="BS36" s="428"/>
      <c r="BT36" s="428"/>
      <c r="BU36" s="428"/>
      <c r="BV36" s="428"/>
      <c r="BW36" s="428"/>
      <c r="BX36" s="428"/>
      <c r="BY36" s="270"/>
      <c r="BZ36" s="428"/>
      <c r="CA36" s="428"/>
      <c r="CB36" s="428"/>
      <c r="CC36" s="428"/>
      <c r="CD36" s="428"/>
      <c r="CE36" s="429"/>
      <c r="CF36" s="430">
        <f t="shared" si="23"/>
        <v>0</v>
      </c>
      <c r="CG36" s="1449"/>
      <c r="CH36" s="440" t="str">
        <f t="shared" si="24"/>
        <v>N</v>
      </c>
      <c r="CI36" s="526" t="str">
        <f t="shared" si="25"/>
        <v>Fish Sandwich</v>
      </c>
      <c r="CJ36" s="565" t="str">
        <f t="shared" si="26"/>
        <v>SAN2</v>
      </c>
      <c r="CK36" s="269"/>
      <c r="CL36" s="428"/>
      <c r="CM36" s="428"/>
      <c r="CN36" s="428"/>
      <c r="CO36" s="428"/>
      <c r="CP36" s="428"/>
      <c r="CQ36" s="428"/>
      <c r="CR36" s="428"/>
      <c r="CS36" s="428"/>
      <c r="CT36" s="270"/>
      <c r="CU36" s="428"/>
      <c r="CV36" s="428"/>
      <c r="CW36" s="428"/>
      <c r="CX36" s="428"/>
      <c r="CY36" s="428"/>
      <c r="CZ36" s="429"/>
      <c r="DA36" s="430">
        <f t="shared" si="27"/>
        <v>0</v>
      </c>
      <c r="DB36" s="1449"/>
      <c r="DC36" s="440" t="str">
        <f t="shared" si="28"/>
        <v>N</v>
      </c>
      <c r="DD36" s="526" t="str">
        <f t="shared" si="29"/>
        <v>Fish Sandwich</v>
      </c>
      <c r="DE36" s="565" t="str">
        <f t="shared" si="30"/>
        <v>SAN2</v>
      </c>
      <c r="DF36" s="269">
        <f t="shared" si="31"/>
        <v>0</v>
      </c>
      <c r="DG36" s="428">
        <f t="shared" si="32"/>
        <v>0</v>
      </c>
      <c r="DH36" s="428">
        <f t="shared" si="33"/>
        <v>0</v>
      </c>
      <c r="DI36" s="428">
        <f t="shared" si="34"/>
        <v>0</v>
      </c>
      <c r="DJ36" s="428">
        <f t="shared" si="35"/>
        <v>0</v>
      </c>
      <c r="DK36" s="428">
        <f t="shared" si="36"/>
        <v>0</v>
      </c>
      <c r="DL36" s="428">
        <f t="shared" si="37"/>
        <v>0</v>
      </c>
      <c r="DM36" s="428">
        <f t="shared" si="38"/>
        <v>0</v>
      </c>
      <c r="DN36" s="428">
        <f t="shared" si="39"/>
        <v>0</v>
      </c>
      <c r="DO36" s="270">
        <f t="shared" si="40"/>
        <v>0</v>
      </c>
      <c r="DP36" s="428">
        <f t="shared" si="41"/>
        <v>0</v>
      </c>
      <c r="DQ36" s="428">
        <f t="shared" si="42"/>
        <v>0</v>
      </c>
      <c r="DR36" s="428">
        <f t="shared" si="43"/>
        <v>0</v>
      </c>
      <c r="DS36" s="428">
        <f t="shared" si="44"/>
        <v>0</v>
      </c>
      <c r="DT36" s="428">
        <f t="shared" si="45"/>
        <v>0</v>
      </c>
      <c r="DU36" s="429">
        <f t="shared" si="46"/>
        <v>0</v>
      </c>
      <c r="DV36" s="430">
        <f t="shared" si="47"/>
        <v>0</v>
      </c>
      <c r="DW36" s="440" t="str">
        <f t="shared" si="48"/>
        <v>N</v>
      </c>
      <c r="DX36" s="526" t="str">
        <f t="shared" si="49"/>
        <v>Fish Sandwich</v>
      </c>
      <c r="DY36" s="565" t="str">
        <f t="shared" si="50"/>
        <v>SAN2</v>
      </c>
      <c r="DZ36" s="269">
        <f t="shared" si="51"/>
        <v>0</v>
      </c>
      <c r="EA36" s="428">
        <f t="shared" si="52"/>
        <v>0</v>
      </c>
      <c r="EB36" s="428">
        <f t="shared" si="53"/>
        <v>0</v>
      </c>
      <c r="EC36" s="428">
        <f t="shared" si="54"/>
        <v>0</v>
      </c>
      <c r="ED36" s="428">
        <f t="shared" si="55"/>
        <v>0</v>
      </c>
      <c r="EE36" s="428">
        <f t="shared" si="56"/>
        <v>0</v>
      </c>
      <c r="EF36" s="428">
        <f t="shared" si="57"/>
        <v>0</v>
      </c>
      <c r="EG36" s="428">
        <f t="shared" si="58"/>
        <v>0</v>
      </c>
      <c r="EH36" s="428">
        <f t="shared" si="59"/>
        <v>0</v>
      </c>
      <c r="EI36" s="270">
        <f t="shared" si="60"/>
        <v>0</v>
      </c>
      <c r="EJ36" s="428">
        <f t="shared" si="61"/>
        <v>0</v>
      </c>
      <c r="EK36" s="428">
        <f t="shared" si="62"/>
        <v>0</v>
      </c>
      <c r="EL36" s="428">
        <f t="shared" si="63"/>
        <v>0</v>
      </c>
      <c r="EM36" s="428">
        <f t="shared" si="64"/>
        <v>0</v>
      </c>
      <c r="EN36" s="428">
        <f t="shared" si="65"/>
        <v>0</v>
      </c>
      <c r="EO36" s="429">
        <f t="shared" si="66"/>
        <v>0</v>
      </c>
      <c r="EP36" s="430">
        <f t="shared" si="67"/>
        <v>0</v>
      </c>
      <c r="EQ36" s="440" t="str">
        <f t="shared" si="68"/>
        <v>N</v>
      </c>
      <c r="ER36" s="526" t="str">
        <f t="shared" si="69"/>
        <v>Fish Sandwich</v>
      </c>
      <c r="ES36" s="565" t="str">
        <f t="shared" si="70"/>
        <v>SAN2</v>
      </c>
      <c r="ET36" s="269">
        <f t="shared" si="71"/>
        <v>0</v>
      </c>
      <c r="EU36" s="428">
        <f t="shared" si="72"/>
        <v>0</v>
      </c>
      <c r="EV36" s="428">
        <f t="shared" si="73"/>
        <v>0</v>
      </c>
      <c r="EW36" s="428">
        <f t="shared" si="74"/>
        <v>0</v>
      </c>
      <c r="EX36" s="428">
        <f t="shared" si="75"/>
        <v>0</v>
      </c>
      <c r="EY36" s="428">
        <f t="shared" si="76"/>
        <v>0</v>
      </c>
      <c r="EZ36" s="428">
        <f t="shared" si="77"/>
        <v>0</v>
      </c>
      <c r="FA36" s="428">
        <f t="shared" si="78"/>
        <v>0</v>
      </c>
      <c r="FB36" s="428">
        <f t="shared" si="79"/>
        <v>0</v>
      </c>
      <c r="FC36" s="270">
        <f t="shared" si="80"/>
        <v>0</v>
      </c>
      <c r="FD36" s="428">
        <f t="shared" si="81"/>
        <v>0</v>
      </c>
      <c r="FE36" s="428">
        <f t="shared" si="82"/>
        <v>0</v>
      </c>
      <c r="FF36" s="428">
        <f t="shared" si="83"/>
        <v>0</v>
      </c>
      <c r="FG36" s="428">
        <f t="shared" si="84"/>
        <v>0</v>
      </c>
      <c r="FH36" s="428">
        <f t="shared" si="85"/>
        <v>0</v>
      </c>
      <c r="FI36" s="429">
        <f t="shared" si="86"/>
        <v>0</v>
      </c>
      <c r="FJ36" s="430">
        <f t="shared" si="87"/>
        <v>0</v>
      </c>
    </row>
    <row r="37" spans="1:166" ht="20.100000000000001" customHeight="1" x14ac:dyDescent="0.25">
      <c r="A37" s="449" t="str">
        <f t="shared" si="13"/>
        <v>Y</v>
      </c>
      <c r="B37" s="526" t="str">
        <f>'Delivery Summary'!B37</f>
        <v>Club Sandwich</v>
      </c>
      <c r="C37" s="565" t="str">
        <f>'Delivery Summary'!C37</f>
        <v>SAN7</v>
      </c>
      <c r="D37" s="269"/>
      <c r="E37" s="428"/>
      <c r="F37" s="270"/>
      <c r="G37" s="428"/>
      <c r="H37" s="270">
        <v>0</v>
      </c>
      <c r="I37" s="270">
        <v>0</v>
      </c>
      <c r="J37" s="270">
        <v>0</v>
      </c>
      <c r="K37" s="270">
        <v>0</v>
      </c>
      <c r="L37" s="270">
        <v>1</v>
      </c>
      <c r="M37" s="270">
        <v>0</v>
      </c>
      <c r="N37" s="270">
        <v>3</v>
      </c>
      <c r="O37" s="270">
        <v>2</v>
      </c>
      <c r="P37" s="270">
        <v>2</v>
      </c>
      <c r="Q37" s="270">
        <v>3</v>
      </c>
      <c r="R37" s="270">
        <v>5</v>
      </c>
      <c r="S37" s="429"/>
      <c r="T37" s="430">
        <f t="shared" si="14"/>
        <v>16</v>
      </c>
      <c r="U37" s="1449"/>
      <c r="W37" s="440" t="str">
        <f t="shared" si="88"/>
        <v>Y</v>
      </c>
      <c r="X37" s="526" t="str">
        <f t="shared" si="15"/>
        <v>Club Sandwich</v>
      </c>
      <c r="Y37" s="565" t="str">
        <f t="shared" si="16"/>
        <v>SAN7</v>
      </c>
      <c r="Z37" s="269"/>
      <c r="AA37" s="428"/>
      <c r="AB37" s="270"/>
      <c r="AC37" s="428"/>
      <c r="AD37" s="270">
        <v>0</v>
      </c>
      <c r="AE37" s="270">
        <v>0</v>
      </c>
      <c r="AF37" s="270">
        <v>0</v>
      </c>
      <c r="AG37" s="270">
        <v>0</v>
      </c>
      <c r="AH37" s="270">
        <v>1</v>
      </c>
      <c r="AI37" s="270">
        <v>0</v>
      </c>
      <c r="AJ37" s="270">
        <v>3</v>
      </c>
      <c r="AK37" s="270">
        <v>2</v>
      </c>
      <c r="AL37" s="270">
        <v>2</v>
      </c>
      <c r="AM37" s="270">
        <v>5</v>
      </c>
      <c r="AN37" s="270">
        <v>5</v>
      </c>
      <c r="AO37" s="429"/>
      <c r="AP37" s="430">
        <f t="shared" si="17"/>
        <v>18</v>
      </c>
      <c r="AQ37" s="1449"/>
      <c r="AR37" s="440" t="str">
        <f t="shared" si="89"/>
        <v>Y</v>
      </c>
      <c r="AS37" s="526" t="str">
        <f t="shared" si="18"/>
        <v>Club Sandwich</v>
      </c>
      <c r="AT37" s="565" t="str">
        <f t="shared" si="19"/>
        <v>SAN7</v>
      </c>
      <c r="AU37" s="269"/>
      <c r="AV37" s="428"/>
      <c r="AW37" s="270"/>
      <c r="AX37" s="428"/>
      <c r="AY37" s="270">
        <v>0</v>
      </c>
      <c r="AZ37" s="270">
        <v>0</v>
      </c>
      <c r="BA37" s="270">
        <v>0</v>
      </c>
      <c r="BB37" s="270">
        <v>0</v>
      </c>
      <c r="BC37" s="270">
        <v>1</v>
      </c>
      <c r="BD37" s="270">
        <v>0</v>
      </c>
      <c r="BE37" s="270">
        <v>3</v>
      </c>
      <c r="BF37" s="270">
        <v>2</v>
      </c>
      <c r="BG37" s="270">
        <v>2</v>
      </c>
      <c r="BH37" s="270">
        <v>5</v>
      </c>
      <c r="BI37" s="270">
        <v>5</v>
      </c>
      <c r="BJ37" s="429"/>
      <c r="BK37" s="430">
        <f t="shared" si="20"/>
        <v>18</v>
      </c>
      <c r="BL37" s="1449"/>
      <c r="BM37" s="440" t="str">
        <f t="shared" si="90"/>
        <v>N</v>
      </c>
      <c r="BN37" s="526" t="str">
        <f t="shared" si="21"/>
        <v>Club Sandwich</v>
      </c>
      <c r="BO37" s="565" t="str">
        <f t="shared" si="22"/>
        <v>SAN7</v>
      </c>
      <c r="BP37" s="269"/>
      <c r="BQ37" s="428"/>
      <c r="BR37" s="270"/>
      <c r="BS37" s="428"/>
      <c r="BT37" s="270"/>
      <c r="BU37" s="270"/>
      <c r="BV37" s="270"/>
      <c r="BW37" s="270"/>
      <c r="BX37" s="270"/>
      <c r="BY37" s="270"/>
      <c r="BZ37" s="270"/>
      <c r="CA37" s="270"/>
      <c r="CB37" s="270"/>
      <c r="CC37" s="270"/>
      <c r="CD37" s="270"/>
      <c r="CE37" s="429"/>
      <c r="CF37" s="430">
        <f t="shared" si="23"/>
        <v>0</v>
      </c>
      <c r="CG37" s="1449"/>
      <c r="CH37" s="440" t="str">
        <f t="shared" si="24"/>
        <v>N</v>
      </c>
      <c r="CI37" s="526" t="str">
        <f t="shared" si="25"/>
        <v>Club Sandwich</v>
      </c>
      <c r="CJ37" s="565" t="str">
        <f t="shared" si="26"/>
        <v>SAN7</v>
      </c>
      <c r="CK37" s="269"/>
      <c r="CL37" s="428"/>
      <c r="CM37" s="270"/>
      <c r="CN37" s="428"/>
      <c r="CO37" s="270"/>
      <c r="CP37" s="270"/>
      <c r="CQ37" s="270"/>
      <c r="CR37" s="270"/>
      <c r="CS37" s="270"/>
      <c r="CT37" s="270"/>
      <c r="CU37" s="270"/>
      <c r="CV37" s="270"/>
      <c r="CW37" s="270"/>
      <c r="CX37" s="270"/>
      <c r="CY37" s="270"/>
      <c r="CZ37" s="429"/>
      <c r="DA37" s="430">
        <f t="shared" si="27"/>
        <v>0</v>
      </c>
      <c r="DB37" s="1449"/>
      <c r="DC37" s="440" t="str">
        <f t="shared" si="28"/>
        <v>Y</v>
      </c>
      <c r="DD37" s="526" t="str">
        <f t="shared" si="29"/>
        <v>Club Sandwich</v>
      </c>
      <c r="DE37" s="565" t="str">
        <f t="shared" si="30"/>
        <v>SAN7</v>
      </c>
      <c r="DF37" s="269">
        <f t="shared" si="31"/>
        <v>0</v>
      </c>
      <c r="DG37" s="428">
        <f t="shared" si="32"/>
        <v>0</v>
      </c>
      <c r="DH37" s="270">
        <f t="shared" si="33"/>
        <v>0</v>
      </c>
      <c r="DI37" s="428">
        <f t="shared" si="34"/>
        <v>0</v>
      </c>
      <c r="DJ37" s="270">
        <f t="shared" si="35"/>
        <v>0</v>
      </c>
      <c r="DK37" s="270">
        <f t="shared" si="36"/>
        <v>0</v>
      </c>
      <c r="DL37" s="270">
        <f t="shared" si="37"/>
        <v>0</v>
      </c>
      <c r="DM37" s="270">
        <f t="shared" si="38"/>
        <v>0</v>
      </c>
      <c r="DN37" s="270">
        <f t="shared" si="39"/>
        <v>1</v>
      </c>
      <c r="DO37" s="270">
        <f t="shared" si="40"/>
        <v>0</v>
      </c>
      <c r="DP37" s="270">
        <f t="shared" si="41"/>
        <v>3</v>
      </c>
      <c r="DQ37" s="270">
        <f t="shared" si="42"/>
        <v>2</v>
      </c>
      <c r="DR37" s="270">
        <f t="shared" si="43"/>
        <v>2</v>
      </c>
      <c r="DS37" s="270">
        <f t="shared" si="44"/>
        <v>5</v>
      </c>
      <c r="DT37" s="270">
        <f t="shared" si="45"/>
        <v>5</v>
      </c>
      <c r="DU37" s="429">
        <f t="shared" si="46"/>
        <v>0</v>
      </c>
      <c r="DV37" s="430">
        <f t="shared" si="47"/>
        <v>18</v>
      </c>
      <c r="DW37" s="440" t="str">
        <f t="shared" si="48"/>
        <v>Y</v>
      </c>
      <c r="DX37" s="526" t="str">
        <f t="shared" si="49"/>
        <v>Club Sandwich</v>
      </c>
      <c r="DY37" s="565" t="str">
        <f t="shared" si="50"/>
        <v>SAN7</v>
      </c>
      <c r="DZ37" s="269">
        <f t="shared" si="51"/>
        <v>0</v>
      </c>
      <c r="EA37" s="428">
        <f t="shared" si="52"/>
        <v>0</v>
      </c>
      <c r="EB37" s="270">
        <f t="shared" si="53"/>
        <v>0</v>
      </c>
      <c r="EC37" s="428">
        <f t="shared" si="54"/>
        <v>0</v>
      </c>
      <c r="ED37" s="270">
        <f t="shared" si="55"/>
        <v>0</v>
      </c>
      <c r="EE37" s="270">
        <f t="shared" si="56"/>
        <v>0</v>
      </c>
      <c r="EF37" s="270">
        <f t="shared" si="57"/>
        <v>0</v>
      </c>
      <c r="EG37" s="270">
        <f t="shared" si="58"/>
        <v>0</v>
      </c>
      <c r="EH37" s="270">
        <f t="shared" si="59"/>
        <v>1</v>
      </c>
      <c r="EI37" s="270">
        <f t="shared" si="60"/>
        <v>0</v>
      </c>
      <c r="EJ37" s="270">
        <f t="shared" si="61"/>
        <v>3</v>
      </c>
      <c r="EK37" s="270">
        <f t="shared" si="62"/>
        <v>2</v>
      </c>
      <c r="EL37" s="270">
        <f t="shared" si="63"/>
        <v>2</v>
      </c>
      <c r="EM37" s="270">
        <f t="shared" si="64"/>
        <v>5</v>
      </c>
      <c r="EN37" s="270">
        <f t="shared" si="65"/>
        <v>5</v>
      </c>
      <c r="EO37" s="429">
        <f t="shared" si="66"/>
        <v>0</v>
      </c>
      <c r="EP37" s="430">
        <f t="shared" si="67"/>
        <v>18</v>
      </c>
      <c r="EQ37" s="440" t="str">
        <f t="shared" si="68"/>
        <v>N</v>
      </c>
      <c r="ER37" s="526" t="str">
        <f t="shared" si="69"/>
        <v>Club Sandwich</v>
      </c>
      <c r="ES37" s="565" t="str">
        <f t="shared" si="70"/>
        <v>SAN7</v>
      </c>
      <c r="ET37" s="269">
        <f t="shared" si="71"/>
        <v>0</v>
      </c>
      <c r="EU37" s="428">
        <f t="shared" si="72"/>
        <v>0</v>
      </c>
      <c r="EV37" s="270">
        <f t="shared" si="73"/>
        <v>0</v>
      </c>
      <c r="EW37" s="428">
        <f t="shared" si="74"/>
        <v>0</v>
      </c>
      <c r="EX37" s="270">
        <f t="shared" si="75"/>
        <v>0</v>
      </c>
      <c r="EY37" s="270">
        <f t="shared" si="76"/>
        <v>0</v>
      </c>
      <c r="EZ37" s="270">
        <f t="shared" si="77"/>
        <v>0</v>
      </c>
      <c r="FA37" s="270">
        <f t="shared" si="78"/>
        <v>0</v>
      </c>
      <c r="FB37" s="270">
        <f t="shared" si="79"/>
        <v>0</v>
      </c>
      <c r="FC37" s="270">
        <f t="shared" si="80"/>
        <v>0</v>
      </c>
      <c r="FD37" s="270">
        <f t="shared" si="81"/>
        <v>0</v>
      </c>
      <c r="FE37" s="270">
        <f t="shared" si="82"/>
        <v>0</v>
      </c>
      <c r="FF37" s="270">
        <f t="shared" si="83"/>
        <v>0</v>
      </c>
      <c r="FG37" s="270">
        <f t="shared" si="84"/>
        <v>0</v>
      </c>
      <c r="FH37" s="270">
        <f t="shared" si="85"/>
        <v>0</v>
      </c>
      <c r="FI37" s="429">
        <f t="shared" si="86"/>
        <v>0</v>
      </c>
      <c r="FJ37" s="430">
        <f t="shared" si="87"/>
        <v>0</v>
      </c>
    </row>
    <row r="38" spans="1:166" ht="20.100000000000001" customHeight="1" x14ac:dyDescent="0.25">
      <c r="A38" s="449" t="str">
        <f t="shared" si="13"/>
        <v>N</v>
      </c>
      <c r="B38" s="526" t="str">
        <f>'Delivery Summary'!B38</f>
        <v>Vegetable Sandwich</v>
      </c>
      <c r="C38" s="565" t="str">
        <f>'Delivery Summary'!C38</f>
        <v>SAN4</v>
      </c>
      <c r="D38" s="269"/>
      <c r="E38" s="428"/>
      <c r="F38" s="428"/>
      <c r="G38" s="428"/>
      <c r="H38" s="428"/>
      <c r="I38" s="428"/>
      <c r="J38" s="428"/>
      <c r="K38" s="428"/>
      <c r="L38" s="428"/>
      <c r="M38" s="270"/>
      <c r="N38" s="428"/>
      <c r="O38" s="428"/>
      <c r="P38" s="428"/>
      <c r="Q38" s="428"/>
      <c r="R38" s="428"/>
      <c r="S38" s="429"/>
      <c r="T38" s="430">
        <f t="shared" si="14"/>
        <v>0</v>
      </c>
      <c r="U38" s="1449"/>
      <c r="W38" s="440" t="str">
        <f t="shared" si="88"/>
        <v>N</v>
      </c>
      <c r="X38" s="526" t="str">
        <f t="shared" si="15"/>
        <v>Vegetable Sandwich</v>
      </c>
      <c r="Y38" s="565" t="str">
        <f t="shared" si="16"/>
        <v>SAN4</v>
      </c>
      <c r="Z38" s="269"/>
      <c r="AA38" s="428"/>
      <c r="AB38" s="428"/>
      <c r="AC38" s="428"/>
      <c r="AD38" s="428"/>
      <c r="AE38" s="428"/>
      <c r="AF38" s="428"/>
      <c r="AG38" s="428"/>
      <c r="AH38" s="428"/>
      <c r="AI38" s="270"/>
      <c r="AJ38" s="428"/>
      <c r="AK38" s="428"/>
      <c r="AL38" s="428"/>
      <c r="AM38" s="428"/>
      <c r="AN38" s="428"/>
      <c r="AO38" s="429"/>
      <c r="AP38" s="430">
        <f t="shared" si="17"/>
        <v>0</v>
      </c>
      <c r="AQ38" s="1449"/>
      <c r="AR38" s="440" t="str">
        <f t="shared" si="89"/>
        <v>N</v>
      </c>
      <c r="AS38" s="526" t="str">
        <f t="shared" si="18"/>
        <v>Vegetable Sandwich</v>
      </c>
      <c r="AT38" s="565" t="str">
        <f t="shared" si="19"/>
        <v>SAN4</v>
      </c>
      <c r="AU38" s="269"/>
      <c r="AV38" s="428"/>
      <c r="AW38" s="428"/>
      <c r="AX38" s="428"/>
      <c r="AY38" s="428"/>
      <c r="AZ38" s="428"/>
      <c r="BA38" s="428"/>
      <c r="BB38" s="428"/>
      <c r="BC38" s="428"/>
      <c r="BD38" s="270"/>
      <c r="BE38" s="428"/>
      <c r="BF38" s="428"/>
      <c r="BG38" s="428"/>
      <c r="BH38" s="428"/>
      <c r="BI38" s="428"/>
      <c r="BJ38" s="429"/>
      <c r="BK38" s="430">
        <f t="shared" si="20"/>
        <v>0</v>
      </c>
      <c r="BL38" s="1449"/>
      <c r="BM38" s="440" t="str">
        <f t="shared" si="90"/>
        <v>N</v>
      </c>
      <c r="BN38" s="526" t="str">
        <f t="shared" si="21"/>
        <v>Vegetable Sandwich</v>
      </c>
      <c r="BO38" s="565" t="str">
        <f t="shared" si="22"/>
        <v>SAN4</v>
      </c>
      <c r="BP38" s="269"/>
      <c r="BQ38" s="428"/>
      <c r="BR38" s="428"/>
      <c r="BS38" s="428"/>
      <c r="BT38" s="428"/>
      <c r="BU38" s="428"/>
      <c r="BV38" s="428"/>
      <c r="BW38" s="428"/>
      <c r="BX38" s="428"/>
      <c r="BY38" s="270"/>
      <c r="BZ38" s="428"/>
      <c r="CA38" s="428"/>
      <c r="CB38" s="428"/>
      <c r="CC38" s="428"/>
      <c r="CD38" s="428"/>
      <c r="CE38" s="429"/>
      <c r="CF38" s="430">
        <f t="shared" si="23"/>
        <v>0</v>
      </c>
      <c r="CG38" s="1449"/>
      <c r="CH38" s="440" t="str">
        <f t="shared" si="24"/>
        <v>N</v>
      </c>
      <c r="CI38" s="526" t="str">
        <f t="shared" si="25"/>
        <v>Vegetable Sandwich</v>
      </c>
      <c r="CJ38" s="565" t="str">
        <f t="shared" si="26"/>
        <v>SAN4</v>
      </c>
      <c r="CK38" s="269"/>
      <c r="CL38" s="428"/>
      <c r="CM38" s="428"/>
      <c r="CN38" s="428"/>
      <c r="CO38" s="428"/>
      <c r="CP38" s="428"/>
      <c r="CQ38" s="428"/>
      <c r="CR38" s="428"/>
      <c r="CS38" s="428"/>
      <c r="CT38" s="270"/>
      <c r="CU38" s="428"/>
      <c r="CV38" s="428"/>
      <c r="CW38" s="428"/>
      <c r="CX38" s="428"/>
      <c r="CY38" s="428"/>
      <c r="CZ38" s="429"/>
      <c r="DA38" s="430">
        <f t="shared" si="27"/>
        <v>0</v>
      </c>
      <c r="DB38" s="1449"/>
      <c r="DC38" s="440" t="str">
        <f t="shared" si="28"/>
        <v>N</v>
      </c>
      <c r="DD38" s="526" t="str">
        <f t="shared" si="29"/>
        <v>Vegetable Sandwich</v>
      </c>
      <c r="DE38" s="565" t="str">
        <f t="shared" si="30"/>
        <v>SAN4</v>
      </c>
      <c r="DF38" s="269">
        <f t="shared" si="31"/>
        <v>0</v>
      </c>
      <c r="DG38" s="428">
        <f t="shared" si="32"/>
        <v>0</v>
      </c>
      <c r="DH38" s="428">
        <f t="shared" si="33"/>
        <v>0</v>
      </c>
      <c r="DI38" s="428">
        <f t="shared" si="34"/>
        <v>0</v>
      </c>
      <c r="DJ38" s="428">
        <f t="shared" si="35"/>
        <v>0</v>
      </c>
      <c r="DK38" s="428">
        <f t="shared" si="36"/>
        <v>0</v>
      </c>
      <c r="DL38" s="428">
        <f t="shared" si="37"/>
        <v>0</v>
      </c>
      <c r="DM38" s="428">
        <f t="shared" si="38"/>
        <v>0</v>
      </c>
      <c r="DN38" s="428">
        <f t="shared" si="39"/>
        <v>0</v>
      </c>
      <c r="DO38" s="270">
        <f t="shared" si="40"/>
        <v>0</v>
      </c>
      <c r="DP38" s="428">
        <f t="shared" si="41"/>
        <v>0</v>
      </c>
      <c r="DQ38" s="428">
        <f t="shared" si="42"/>
        <v>0</v>
      </c>
      <c r="DR38" s="428">
        <f t="shared" si="43"/>
        <v>0</v>
      </c>
      <c r="DS38" s="428">
        <f t="shared" si="44"/>
        <v>0</v>
      </c>
      <c r="DT38" s="428">
        <f t="shared" si="45"/>
        <v>0</v>
      </c>
      <c r="DU38" s="429">
        <f t="shared" si="46"/>
        <v>0</v>
      </c>
      <c r="DV38" s="430">
        <f t="shared" si="47"/>
        <v>0</v>
      </c>
      <c r="DW38" s="440" t="str">
        <f t="shared" si="48"/>
        <v>N</v>
      </c>
      <c r="DX38" s="526" t="str">
        <f t="shared" si="49"/>
        <v>Vegetable Sandwich</v>
      </c>
      <c r="DY38" s="565" t="str">
        <f t="shared" si="50"/>
        <v>SAN4</v>
      </c>
      <c r="DZ38" s="269">
        <f t="shared" si="51"/>
        <v>0</v>
      </c>
      <c r="EA38" s="428">
        <f t="shared" si="52"/>
        <v>0</v>
      </c>
      <c r="EB38" s="428">
        <f t="shared" si="53"/>
        <v>0</v>
      </c>
      <c r="EC38" s="428">
        <f t="shared" si="54"/>
        <v>0</v>
      </c>
      <c r="ED38" s="428">
        <f t="shared" si="55"/>
        <v>0</v>
      </c>
      <c r="EE38" s="428">
        <f t="shared" si="56"/>
        <v>0</v>
      </c>
      <c r="EF38" s="428">
        <f t="shared" si="57"/>
        <v>0</v>
      </c>
      <c r="EG38" s="428">
        <f t="shared" si="58"/>
        <v>0</v>
      </c>
      <c r="EH38" s="428">
        <f t="shared" si="59"/>
        <v>0</v>
      </c>
      <c r="EI38" s="270">
        <f t="shared" si="60"/>
        <v>0</v>
      </c>
      <c r="EJ38" s="428">
        <f t="shared" si="61"/>
        <v>0</v>
      </c>
      <c r="EK38" s="428">
        <f t="shared" si="62"/>
        <v>0</v>
      </c>
      <c r="EL38" s="428">
        <f t="shared" si="63"/>
        <v>0</v>
      </c>
      <c r="EM38" s="428">
        <f t="shared" si="64"/>
        <v>0</v>
      </c>
      <c r="EN38" s="428">
        <f t="shared" si="65"/>
        <v>0</v>
      </c>
      <c r="EO38" s="429">
        <f t="shared" si="66"/>
        <v>0</v>
      </c>
      <c r="EP38" s="430">
        <f t="shared" si="67"/>
        <v>0</v>
      </c>
      <c r="EQ38" s="440" t="str">
        <f t="shared" si="68"/>
        <v>N</v>
      </c>
      <c r="ER38" s="526" t="str">
        <f t="shared" si="69"/>
        <v>Vegetable Sandwich</v>
      </c>
      <c r="ES38" s="565" t="str">
        <f t="shared" si="70"/>
        <v>SAN4</v>
      </c>
      <c r="ET38" s="269">
        <f t="shared" si="71"/>
        <v>0</v>
      </c>
      <c r="EU38" s="428">
        <f t="shared" si="72"/>
        <v>0</v>
      </c>
      <c r="EV38" s="428">
        <f t="shared" si="73"/>
        <v>0</v>
      </c>
      <c r="EW38" s="428">
        <f t="shared" si="74"/>
        <v>0</v>
      </c>
      <c r="EX38" s="428">
        <f t="shared" si="75"/>
        <v>0</v>
      </c>
      <c r="EY38" s="428">
        <f t="shared" si="76"/>
        <v>0</v>
      </c>
      <c r="EZ38" s="428">
        <f t="shared" si="77"/>
        <v>0</v>
      </c>
      <c r="FA38" s="428">
        <f t="shared" si="78"/>
        <v>0</v>
      </c>
      <c r="FB38" s="428">
        <f t="shared" si="79"/>
        <v>0</v>
      </c>
      <c r="FC38" s="270">
        <f t="shared" si="80"/>
        <v>0</v>
      </c>
      <c r="FD38" s="428">
        <f t="shared" si="81"/>
        <v>0</v>
      </c>
      <c r="FE38" s="428">
        <f t="shared" si="82"/>
        <v>0</v>
      </c>
      <c r="FF38" s="428">
        <f t="shared" si="83"/>
        <v>0</v>
      </c>
      <c r="FG38" s="428">
        <f t="shared" si="84"/>
        <v>0</v>
      </c>
      <c r="FH38" s="428">
        <f t="shared" si="85"/>
        <v>0</v>
      </c>
      <c r="FI38" s="429">
        <f t="shared" si="86"/>
        <v>0</v>
      </c>
      <c r="FJ38" s="430">
        <f t="shared" si="87"/>
        <v>0</v>
      </c>
    </row>
    <row r="39" spans="1:166" ht="20.100000000000001" customHeight="1" x14ac:dyDescent="0.25">
      <c r="A39" s="449" t="str">
        <f t="shared" si="13"/>
        <v>N</v>
      </c>
      <c r="B39" s="526" t="str">
        <f>'Delivery Summary'!B39</f>
        <v>Cheese Sandwich</v>
      </c>
      <c r="C39" s="565" t="str">
        <f>'Delivery Summary'!C39</f>
        <v>SAN5</v>
      </c>
      <c r="D39" s="269"/>
      <c r="E39" s="428"/>
      <c r="F39" s="428"/>
      <c r="G39" s="428"/>
      <c r="H39" s="428"/>
      <c r="I39" s="428"/>
      <c r="J39" s="428"/>
      <c r="K39" s="428"/>
      <c r="L39" s="428"/>
      <c r="M39" s="270"/>
      <c r="N39" s="428"/>
      <c r="O39" s="428"/>
      <c r="P39" s="428"/>
      <c r="Q39" s="428"/>
      <c r="R39" s="428"/>
      <c r="S39" s="429"/>
      <c r="T39" s="430">
        <f t="shared" si="14"/>
        <v>0</v>
      </c>
      <c r="U39" s="1449"/>
      <c r="W39" s="440" t="str">
        <f t="shared" si="88"/>
        <v>N</v>
      </c>
      <c r="X39" s="526" t="str">
        <f t="shared" si="15"/>
        <v>Cheese Sandwich</v>
      </c>
      <c r="Y39" s="565" t="str">
        <f t="shared" si="16"/>
        <v>SAN5</v>
      </c>
      <c r="Z39" s="269"/>
      <c r="AA39" s="428"/>
      <c r="AB39" s="428"/>
      <c r="AC39" s="428"/>
      <c r="AD39" s="428"/>
      <c r="AE39" s="428"/>
      <c r="AF39" s="428"/>
      <c r="AG39" s="428"/>
      <c r="AH39" s="428"/>
      <c r="AI39" s="270"/>
      <c r="AJ39" s="428"/>
      <c r="AK39" s="428"/>
      <c r="AL39" s="428"/>
      <c r="AM39" s="428"/>
      <c r="AN39" s="428"/>
      <c r="AO39" s="429"/>
      <c r="AP39" s="430">
        <f t="shared" si="17"/>
        <v>0</v>
      </c>
      <c r="AQ39" s="1449"/>
      <c r="AR39" s="440" t="str">
        <f t="shared" si="89"/>
        <v>N</v>
      </c>
      <c r="AS39" s="526" t="str">
        <f t="shared" si="18"/>
        <v>Cheese Sandwich</v>
      </c>
      <c r="AT39" s="565" t="str">
        <f t="shared" si="19"/>
        <v>SAN5</v>
      </c>
      <c r="AU39" s="269"/>
      <c r="AV39" s="428"/>
      <c r="AW39" s="428"/>
      <c r="AX39" s="428"/>
      <c r="AY39" s="428"/>
      <c r="AZ39" s="428"/>
      <c r="BA39" s="428"/>
      <c r="BB39" s="428"/>
      <c r="BC39" s="428"/>
      <c r="BD39" s="270"/>
      <c r="BE39" s="428"/>
      <c r="BF39" s="428"/>
      <c r="BG39" s="428"/>
      <c r="BH39" s="428"/>
      <c r="BI39" s="428"/>
      <c r="BJ39" s="429"/>
      <c r="BK39" s="430">
        <f t="shared" si="20"/>
        <v>0</v>
      </c>
      <c r="BL39" s="1449"/>
      <c r="BM39" s="440" t="str">
        <f t="shared" si="90"/>
        <v>N</v>
      </c>
      <c r="BN39" s="526" t="str">
        <f t="shared" si="21"/>
        <v>Cheese Sandwich</v>
      </c>
      <c r="BO39" s="565" t="str">
        <f t="shared" si="22"/>
        <v>SAN5</v>
      </c>
      <c r="BP39" s="269"/>
      <c r="BQ39" s="428"/>
      <c r="BR39" s="428"/>
      <c r="BS39" s="428"/>
      <c r="BT39" s="428"/>
      <c r="BU39" s="428"/>
      <c r="BV39" s="428"/>
      <c r="BW39" s="428"/>
      <c r="BX39" s="428"/>
      <c r="BY39" s="270"/>
      <c r="BZ39" s="428"/>
      <c r="CA39" s="428"/>
      <c r="CB39" s="428"/>
      <c r="CC39" s="428"/>
      <c r="CD39" s="428"/>
      <c r="CE39" s="429"/>
      <c r="CF39" s="430">
        <f t="shared" si="23"/>
        <v>0</v>
      </c>
      <c r="CG39" s="1449"/>
      <c r="CH39" s="440" t="str">
        <f t="shared" si="24"/>
        <v>N</v>
      </c>
      <c r="CI39" s="526" t="str">
        <f t="shared" si="25"/>
        <v>Cheese Sandwich</v>
      </c>
      <c r="CJ39" s="565" t="str">
        <f t="shared" si="26"/>
        <v>SAN5</v>
      </c>
      <c r="CK39" s="269"/>
      <c r="CL39" s="428"/>
      <c r="CM39" s="428"/>
      <c r="CN39" s="428"/>
      <c r="CO39" s="428"/>
      <c r="CP39" s="428"/>
      <c r="CQ39" s="428"/>
      <c r="CR39" s="428"/>
      <c r="CS39" s="428"/>
      <c r="CT39" s="270"/>
      <c r="CU39" s="428"/>
      <c r="CV39" s="428"/>
      <c r="CW39" s="428"/>
      <c r="CX39" s="428"/>
      <c r="CY39" s="428"/>
      <c r="CZ39" s="429"/>
      <c r="DA39" s="430">
        <f t="shared" si="27"/>
        <v>0</v>
      </c>
      <c r="DB39" s="1449"/>
      <c r="DC39" s="440" t="str">
        <f t="shared" si="28"/>
        <v>N</v>
      </c>
      <c r="DD39" s="526" t="str">
        <f t="shared" si="29"/>
        <v>Cheese Sandwich</v>
      </c>
      <c r="DE39" s="565" t="str">
        <f t="shared" si="30"/>
        <v>SAN5</v>
      </c>
      <c r="DF39" s="269">
        <f t="shared" si="31"/>
        <v>0</v>
      </c>
      <c r="DG39" s="428">
        <f t="shared" si="32"/>
        <v>0</v>
      </c>
      <c r="DH39" s="428">
        <f t="shared" si="33"/>
        <v>0</v>
      </c>
      <c r="DI39" s="428">
        <f t="shared" si="34"/>
        <v>0</v>
      </c>
      <c r="DJ39" s="428">
        <f t="shared" si="35"/>
        <v>0</v>
      </c>
      <c r="DK39" s="428">
        <f t="shared" si="36"/>
        <v>0</v>
      </c>
      <c r="DL39" s="428">
        <f t="shared" si="37"/>
        <v>0</v>
      </c>
      <c r="DM39" s="428">
        <f t="shared" si="38"/>
        <v>0</v>
      </c>
      <c r="DN39" s="428">
        <f t="shared" si="39"/>
        <v>0</v>
      </c>
      <c r="DO39" s="270">
        <f t="shared" si="40"/>
        <v>0</v>
      </c>
      <c r="DP39" s="428">
        <f t="shared" si="41"/>
        <v>0</v>
      </c>
      <c r="DQ39" s="428">
        <f t="shared" si="42"/>
        <v>0</v>
      </c>
      <c r="DR39" s="428">
        <f t="shared" si="43"/>
        <v>0</v>
      </c>
      <c r="DS39" s="428">
        <f t="shared" si="44"/>
        <v>0</v>
      </c>
      <c r="DT39" s="428">
        <f t="shared" si="45"/>
        <v>0</v>
      </c>
      <c r="DU39" s="429">
        <f t="shared" si="46"/>
        <v>0</v>
      </c>
      <c r="DV39" s="430">
        <f t="shared" si="47"/>
        <v>0</v>
      </c>
      <c r="DW39" s="440" t="str">
        <f t="shared" si="48"/>
        <v>N</v>
      </c>
      <c r="DX39" s="526" t="str">
        <f t="shared" si="49"/>
        <v>Cheese Sandwich</v>
      </c>
      <c r="DY39" s="565" t="str">
        <f t="shared" si="50"/>
        <v>SAN5</v>
      </c>
      <c r="DZ39" s="269">
        <f t="shared" si="51"/>
        <v>0</v>
      </c>
      <c r="EA39" s="428">
        <f t="shared" si="52"/>
        <v>0</v>
      </c>
      <c r="EB39" s="428">
        <f t="shared" si="53"/>
        <v>0</v>
      </c>
      <c r="EC39" s="428">
        <f t="shared" si="54"/>
        <v>0</v>
      </c>
      <c r="ED39" s="428">
        <f t="shared" si="55"/>
        <v>0</v>
      </c>
      <c r="EE39" s="428">
        <f t="shared" si="56"/>
        <v>0</v>
      </c>
      <c r="EF39" s="428">
        <f t="shared" si="57"/>
        <v>0</v>
      </c>
      <c r="EG39" s="428">
        <f t="shared" si="58"/>
        <v>0</v>
      </c>
      <c r="EH39" s="428">
        <f t="shared" si="59"/>
        <v>0</v>
      </c>
      <c r="EI39" s="270">
        <f t="shared" si="60"/>
        <v>0</v>
      </c>
      <c r="EJ39" s="428">
        <f t="shared" si="61"/>
        <v>0</v>
      </c>
      <c r="EK39" s="428">
        <f t="shared" si="62"/>
        <v>0</v>
      </c>
      <c r="EL39" s="428">
        <f t="shared" si="63"/>
        <v>0</v>
      </c>
      <c r="EM39" s="428">
        <f t="shared" si="64"/>
        <v>0</v>
      </c>
      <c r="EN39" s="428">
        <f t="shared" si="65"/>
        <v>0</v>
      </c>
      <c r="EO39" s="429">
        <f t="shared" si="66"/>
        <v>0</v>
      </c>
      <c r="EP39" s="430">
        <f t="shared" si="67"/>
        <v>0</v>
      </c>
      <c r="EQ39" s="440" t="str">
        <f t="shared" si="68"/>
        <v>N</v>
      </c>
      <c r="ER39" s="526" t="str">
        <f t="shared" si="69"/>
        <v>Cheese Sandwich</v>
      </c>
      <c r="ES39" s="565" t="str">
        <f t="shared" si="70"/>
        <v>SAN5</v>
      </c>
      <c r="ET39" s="269">
        <f t="shared" si="71"/>
        <v>0</v>
      </c>
      <c r="EU39" s="428">
        <f t="shared" si="72"/>
        <v>0</v>
      </c>
      <c r="EV39" s="428">
        <f t="shared" si="73"/>
        <v>0</v>
      </c>
      <c r="EW39" s="428">
        <f t="shared" si="74"/>
        <v>0</v>
      </c>
      <c r="EX39" s="428">
        <f t="shared" si="75"/>
        <v>0</v>
      </c>
      <c r="EY39" s="428">
        <f t="shared" si="76"/>
        <v>0</v>
      </c>
      <c r="EZ39" s="428">
        <f t="shared" si="77"/>
        <v>0</v>
      </c>
      <c r="FA39" s="428">
        <f t="shared" si="78"/>
        <v>0</v>
      </c>
      <c r="FB39" s="428">
        <f t="shared" si="79"/>
        <v>0</v>
      </c>
      <c r="FC39" s="270">
        <f t="shared" si="80"/>
        <v>0</v>
      </c>
      <c r="FD39" s="428">
        <f t="shared" si="81"/>
        <v>0</v>
      </c>
      <c r="FE39" s="428">
        <f t="shared" si="82"/>
        <v>0</v>
      </c>
      <c r="FF39" s="428">
        <f t="shared" si="83"/>
        <v>0</v>
      </c>
      <c r="FG39" s="428">
        <f t="shared" si="84"/>
        <v>0</v>
      </c>
      <c r="FH39" s="428">
        <f t="shared" si="85"/>
        <v>0</v>
      </c>
      <c r="FI39" s="429">
        <f t="shared" si="86"/>
        <v>0</v>
      </c>
      <c r="FJ39" s="430">
        <f t="shared" si="87"/>
        <v>0</v>
      </c>
    </row>
    <row r="40" spans="1:166" ht="20.100000000000001" customHeight="1" x14ac:dyDescent="0.25">
      <c r="A40" s="449" t="str">
        <f t="shared" si="13"/>
        <v>N</v>
      </c>
      <c r="B40" s="566" t="str">
        <f>'Delivery Summary'!B40</f>
        <v>Tomato &amp; Cheese Sandwich</v>
      </c>
      <c r="C40" s="565" t="str">
        <f>'Delivery Summary'!C40</f>
        <v>SAN6</v>
      </c>
      <c r="D40" s="269"/>
      <c r="E40" s="428"/>
      <c r="F40" s="428"/>
      <c r="G40" s="428"/>
      <c r="H40" s="428"/>
      <c r="I40" s="428"/>
      <c r="J40" s="428"/>
      <c r="K40" s="428"/>
      <c r="L40" s="428"/>
      <c r="M40" s="428"/>
      <c r="N40" s="428"/>
      <c r="O40" s="428"/>
      <c r="P40" s="428"/>
      <c r="Q40" s="428"/>
      <c r="R40" s="428"/>
      <c r="S40" s="429"/>
      <c r="T40" s="430">
        <f t="shared" si="14"/>
        <v>0</v>
      </c>
      <c r="U40" s="1449"/>
      <c r="W40" s="440" t="str">
        <f t="shared" si="88"/>
        <v>N</v>
      </c>
      <c r="X40" s="530" t="str">
        <f t="shared" si="15"/>
        <v>Tomato &amp; Cheese Sandwich</v>
      </c>
      <c r="Y40" s="565" t="str">
        <f t="shared" si="16"/>
        <v>SAN6</v>
      </c>
      <c r="Z40" s="269"/>
      <c r="AA40" s="428"/>
      <c r="AB40" s="428"/>
      <c r="AC40" s="428"/>
      <c r="AD40" s="428"/>
      <c r="AE40" s="428"/>
      <c r="AF40" s="428"/>
      <c r="AG40" s="428"/>
      <c r="AH40" s="428"/>
      <c r="AI40" s="428"/>
      <c r="AJ40" s="428"/>
      <c r="AK40" s="428"/>
      <c r="AL40" s="428"/>
      <c r="AM40" s="428"/>
      <c r="AN40" s="428"/>
      <c r="AO40" s="429"/>
      <c r="AP40" s="430">
        <f t="shared" si="17"/>
        <v>0</v>
      </c>
      <c r="AQ40" s="1449"/>
      <c r="AR40" s="440" t="str">
        <f t="shared" si="89"/>
        <v>N</v>
      </c>
      <c r="AS40" s="530" t="str">
        <f t="shared" si="18"/>
        <v>Tomato &amp; Cheese Sandwich</v>
      </c>
      <c r="AT40" s="565" t="str">
        <f t="shared" si="19"/>
        <v>SAN6</v>
      </c>
      <c r="AU40" s="269"/>
      <c r="AV40" s="428"/>
      <c r="AW40" s="428"/>
      <c r="AX40" s="428"/>
      <c r="AY40" s="428"/>
      <c r="AZ40" s="428"/>
      <c r="BA40" s="428"/>
      <c r="BB40" s="428"/>
      <c r="BC40" s="428"/>
      <c r="BD40" s="428"/>
      <c r="BE40" s="428"/>
      <c r="BF40" s="428"/>
      <c r="BG40" s="428"/>
      <c r="BH40" s="428"/>
      <c r="BI40" s="428"/>
      <c r="BJ40" s="429"/>
      <c r="BK40" s="430">
        <f t="shared" si="20"/>
        <v>0</v>
      </c>
      <c r="BL40" s="1449"/>
      <c r="BM40" s="440" t="str">
        <f t="shared" si="90"/>
        <v>N</v>
      </c>
      <c r="BN40" s="530" t="str">
        <f t="shared" si="21"/>
        <v>Tomato &amp; Cheese Sandwich</v>
      </c>
      <c r="BO40" s="565" t="str">
        <f t="shared" si="22"/>
        <v>SAN6</v>
      </c>
      <c r="BP40" s="269"/>
      <c r="BQ40" s="428"/>
      <c r="BR40" s="428"/>
      <c r="BS40" s="428"/>
      <c r="BT40" s="428"/>
      <c r="BU40" s="428"/>
      <c r="BV40" s="428"/>
      <c r="BW40" s="428"/>
      <c r="BX40" s="428"/>
      <c r="BY40" s="428"/>
      <c r="BZ40" s="428"/>
      <c r="CA40" s="428"/>
      <c r="CB40" s="428"/>
      <c r="CC40" s="428"/>
      <c r="CD40" s="428"/>
      <c r="CE40" s="429"/>
      <c r="CF40" s="430">
        <f t="shared" si="23"/>
        <v>0</v>
      </c>
      <c r="CG40" s="1449"/>
      <c r="CH40" s="440" t="str">
        <f t="shared" si="24"/>
        <v>N</v>
      </c>
      <c r="CI40" s="530" t="str">
        <f t="shared" si="25"/>
        <v>Tomato &amp; Cheese Sandwich</v>
      </c>
      <c r="CJ40" s="565" t="str">
        <f t="shared" si="26"/>
        <v>SAN6</v>
      </c>
      <c r="CK40" s="269"/>
      <c r="CL40" s="428"/>
      <c r="CM40" s="428"/>
      <c r="CN40" s="428"/>
      <c r="CO40" s="428"/>
      <c r="CP40" s="428"/>
      <c r="CQ40" s="428"/>
      <c r="CR40" s="428"/>
      <c r="CS40" s="428"/>
      <c r="CT40" s="428"/>
      <c r="CU40" s="428"/>
      <c r="CV40" s="428"/>
      <c r="CW40" s="428"/>
      <c r="CX40" s="428"/>
      <c r="CY40" s="428"/>
      <c r="CZ40" s="429"/>
      <c r="DA40" s="430">
        <f t="shared" si="27"/>
        <v>0</v>
      </c>
      <c r="DB40" s="1449"/>
      <c r="DC40" s="440" t="str">
        <f t="shared" si="28"/>
        <v>N</v>
      </c>
      <c r="DD40" s="530" t="str">
        <f t="shared" si="29"/>
        <v>Tomato &amp; Cheese Sandwich</v>
      </c>
      <c r="DE40" s="565" t="str">
        <f t="shared" si="30"/>
        <v>SAN6</v>
      </c>
      <c r="DF40" s="269">
        <f t="shared" si="31"/>
        <v>0</v>
      </c>
      <c r="DG40" s="428">
        <f t="shared" si="32"/>
        <v>0</v>
      </c>
      <c r="DH40" s="428">
        <f t="shared" si="33"/>
        <v>0</v>
      </c>
      <c r="DI40" s="428">
        <f t="shared" si="34"/>
        <v>0</v>
      </c>
      <c r="DJ40" s="428">
        <f t="shared" si="35"/>
        <v>0</v>
      </c>
      <c r="DK40" s="428">
        <f t="shared" si="36"/>
        <v>0</v>
      </c>
      <c r="DL40" s="428">
        <f t="shared" si="37"/>
        <v>0</v>
      </c>
      <c r="DM40" s="428">
        <f t="shared" si="38"/>
        <v>0</v>
      </c>
      <c r="DN40" s="428">
        <f t="shared" si="39"/>
        <v>0</v>
      </c>
      <c r="DO40" s="428">
        <f t="shared" si="40"/>
        <v>0</v>
      </c>
      <c r="DP40" s="428">
        <f t="shared" si="41"/>
        <v>0</v>
      </c>
      <c r="DQ40" s="428">
        <f t="shared" si="42"/>
        <v>0</v>
      </c>
      <c r="DR40" s="428">
        <f t="shared" si="43"/>
        <v>0</v>
      </c>
      <c r="DS40" s="428">
        <f t="shared" si="44"/>
        <v>0</v>
      </c>
      <c r="DT40" s="428">
        <f t="shared" si="45"/>
        <v>0</v>
      </c>
      <c r="DU40" s="429">
        <f t="shared" si="46"/>
        <v>0</v>
      </c>
      <c r="DV40" s="430">
        <f t="shared" si="47"/>
        <v>0</v>
      </c>
      <c r="DW40" s="440" t="str">
        <f t="shared" si="48"/>
        <v>N</v>
      </c>
      <c r="DX40" s="530" t="str">
        <f t="shared" si="49"/>
        <v>Tomato &amp; Cheese Sandwich</v>
      </c>
      <c r="DY40" s="565" t="str">
        <f t="shared" si="50"/>
        <v>SAN6</v>
      </c>
      <c r="DZ40" s="269">
        <f t="shared" si="51"/>
        <v>0</v>
      </c>
      <c r="EA40" s="428">
        <f t="shared" si="52"/>
        <v>0</v>
      </c>
      <c r="EB40" s="428">
        <f t="shared" si="53"/>
        <v>0</v>
      </c>
      <c r="EC40" s="428">
        <f t="shared" si="54"/>
        <v>0</v>
      </c>
      <c r="ED40" s="428">
        <f t="shared" si="55"/>
        <v>0</v>
      </c>
      <c r="EE40" s="428">
        <f t="shared" si="56"/>
        <v>0</v>
      </c>
      <c r="EF40" s="428">
        <f t="shared" si="57"/>
        <v>0</v>
      </c>
      <c r="EG40" s="428">
        <f t="shared" si="58"/>
        <v>0</v>
      </c>
      <c r="EH40" s="428">
        <f t="shared" si="59"/>
        <v>0</v>
      </c>
      <c r="EI40" s="428">
        <f t="shared" si="60"/>
        <v>0</v>
      </c>
      <c r="EJ40" s="428">
        <f t="shared" si="61"/>
        <v>0</v>
      </c>
      <c r="EK40" s="428">
        <f t="shared" si="62"/>
        <v>0</v>
      </c>
      <c r="EL40" s="428">
        <f t="shared" si="63"/>
        <v>0</v>
      </c>
      <c r="EM40" s="428">
        <f t="shared" si="64"/>
        <v>0</v>
      </c>
      <c r="EN40" s="428">
        <f t="shared" si="65"/>
        <v>0</v>
      </c>
      <c r="EO40" s="429">
        <f t="shared" si="66"/>
        <v>0</v>
      </c>
      <c r="EP40" s="430">
        <f t="shared" si="67"/>
        <v>0</v>
      </c>
      <c r="EQ40" s="440" t="str">
        <f t="shared" si="68"/>
        <v>N</v>
      </c>
      <c r="ER40" s="530" t="str">
        <f t="shared" si="69"/>
        <v>Tomato &amp; Cheese Sandwich</v>
      </c>
      <c r="ES40" s="565" t="str">
        <f t="shared" si="70"/>
        <v>SAN6</v>
      </c>
      <c r="ET40" s="269">
        <f t="shared" si="71"/>
        <v>0</v>
      </c>
      <c r="EU40" s="428">
        <f t="shared" si="72"/>
        <v>0</v>
      </c>
      <c r="EV40" s="428">
        <f t="shared" si="73"/>
        <v>0</v>
      </c>
      <c r="EW40" s="428">
        <f t="shared" si="74"/>
        <v>0</v>
      </c>
      <c r="EX40" s="428">
        <f t="shared" si="75"/>
        <v>0</v>
      </c>
      <c r="EY40" s="428">
        <f t="shared" si="76"/>
        <v>0</v>
      </c>
      <c r="EZ40" s="428">
        <f t="shared" si="77"/>
        <v>0</v>
      </c>
      <c r="FA40" s="428">
        <f t="shared" si="78"/>
        <v>0</v>
      </c>
      <c r="FB40" s="428">
        <f t="shared" si="79"/>
        <v>0</v>
      </c>
      <c r="FC40" s="428">
        <f t="shared" si="80"/>
        <v>0</v>
      </c>
      <c r="FD40" s="428">
        <f t="shared" si="81"/>
        <v>0</v>
      </c>
      <c r="FE40" s="428">
        <f t="shared" si="82"/>
        <v>0</v>
      </c>
      <c r="FF40" s="428">
        <f t="shared" si="83"/>
        <v>0</v>
      </c>
      <c r="FG40" s="428">
        <f t="shared" si="84"/>
        <v>0</v>
      </c>
      <c r="FH40" s="428">
        <f t="shared" si="85"/>
        <v>0</v>
      </c>
      <c r="FI40" s="429">
        <f t="shared" si="86"/>
        <v>0</v>
      </c>
      <c r="FJ40" s="430">
        <f t="shared" si="87"/>
        <v>0</v>
      </c>
    </row>
    <row r="41" spans="1:166" ht="20.100000000000001" customHeight="1" x14ac:dyDescent="0.25">
      <c r="A41" s="449" t="str">
        <f t="shared" si="13"/>
        <v>N</v>
      </c>
      <c r="B41" s="526" t="str">
        <f>'Delivery Summary'!B41</f>
        <v>Ham &amp; Cheese Sandwich</v>
      </c>
      <c r="C41" s="565" t="str">
        <f>'Delivery Summary'!C41</f>
        <v>SAN3</v>
      </c>
      <c r="D41" s="269"/>
      <c r="E41" s="428"/>
      <c r="F41" s="428"/>
      <c r="G41" s="428"/>
      <c r="H41" s="428"/>
      <c r="I41" s="428"/>
      <c r="J41" s="428"/>
      <c r="K41" s="428"/>
      <c r="L41" s="428"/>
      <c r="M41" s="270"/>
      <c r="N41" s="428"/>
      <c r="O41" s="428"/>
      <c r="P41" s="428"/>
      <c r="Q41" s="428"/>
      <c r="R41" s="428"/>
      <c r="S41" s="429"/>
      <c r="T41" s="430">
        <f t="shared" si="14"/>
        <v>0</v>
      </c>
      <c r="U41" s="1449"/>
      <c r="W41" s="440" t="str">
        <f t="shared" si="88"/>
        <v>N</v>
      </c>
      <c r="X41" s="526" t="str">
        <f t="shared" si="15"/>
        <v>Ham &amp; Cheese Sandwich</v>
      </c>
      <c r="Y41" s="565" t="str">
        <f t="shared" si="16"/>
        <v>SAN3</v>
      </c>
      <c r="Z41" s="269"/>
      <c r="AA41" s="428"/>
      <c r="AB41" s="428"/>
      <c r="AC41" s="428"/>
      <c r="AD41" s="428"/>
      <c r="AE41" s="428"/>
      <c r="AF41" s="428"/>
      <c r="AG41" s="428"/>
      <c r="AH41" s="428"/>
      <c r="AI41" s="270"/>
      <c r="AJ41" s="428"/>
      <c r="AK41" s="428"/>
      <c r="AL41" s="428"/>
      <c r="AM41" s="428"/>
      <c r="AN41" s="428"/>
      <c r="AO41" s="429"/>
      <c r="AP41" s="430">
        <f t="shared" si="17"/>
        <v>0</v>
      </c>
      <c r="AQ41" s="1449"/>
      <c r="AR41" s="440" t="str">
        <f t="shared" si="89"/>
        <v>N</v>
      </c>
      <c r="AS41" s="526" t="str">
        <f t="shared" si="18"/>
        <v>Ham &amp; Cheese Sandwich</v>
      </c>
      <c r="AT41" s="565" t="str">
        <f t="shared" si="19"/>
        <v>SAN3</v>
      </c>
      <c r="AU41" s="269"/>
      <c r="AV41" s="428"/>
      <c r="AW41" s="428"/>
      <c r="AX41" s="428"/>
      <c r="AY41" s="428"/>
      <c r="AZ41" s="428"/>
      <c r="BA41" s="428"/>
      <c r="BB41" s="428"/>
      <c r="BC41" s="428"/>
      <c r="BD41" s="270"/>
      <c r="BE41" s="428"/>
      <c r="BF41" s="428"/>
      <c r="BG41" s="428"/>
      <c r="BH41" s="428"/>
      <c r="BI41" s="428"/>
      <c r="BJ41" s="429"/>
      <c r="BK41" s="430">
        <f t="shared" si="20"/>
        <v>0</v>
      </c>
      <c r="BL41" s="1449"/>
      <c r="BM41" s="440" t="str">
        <f t="shared" si="90"/>
        <v>N</v>
      </c>
      <c r="BN41" s="526" t="str">
        <f t="shared" si="21"/>
        <v>Ham &amp; Cheese Sandwich</v>
      </c>
      <c r="BO41" s="565" t="str">
        <f t="shared" si="22"/>
        <v>SAN3</v>
      </c>
      <c r="BP41" s="269"/>
      <c r="BQ41" s="428"/>
      <c r="BR41" s="428"/>
      <c r="BS41" s="428"/>
      <c r="BT41" s="428"/>
      <c r="BU41" s="428"/>
      <c r="BV41" s="428"/>
      <c r="BW41" s="428"/>
      <c r="BX41" s="428"/>
      <c r="BY41" s="270"/>
      <c r="BZ41" s="428"/>
      <c r="CA41" s="428"/>
      <c r="CB41" s="428"/>
      <c r="CC41" s="428"/>
      <c r="CD41" s="428"/>
      <c r="CE41" s="429"/>
      <c r="CF41" s="430">
        <f t="shared" si="23"/>
        <v>0</v>
      </c>
      <c r="CG41" s="1449"/>
      <c r="CH41" s="440" t="str">
        <f t="shared" si="24"/>
        <v>N</v>
      </c>
      <c r="CI41" s="526" t="str">
        <f t="shared" si="25"/>
        <v>Ham &amp; Cheese Sandwich</v>
      </c>
      <c r="CJ41" s="565" t="str">
        <f t="shared" si="26"/>
        <v>SAN3</v>
      </c>
      <c r="CK41" s="269"/>
      <c r="CL41" s="428"/>
      <c r="CM41" s="428"/>
      <c r="CN41" s="428"/>
      <c r="CO41" s="428"/>
      <c r="CP41" s="428"/>
      <c r="CQ41" s="428"/>
      <c r="CR41" s="428"/>
      <c r="CS41" s="428"/>
      <c r="CT41" s="270"/>
      <c r="CU41" s="428"/>
      <c r="CV41" s="428"/>
      <c r="CW41" s="428"/>
      <c r="CX41" s="428"/>
      <c r="CY41" s="428"/>
      <c r="CZ41" s="429"/>
      <c r="DA41" s="430">
        <f t="shared" si="27"/>
        <v>0</v>
      </c>
      <c r="DB41" s="1449"/>
      <c r="DC41" s="440" t="str">
        <f t="shared" si="28"/>
        <v>N</v>
      </c>
      <c r="DD41" s="526" t="str">
        <f t="shared" si="29"/>
        <v>Ham &amp; Cheese Sandwich</v>
      </c>
      <c r="DE41" s="565" t="str">
        <f t="shared" si="30"/>
        <v>SAN3</v>
      </c>
      <c r="DF41" s="269">
        <f t="shared" si="31"/>
        <v>0</v>
      </c>
      <c r="DG41" s="428">
        <f t="shared" si="32"/>
        <v>0</v>
      </c>
      <c r="DH41" s="428">
        <f t="shared" si="33"/>
        <v>0</v>
      </c>
      <c r="DI41" s="428">
        <f t="shared" si="34"/>
        <v>0</v>
      </c>
      <c r="DJ41" s="428">
        <f t="shared" si="35"/>
        <v>0</v>
      </c>
      <c r="DK41" s="428">
        <f t="shared" si="36"/>
        <v>0</v>
      </c>
      <c r="DL41" s="428">
        <f t="shared" si="37"/>
        <v>0</v>
      </c>
      <c r="DM41" s="428">
        <f t="shared" si="38"/>
        <v>0</v>
      </c>
      <c r="DN41" s="428">
        <f t="shared" si="39"/>
        <v>0</v>
      </c>
      <c r="DO41" s="270">
        <f t="shared" si="40"/>
        <v>0</v>
      </c>
      <c r="DP41" s="428">
        <f t="shared" si="41"/>
        <v>0</v>
      </c>
      <c r="DQ41" s="428">
        <f t="shared" si="42"/>
        <v>0</v>
      </c>
      <c r="DR41" s="428">
        <f t="shared" si="43"/>
        <v>0</v>
      </c>
      <c r="DS41" s="428">
        <f t="shared" si="44"/>
        <v>0</v>
      </c>
      <c r="DT41" s="428">
        <f t="shared" si="45"/>
        <v>0</v>
      </c>
      <c r="DU41" s="429">
        <f t="shared" si="46"/>
        <v>0</v>
      </c>
      <c r="DV41" s="430">
        <f t="shared" si="47"/>
        <v>0</v>
      </c>
      <c r="DW41" s="440" t="str">
        <f t="shared" si="48"/>
        <v>N</v>
      </c>
      <c r="DX41" s="526" t="str">
        <f t="shared" si="49"/>
        <v>Ham &amp; Cheese Sandwich</v>
      </c>
      <c r="DY41" s="565" t="str">
        <f t="shared" si="50"/>
        <v>SAN3</v>
      </c>
      <c r="DZ41" s="269">
        <f t="shared" si="51"/>
        <v>0</v>
      </c>
      <c r="EA41" s="428">
        <f t="shared" si="52"/>
        <v>0</v>
      </c>
      <c r="EB41" s="428">
        <f t="shared" si="53"/>
        <v>0</v>
      </c>
      <c r="EC41" s="428">
        <f t="shared" si="54"/>
        <v>0</v>
      </c>
      <c r="ED41" s="428">
        <f t="shared" si="55"/>
        <v>0</v>
      </c>
      <c r="EE41" s="428">
        <f t="shared" si="56"/>
        <v>0</v>
      </c>
      <c r="EF41" s="428">
        <f t="shared" si="57"/>
        <v>0</v>
      </c>
      <c r="EG41" s="428">
        <f t="shared" si="58"/>
        <v>0</v>
      </c>
      <c r="EH41" s="428">
        <f t="shared" si="59"/>
        <v>0</v>
      </c>
      <c r="EI41" s="270">
        <f t="shared" si="60"/>
        <v>0</v>
      </c>
      <c r="EJ41" s="428">
        <f t="shared" si="61"/>
        <v>0</v>
      </c>
      <c r="EK41" s="428">
        <f t="shared" si="62"/>
        <v>0</v>
      </c>
      <c r="EL41" s="428">
        <f t="shared" si="63"/>
        <v>0</v>
      </c>
      <c r="EM41" s="428">
        <f t="shared" si="64"/>
        <v>0</v>
      </c>
      <c r="EN41" s="428">
        <f t="shared" si="65"/>
        <v>0</v>
      </c>
      <c r="EO41" s="429">
        <f t="shared" si="66"/>
        <v>0</v>
      </c>
      <c r="EP41" s="430">
        <f t="shared" si="67"/>
        <v>0</v>
      </c>
      <c r="EQ41" s="440" t="str">
        <f t="shared" si="68"/>
        <v>N</v>
      </c>
      <c r="ER41" s="526" t="str">
        <f t="shared" si="69"/>
        <v>Ham &amp; Cheese Sandwich</v>
      </c>
      <c r="ES41" s="565" t="str">
        <f t="shared" si="70"/>
        <v>SAN3</v>
      </c>
      <c r="ET41" s="269">
        <f t="shared" si="71"/>
        <v>0</v>
      </c>
      <c r="EU41" s="428">
        <f t="shared" si="72"/>
        <v>0</v>
      </c>
      <c r="EV41" s="428">
        <f t="shared" si="73"/>
        <v>0</v>
      </c>
      <c r="EW41" s="428">
        <f t="shared" si="74"/>
        <v>0</v>
      </c>
      <c r="EX41" s="428">
        <f t="shared" si="75"/>
        <v>0</v>
      </c>
      <c r="EY41" s="428">
        <f t="shared" si="76"/>
        <v>0</v>
      </c>
      <c r="EZ41" s="428">
        <f t="shared" si="77"/>
        <v>0</v>
      </c>
      <c r="FA41" s="428">
        <f t="shared" si="78"/>
        <v>0</v>
      </c>
      <c r="FB41" s="428">
        <f t="shared" si="79"/>
        <v>0</v>
      </c>
      <c r="FC41" s="270">
        <f t="shared" si="80"/>
        <v>0</v>
      </c>
      <c r="FD41" s="428">
        <f t="shared" si="81"/>
        <v>0</v>
      </c>
      <c r="FE41" s="428">
        <f t="shared" si="82"/>
        <v>0</v>
      </c>
      <c r="FF41" s="428">
        <f t="shared" si="83"/>
        <v>0</v>
      </c>
      <c r="FG41" s="428">
        <f t="shared" si="84"/>
        <v>0</v>
      </c>
      <c r="FH41" s="428">
        <f t="shared" si="85"/>
        <v>0</v>
      </c>
      <c r="FI41" s="429">
        <f t="shared" si="86"/>
        <v>0</v>
      </c>
      <c r="FJ41" s="430">
        <f t="shared" si="87"/>
        <v>0</v>
      </c>
    </row>
    <row r="42" spans="1:166" ht="20.100000000000001" customHeight="1" x14ac:dyDescent="0.25">
      <c r="A42" s="449" t="str">
        <f t="shared" si="13"/>
        <v>N</v>
      </c>
      <c r="B42" s="526" t="str">
        <f>'Delivery Summary'!B42</f>
        <v>Bread Toast</v>
      </c>
      <c r="C42" s="565" t="str">
        <f>'Delivery Summary'!C42</f>
        <v>SAN10</v>
      </c>
      <c r="D42" s="269"/>
      <c r="E42" s="428"/>
      <c r="F42" s="428"/>
      <c r="G42" s="428"/>
      <c r="H42" s="428"/>
      <c r="I42" s="428"/>
      <c r="J42" s="428"/>
      <c r="K42" s="428"/>
      <c r="L42" s="428"/>
      <c r="M42" s="270"/>
      <c r="N42" s="428"/>
      <c r="O42" s="428"/>
      <c r="P42" s="428"/>
      <c r="Q42" s="428"/>
      <c r="R42" s="428"/>
      <c r="S42" s="429"/>
      <c r="T42" s="430">
        <f t="shared" si="14"/>
        <v>0</v>
      </c>
      <c r="U42" s="1449"/>
      <c r="W42" s="440" t="str">
        <f t="shared" si="88"/>
        <v>N</v>
      </c>
      <c r="X42" s="526" t="str">
        <f t="shared" si="15"/>
        <v>Bread Toast</v>
      </c>
      <c r="Y42" s="565" t="str">
        <f t="shared" si="16"/>
        <v>SAN10</v>
      </c>
      <c r="Z42" s="269"/>
      <c r="AA42" s="428"/>
      <c r="AB42" s="428"/>
      <c r="AC42" s="428"/>
      <c r="AD42" s="428"/>
      <c r="AE42" s="428"/>
      <c r="AF42" s="428"/>
      <c r="AG42" s="428"/>
      <c r="AH42" s="428"/>
      <c r="AI42" s="270"/>
      <c r="AJ42" s="428"/>
      <c r="AK42" s="428"/>
      <c r="AL42" s="428"/>
      <c r="AM42" s="428"/>
      <c r="AN42" s="428"/>
      <c r="AO42" s="429"/>
      <c r="AP42" s="430">
        <f t="shared" si="17"/>
        <v>0</v>
      </c>
      <c r="AQ42" s="1449"/>
      <c r="AR42" s="440" t="str">
        <f t="shared" si="89"/>
        <v>N</v>
      </c>
      <c r="AS42" s="526" t="str">
        <f t="shared" si="18"/>
        <v>Bread Toast</v>
      </c>
      <c r="AT42" s="565" t="str">
        <f t="shared" si="19"/>
        <v>SAN10</v>
      </c>
      <c r="AU42" s="269"/>
      <c r="AV42" s="428"/>
      <c r="AW42" s="428"/>
      <c r="AX42" s="428"/>
      <c r="AY42" s="428"/>
      <c r="AZ42" s="428"/>
      <c r="BA42" s="428"/>
      <c r="BB42" s="428"/>
      <c r="BC42" s="428"/>
      <c r="BD42" s="270"/>
      <c r="BE42" s="428"/>
      <c r="BF42" s="428"/>
      <c r="BG42" s="428"/>
      <c r="BH42" s="428"/>
      <c r="BI42" s="428"/>
      <c r="BJ42" s="429"/>
      <c r="BK42" s="430">
        <f t="shared" si="20"/>
        <v>0</v>
      </c>
      <c r="BL42" s="1449"/>
      <c r="BM42" s="440" t="str">
        <f t="shared" si="90"/>
        <v>N</v>
      </c>
      <c r="BN42" s="526" t="str">
        <f t="shared" si="21"/>
        <v>Bread Toast</v>
      </c>
      <c r="BO42" s="565" t="str">
        <f t="shared" si="22"/>
        <v>SAN10</v>
      </c>
      <c r="BP42" s="269"/>
      <c r="BQ42" s="428"/>
      <c r="BR42" s="428"/>
      <c r="BS42" s="428"/>
      <c r="BT42" s="428"/>
      <c r="BU42" s="428"/>
      <c r="BV42" s="428"/>
      <c r="BW42" s="428"/>
      <c r="BX42" s="428"/>
      <c r="BY42" s="270"/>
      <c r="BZ42" s="428"/>
      <c r="CA42" s="428"/>
      <c r="CB42" s="428"/>
      <c r="CC42" s="428"/>
      <c r="CD42" s="428"/>
      <c r="CE42" s="429"/>
      <c r="CF42" s="430">
        <f t="shared" si="23"/>
        <v>0</v>
      </c>
      <c r="CG42" s="1449"/>
      <c r="CH42" s="440" t="str">
        <f t="shared" si="24"/>
        <v>N</v>
      </c>
      <c r="CI42" s="526" t="str">
        <f t="shared" si="25"/>
        <v>Bread Toast</v>
      </c>
      <c r="CJ42" s="565" t="str">
        <f t="shared" si="26"/>
        <v>SAN10</v>
      </c>
      <c r="CK42" s="269"/>
      <c r="CL42" s="428"/>
      <c r="CM42" s="428"/>
      <c r="CN42" s="428"/>
      <c r="CO42" s="428"/>
      <c r="CP42" s="428"/>
      <c r="CQ42" s="428"/>
      <c r="CR42" s="428"/>
      <c r="CS42" s="428"/>
      <c r="CT42" s="270"/>
      <c r="CU42" s="428"/>
      <c r="CV42" s="428"/>
      <c r="CW42" s="428"/>
      <c r="CX42" s="428"/>
      <c r="CY42" s="428"/>
      <c r="CZ42" s="429"/>
      <c r="DA42" s="430">
        <f t="shared" si="27"/>
        <v>0</v>
      </c>
      <c r="DB42" s="1449"/>
      <c r="DC42" s="440" t="str">
        <f t="shared" si="28"/>
        <v>N</v>
      </c>
      <c r="DD42" s="526" t="str">
        <f t="shared" si="29"/>
        <v>Bread Toast</v>
      </c>
      <c r="DE42" s="565" t="str">
        <f t="shared" si="30"/>
        <v>SAN10</v>
      </c>
      <c r="DF42" s="269">
        <f t="shared" si="31"/>
        <v>0</v>
      </c>
      <c r="DG42" s="428">
        <f t="shared" si="32"/>
        <v>0</v>
      </c>
      <c r="DH42" s="428">
        <f t="shared" si="33"/>
        <v>0</v>
      </c>
      <c r="DI42" s="428">
        <f t="shared" si="34"/>
        <v>0</v>
      </c>
      <c r="DJ42" s="428">
        <f t="shared" si="35"/>
        <v>0</v>
      </c>
      <c r="DK42" s="428">
        <f t="shared" si="36"/>
        <v>0</v>
      </c>
      <c r="DL42" s="428">
        <f t="shared" si="37"/>
        <v>0</v>
      </c>
      <c r="DM42" s="428">
        <f>IF(U1="Extra Enabled",AG42+10,AG42)</f>
        <v>0</v>
      </c>
      <c r="DN42" s="428">
        <f t="shared" si="39"/>
        <v>0</v>
      </c>
      <c r="DO42" s="270">
        <f t="shared" si="40"/>
        <v>0</v>
      </c>
      <c r="DP42" s="428">
        <f t="shared" si="41"/>
        <v>0</v>
      </c>
      <c r="DQ42" s="428">
        <f>IF(U1="Extra Enabled",AK42+10,AK42)</f>
        <v>0</v>
      </c>
      <c r="DR42" s="428">
        <f>IF(U1="Extra Enabled",AL42+10,AL42)</f>
        <v>0</v>
      </c>
      <c r="DS42" s="428">
        <f t="shared" si="44"/>
        <v>0</v>
      </c>
      <c r="DT42" s="428">
        <f>IF(U1="Extra Enabled",AN42+10,AN42)</f>
        <v>0</v>
      </c>
      <c r="DU42" s="429">
        <f t="shared" si="46"/>
        <v>0</v>
      </c>
      <c r="DV42" s="430">
        <f t="shared" si="47"/>
        <v>0</v>
      </c>
      <c r="DW42" s="440" t="str">
        <f t="shared" si="48"/>
        <v>N</v>
      </c>
      <c r="DX42" s="526" t="str">
        <f t="shared" si="49"/>
        <v>Bread Toast</v>
      </c>
      <c r="DY42" s="565" t="str">
        <f t="shared" si="50"/>
        <v>SAN10</v>
      </c>
      <c r="DZ42" s="269">
        <f t="shared" si="51"/>
        <v>0</v>
      </c>
      <c r="EA42" s="428">
        <f t="shared" si="52"/>
        <v>0</v>
      </c>
      <c r="EB42" s="428">
        <f t="shared" si="53"/>
        <v>0</v>
      </c>
      <c r="EC42" s="428">
        <f t="shared" si="54"/>
        <v>0</v>
      </c>
      <c r="ED42" s="428">
        <f t="shared" si="55"/>
        <v>0</v>
      </c>
      <c r="EE42" s="428">
        <f t="shared" si="56"/>
        <v>0</v>
      </c>
      <c r="EF42" s="428">
        <f t="shared" si="57"/>
        <v>0</v>
      </c>
      <c r="EG42" s="428">
        <f>IF(U1="Extra Enabled",BB42+10,BB42)</f>
        <v>0</v>
      </c>
      <c r="EH42" s="428">
        <f t="shared" si="59"/>
        <v>0</v>
      </c>
      <c r="EI42" s="270">
        <f t="shared" si="60"/>
        <v>0</v>
      </c>
      <c r="EJ42" s="428">
        <f t="shared" si="61"/>
        <v>0</v>
      </c>
      <c r="EK42" s="428">
        <f>IF(U1="Extra Enabled",BF42+10,BF42)</f>
        <v>0</v>
      </c>
      <c r="EL42" s="428">
        <f>IF(U1="Extra Enabled",BG42+10,BG42)</f>
        <v>0</v>
      </c>
      <c r="EM42" s="428">
        <f t="shared" si="64"/>
        <v>0</v>
      </c>
      <c r="EN42" s="428">
        <f>IF(U1="Extra Enabled",BI42+10,BI42)</f>
        <v>0</v>
      </c>
      <c r="EO42" s="429">
        <f t="shared" si="66"/>
        <v>0</v>
      </c>
      <c r="EP42" s="430">
        <f t="shared" si="67"/>
        <v>0</v>
      </c>
      <c r="EQ42" s="440" t="str">
        <f t="shared" si="68"/>
        <v>N</v>
      </c>
      <c r="ER42" s="526" t="str">
        <f t="shared" si="69"/>
        <v>Bread Toast</v>
      </c>
      <c r="ES42" s="565" t="str">
        <f t="shared" si="70"/>
        <v>SAN10</v>
      </c>
      <c r="ET42" s="269">
        <f t="shared" si="71"/>
        <v>0</v>
      </c>
      <c r="EU42" s="428">
        <f t="shared" si="72"/>
        <v>0</v>
      </c>
      <c r="EV42" s="428">
        <f t="shared" si="73"/>
        <v>0</v>
      </c>
      <c r="EW42" s="428">
        <f t="shared" si="74"/>
        <v>0</v>
      </c>
      <c r="EX42" s="428">
        <f t="shared" si="75"/>
        <v>0</v>
      </c>
      <c r="EY42" s="428">
        <f t="shared" si="76"/>
        <v>0</v>
      </c>
      <c r="EZ42" s="428">
        <f t="shared" si="77"/>
        <v>0</v>
      </c>
      <c r="FA42" s="428">
        <f>IF(U1="Extra Enabled",BW42+10,BW42)</f>
        <v>0</v>
      </c>
      <c r="FB42" s="428">
        <f t="shared" si="79"/>
        <v>0</v>
      </c>
      <c r="FC42" s="270">
        <f t="shared" si="80"/>
        <v>0</v>
      </c>
      <c r="FD42" s="428">
        <f t="shared" si="81"/>
        <v>0</v>
      </c>
      <c r="FE42" s="428">
        <f>IF(U1="Extra Enabled",CA42+10,CA42)</f>
        <v>0</v>
      </c>
      <c r="FF42" s="428">
        <f>IF(U1="Extra Enabled",CB42+10,CB42)</f>
        <v>0</v>
      </c>
      <c r="FG42" s="428">
        <f t="shared" si="84"/>
        <v>0</v>
      </c>
      <c r="FH42" s="428">
        <f>IF(U1="Extra Enabled",CD42+10,CD42)</f>
        <v>0</v>
      </c>
      <c r="FI42" s="429">
        <f t="shared" si="86"/>
        <v>0</v>
      </c>
      <c r="FJ42" s="430">
        <f t="shared" si="87"/>
        <v>0</v>
      </c>
    </row>
    <row r="43" spans="1:166" ht="20.100000000000001" customHeight="1" x14ac:dyDescent="0.25">
      <c r="A43" s="449" t="str">
        <f t="shared" si="13"/>
        <v>N</v>
      </c>
      <c r="B43" s="529" t="str">
        <f>'Delivery Summary'!B43</f>
        <v>Chicken Sandwich</v>
      </c>
      <c r="C43" s="565" t="str">
        <f>'Delivery Summary'!C43</f>
        <v>SAN8</v>
      </c>
      <c r="D43" s="269"/>
      <c r="E43" s="428"/>
      <c r="F43" s="428"/>
      <c r="G43" s="428"/>
      <c r="H43" s="428"/>
      <c r="I43" s="428"/>
      <c r="J43" s="428"/>
      <c r="K43" s="428"/>
      <c r="L43" s="428"/>
      <c r="M43" s="428"/>
      <c r="N43" s="428"/>
      <c r="O43" s="428"/>
      <c r="P43" s="428"/>
      <c r="Q43" s="428"/>
      <c r="R43" s="428"/>
      <c r="S43" s="429"/>
      <c r="T43" s="430">
        <f t="shared" si="14"/>
        <v>0</v>
      </c>
      <c r="U43" s="1449"/>
      <c r="W43" s="440" t="str">
        <f t="shared" si="88"/>
        <v>N</v>
      </c>
      <c r="X43" s="528" t="str">
        <f t="shared" si="15"/>
        <v>Chicken Sandwich</v>
      </c>
      <c r="Y43" s="565" t="str">
        <f t="shared" si="16"/>
        <v>SAN8</v>
      </c>
      <c r="Z43" s="269"/>
      <c r="AA43" s="428"/>
      <c r="AB43" s="428"/>
      <c r="AC43" s="428"/>
      <c r="AD43" s="428"/>
      <c r="AE43" s="428"/>
      <c r="AF43" s="428"/>
      <c r="AG43" s="428"/>
      <c r="AH43" s="428"/>
      <c r="AI43" s="428"/>
      <c r="AJ43" s="428"/>
      <c r="AK43" s="428"/>
      <c r="AL43" s="428"/>
      <c r="AM43" s="428"/>
      <c r="AN43" s="428"/>
      <c r="AO43" s="429"/>
      <c r="AP43" s="430">
        <f t="shared" si="17"/>
        <v>0</v>
      </c>
      <c r="AQ43" s="1449"/>
      <c r="AR43" s="440" t="str">
        <f t="shared" si="89"/>
        <v>N</v>
      </c>
      <c r="AS43" s="528" t="str">
        <f t="shared" si="18"/>
        <v>Chicken Sandwich</v>
      </c>
      <c r="AT43" s="565" t="str">
        <f t="shared" si="19"/>
        <v>SAN8</v>
      </c>
      <c r="AU43" s="269"/>
      <c r="AV43" s="428"/>
      <c r="AW43" s="428"/>
      <c r="AX43" s="428"/>
      <c r="AY43" s="428"/>
      <c r="AZ43" s="428"/>
      <c r="BA43" s="428"/>
      <c r="BB43" s="428"/>
      <c r="BC43" s="428"/>
      <c r="BD43" s="428"/>
      <c r="BE43" s="428"/>
      <c r="BF43" s="428"/>
      <c r="BG43" s="428"/>
      <c r="BH43" s="428"/>
      <c r="BI43" s="428"/>
      <c r="BJ43" s="429"/>
      <c r="BK43" s="430">
        <f t="shared" si="20"/>
        <v>0</v>
      </c>
      <c r="BL43" s="1449"/>
      <c r="BM43" s="440" t="str">
        <f t="shared" si="90"/>
        <v>N</v>
      </c>
      <c r="BN43" s="528" t="str">
        <f t="shared" si="21"/>
        <v>Chicken Sandwich</v>
      </c>
      <c r="BO43" s="565" t="str">
        <f t="shared" si="22"/>
        <v>SAN8</v>
      </c>
      <c r="BP43" s="269"/>
      <c r="BQ43" s="428"/>
      <c r="BR43" s="428"/>
      <c r="BS43" s="428"/>
      <c r="BT43" s="428"/>
      <c r="BU43" s="428"/>
      <c r="BV43" s="428"/>
      <c r="BW43" s="428"/>
      <c r="BX43" s="428"/>
      <c r="BY43" s="428"/>
      <c r="BZ43" s="428"/>
      <c r="CA43" s="428"/>
      <c r="CB43" s="428"/>
      <c r="CC43" s="428"/>
      <c r="CD43" s="428"/>
      <c r="CE43" s="429"/>
      <c r="CF43" s="430">
        <f t="shared" si="23"/>
        <v>0</v>
      </c>
      <c r="CG43" s="1449"/>
      <c r="CH43" s="440" t="str">
        <f t="shared" si="24"/>
        <v>N</v>
      </c>
      <c r="CI43" s="528" t="str">
        <f t="shared" si="25"/>
        <v>Chicken Sandwich</v>
      </c>
      <c r="CJ43" s="565" t="str">
        <f t="shared" si="26"/>
        <v>SAN8</v>
      </c>
      <c r="CK43" s="269"/>
      <c r="CL43" s="428"/>
      <c r="CM43" s="428"/>
      <c r="CN43" s="428"/>
      <c r="CO43" s="428"/>
      <c r="CP43" s="428"/>
      <c r="CQ43" s="428"/>
      <c r="CR43" s="428"/>
      <c r="CS43" s="428"/>
      <c r="CT43" s="428"/>
      <c r="CU43" s="428"/>
      <c r="CV43" s="428"/>
      <c r="CW43" s="428"/>
      <c r="CX43" s="428"/>
      <c r="CY43" s="428"/>
      <c r="CZ43" s="429"/>
      <c r="DA43" s="430">
        <f t="shared" si="27"/>
        <v>0</v>
      </c>
      <c r="DB43" s="1449"/>
      <c r="DC43" s="440" t="str">
        <f t="shared" si="28"/>
        <v>N</v>
      </c>
      <c r="DD43" s="528" t="str">
        <f t="shared" si="29"/>
        <v>Chicken Sandwich</v>
      </c>
      <c r="DE43" s="565" t="str">
        <f t="shared" si="30"/>
        <v>SAN8</v>
      </c>
      <c r="DF43" s="269">
        <f t="shared" si="31"/>
        <v>0</v>
      </c>
      <c r="DG43" s="428">
        <f t="shared" si="32"/>
        <v>0</v>
      </c>
      <c r="DH43" s="428">
        <f t="shared" si="33"/>
        <v>0</v>
      </c>
      <c r="DI43" s="428">
        <f t="shared" si="34"/>
        <v>0</v>
      </c>
      <c r="DJ43" s="428">
        <f t="shared" si="35"/>
        <v>0</v>
      </c>
      <c r="DK43" s="428">
        <f t="shared" si="36"/>
        <v>0</v>
      </c>
      <c r="DL43" s="428">
        <f t="shared" si="37"/>
        <v>0</v>
      </c>
      <c r="DM43" s="428">
        <f t="shared" si="38"/>
        <v>0</v>
      </c>
      <c r="DN43" s="428">
        <f t="shared" si="39"/>
        <v>0</v>
      </c>
      <c r="DO43" s="428">
        <f t="shared" si="40"/>
        <v>0</v>
      </c>
      <c r="DP43" s="428">
        <f t="shared" si="41"/>
        <v>0</v>
      </c>
      <c r="DQ43" s="428">
        <f t="shared" si="42"/>
        <v>0</v>
      </c>
      <c r="DR43" s="428">
        <f t="shared" si="43"/>
        <v>0</v>
      </c>
      <c r="DS43" s="428">
        <f t="shared" si="44"/>
        <v>0</v>
      </c>
      <c r="DT43" s="428">
        <f t="shared" si="45"/>
        <v>0</v>
      </c>
      <c r="DU43" s="429">
        <f t="shared" si="46"/>
        <v>0</v>
      </c>
      <c r="DV43" s="430">
        <f t="shared" si="47"/>
        <v>0</v>
      </c>
      <c r="DW43" s="440" t="str">
        <f t="shared" si="48"/>
        <v>N</v>
      </c>
      <c r="DX43" s="528" t="str">
        <f t="shared" si="49"/>
        <v>Chicken Sandwich</v>
      </c>
      <c r="DY43" s="565" t="str">
        <f t="shared" si="50"/>
        <v>SAN8</v>
      </c>
      <c r="DZ43" s="269">
        <f t="shared" si="51"/>
        <v>0</v>
      </c>
      <c r="EA43" s="428">
        <f t="shared" si="52"/>
        <v>0</v>
      </c>
      <c r="EB43" s="428">
        <f t="shared" si="53"/>
        <v>0</v>
      </c>
      <c r="EC43" s="428">
        <f t="shared" si="54"/>
        <v>0</v>
      </c>
      <c r="ED43" s="428">
        <f t="shared" si="55"/>
        <v>0</v>
      </c>
      <c r="EE43" s="428">
        <f t="shared" si="56"/>
        <v>0</v>
      </c>
      <c r="EF43" s="428">
        <f t="shared" si="57"/>
        <v>0</v>
      </c>
      <c r="EG43" s="428">
        <f t="shared" si="58"/>
        <v>0</v>
      </c>
      <c r="EH43" s="428">
        <f t="shared" si="59"/>
        <v>0</v>
      </c>
      <c r="EI43" s="428">
        <f t="shared" si="60"/>
        <v>0</v>
      </c>
      <c r="EJ43" s="428">
        <f t="shared" si="61"/>
        <v>0</v>
      </c>
      <c r="EK43" s="428">
        <f t="shared" si="62"/>
        <v>0</v>
      </c>
      <c r="EL43" s="428">
        <f t="shared" si="63"/>
        <v>0</v>
      </c>
      <c r="EM43" s="428">
        <f t="shared" si="64"/>
        <v>0</v>
      </c>
      <c r="EN43" s="428">
        <f t="shared" si="65"/>
        <v>0</v>
      </c>
      <c r="EO43" s="429">
        <f t="shared" si="66"/>
        <v>0</v>
      </c>
      <c r="EP43" s="430">
        <f t="shared" si="67"/>
        <v>0</v>
      </c>
      <c r="EQ43" s="440" t="str">
        <f t="shared" si="68"/>
        <v>N</v>
      </c>
      <c r="ER43" s="528" t="str">
        <f t="shared" si="69"/>
        <v>Chicken Sandwich</v>
      </c>
      <c r="ES43" s="565" t="str">
        <f t="shared" si="70"/>
        <v>SAN8</v>
      </c>
      <c r="ET43" s="269">
        <f t="shared" si="71"/>
        <v>0</v>
      </c>
      <c r="EU43" s="428">
        <f t="shared" si="72"/>
        <v>0</v>
      </c>
      <c r="EV43" s="428">
        <f t="shared" si="73"/>
        <v>0</v>
      </c>
      <c r="EW43" s="428">
        <f t="shared" si="74"/>
        <v>0</v>
      </c>
      <c r="EX43" s="428">
        <f t="shared" si="75"/>
        <v>0</v>
      </c>
      <c r="EY43" s="428">
        <f t="shared" si="76"/>
        <v>0</v>
      </c>
      <c r="EZ43" s="428">
        <f t="shared" si="77"/>
        <v>0</v>
      </c>
      <c r="FA43" s="428">
        <f t="shared" si="78"/>
        <v>0</v>
      </c>
      <c r="FB43" s="428">
        <f t="shared" si="79"/>
        <v>0</v>
      </c>
      <c r="FC43" s="428">
        <f t="shared" si="80"/>
        <v>0</v>
      </c>
      <c r="FD43" s="428">
        <f t="shared" si="81"/>
        <v>0</v>
      </c>
      <c r="FE43" s="428">
        <f t="shared" si="82"/>
        <v>0</v>
      </c>
      <c r="FF43" s="428">
        <f t="shared" si="83"/>
        <v>0</v>
      </c>
      <c r="FG43" s="428">
        <f t="shared" si="84"/>
        <v>0</v>
      </c>
      <c r="FH43" s="428">
        <f t="shared" si="85"/>
        <v>0</v>
      </c>
      <c r="FI43" s="429">
        <f t="shared" si="86"/>
        <v>0</v>
      </c>
      <c r="FJ43" s="430">
        <f t="shared" si="87"/>
        <v>0</v>
      </c>
    </row>
    <row r="44" spans="1:166" ht="20.100000000000001" customHeight="1" x14ac:dyDescent="0.25">
      <c r="A44" s="449" t="str">
        <f t="shared" si="13"/>
        <v>N</v>
      </c>
      <c r="B44" s="526" t="str">
        <f>'Delivery Summary'!B44</f>
        <v>Kurakkan Plain Bun (35g)</v>
      </c>
      <c r="C44" s="565" t="str">
        <f>'Delivery Summary'!C44</f>
        <v>PR5</v>
      </c>
      <c r="D44" s="269"/>
      <c r="E44" s="428"/>
      <c r="F44" s="428"/>
      <c r="G44" s="428"/>
      <c r="H44" s="428"/>
      <c r="I44" s="428"/>
      <c r="J44" s="428"/>
      <c r="K44" s="428"/>
      <c r="L44" s="428"/>
      <c r="M44" s="270"/>
      <c r="N44" s="428"/>
      <c r="O44" s="428"/>
      <c r="P44" s="428"/>
      <c r="Q44" s="428"/>
      <c r="R44" s="428"/>
      <c r="S44" s="429"/>
      <c r="T44" s="430">
        <f t="shared" si="14"/>
        <v>0</v>
      </c>
      <c r="U44" s="1449"/>
      <c r="W44" s="440" t="str">
        <f t="shared" si="88"/>
        <v>N</v>
      </c>
      <c r="X44" s="526" t="str">
        <f t="shared" si="15"/>
        <v>Kurakkan Plain Bun (35g)</v>
      </c>
      <c r="Y44" s="565" t="str">
        <f t="shared" si="16"/>
        <v>PR5</v>
      </c>
      <c r="Z44" s="269"/>
      <c r="AA44" s="428"/>
      <c r="AB44" s="428"/>
      <c r="AC44" s="428"/>
      <c r="AD44" s="428"/>
      <c r="AE44" s="428"/>
      <c r="AF44" s="428"/>
      <c r="AG44" s="428"/>
      <c r="AH44" s="428"/>
      <c r="AI44" s="270"/>
      <c r="AJ44" s="428"/>
      <c r="AK44" s="428"/>
      <c r="AL44" s="428"/>
      <c r="AM44" s="428"/>
      <c r="AN44" s="428"/>
      <c r="AO44" s="429"/>
      <c r="AP44" s="430">
        <f t="shared" si="17"/>
        <v>0</v>
      </c>
      <c r="AQ44" s="1449"/>
      <c r="AR44" s="440" t="str">
        <f t="shared" si="89"/>
        <v>N</v>
      </c>
      <c r="AS44" s="526" t="str">
        <f t="shared" si="18"/>
        <v>Kurakkan Plain Bun (35g)</v>
      </c>
      <c r="AT44" s="565" t="str">
        <f t="shared" si="19"/>
        <v>PR5</v>
      </c>
      <c r="AU44" s="269"/>
      <c r="AV44" s="428"/>
      <c r="AW44" s="428"/>
      <c r="AX44" s="428"/>
      <c r="AY44" s="428"/>
      <c r="AZ44" s="428"/>
      <c r="BA44" s="428"/>
      <c r="BB44" s="428"/>
      <c r="BC44" s="428"/>
      <c r="BD44" s="270"/>
      <c r="BE44" s="428"/>
      <c r="BF44" s="428"/>
      <c r="BG44" s="428"/>
      <c r="BH44" s="428"/>
      <c r="BI44" s="428"/>
      <c r="BJ44" s="429"/>
      <c r="BK44" s="430">
        <f t="shared" si="20"/>
        <v>0</v>
      </c>
      <c r="BL44" s="1449"/>
      <c r="BM44" s="440" t="str">
        <f t="shared" si="90"/>
        <v>N</v>
      </c>
      <c r="BN44" s="526" t="str">
        <f t="shared" si="21"/>
        <v>Kurakkan Plain Bun (35g)</v>
      </c>
      <c r="BO44" s="565" t="str">
        <f t="shared" si="22"/>
        <v>PR5</v>
      </c>
      <c r="BP44" s="269"/>
      <c r="BQ44" s="428"/>
      <c r="BR44" s="428"/>
      <c r="BS44" s="428"/>
      <c r="BT44" s="428"/>
      <c r="BU44" s="428"/>
      <c r="BV44" s="428"/>
      <c r="BW44" s="428"/>
      <c r="BX44" s="428"/>
      <c r="BY44" s="270"/>
      <c r="BZ44" s="428"/>
      <c r="CA44" s="428"/>
      <c r="CB44" s="428"/>
      <c r="CC44" s="428"/>
      <c r="CD44" s="428"/>
      <c r="CE44" s="429"/>
      <c r="CF44" s="430">
        <f t="shared" si="23"/>
        <v>0</v>
      </c>
      <c r="CG44" s="1449"/>
      <c r="CH44" s="440" t="str">
        <f t="shared" si="24"/>
        <v>N</v>
      </c>
      <c r="CI44" s="526" t="str">
        <f t="shared" si="25"/>
        <v>Kurakkan Plain Bun (35g)</v>
      </c>
      <c r="CJ44" s="565" t="str">
        <f t="shared" si="26"/>
        <v>PR5</v>
      </c>
      <c r="CK44" s="269"/>
      <c r="CL44" s="428"/>
      <c r="CM44" s="428"/>
      <c r="CN44" s="428"/>
      <c r="CO44" s="428"/>
      <c r="CP44" s="428"/>
      <c r="CQ44" s="428"/>
      <c r="CR44" s="428"/>
      <c r="CS44" s="428"/>
      <c r="CT44" s="270"/>
      <c r="CU44" s="428"/>
      <c r="CV44" s="428"/>
      <c r="CW44" s="428"/>
      <c r="CX44" s="428"/>
      <c r="CY44" s="428"/>
      <c r="CZ44" s="429"/>
      <c r="DA44" s="430">
        <f t="shared" si="27"/>
        <v>0</v>
      </c>
      <c r="DB44" s="1449"/>
      <c r="DC44" s="440" t="str">
        <f t="shared" si="28"/>
        <v>N</v>
      </c>
      <c r="DD44" s="526" t="str">
        <f t="shared" si="29"/>
        <v>Kurakkan Plain Bun (35g)</v>
      </c>
      <c r="DE44" s="565" t="str">
        <f t="shared" si="30"/>
        <v>PR5</v>
      </c>
      <c r="DF44" s="269">
        <f t="shared" si="31"/>
        <v>0</v>
      </c>
      <c r="DG44" s="428">
        <f t="shared" si="32"/>
        <v>0</v>
      </c>
      <c r="DH44" s="428">
        <f t="shared" si="33"/>
        <v>0</v>
      </c>
      <c r="DI44" s="428">
        <f t="shared" si="34"/>
        <v>0</v>
      </c>
      <c r="DJ44" s="428">
        <f t="shared" si="35"/>
        <v>0</v>
      </c>
      <c r="DK44" s="428">
        <f t="shared" si="36"/>
        <v>0</v>
      </c>
      <c r="DL44" s="428">
        <f t="shared" si="37"/>
        <v>0</v>
      </c>
      <c r="DM44" s="428">
        <f t="shared" si="38"/>
        <v>0</v>
      </c>
      <c r="DN44" s="428">
        <f t="shared" si="39"/>
        <v>0</v>
      </c>
      <c r="DO44" s="270">
        <f t="shared" si="40"/>
        <v>0</v>
      </c>
      <c r="DP44" s="428">
        <f t="shared" si="41"/>
        <v>0</v>
      </c>
      <c r="DQ44" s="428">
        <f t="shared" si="42"/>
        <v>0</v>
      </c>
      <c r="DR44" s="428">
        <f t="shared" si="43"/>
        <v>0</v>
      </c>
      <c r="DS44" s="428">
        <f t="shared" si="44"/>
        <v>0</v>
      </c>
      <c r="DT44" s="428">
        <f t="shared" si="45"/>
        <v>0</v>
      </c>
      <c r="DU44" s="429">
        <f t="shared" si="46"/>
        <v>0</v>
      </c>
      <c r="DV44" s="430">
        <f t="shared" si="47"/>
        <v>0</v>
      </c>
      <c r="DW44" s="440" t="str">
        <f t="shared" si="48"/>
        <v>N</v>
      </c>
      <c r="DX44" s="526" t="str">
        <f t="shared" si="49"/>
        <v>Kurakkan Plain Bun (35g)</v>
      </c>
      <c r="DY44" s="565" t="str">
        <f t="shared" si="50"/>
        <v>PR5</v>
      </c>
      <c r="DZ44" s="269">
        <f t="shared" si="51"/>
        <v>0</v>
      </c>
      <c r="EA44" s="428">
        <f t="shared" si="52"/>
        <v>0</v>
      </c>
      <c r="EB44" s="428">
        <f t="shared" si="53"/>
        <v>0</v>
      </c>
      <c r="EC44" s="428">
        <f t="shared" si="54"/>
        <v>0</v>
      </c>
      <c r="ED44" s="428">
        <f t="shared" si="55"/>
        <v>0</v>
      </c>
      <c r="EE44" s="428">
        <f t="shared" si="56"/>
        <v>0</v>
      </c>
      <c r="EF44" s="428">
        <f t="shared" si="57"/>
        <v>0</v>
      </c>
      <c r="EG44" s="428">
        <f t="shared" si="58"/>
        <v>0</v>
      </c>
      <c r="EH44" s="428">
        <f t="shared" si="59"/>
        <v>0</v>
      </c>
      <c r="EI44" s="270">
        <f t="shared" si="60"/>
        <v>0</v>
      </c>
      <c r="EJ44" s="428">
        <f t="shared" si="61"/>
        <v>0</v>
      </c>
      <c r="EK44" s="428">
        <f t="shared" si="62"/>
        <v>0</v>
      </c>
      <c r="EL44" s="428">
        <f t="shared" si="63"/>
        <v>0</v>
      </c>
      <c r="EM44" s="428">
        <f t="shared" si="64"/>
        <v>0</v>
      </c>
      <c r="EN44" s="428">
        <f t="shared" si="65"/>
        <v>0</v>
      </c>
      <c r="EO44" s="429">
        <f t="shared" si="66"/>
        <v>0</v>
      </c>
      <c r="EP44" s="430">
        <f t="shared" si="67"/>
        <v>0</v>
      </c>
      <c r="EQ44" s="440" t="str">
        <f t="shared" si="68"/>
        <v>N</v>
      </c>
      <c r="ER44" s="526" t="str">
        <f t="shared" si="69"/>
        <v>Kurakkan Plain Bun (35g)</v>
      </c>
      <c r="ES44" s="565" t="str">
        <f t="shared" si="70"/>
        <v>PR5</v>
      </c>
      <c r="ET44" s="269">
        <f t="shared" si="71"/>
        <v>0</v>
      </c>
      <c r="EU44" s="428">
        <f t="shared" si="72"/>
        <v>0</v>
      </c>
      <c r="EV44" s="428">
        <f t="shared" si="73"/>
        <v>0</v>
      </c>
      <c r="EW44" s="428">
        <f t="shared" si="74"/>
        <v>0</v>
      </c>
      <c r="EX44" s="428">
        <f t="shared" si="75"/>
        <v>0</v>
      </c>
      <c r="EY44" s="428">
        <f t="shared" si="76"/>
        <v>0</v>
      </c>
      <c r="EZ44" s="428">
        <f t="shared" si="77"/>
        <v>0</v>
      </c>
      <c r="FA44" s="428">
        <f t="shared" si="78"/>
        <v>0</v>
      </c>
      <c r="FB44" s="428">
        <f t="shared" si="79"/>
        <v>0</v>
      </c>
      <c r="FC44" s="270">
        <f t="shared" si="80"/>
        <v>0</v>
      </c>
      <c r="FD44" s="428">
        <f t="shared" si="81"/>
        <v>0</v>
      </c>
      <c r="FE44" s="428">
        <f t="shared" si="82"/>
        <v>0</v>
      </c>
      <c r="FF44" s="428">
        <f t="shared" si="83"/>
        <v>0</v>
      </c>
      <c r="FG44" s="428">
        <f t="shared" si="84"/>
        <v>0</v>
      </c>
      <c r="FH44" s="428">
        <f t="shared" si="85"/>
        <v>0</v>
      </c>
      <c r="FI44" s="429">
        <f t="shared" si="86"/>
        <v>0</v>
      </c>
      <c r="FJ44" s="430">
        <f t="shared" si="87"/>
        <v>0</v>
      </c>
    </row>
    <row r="45" spans="1:166" ht="20.100000000000001" customHeight="1" x14ac:dyDescent="0.25">
      <c r="A45" s="449" t="str">
        <f t="shared" si="13"/>
        <v>Y</v>
      </c>
      <c r="B45" s="527" t="str">
        <f>'Delivery Summary'!B45</f>
        <v>Beef Rotty</v>
      </c>
      <c r="C45" s="565" t="str">
        <f>'Delivery Summary'!C45</f>
        <v>RO6</v>
      </c>
      <c r="D45" s="269"/>
      <c r="E45" s="428">
        <v>5</v>
      </c>
      <c r="F45" s="428"/>
      <c r="G45" s="428"/>
      <c r="H45" s="428">
        <v>0</v>
      </c>
      <c r="I45" s="428">
        <v>2</v>
      </c>
      <c r="J45" s="428">
        <v>0</v>
      </c>
      <c r="K45" s="428">
        <v>3</v>
      </c>
      <c r="L45" s="428">
        <v>0</v>
      </c>
      <c r="M45" s="270">
        <v>0</v>
      </c>
      <c r="N45" s="428">
        <v>5</v>
      </c>
      <c r="O45" s="428">
        <v>0</v>
      </c>
      <c r="P45" s="428">
        <v>5</v>
      </c>
      <c r="Q45" s="428">
        <v>5</v>
      </c>
      <c r="R45" s="428">
        <v>5</v>
      </c>
      <c r="S45" s="429"/>
      <c r="T45" s="430">
        <f t="shared" si="14"/>
        <v>30</v>
      </c>
      <c r="U45" s="1449"/>
      <c r="W45" s="440" t="str">
        <f t="shared" si="88"/>
        <v>Y</v>
      </c>
      <c r="X45" s="527" t="str">
        <f t="shared" si="15"/>
        <v>Beef Rotty</v>
      </c>
      <c r="Y45" s="565" t="str">
        <f t="shared" si="16"/>
        <v>RO6</v>
      </c>
      <c r="Z45" s="269"/>
      <c r="AA45" s="428">
        <v>5</v>
      </c>
      <c r="AB45" s="428"/>
      <c r="AC45" s="428"/>
      <c r="AD45" s="428">
        <v>0</v>
      </c>
      <c r="AE45" s="428">
        <v>2</v>
      </c>
      <c r="AF45" s="428">
        <v>0</v>
      </c>
      <c r="AG45" s="428">
        <v>3</v>
      </c>
      <c r="AH45" s="428">
        <v>0</v>
      </c>
      <c r="AI45" s="270">
        <v>0</v>
      </c>
      <c r="AJ45" s="428">
        <v>5</v>
      </c>
      <c r="AK45" s="428">
        <v>0</v>
      </c>
      <c r="AL45" s="428">
        <v>5</v>
      </c>
      <c r="AM45" s="428">
        <v>5</v>
      </c>
      <c r="AN45" s="428">
        <v>5</v>
      </c>
      <c r="AO45" s="429"/>
      <c r="AP45" s="430">
        <f t="shared" si="17"/>
        <v>30</v>
      </c>
      <c r="AQ45" s="1449"/>
      <c r="AR45" s="440" t="str">
        <f t="shared" si="89"/>
        <v>Y</v>
      </c>
      <c r="AS45" s="527" t="str">
        <f t="shared" si="18"/>
        <v>Beef Rotty</v>
      </c>
      <c r="AT45" s="565" t="str">
        <f t="shared" si="19"/>
        <v>RO6</v>
      </c>
      <c r="AU45" s="269"/>
      <c r="AV45" s="428">
        <v>5</v>
      </c>
      <c r="AW45" s="428"/>
      <c r="AX45" s="428"/>
      <c r="AY45" s="428">
        <v>0</v>
      </c>
      <c r="AZ45" s="428">
        <v>2</v>
      </c>
      <c r="BA45" s="428">
        <v>0</v>
      </c>
      <c r="BB45" s="428">
        <v>3</v>
      </c>
      <c r="BC45" s="428">
        <v>0</v>
      </c>
      <c r="BD45" s="270">
        <v>0</v>
      </c>
      <c r="BE45" s="428">
        <v>5</v>
      </c>
      <c r="BF45" s="428">
        <v>0</v>
      </c>
      <c r="BG45" s="428">
        <v>5</v>
      </c>
      <c r="BH45" s="428">
        <v>5</v>
      </c>
      <c r="BI45" s="428">
        <v>5</v>
      </c>
      <c r="BJ45" s="429"/>
      <c r="BK45" s="430">
        <f t="shared" si="20"/>
        <v>30</v>
      </c>
      <c r="BL45" s="1449"/>
      <c r="BM45" s="440" t="str">
        <f t="shared" si="90"/>
        <v>Y</v>
      </c>
      <c r="BN45" s="527" t="str">
        <f t="shared" si="21"/>
        <v>Beef Rotty</v>
      </c>
      <c r="BO45" s="565" t="str">
        <f t="shared" si="22"/>
        <v>RO6</v>
      </c>
      <c r="BP45" s="269"/>
      <c r="BQ45" s="428">
        <v>5</v>
      </c>
      <c r="BR45" s="428"/>
      <c r="BS45" s="428"/>
      <c r="BT45" s="428">
        <v>0</v>
      </c>
      <c r="BU45" s="428">
        <v>2</v>
      </c>
      <c r="BV45" s="428">
        <v>0</v>
      </c>
      <c r="BW45" s="428">
        <v>3</v>
      </c>
      <c r="BX45" s="428">
        <v>0</v>
      </c>
      <c r="BY45" s="270">
        <v>0</v>
      </c>
      <c r="BZ45" s="428">
        <v>5</v>
      </c>
      <c r="CA45" s="428">
        <v>0</v>
      </c>
      <c r="CB45" s="428">
        <v>5</v>
      </c>
      <c r="CC45" s="428">
        <v>5</v>
      </c>
      <c r="CD45" s="428">
        <v>5</v>
      </c>
      <c r="CE45" s="429"/>
      <c r="CF45" s="430">
        <f t="shared" si="23"/>
        <v>30</v>
      </c>
      <c r="CG45" s="1449"/>
      <c r="CH45" s="440" t="str">
        <f t="shared" si="24"/>
        <v>N</v>
      </c>
      <c r="CI45" s="527" t="str">
        <f t="shared" si="25"/>
        <v>Beef Rotty</v>
      </c>
      <c r="CJ45" s="565" t="str">
        <f t="shared" si="26"/>
        <v>RO6</v>
      </c>
      <c r="CK45" s="269"/>
      <c r="CL45" s="428"/>
      <c r="CM45" s="428"/>
      <c r="CN45" s="428"/>
      <c r="CO45" s="428"/>
      <c r="CP45" s="428"/>
      <c r="CQ45" s="428"/>
      <c r="CR45" s="428"/>
      <c r="CS45" s="428"/>
      <c r="CT45" s="270"/>
      <c r="CU45" s="428"/>
      <c r="CV45" s="428"/>
      <c r="CW45" s="428"/>
      <c r="CX45" s="428"/>
      <c r="CY45" s="428"/>
      <c r="CZ45" s="429"/>
      <c r="DA45" s="430">
        <f t="shared" si="27"/>
        <v>0</v>
      </c>
      <c r="DB45" s="1449"/>
      <c r="DC45" s="440" t="str">
        <f t="shared" si="28"/>
        <v>Y</v>
      </c>
      <c r="DD45" s="527" t="str">
        <f t="shared" si="29"/>
        <v>Beef Rotty</v>
      </c>
      <c r="DE45" s="565" t="str">
        <f t="shared" si="30"/>
        <v>RO6</v>
      </c>
      <c r="DF45" s="269">
        <f t="shared" si="31"/>
        <v>0</v>
      </c>
      <c r="DG45" s="428">
        <f t="shared" si="32"/>
        <v>5</v>
      </c>
      <c r="DH45" s="428">
        <f t="shared" si="33"/>
        <v>0</v>
      </c>
      <c r="DI45" s="428">
        <f t="shared" si="34"/>
        <v>0</v>
      </c>
      <c r="DJ45" s="428">
        <f t="shared" si="35"/>
        <v>0</v>
      </c>
      <c r="DK45" s="428">
        <f t="shared" si="36"/>
        <v>2</v>
      </c>
      <c r="DL45" s="428">
        <f t="shared" si="37"/>
        <v>0</v>
      </c>
      <c r="DM45" s="428">
        <f t="shared" si="38"/>
        <v>3</v>
      </c>
      <c r="DN45" s="428">
        <f t="shared" si="39"/>
        <v>0</v>
      </c>
      <c r="DO45" s="270">
        <f t="shared" si="40"/>
        <v>0</v>
      </c>
      <c r="DP45" s="428">
        <f t="shared" si="41"/>
        <v>5</v>
      </c>
      <c r="DQ45" s="428">
        <f t="shared" si="42"/>
        <v>0</v>
      </c>
      <c r="DR45" s="428">
        <f t="shared" si="43"/>
        <v>5</v>
      </c>
      <c r="DS45" s="428">
        <f t="shared" si="44"/>
        <v>5</v>
      </c>
      <c r="DT45" s="428">
        <f t="shared" si="45"/>
        <v>5</v>
      </c>
      <c r="DU45" s="429">
        <f t="shared" si="46"/>
        <v>0</v>
      </c>
      <c r="DV45" s="430">
        <f t="shared" si="47"/>
        <v>30</v>
      </c>
      <c r="DW45" s="440" t="str">
        <f t="shared" si="48"/>
        <v>Y</v>
      </c>
      <c r="DX45" s="527" t="str">
        <f t="shared" si="49"/>
        <v>Beef Rotty</v>
      </c>
      <c r="DY45" s="565" t="str">
        <f t="shared" si="50"/>
        <v>RO6</v>
      </c>
      <c r="DZ45" s="269">
        <f t="shared" si="51"/>
        <v>0</v>
      </c>
      <c r="EA45" s="428">
        <f t="shared" si="52"/>
        <v>5</v>
      </c>
      <c r="EB45" s="428">
        <f t="shared" si="53"/>
        <v>0</v>
      </c>
      <c r="EC45" s="428">
        <f t="shared" si="54"/>
        <v>0</v>
      </c>
      <c r="ED45" s="428">
        <f t="shared" si="55"/>
        <v>0</v>
      </c>
      <c r="EE45" s="428">
        <f t="shared" si="56"/>
        <v>2</v>
      </c>
      <c r="EF45" s="428">
        <f t="shared" si="57"/>
        <v>0</v>
      </c>
      <c r="EG45" s="428">
        <f t="shared" si="58"/>
        <v>3</v>
      </c>
      <c r="EH45" s="428">
        <f t="shared" si="59"/>
        <v>0</v>
      </c>
      <c r="EI45" s="270">
        <f t="shared" si="60"/>
        <v>0</v>
      </c>
      <c r="EJ45" s="428">
        <f t="shared" si="61"/>
        <v>5</v>
      </c>
      <c r="EK45" s="428">
        <f t="shared" si="62"/>
        <v>0</v>
      </c>
      <c r="EL45" s="428">
        <f t="shared" si="63"/>
        <v>5</v>
      </c>
      <c r="EM45" s="428">
        <f t="shared" si="64"/>
        <v>5</v>
      </c>
      <c r="EN45" s="428">
        <f t="shared" si="65"/>
        <v>5</v>
      </c>
      <c r="EO45" s="429">
        <f t="shared" si="66"/>
        <v>0</v>
      </c>
      <c r="EP45" s="430">
        <f t="shared" si="67"/>
        <v>30</v>
      </c>
      <c r="EQ45" s="440" t="str">
        <f t="shared" si="68"/>
        <v>Y</v>
      </c>
      <c r="ER45" s="527" t="str">
        <f t="shared" si="69"/>
        <v>Beef Rotty</v>
      </c>
      <c r="ES45" s="565" t="str">
        <f t="shared" si="70"/>
        <v>RO6</v>
      </c>
      <c r="ET45" s="269">
        <f t="shared" si="71"/>
        <v>0</v>
      </c>
      <c r="EU45" s="428">
        <f t="shared" si="72"/>
        <v>5</v>
      </c>
      <c r="EV45" s="428">
        <f t="shared" si="73"/>
        <v>0</v>
      </c>
      <c r="EW45" s="428">
        <f t="shared" si="74"/>
        <v>0</v>
      </c>
      <c r="EX45" s="428">
        <f t="shared" si="75"/>
        <v>0</v>
      </c>
      <c r="EY45" s="428">
        <f t="shared" si="76"/>
        <v>2</v>
      </c>
      <c r="EZ45" s="428">
        <f t="shared" si="77"/>
        <v>0</v>
      </c>
      <c r="FA45" s="428">
        <f t="shared" si="78"/>
        <v>3</v>
      </c>
      <c r="FB45" s="428">
        <f t="shared" si="79"/>
        <v>0</v>
      </c>
      <c r="FC45" s="270">
        <f t="shared" si="80"/>
        <v>0</v>
      </c>
      <c r="FD45" s="428">
        <f t="shared" si="81"/>
        <v>5</v>
      </c>
      <c r="FE45" s="428">
        <f t="shared" si="82"/>
        <v>0</v>
      </c>
      <c r="FF45" s="428">
        <f t="shared" si="83"/>
        <v>5</v>
      </c>
      <c r="FG45" s="428">
        <f t="shared" si="84"/>
        <v>5</v>
      </c>
      <c r="FH45" s="428">
        <f t="shared" si="85"/>
        <v>5</v>
      </c>
      <c r="FI45" s="429">
        <f t="shared" si="86"/>
        <v>0</v>
      </c>
      <c r="FJ45" s="430">
        <f t="shared" si="87"/>
        <v>30</v>
      </c>
    </row>
    <row r="46" spans="1:166" ht="20.100000000000001" customHeight="1" x14ac:dyDescent="0.25">
      <c r="A46" s="449" t="str">
        <f t="shared" si="13"/>
        <v>N</v>
      </c>
      <c r="B46" s="526" t="str">
        <f>'Delivery Summary'!B46</f>
        <v>Vegetable Cutlet</v>
      </c>
      <c r="C46" s="565" t="str">
        <f>'Delivery Summary'!C46</f>
        <v>SE1</v>
      </c>
      <c r="D46" s="269"/>
      <c r="E46" s="428"/>
      <c r="F46" s="428"/>
      <c r="G46" s="428"/>
      <c r="H46" s="428"/>
      <c r="I46" s="428"/>
      <c r="J46" s="428"/>
      <c r="K46" s="428"/>
      <c r="L46" s="428"/>
      <c r="M46" s="270"/>
      <c r="N46" s="428"/>
      <c r="O46" s="428"/>
      <c r="P46" s="428"/>
      <c r="Q46" s="428"/>
      <c r="R46" s="428"/>
      <c r="S46" s="429"/>
      <c r="T46" s="430">
        <f t="shared" si="14"/>
        <v>0</v>
      </c>
      <c r="U46" s="1449"/>
      <c r="W46" s="440" t="str">
        <f t="shared" si="88"/>
        <v>N</v>
      </c>
      <c r="X46" s="526" t="str">
        <f t="shared" si="15"/>
        <v>Vegetable Cutlet</v>
      </c>
      <c r="Y46" s="565" t="str">
        <f t="shared" si="16"/>
        <v>SE1</v>
      </c>
      <c r="Z46" s="269"/>
      <c r="AA46" s="428"/>
      <c r="AB46" s="428"/>
      <c r="AC46" s="428"/>
      <c r="AD46" s="428"/>
      <c r="AE46" s="428"/>
      <c r="AF46" s="428"/>
      <c r="AG46" s="428"/>
      <c r="AH46" s="428"/>
      <c r="AI46" s="270"/>
      <c r="AJ46" s="428"/>
      <c r="AK46" s="428"/>
      <c r="AL46" s="428"/>
      <c r="AM46" s="428"/>
      <c r="AN46" s="428"/>
      <c r="AO46" s="429"/>
      <c r="AP46" s="430">
        <f t="shared" si="17"/>
        <v>0</v>
      </c>
      <c r="AQ46" s="1449"/>
      <c r="AR46" s="440" t="str">
        <f t="shared" si="89"/>
        <v>N</v>
      </c>
      <c r="AS46" s="526" t="str">
        <f t="shared" si="18"/>
        <v>Vegetable Cutlet</v>
      </c>
      <c r="AT46" s="565" t="str">
        <f t="shared" si="19"/>
        <v>SE1</v>
      </c>
      <c r="AU46" s="269"/>
      <c r="AV46" s="428"/>
      <c r="AW46" s="428"/>
      <c r="AX46" s="428"/>
      <c r="AY46" s="428"/>
      <c r="AZ46" s="428"/>
      <c r="BA46" s="428"/>
      <c r="BB46" s="428"/>
      <c r="BC46" s="428"/>
      <c r="BD46" s="270"/>
      <c r="BE46" s="428"/>
      <c r="BF46" s="428"/>
      <c r="BG46" s="428"/>
      <c r="BH46" s="428"/>
      <c r="BI46" s="428"/>
      <c r="BJ46" s="429"/>
      <c r="BK46" s="430">
        <f t="shared" si="20"/>
        <v>0</v>
      </c>
      <c r="BL46" s="1449"/>
      <c r="BM46" s="440" t="str">
        <f t="shared" si="90"/>
        <v>N</v>
      </c>
      <c r="BN46" s="526" t="str">
        <f t="shared" si="21"/>
        <v>Vegetable Cutlet</v>
      </c>
      <c r="BO46" s="565" t="str">
        <f t="shared" si="22"/>
        <v>SE1</v>
      </c>
      <c r="BP46" s="269"/>
      <c r="BQ46" s="428"/>
      <c r="BR46" s="428"/>
      <c r="BS46" s="428"/>
      <c r="BT46" s="428"/>
      <c r="BU46" s="428"/>
      <c r="BV46" s="428"/>
      <c r="BW46" s="428"/>
      <c r="BX46" s="428"/>
      <c r="BY46" s="270"/>
      <c r="BZ46" s="428"/>
      <c r="CA46" s="428"/>
      <c r="CB46" s="428"/>
      <c r="CC46" s="428"/>
      <c r="CD46" s="428"/>
      <c r="CE46" s="429"/>
      <c r="CF46" s="430">
        <f t="shared" si="23"/>
        <v>0</v>
      </c>
      <c r="CG46" s="1449"/>
      <c r="CH46" s="440" t="str">
        <f t="shared" si="24"/>
        <v>N</v>
      </c>
      <c r="CI46" s="526" t="str">
        <f t="shared" si="25"/>
        <v>Vegetable Cutlet</v>
      </c>
      <c r="CJ46" s="565" t="str">
        <f t="shared" si="26"/>
        <v>SE1</v>
      </c>
      <c r="CK46" s="269"/>
      <c r="CL46" s="428"/>
      <c r="CM46" s="428"/>
      <c r="CN46" s="428"/>
      <c r="CO46" s="428"/>
      <c r="CP46" s="428"/>
      <c r="CQ46" s="428"/>
      <c r="CR46" s="428"/>
      <c r="CS46" s="428"/>
      <c r="CT46" s="270"/>
      <c r="CU46" s="428"/>
      <c r="CV46" s="428"/>
      <c r="CW46" s="428"/>
      <c r="CX46" s="428"/>
      <c r="CY46" s="428"/>
      <c r="CZ46" s="429"/>
      <c r="DA46" s="430">
        <f t="shared" si="27"/>
        <v>0</v>
      </c>
      <c r="DB46" s="1449"/>
      <c r="DC46" s="440" t="str">
        <f t="shared" si="28"/>
        <v>N</v>
      </c>
      <c r="DD46" s="526" t="str">
        <f t="shared" si="29"/>
        <v>Vegetable Cutlet</v>
      </c>
      <c r="DE46" s="565" t="str">
        <f t="shared" si="30"/>
        <v>SE1</v>
      </c>
      <c r="DF46" s="269">
        <f t="shared" si="31"/>
        <v>0</v>
      </c>
      <c r="DG46" s="428">
        <f t="shared" si="32"/>
        <v>0</v>
      </c>
      <c r="DH46" s="428">
        <f t="shared" si="33"/>
        <v>0</v>
      </c>
      <c r="DI46" s="428">
        <f t="shared" si="34"/>
        <v>0</v>
      </c>
      <c r="DJ46" s="428">
        <f t="shared" si="35"/>
        <v>0</v>
      </c>
      <c r="DK46" s="428">
        <f t="shared" si="36"/>
        <v>0</v>
      </c>
      <c r="DL46" s="428">
        <f t="shared" si="37"/>
        <v>0</v>
      </c>
      <c r="DM46" s="428">
        <f t="shared" si="38"/>
        <v>0</v>
      </c>
      <c r="DN46" s="428">
        <f t="shared" si="39"/>
        <v>0</v>
      </c>
      <c r="DO46" s="270">
        <f t="shared" si="40"/>
        <v>0</v>
      </c>
      <c r="DP46" s="428">
        <f t="shared" si="41"/>
        <v>0</v>
      </c>
      <c r="DQ46" s="428">
        <f t="shared" si="42"/>
        <v>0</v>
      </c>
      <c r="DR46" s="428">
        <f t="shared" si="43"/>
        <v>0</v>
      </c>
      <c r="DS46" s="428">
        <f t="shared" si="44"/>
        <v>0</v>
      </c>
      <c r="DT46" s="428">
        <f t="shared" si="45"/>
        <v>0</v>
      </c>
      <c r="DU46" s="429">
        <f t="shared" si="46"/>
        <v>0</v>
      </c>
      <c r="DV46" s="430">
        <f t="shared" si="47"/>
        <v>0</v>
      </c>
      <c r="DW46" s="440" t="str">
        <f t="shared" si="48"/>
        <v>N</v>
      </c>
      <c r="DX46" s="526" t="str">
        <f t="shared" si="49"/>
        <v>Vegetable Cutlet</v>
      </c>
      <c r="DY46" s="565" t="str">
        <f t="shared" si="50"/>
        <v>SE1</v>
      </c>
      <c r="DZ46" s="269">
        <f t="shared" si="51"/>
        <v>0</v>
      </c>
      <c r="EA46" s="428">
        <f t="shared" si="52"/>
        <v>0</v>
      </c>
      <c r="EB46" s="428">
        <f t="shared" si="53"/>
        <v>0</v>
      </c>
      <c r="EC46" s="428">
        <f t="shared" si="54"/>
        <v>0</v>
      </c>
      <c r="ED46" s="428">
        <f t="shared" si="55"/>
        <v>0</v>
      </c>
      <c r="EE46" s="428">
        <f t="shared" si="56"/>
        <v>0</v>
      </c>
      <c r="EF46" s="428">
        <f t="shared" si="57"/>
        <v>0</v>
      </c>
      <c r="EG46" s="428">
        <f t="shared" si="58"/>
        <v>0</v>
      </c>
      <c r="EH46" s="428">
        <f t="shared" si="59"/>
        <v>0</v>
      </c>
      <c r="EI46" s="270">
        <f t="shared" si="60"/>
        <v>0</v>
      </c>
      <c r="EJ46" s="428">
        <f t="shared" si="61"/>
        <v>0</v>
      </c>
      <c r="EK46" s="428">
        <f t="shared" si="62"/>
        <v>0</v>
      </c>
      <c r="EL46" s="428">
        <f t="shared" si="63"/>
        <v>0</v>
      </c>
      <c r="EM46" s="428">
        <f t="shared" si="64"/>
        <v>0</v>
      </c>
      <c r="EN46" s="428">
        <f t="shared" si="65"/>
        <v>0</v>
      </c>
      <c r="EO46" s="429">
        <f t="shared" si="66"/>
        <v>0</v>
      </c>
      <c r="EP46" s="430">
        <f t="shared" si="67"/>
        <v>0</v>
      </c>
      <c r="EQ46" s="440" t="str">
        <f t="shared" si="68"/>
        <v>N</v>
      </c>
      <c r="ER46" s="526" t="str">
        <f t="shared" si="69"/>
        <v>Vegetable Cutlet</v>
      </c>
      <c r="ES46" s="565" t="str">
        <f t="shared" si="70"/>
        <v>SE1</v>
      </c>
      <c r="ET46" s="269">
        <f t="shared" si="71"/>
        <v>0</v>
      </c>
      <c r="EU46" s="428">
        <f t="shared" si="72"/>
        <v>0</v>
      </c>
      <c r="EV46" s="428">
        <f t="shared" si="73"/>
        <v>0</v>
      </c>
      <c r="EW46" s="428">
        <f t="shared" si="74"/>
        <v>0</v>
      </c>
      <c r="EX46" s="428">
        <f t="shared" si="75"/>
        <v>0</v>
      </c>
      <c r="EY46" s="428">
        <f t="shared" si="76"/>
        <v>0</v>
      </c>
      <c r="EZ46" s="428">
        <f t="shared" si="77"/>
        <v>0</v>
      </c>
      <c r="FA46" s="428">
        <f t="shared" si="78"/>
        <v>0</v>
      </c>
      <c r="FB46" s="428">
        <f t="shared" si="79"/>
        <v>0</v>
      </c>
      <c r="FC46" s="270">
        <f t="shared" si="80"/>
        <v>0</v>
      </c>
      <c r="FD46" s="428">
        <f t="shared" si="81"/>
        <v>0</v>
      </c>
      <c r="FE46" s="428">
        <f t="shared" si="82"/>
        <v>0</v>
      </c>
      <c r="FF46" s="428">
        <f t="shared" si="83"/>
        <v>0</v>
      </c>
      <c r="FG46" s="428">
        <f t="shared" si="84"/>
        <v>0</v>
      </c>
      <c r="FH46" s="428">
        <f t="shared" si="85"/>
        <v>0</v>
      </c>
      <c r="FI46" s="429">
        <f t="shared" si="86"/>
        <v>0</v>
      </c>
      <c r="FJ46" s="430">
        <f t="shared" si="87"/>
        <v>0</v>
      </c>
    </row>
    <row r="47" spans="1:166" ht="20.100000000000001" customHeight="1" x14ac:dyDescent="0.25">
      <c r="A47" s="449" t="str">
        <f t="shared" si="13"/>
        <v>N</v>
      </c>
      <c r="B47" s="526" t="str">
        <f>'Delivery Summary'!B47</f>
        <v>Fish Cutlet</v>
      </c>
      <c r="C47" s="565" t="str">
        <f>'Delivery Summary'!C47</f>
        <v>SE2</v>
      </c>
      <c r="D47" s="269"/>
      <c r="E47" s="428"/>
      <c r="F47" s="428"/>
      <c r="G47" s="428"/>
      <c r="H47" s="428"/>
      <c r="I47" s="428"/>
      <c r="J47" s="428"/>
      <c r="K47" s="428"/>
      <c r="L47" s="428"/>
      <c r="M47" s="270"/>
      <c r="N47" s="428"/>
      <c r="O47" s="428"/>
      <c r="P47" s="428"/>
      <c r="Q47" s="428"/>
      <c r="R47" s="428"/>
      <c r="S47" s="429"/>
      <c r="T47" s="430">
        <f t="shared" si="14"/>
        <v>0</v>
      </c>
      <c r="U47" s="1449"/>
      <c r="W47" s="440" t="str">
        <f t="shared" si="88"/>
        <v>N</v>
      </c>
      <c r="X47" s="526" t="str">
        <f t="shared" si="15"/>
        <v>Fish Cutlet</v>
      </c>
      <c r="Y47" s="565" t="str">
        <f t="shared" si="16"/>
        <v>SE2</v>
      </c>
      <c r="Z47" s="269"/>
      <c r="AA47" s="428"/>
      <c r="AB47" s="428"/>
      <c r="AC47" s="428"/>
      <c r="AD47" s="428"/>
      <c r="AE47" s="428"/>
      <c r="AF47" s="428"/>
      <c r="AG47" s="428"/>
      <c r="AH47" s="428"/>
      <c r="AI47" s="270"/>
      <c r="AJ47" s="428"/>
      <c r="AK47" s="428"/>
      <c r="AL47" s="428"/>
      <c r="AM47" s="428"/>
      <c r="AN47" s="428"/>
      <c r="AO47" s="429"/>
      <c r="AP47" s="430">
        <f t="shared" si="17"/>
        <v>0</v>
      </c>
      <c r="AQ47" s="1449"/>
      <c r="AR47" s="440" t="str">
        <f t="shared" si="89"/>
        <v>N</v>
      </c>
      <c r="AS47" s="526" t="str">
        <f t="shared" si="18"/>
        <v>Fish Cutlet</v>
      </c>
      <c r="AT47" s="565" t="str">
        <f t="shared" si="19"/>
        <v>SE2</v>
      </c>
      <c r="AU47" s="269"/>
      <c r="AV47" s="428"/>
      <c r="AW47" s="428"/>
      <c r="AX47" s="428"/>
      <c r="AY47" s="428"/>
      <c r="AZ47" s="428"/>
      <c r="BA47" s="428"/>
      <c r="BB47" s="428"/>
      <c r="BC47" s="428"/>
      <c r="BD47" s="270"/>
      <c r="BE47" s="428"/>
      <c r="BF47" s="428"/>
      <c r="BG47" s="428"/>
      <c r="BH47" s="428"/>
      <c r="BI47" s="428"/>
      <c r="BJ47" s="429"/>
      <c r="BK47" s="430">
        <f t="shared" si="20"/>
        <v>0</v>
      </c>
      <c r="BL47" s="1449"/>
      <c r="BM47" s="440" t="str">
        <f t="shared" si="90"/>
        <v>N</v>
      </c>
      <c r="BN47" s="526" t="str">
        <f t="shared" si="21"/>
        <v>Fish Cutlet</v>
      </c>
      <c r="BO47" s="565" t="str">
        <f t="shared" si="22"/>
        <v>SE2</v>
      </c>
      <c r="BP47" s="269"/>
      <c r="BQ47" s="428"/>
      <c r="BR47" s="428"/>
      <c r="BS47" s="428"/>
      <c r="BT47" s="428"/>
      <c r="BU47" s="428"/>
      <c r="BV47" s="428"/>
      <c r="BW47" s="428"/>
      <c r="BX47" s="428"/>
      <c r="BY47" s="270"/>
      <c r="BZ47" s="428"/>
      <c r="CA47" s="428"/>
      <c r="CB47" s="428"/>
      <c r="CC47" s="428"/>
      <c r="CD47" s="428"/>
      <c r="CE47" s="429"/>
      <c r="CF47" s="430">
        <f t="shared" si="23"/>
        <v>0</v>
      </c>
      <c r="CG47" s="1449"/>
      <c r="CH47" s="440" t="str">
        <f t="shared" si="24"/>
        <v>N</v>
      </c>
      <c r="CI47" s="526" t="str">
        <f t="shared" si="25"/>
        <v>Fish Cutlet</v>
      </c>
      <c r="CJ47" s="565" t="str">
        <f t="shared" si="26"/>
        <v>SE2</v>
      </c>
      <c r="CK47" s="269"/>
      <c r="CL47" s="428"/>
      <c r="CM47" s="428"/>
      <c r="CN47" s="428"/>
      <c r="CO47" s="428"/>
      <c r="CP47" s="428"/>
      <c r="CQ47" s="428"/>
      <c r="CR47" s="428"/>
      <c r="CS47" s="428"/>
      <c r="CT47" s="270"/>
      <c r="CU47" s="428"/>
      <c r="CV47" s="428"/>
      <c r="CW47" s="428"/>
      <c r="CX47" s="428"/>
      <c r="CY47" s="428"/>
      <c r="CZ47" s="429"/>
      <c r="DA47" s="430">
        <f t="shared" si="27"/>
        <v>0</v>
      </c>
      <c r="DB47" s="1449"/>
      <c r="DC47" s="440" t="str">
        <f t="shared" si="28"/>
        <v>N</v>
      </c>
      <c r="DD47" s="526" t="str">
        <f t="shared" si="29"/>
        <v>Fish Cutlet</v>
      </c>
      <c r="DE47" s="565" t="str">
        <f t="shared" si="30"/>
        <v>SE2</v>
      </c>
      <c r="DF47" s="269">
        <f t="shared" si="31"/>
        <v>0</v>
      </c>
      <c r="DG47" s="428">
        <f t="shared" si="32"/>
        <v>0</v>
      </c>
      <c r="DH47" s="428">
        <f t="shared" si="33"/>
        <v>0</v>
      </c>
      <c r="DI47" s="428">
        <f t="shared" si="34"/>
        <v>0</v>
      </c>
      <c r="DJ47" s="428">
        <f t="shared" si="35"/>
        <v>0</v>
      </c>
      <c r="DK47" s="428">
        <f t="shared" si="36"/>
        <v>0</v>
      </c>
      <c r="DL47" s="428">
        <f t="shared" si="37"/>
        <v>0</v>
      </c>
      <c r="DM47" s="428">
        <f t="shared" si="38"/>
        <v>0</v>
      </c>
      <c r="DN47" s="428">
        <f t="shared" si="39"/>
        <v>0</v>
      </c>
      <c r="DO47" s="270">
        <f t="shared" si="40"/>
        <v>0</v>
      </c>
      <c r="DP47" s="428">
        <f t="shared" si="41"/>
        <v>0</v>
      </c>
      <c r="DQ47" s="428">
        <f t="shared" si="42"/>
        <v>0</v>
      </c>
      <c r="DR47" s="428">
        <f t="shared" si="43"/>
        <v>0</v>
      </c>
      <c r="DS47" s="428">
        <f t="shared" si="44"/>
        <v>0</v>
      </c>
      <c r="DT47" s="428">
        <f t="shared" si="45"/>
        <v>0</v>
      </c>
      <c r="DU47" s="429">
        <f t="shared" si="46"/>
        <v>0</v>
      </c>
      <c r="DV47" s="430">
        <f t="shared" si="47"/>
        <v>0</v>
      </c>
      <c r="DW47" s="440" t="str">
        <f t="shared" si="48"/>
        <v>N</v>
      </c>
      <c r="DX47" s="526" t="str">
        <f t="shared" si="49"/>
        <v>Fish Cutlet</v>
      </c>
      <c r="DY47" s="565" t="str">
        <f t="shared" si="50"/>
        <v>SE2</v>
      </c>
      <c r="DZ47" s="269">
        <f t="shared" si="51"/>
        <v>0</v>
      </c>
      <c r="EA47" s="428">
        <f t="shared" si="52"/>
        <v>0</v>
      </c>
      <c r="EB47" s="428">
        <f t="shared" si="53"/>
        <v>0</v>
      </c>
      <c r="EC47" s="428">
        <f t="shared" si="54"/>
        <v>0</v>
      </c>
      <c r="ED47" s="428">
        <f t="shared" si="55"/>
        <v>0</v>
      </c>
      <c r="EE47" s="428">
        <f t="shared" si="56"/>
        <v>0</v>
      </c>
      <c r="EF47" s="428">
        <f t="shared" si="57"/>
        <v>0</v>
      </c>
      <c r="EG47" s="428">
        <f t="shared" si="58"/>
        <v>0</v>
      </c>
      <c r="EH47" s="428">
        <f t="shared" si="59"/>
        <v>0</v>
      </c>
      <c r="EI47" s="270">
        <f t="shared" si="60"/>
        <v>0</v>
      </c>
      <c r="EJ47" s="428">
        <f t="shared" si="61"/>
        <v>0</v>
      </c>
      <c r="EK47" s="428">
        <f t="shared" si="62"/>
        <v>0</v>
      </c>
      <c r="EL47" s="428">
        <f t="shared" si="63"/>
        <v>0</v>
      </c>
      <c r="EM47" s="428">
        <f t="shared" si="64"/>
        <v>0</v>
      </c>
      <c r="EN47" s="428">
        <f t="shared" si="65"/>
        <v>0</v>
      </c>
      <c r="EO47" s="429">
        <f t="shared" si="66"/>
        <v>0</v>
      </c>
      <c r="EP47" s="430">
        <f t="shared" si="67"/>
        <v>0</v>
      </c>
      <c r="EQ47" s="440" t="str">
        <f t="shared" si="68"/>
        <v>N</v>
      </c>
      <c r="ER47" s="526" t="str">
        <f t="shared" si="69"/>
        <v>Fish Cutlet</v>
      </c>
      <c r="ES47" s="565" t="str">
        <f t="shared" si="70"/>
        <v>SE2</v>
      </c>
      <c r="ET47" s="269">
        <f t="shared" si="71"/>
        <v>0</v>
      </c>
      <c r="EU47" s="428">
        <f t="shared" si="72"/>
        <v>0</v>
      </c>
      <c r="EV47" s="428">
        <f t="shared" si="73"/>
        <v>0</v>
      </c>
      <c r="EW47" s="428">
        <f t="shared" si="74"/>
        <v>0</v>
      </c>
      <c r="EX47" s="428">
        <f t="shared" si="75"/>
        <v>0</v>
      </c>
      <c r="EY47" s="428">
        <f t="shared" si="76"/>
        <v>0</v>
      </c>
      <c r="EZ47" s="428">
        <f t="shared" si="77"/>
        <v>0</v>
      </c>
      <c r="FA47" s="428">
        <f t="shared" si="78"/>
        <v>0</v>
      </c>
      <c r="FB47" s="428">
        <f t="shared" si="79"/>
        <v>0</v>
      </c>
      <c r="FC47" s="270">
        <f t="shared" si="80"/>
        <v>0</v>
      </c>
      <c r="FD47" s="428">
        <f t="shared" si="81"/>
        <v>0</v>
      </c>
      <c r="FE47" s="428">
        <f t="shared" si="82"/>
        <v>0</v>
      </c>
      <c r="FF47" s="428">
        <f t="shared" si="83"/>
        <v>0</v>
      </c>
      <c r="FG47" s="428">
        <f t="shared" si="84"/>
        <v>0</v>
      </c>
      <c r="FH47" s="428">
        <f t="shared" si="85"/>
        <v>0</v>
      </c>
      <c r="FI47" s="429">
        <f t="shared" si="86"/>
        <v>0</v>
      </c>
      <c r="FJ47" s="430">
        <f t="shared" si="87"/>
        <v>0</v>
      </c>
    </row>
    <row r="48" spans="1:166" ht="20.100000000000001" customHeight="1" x14ac:dyDescent="0.25">
      <c r="A48" s="449" t="str">
        <f t="shared" si="13"/>
        <v>Y</v>
      </c>
      <c r="B48" s="526" t="str">
        <f>'Delivery Summary'!B48</f>
        <v>Egg Cutlet</v>
      </c>
      <c r="C48" s="565" t="str">
        <f>'Delivery Summary'!C48</f>
        <v>SE3</v>
      </c>
      <c r="D48" s="269"/>
      <c r="E48" s="428"/>
      <c r="F48" s="428"/>
      <c r="G48" s="428"/>
      <c r="H48" s="428">
        <v>0</v>
      </c>
      <c r="I48" s="428">
        <v>0</v>
      </c>
      <c r="J48" s="428">
        <v>0</v>
      </c>
      <c r="K48" s="428">
        <v>3</v>
      </c>
      <c r="L48" s="428">
        <v>3</v>
      </c>
      <c r="M48" s="270">
        <v>3</v>
      </c>
      <c r="N48" s="428">
        <v>0</v>
      </c>
      <c r="O48" s="428">
        <v>5</v>
      </c>
      <c r="P48" s="428">
        <v>5</v>
      </c>
      <c r="Q48" s="428">
        <v>5</v>
      </c>
      <c r="R48" s="428">
        <v>5</v>
      </c>
      <c r="S48" s="429"/>
      <c r="T48" s="430">
        <f t="shared" si="14"/>
        <v>29</v>
      </c>
      <c r="U48" s="1449"/>
      <c r="W48" s="440" t="str">
        <f t="shared" si="88"/>
        <v>Y</v>
      </c>
      <c r="X48" s="526" t="str">
        <f t="shared" si="15"/>
        <v>Egg Cutlet</v>
      </c>
      <c r="Y48" s="565" t="str">
        <f t="shared" si="16"/>
        <v>SE3</v>
      </c>
      <c r="Z48" s="269"/>
      <c r="AA48" s="428"/>
      <c r="AB48" s="428"/>
      <c r="AC48" s="428"/>
      <c r="AD48" s="428">
        <v>0</v>
      </c>
      <c r="AE48" s="428">
        <v>0</v>
      </c>
      <c r="AF48" s="428">
        <v>0</v>
      </c>
      <c r="AG48" s="428">
        <v>3</v>
      </c>
      <c r="AH48" s="428">
        <v>3</v>
      </c>
      <c r="AI48" s="270">
        <v>3</v>
      </c>
      <c r="AJ48" s="428">
        <v>0</v>
      </c>
      <c r="AK48" s="428">
        <v>5</v>
      </c>
      <c r="AL48" s="428">
        <v>5</v>
      </c>
      <c r="AM48" s="428">
        <v>5</v>
      </c>
      <c r="AN48" s="428">
        <v>5</v>
      </c>
      <c r="AO48" s="429"/>
      <c r="AP48" s="430">
        <f t="shared" si="17"/>
        <v>29</v>
      </c>
      <c r="AQ48" s="1449"/>
      <c r="AR48" s="440" t="str">
        <f t="shared" si="89"/>
        <v>Y</v>
      </c>
      <c r="AS48" s="526" t="str">
        <f t="shared" si="18"/>
        <v>Egg Cutlet</v>
      </c>
      <c r="AT48" s="565" t="str">
        <f t="shared" si="19"/>
        <v>SE3</v>
      </c>
      <c r="AU48" s="269"/>
      <c r="AV48" s="428"/>
      <c r="AW48" s="428"/>
      <c r="AX48" s="428"/>
      <c r="AY48" s="428">
        <v>0</v>
      </c>
      <c r="AZ48" s="428">
        <v>0</v>
      </c>
      <c r="BA48" s="428">
        <v>0</v>
      </c>
      <c r="BB48" s="428">
        <v>3</v>
      </c>
      <c r="BC48" s="428">
        <v>3</v>
      </c>
      <c r="BD48" s="270">
        <v>3</v>
      </c>
      <c r="BE48" s="428">
        <v>0</v>
      </c>
      <c r="BF48" s="428">
        <v>0</v>
      </c>
      <c r="BG48" s="428">
        <v>0</v>
      </c>
      <c r="BH48" s="428">
        <v>10</v>
      </c>
      <c r="BI48" s="428">
        <v>11</v>
      </c>
      <c r="BJ48" s="429"/>
      <c r="BK48" s="430">
        <f t="shared" si="20"/>
        <v>30</v>
      </c>
      <c r="BL48" s="1449"/>
      <c r="BM48" s="440" t="str">
        <f t="shared" si="90"/>
        <v>Y</v>
      </c>
      <c r="BN48" s="526" t="str">
        <f t="shared" si="21"/>
        <v>Egg Cutlet</v>
      </c>
      <c r="BO48" s="565" t="str">
        <f t="shared" si="22"/>
        <v>SE3</v>
      </c>
      <c r="BP48" s="269"/>
      <c r="BQ48" s="428"/>
      <c r="BR48" s="428"/>
      <c r="BS48" s="428"/>
      <c r="BT48" s="428">
        <v>0</v>
      </c>
      <c r="BU48" s="428">
        <v>0</v>
      </c>
      <c r="BV48" s="428">
        <v>0</v>
      </c>
      <c r="BW48" s="428">
        <v>3</v>
      </c>
      <c r="BX48" s="428">
        <v>3</v>
      </c>
      <c r="BY48" s="270">
        <v>3</v>
      </c>
      <c r="BZ48" s="428">
        <v>0</v>
      </c>
      <c r="CA48" s="428">
        <v>0</v>
      </c>
      <c r="CB48" s="428">
        <v>0</v>
      </c>
      <c r="CC48" s="428">
        <v>10</v>
      </c>
      <c r="CD48" s="428">
        <v>11</v>
      </c>
      <c r="CE48" s="429"/>
      <c r="CF48" s="430">
        <f t="shared" si="23"/>
        <v>30</v>
      </c>
      <c r="CG48" s="1449"/>
      <c r="CH48" s="440" t="str">
        <f t="shared" si="24"/>
        <v>N</v>
      </c>
      <c r="CI48" s="526" t="str">
        <f t="shared" si="25"/>
        <v>Egg Cutlet</v>
      </c>
      <c r="CJ48" s="565" t="str">
        <f t="shared" si="26"/>
        <v>SE3</v>
      </c>
      <c r="CK48" s="269"/>
      <c r="CL48" s="428"/>
      <c r="CM48" s="428"/>
      <c r="CN48" s="428"/>
      <c r="CO48" s="428"/>
      <c r="CP48" s="428"/>
      <c r="CQ48" s="428"/>
      <c r="CR48" s="428"/>
      <c r="CS48" s="428"/>
      <c r="CT48" s="270"/>
      <c r="CU48" s="428"/>
      <c r="CV48" s="428"/>
      <c r="CW48" s="428"/>
      <c r="CX48" s="428"/>
      <c r="CY48" s="428"/>
      <c r="CZ48" s="429"/>
      <c r="DA48" s="430">
        <f t="shared" si="27"/>
        <v>0</v>
      </c>
      <c r="DB48" s="1449"/>
      <c r="DC48" s="440" t="str">
        <f t="shared" si="28"/>
        <v>Y</v>
      </c>
      <c r="DD48" s="526" t="str">
        <f t="shared" si="29"/>
        <v>Egg Cutlet</v>
      </c>
      <c r="DE48" s="565" t="str">
        <f t="shared" si="30"/>
        <v>SE3</v>
      </c>
      <c r="DF48" s="269">
        <f t="shared" si="31"/>
        <v>0</v>
      </c>
      <c r="DG48" s="428">
        <f t="shared" si="32"/>
        <v>0</v>
      </c>
      <c r="DH48" s="428">
        <f t="shared" si="33"/>
        <v>0</v>
      </c>
      <c r="DI48" s="428">
        <f t="shared" si="34"/>
        <v>0</v>
      </c>
      <c r="DJ48" s="428">
        <f t="shared" si="35"/>
        <v>0</v>
      </c>
      <c r="DK48" s="428">
        <f t="shared" si="36"/>
        <v>0</v>
      </c>
      <c r="DL48" s="428">
        <f t="shared" si="37"/>
        <v>0</v>
      </c>
      <c r="DM48" s="428">
        <f t="shared" si="38"/>
        <v>3</v>
      </c>
      <c r="DN48" s="428">
        <f t="shared" si="39"/>
        <v>3</v>
      </c>
      <c r="DO48" s="270">
        <f t="shared" si="40"/>
        <v>3</v>
      </c>
      <c r="DP48" s="428">
        <f t="shared" si="41"/>
        <v>0</v>
      </c>
      <c r="DQ48" s="428">
        <f t="shared" si="42"/>
        <v>5</v>
      </c>
      <c r="DR48" s="428">
        <f t="shared" si="43"/>
        <v>5</v>
      </c>
      <c r="DS48" s="428">
        <f t="shared" si="44"/>
        <v>5</v>
      </c>
      <c r="DT48" s="428">
        <f t="shared" si="45"/>
        <v>5</v>
      </c>
      <c r="DU48" s="429">
        <f t="shared" si="46"/>
        <v>0</v>
      </c>
      <c r="DV48" s="430">
        <f t="shared" si="47"/>
        <v>29</v>
      </c>
      <c r="DW48" s="440" t="str">
        <f t="shared" si="48"/>
        <v>Y</v>
      </c>
      <c r="DX48" s="526" t="str">
        <f t="shared" si="49"/>
        <v>Egg Cutlet</v>
      </c>
      <c r="DY48" s="565" t="str">
        <f t="shared" si="50"/>
        <v>SE3</v>
      </c>
      <c r="DZ48" s="269">
        <f t="shared" si="51"/>
        <v>0</v>
      </c>
      <c r="EA48" s="428">
        <f t="shared" si="52"/>
        <v>0</v>
      </c>
      <c r="EB48" s="428">
        <f t="shared" si="53"/>
        <v>0</v>
      </c>
      <c r="EC48" s="428">
        <f t="shared" si="54"/>
        <v>0</v>
      </c>
      <c r="ED48" s="428">
        <f t="shared" si="55"/>
        <v>0</v>
      </c>
      <c r="EE48" s="428">
        <f t="shared" si="56"/>
        <v>0</v>
      </c>
      <c r="EF48" s="428">
        <f t="shared" si="57"/>
        <v>0</v>
      </c>
      <c r="EG48" s="428">
        <f t="shared" si="58"/>
        <v>3</v>
      </c>
      <c r="EH48" s="428">
        <f t="shared" si="59"/>
        <v>3</v>
      </c>
      <c r="EI48" s="270">
        <f t="shared" si="60"/>
        <v>3</v>
      </c>
      <c r="EJ48" s="428">
        <f t="shared" si="61"/>
        <v>0</v>
      </c>
      <c r="EK48" s="428">
        <f t="shared" si="62"/>
        <v>0</v>
      </c>
      <c r="EL48" s="428">
        <f t="shared" si="63"/>
        <v>0</v>
      </c>
      <c r="EM48" s="428">
        <f t="shared" si="64"/>
        <v>10</v>
      </c>
      <c r="EN48" s="428">
        <f t="shared" si="65"/>
        <v>11</v>
      </c>
      <c r="EO48" s="429">
        <f t="shared" si="66"/>
        <v>0</v>
      </c>
      <c r="EP48" s="430">
        <f t="shared" si="67"/>
        <v>30</v>
      </c>
      <c r="EQ48" s="440" t="str">
        <f t="shared" si="68"/>
        <v>Y</v>
      </c>
      <c r="ER48" s="526" t="str">
        <f t="shared" si="69"/>
        <v>Egg Cutlet</v>
      </c>
      <c r="ES48" s="565" t="str">
        <f t="shared" si="70"/>
        <v>SE3</v>
      </c>
      <c r="ET48" s="269">
        <f t="shared" si="71"/>
        <v>0</v>
      </c>
      <c r="EU48" s="428">
        <f t="shared" si="72"/>
        <v>0</v>
      </c>
      <c r="EV48" s="428">
        <f t="shared" si="73"/>
        <v>0</v>
      </c>
      <c r="EW48" s="428">
        <f t="shared" si="74"/>
        <v>0</v>
      </c>
      <c r="EX48" s="428">
        <f t="shared" si="75"/>
        <v>0</v>
      </c>
      <c r="EY48" s="428">
        <f t="shared" si="76"/>
        <v>0</v>
      </c>
      <c r="EZ48" s="428">
        <f t="shared" si="77"/>
        <v>0</v>
      </c>
      <c r="FA48" s="428">
        <f t="shared" si="78"/>
        <v>3</v>
      </c>
      <c r="FB48" s="428">
        <f t="shared" si="79"/>
        <v>3</v>
      </c>
      <c r="FC48" s="270">
        <f t="shared" si="80"/>
        <v>3</v>
      </c>
      <c r="FD48" s="428">
        <f t="shared" si="81"/>
        <v>0</v>
      </c>
      <c r="FE48" s="428">
        <f t="shared" si="82"/>
        <v>0</v>
      </c>
      <c r="FF48" s="428">
        <f t="shared" si="83"/>
        <v>0</v>
      </c>
      <c r="FG48" s="428">
        <f t="shared" si="84"/>
        <v>10</v>
      </c>
      <c r="FH48" s="428">
        <f t="shared" si="85"/>
        <v>11</v>
      </c>
      <c r="FI48" s="429">
        <f t="shared" si="86"/>
        <v>0</v>
      </c>
      <c r="FJ48" s="430">
        <f t="shared" si="87"/>
        <v>30</v>
      </c>
    </row>
    <row r="49" spans="1:166" ht="20.100000000000001" customHeight="1" x14ac:dyDescent="0.25">
      <c r="A49" s="449" t="str">
        <f t="shared" si="13"/>
        <v>N</v>
      </c>
      <c r="B49" s="526" t="str">
        <f>'Delivery Summary'!B49</f>
        <v>Vegetable Pattie</v>
      </c>
      <c r="C49" s="565" t="str">
        <f>'Delivery Summary'!C49</f>
        <v>SE4</v>
      </c>
      <c r="D49" s="269"/>
      <c r="E49" s="428"/>
      <c r="F49" s="428"/>
      <c r="G49" s="428"/>
      <c r="H49" s="428"/>
      <c r="I49" s="428"/>
      <c r="J49" s="428"/>
      <c r="K49" s="428"/>
      <c r="L49" s="428"/>
      <c r="M49" s="270"/>
      <c r="N49" s="428"/>
      <c r="O49" s="428"/>
      <c r="P49" s="428"/>
      <c r="Q49" s="428"/>
      <c r="R49" s="428"/>
      <c r="S49" s="429"/>
      <c r="T49" s="430">
        <f t="shared" si="14"/>
        <v>0</v>
      </c>
      <c r="U49" s="1449"/>
      <c r="W49" s="440" t="str">
        <f t="shared" si="88"/>
        <v>N</v>
      </c>
      <c r="X49" s="526" t="str">
        <f t="shared" si="15"/>
        <v>Vegetable Pattie</v>
      </c>
      <c r="Y49" s="565" t="str">
        <f t="shared" si="16"/>
        <v>SE4</v>
      </c>
      <c r="Z49" s="269"/>
      <c r="AA49" s="428"/>
      <c r="AB49" s="428"/>
      <c r="AC49" s="428"/>
      <c r="AD49" s="428"/>
      <c r="AE49" s="428"/>
      <c r="AF49" s="428"/>
      <c r="AG49" s="428"/>
      <c r="AH49" s="428"/>
      <c r="AI49" s="270"/>
      <c r="AJ49" s="428"/>
      <c r="AK49" s="428"/>
      <c r="AL49" s="428"/>
      <c r="AM49" s="428"/>
      <c r="AN49" s="428"/>
      <c r="AO49" s="429"/>
      <c r="AP49" s="430">
        <f t="shared" si="17"/>
        <v>0</v>
      </c>
      <c r="AQ49" s="1449"/>
      <c r="AR49" s="440" t="str">
        <f t="shared" si="89"/>
        <v>N</v>
      </c>
      <c r="AS49" s="526" t="str">
        <f t="shared" si="18"/>
        <v>Vegetable Pattie</v>
      </c>
      <c r="AT49" s="565" t="str">
        <f t="shared" si="19"/>
        <v>SE4</v>
      </c>
      <c r="AU49" s="269"/>
      <c r="AV49" s="428"/>
      <c r="AW49" s="428"/>
      <c r="AX49" s="428"/>
      <c r="AY49" s="428"/>
      <c r="AZ49" s="428"/>
      <c r="BA49" s="428"/>
      <c r="BB49" s="428"/>
      <c r="BC49" s="428"/>
      <c r="BD49" s="270"/>
      <c r="BE49" s="428"/>
      <c r="BF49" s="428"/>
      <c r="BG49" s="428"/>
      <c r="BH49" s="428"/>
      <c r="BI49" s="428"/>
      <c r="BJ49" s="429"/>
      <c r="BK49" s="430">
        <f t="shared" si="20"/>
        <v>0</v>
      </c>
      <c r="BL49" s="1449"/>
      <c r="BM49" s="440" t="str">
        <f t="shared" si="90"/>
        <v>N</v>
      </c>
      <c r="BN49" s="526" t="str">
        <f t="shared" si="21"/>
        <v>Vegetable Pattie</v>
      </c>
      <c r="BO49" s="565" t="str">
        <f t="shared" si="22"/>
        <v>SE4</v>
      </c>
      <c r="BP49" s="269"/>
      <c r="BQ49" s="428"/>
      <c r="BR49" s="428"/>
      <c r="BS49" s="428"/>
      <c r="BT49" s="428"/>
      <c r="BU49" s="428"/>
      <c r="BV49" s="428"/>
      <c r="BW49" s="428"/>
      <c r="BX49" s="428"/>
      <c r="BY49" s="270"/>
      <c r="BZ49" s="428"/>
      <c r="CA49" s="428"/>
      <c r="CB49" s="428"/>
      <c r="CC49" s="428"/>
      <c r="CD49" s="428"/>
      <c r="CE49" s="429"/>
      <c r="CF49" s="430">
        <f t="shared" si="23"/>
        <v>0</v>
      </c>
      <c r="CG49" s="1449"/>
      <c r="CH49" s="440" t="str">
        <f t="shared" si="24"/>
        <v>N</v>
      </c>
      <c r="CI49" s="526" t="str">
        <f t="shared" si="25"/>
        <v>Vegetable Pattie</v>
      </c>
      <c r="CJ49" s="565" t="str">
        <f t="shared" si="26"/>
        <v>SE4</v>
      </c>
      <c r="CK49" s="269"/>
      <c r="CL49" s="428"/>
      <c r="CM49" s="428"/>
      <c r="CN49" s="428"/>
      <c r="CO49" s="428"/>
      <c r="CP49" s="428"/>
      <c r="CQ49" s="428"/>
      <c r="CR49" s="428"/>
      <c r="CS49" s="428"/>
      <c r="CT49" s="270"/>
      <c r="CU49" s="428"/>
      <c r="CV49" s="428"/>
      <c r="CW49" s="428"/>
      <c r="CX49" s="428"/>
      <c r="CY49" s="428"/>
      <c r="CZ49" s="429"/>
      <c r="DA49" s="430">
        <f t="shared" si="27"/>
        <v>0</v>
      </c>
      <c r="DB49" s="1449"/>
      <c r="DC49" s="440" t="str">
        <f t="shared" si="28"/>
        <v>N</v>
      </c>
      <c r="DD49" s="526" t="str">
        <f t="shared" si="29"/>
        <v>Vegetable Pattie</v>
      </c>
      <c r="DE49" s="565" t="str">
        <f t="shared" si="30"/>
        <v>SE4</v>
      </c>
      <c r="DF49" s="269">
        <f t="shared" si="31"/>
        <v>0</v>
      </c>
      <c r="DG49" s="428">
        <f t="shared" si="32"/>
        <v>0</v>
      </c>
      <c r="DH49" s="428">
        <f t="shared" si="33"/>
        <v>0</v>
      </c>
      <c r="DI49" s="428">
        <f t="shared" si="34"/>
        <v>0</v>
      </c>
      <c r="DJ49" s="428">
        <f t="shared" si="35"/>
        <v>0</v>
      </c>
      <c r="DK49" s="428">
        <f t="shared" si="36"/>
        <v>0</v>
      </c>
      <c r="DL49" s="428">
        <f t="shared" si="37"/>
        <v>0</v>
      </c>
      <c r="DM49" s="428">
        <f t="shared" si="38"/>
        <v>0</v>
      </c>
      <c r="DN49" s="428">
        <f t="shared" si="39"/>
        <v>0</v>
      </c>
      <c r="DO49" s="270">
        <f t="shared" si="40"/>
        <v>0</v>
      </c>
      <c r="DP49" s="428">
        <f t="shared" si="41"/>
        <v>0</v>
      </c>
      <c r="DQ49" s="428">
        <f t="shared" si="42"/>
        <v>0</v>
      </c>
      <c r="DR49" s="428">
        <f t="shared" si="43"/>
        <v>0</v>
      </c>
      <c r="DS49" s="428">
        <f t="shared" si="44"/>
        <v>0</v>
      </c>
      <c r="DT49" s="428">
        <f t="shared" si="45"/>
        <v>0</v>
      </c>
      <c r="DU49" s="429">
        <f t="shared" si="46"/>
        <v>0</v>
      </c>
      <c r="DV49" s="430">
        <f t="shared" si="47"/>
        <v>0</v>
      </c>
      <c r="DW49" s="440" t="str">
        <f t="shared" si="48"/>
        <v>N</v>
      </c>
      <c r="DX49" s="526" t="str">
        <f t="shared" si="49"/>
        <v>Vegetable Pattie</v>
      </c>
      <c r="DY49" s="565" t="str">
        <f t="shared" si="50"/>
        <v>SE4</v>
      </c>
      <c r="DZ49" s="269">
        <f t="shared" si="51"/>
        <v>0</v>
      </c>
      <c r="EA49" s="428">
        <f t="shared" si="52"/>
        <v>0</v>
      </c>
      <c r="EB49" s="428">
        <f t="shared" si="53"/>
        <v>0</v>
      </c>
      <c r="EC49" s="428">
        <f t="shared" si="54"/>
        <v>0</v>
      </c>
      <c r="ED49" s="428">
        <f t="shared" si="55"/>
        <v>0</v>
      </c>
      <c r="EE49" s="428">
        <f t="shared" si="56"/>
        <v>0</v>
      </c>
      <c r="EF49" s="428">
        <f t="shared" si="57"/>
        <v>0</v>
      </c>
      <c r="EG49" s="428">
        <f t="shared" si="58"/>
        <v>0</v>
      </c>
      <c r="EH49" s="428">
        <f t="shared" si="59"/>
        <v>0</v>
      </c>
      <c r="EI49" s="270">
        <f t="shared" si="60"/>
        <v>0</v>
      </c>
      <c r="EJ49" s="428">
        <f t="shared" si="61"/>
        <v>0</v>
      </c>
      <c r="EK49" s="428">
        <f t="shared" si="62"/>
        <v>0</v>
      </c>
      <c r="EL49" s="428">
        <f t="shared" si="63"/>
        <v>0</v>
      </c>
      <c r="EM49" s="428">
        <f t="shared" si="64"/>
        <v>0</v>
      </c>
      <c r="EN49" s="428">
        <f t="shared" si="65"/>
        <v>0</v>
      </c>
      <c r="EO49" s="429">
        <f t="shared" si="66"/>
        <v>0</v>
      </c>
      <c r="EP49" s="430">
        <f t="shared" si="67"/>
        <v>0</v>
      </c>
      <c r="EQ49" s="440" t="str">
        <f t="shared" si="68"/>
        <v>N</v>
      </c>
      <c r="ER49" s="526" t="str">
        <f t="shared" si="69"/>
        <v>Vegetable Pattie</v>
      </c>
      <c r="ES49" s="565" t="str">
        <f t="shared" si="70"/>
        <v>SE4</v>
      </c>
      <c r="ET49" s="269">
        <f t="shared" si="71"/>
        <v>0</v>
      </c>
      <c r="EU49" s="428">
        <f t="shared" si="72"/>
        <v>0</v>
      </c>
      <c r="EV49" s="428">
        <f t="shared" si="73"/>
        <v>0</v>
      </c>
      <c r="EW49" s="428">
        <f t="shared" si="74"/>
        <v>0</v>
      </c>
      <c r="EX49" s="428">
        <f t="shared" si="75"/>
        <v>0</v>
      </c>
      <c r="EY49" s="428">
        <f t="shared" si="76"/>
        <v>0</v>
      </c>
      <c r="EZ49" s="428">
        <f t="shared" si="77"/>
        <v>0</v>
      </c>
      <c r="FA49" s="428">
        <f t="shared" si="78"/>
        <v>0</v>
      </c>
      <c r="FB49" s="428">
        <f t="shared" si="79"/>
        <v>0</v>
      </c>
      <c r="FC49" s="270">
        <f t="shared" si="80"/>
        <v>0</v>
      </c>
      <c r="FD49" s="428">
        <f t="shared" si="81"/>
        <v>0</v>
      </c>
      <c r="FE49" s="428">
        <f t="shared" si="82"/>
        <v>0</v>
      </c>
      <c r="FF49" s="428">
        <f t="shared" si="83"/>
        <v>0</v>
      </c>
      <c r="FG49" s="428">
        <f t="shared" si="84"/>
        <v>0</v>
      </c>
      <c r="FH49" s="428">
        <f t="shared" si="85"/>
        <v>0</v>
      </c>
      <c r="FI49" s="429">
        <f t="shared" si="86"/>
        <v>0</v>
      </c>
      <c r="FJ49" s="430">
        <f t="shared" si="87"/>
        <v>0</v>
      </c>
    </row>
    <row r="50" spans="1:166" ht="20.100000000000001" customHeight="1" x14ac:dyDescent="0.25">
      <c r="A50" s="449" t="str">
        <f t="shared" si="13"/>
        <v>Y</v>
      </c>
      <c r="B50" s="526" t="str">
        <f>'Delivery Summary'!B50</f>
        <v>Fish Pattie</v>
      </c>
      <c r="C50" s="565" t="str">
        <f>'Delivery Summary'!C50</f>
        <v>SE5</v>
      </c>
      <c r="D50" s="269"/>
      <c r="E50" s="428"/>
      <c r="F50" s="428">
        <v>50</v>
      </c>
      <c r="G50" s="428"/>
      <c r="H50" s="428">
        <v>0</v>
      </c>
      <c r="I50" s="428">
        <v>5</v>
      </c>
      <c r="J50" s="428">
        <v>0</v>
      </c>
      <c r="K50" s="428">
        <v>0</v>
      </c>
      <c r="L50" s="428">
        <v>2</v>
      </c>
      <c r="M50" s="270">
        <v>0</v>
      </c>
      <c r="N50" s="428">
        <v>0</v>
      </c>
      <c r="O50" s="428">
        <v>5</v>
      </c>
      <c r="P50" s="428">
        <v>10</v>
      </c>
      <c r="Q50" s="428">
        <v>10</v>
      </c>
      <c r="R50" s="428">
        <v>10</v>
      </c>
      <c r="S50" s="429"/>
      <c r="T50" s="430">
        <f t="shared" si="14"/>
        <v>92</v>
      </c>
      <c r="U50" s="1449"/>
      <c r="W50" s="440" t="str">
        <f t="shared" si="88"/>
        <v>Y</v>
      </c>
      <c r="X50" s="526" t="str">
        <f t="shared" si="15"/>
        <v>Fish Pattie</v>
      </c>
      <c r="Y50" s="565" t="str">
        <f t="shared" si="16"/>
        <v>SE5</v>
      </c>
      <c r="Z50" s="269"/>
      <c r="AA50" s="428"/>
      <c r="AB50" s="428">
        <v>50</v>
      </c>
      <c r="AC50" s="428"/>
      <c r="AD50" s="428">
        <v>0</v>
      </c>
      <c r="AE50" s="428">
        <v>5</v>
      </c>
      <c r="AF50" s="428">
        <v>0</v>
      </c>
      <c r="AG50" s="428">
        <v>0</v>
      </c>
      <c r="AH50" s="428">
        <v>2</v>
      </c>
      <c r="AI50" s="270">
        <v>0</v>
      </c>
      <c r="AJ50" s="428">
        <v>0</v>
      </c>
      <c r="AK50" s="428">
        <v>5</v>
      </c>
      <c r="AL50" s="428">
        <v>10</v>
      </c>
      <c r="AM50" s="428">
        <v>10</v>
      </c>
      <c r="AN50" s="428">
        <v>10</v>
      </c>
      <c r="AO50" s="429"/>
      <c r="AP50" s="430">
        <f t="shared" si="17"/>
        <v>92</v>
      </c>
      <c r="AQ50" s="1449"/>
      <c r="AR50" s="440" t="str">
        <f t="shared" si="89"/>
        <v>Y</v>
      </c>
      <c r="AS50" s="526" t="str">
        <f t="shared" si="18"/>
        <v>Fish Pattie</v>
      </c>
      <c r="AT50" s="565" t="str">
        <f t="shared" si="19"/>
        <v>SE5</v>
      </c>
      <c r="AU50" s="269"/>
      <c r="AV50" s="428"/>
      <c r="AW50" s="428">
        <v>50</v>
      </c>
      <c r="AX50" s="428"/>
      <c r="AY50" s="428">
        <v>0</v>
      </c>
      <c r="AZ50" s="428">
        <v>15</v>
      </c>
      <c r="BA50" s="428">
        <v>0</v>
      </c>
      <c r="BB50" s="428">
        <v>0</v>
      </c>
      <c r="BC50" s="428">
        <v>2</v>
      </c>
      <c r="BD50" s="270">
        <v>0</v>
      </c>
      <c r="BE50" s="428">
        <v>0</v>
      </c>
      <c r="BF50" s="428">
        <v>5</v>
      </c>
      <c r="BG50" s="428">
        <v>5</v>
      </c>
      <c r="BH50" s="428">
        <v>10</v>
      </c>
      <c r="BI50" s="428">
        <v>13</v>
      </c>
      <c r="BJ50" s="429"/>
      <c r="BK50" s="430">
        <f t="shared" si="20"/>
        <v>100</v>
      </c>
      <c r="BL50" s="1449"/>
      <c r="BM50" s="440" t="str">
        <f t="shared" si="90"/>
        <v>Y</v>
      </c>
      <c r="BN50" s="526" t="str">
        <f t="shared" si="21"/>
        <v>Fish Pattie</v>
      </c>
      <c r="BO50" s="565" t="str">
        <f t="shared" si="22"/>
        <v>SE5</v>
      </c>
      <c r="BP50" s="269"/>
      <c r="BQ50" s="428"/>
      <c r="BR50" s="428">
        <v>50</v>
      </c>
      <c r="BS50" s="428"/>
      <c r="BT50" s="428">
        <v>0</v>
      </c>
      <c r="BU50" s="428">
        <v>15</v>
      </c>
      <c r="BV50" s="428">
        <v>0</v>
      </c>
      <c r="BW50" s="428">
        <v>0</v>
      </c>
      <c r="BX50" s="428">
        <v>2</v>
      </c>
      <c r="BY50" s="270">
        <v>0</v>
      </c>
      <c r="BZ50" s="428">
        <v>0</v>
      </c>
      <c r="CA50" s="428">
        <v>5</v>
      </c>
      <c r="CB50" s="428">
        <v>5</v>
      </c>
      <c r="CC50" s="428">
        <v>10</v>
      </c>
      <c r="CD50" s="428">
        <v>8</v>
      </c>
      <c r="CE50" s="429"/>
      <c r="CF50" s="430">
        <f t="shared" si="23"/>
        <v>95</v>
      </c>
      <c r="CG50" s="1449"/>
      <c r="CH50" s="440" t="str">
        <f t="shared" si="24"/>
        <v>N</v>
      </c>
      <c r="CI50" s="526" t="str">
        <f t="shared" si="25"/>
        <v>Fish Pattie</v>
      </c>
      <c r="CJ50" s="565" t="str">
        <f t="shared" si="26"/>
        <v>SE5</v>
      </c>
      <c r="CK50" s="269"/>
      <c r="CL50" s="428"/>
      <c r="CM50" s="428"/>
      <c r="CN50" s="428"/>
      <c r="CO50" s="428"/>
      <c r="CP50" s="428"/>
      <c r="CQ50" s="428"/>
      <c r="CR50" s="428"/>
      <c r="CS50" s="428"/>
      <c r="CT50" s="270"/>
      <c r="CU50" s="428"/>
      <c r="CV50" s="428"/>
      <c r="CW50" s="428"/>
      <c r="CX50" s="428"/>
      <c r="CY50" s="428"/>
      <c r="CZ50" s="429"/>
      <c r="DA50" s="430">
        <f t="shared" si="27"/>
        <v>0</v>
      </c>
      <c r="DB50" s="1449"/>
      <c r="DC50" s="440" t="str">
        <f t="shared" si="28"/>
        <v>Y</v>
      </c>
      <c r="DD50" s="526" t="str">
        <f t="shared" si="29"/>
        <v>Fish Pattie</v>
      </c>
      <c r="DE50" s="565" t="str">
        <f t="shared" si="30"/>
        <v>SE5</v>
      </c>
      <c r="DF50" s="269">
        <f t="shared" si="31"/>
        <v>0</v>
      </c>
      <c r="DG50" s="428">
        <f t="shared" si="32"/>
        <v>0</v>
      </c>
      <c r="DH50" s="428">
        <f t="shared" si="33"/>
        <v>50</v>
      </c>
      <c r="DI50" s="428">
        <f t="shared" si="34"/>
        <v>0</v>
      </c>
      <c r="DJ50" s="428">
        <f t="shared" si="35"/>
        <v>0</v>
      </c>
      <c r="DK50" s="428">
        <f t="shared" si="36"/>
        <v>5</v>
      </c>
      <c r="DL50" s="428">
        <f t="shared" si="37"/>
        <v>0</v>
      </c>
      <c r="DM50" s="428">
        <f t="shared" si="38"/>
        <v>0</v>
      </c>
      <c r="DN50" s="428">
        <f t="shared" si="39"/>
        <v>2</v>
      </c>
      <c r="DO50" s="270">
        <f t="shared" si="40"/>
        <v>0</v>
      </c>
      <c r="DP50" s="428">
        <f t="shared" si="41"/>
        <v>0</v>
      </c>
      <c r="DQ50" s="428">
        <f t="shared" si="42"/>
        <v>5</v>
      </c>
      <c r="DR50" s="428">
        <f t="shared" si="43"/>
        <v>10</v>
      </c>
      <c r="DS50" s="428">
        <f t="shared" si="44"/>
        <v>10</v>
      </c>
      <c r="DT50" s="428">
        <f t="shared" si="45"/>
        <v>10</v>
      </c>
      <c r="DU50" s="429">
        <f t="shared" si="46"/>
        <v>0</v>
      </c>
      <c r="DV50" s="430">
        <f t="shared" si="47"/>
        <v>92</v>
      </c>
      <c r="DW50" s="440" t="str">
        <f t="shared" si="48"/>
        <v>Y</v>
      </c>
      <c r="DX50" s="526" t="str">
        <f t="shared" si="49"/>
        <v>Fish Pattie</v>
      </c>
      <c r="DY50" s="565" t="str">
        <f t="shared" si="50"/>
        <v>SE5</v>
      </c>
      <c r="DZ50" s="269">
        <f t="shared" si="51"/>
        <v>0</v>
      </c>
      <c r="EA50" s="428">
        <f t="shared" si="52"/>
        <v>0</v>
      </c>
      <c r="EB50" s="428">
        <f t="shared" si="53"/>
        <v>50</v>
      </c>
      <c r="EC50" s="428">
        <f t="shared" si="54"/>
        <v>0</v>
      </c>
      <c r="ED50" s="428">
        <f t="shared" si="55"/>
        <v>0</v>
      </c>
      <c r="EE50" s="428">
        <f t="shared" si="56"/>
        <v>15</v>
      </c>
      <c r="EF50" s="428">
        <f t="shared" si="57"/>
        <v>0</v>
      </c>
      <c r="EG50" s="428">
        <f t="shared" si="58"/>
        <v>0</v>
      </c>
      <c r="EH50" s="428">
        <f t="shared" si="59"/>
        <v>2</v>
      </c>
      <c r="EI50" s="270">
        <f t="shared" si="60"/>
        <v>0</v>
      </c>
      <c r="EJ50" s="428">
        <f t="shared" si="61"/>
        <v>0</v>
      </c>
      <c r="EK50" s="428">
        <f t="shared" si="62"/>
        <v>5</v>
      </c>
      <c r="EL50" s="428">
        <f t="shared" si="63"/>
        <v>5</v>
      </c>
      <c r="EM50" s="428">
        <f t="shared" si="64"/>
        <v>10</v>
      </c>
      <c r="EN50" s="428">
        <f t="shared" si="65"/>
        <v>13</v>
      </c>
      <c r="EO50" s="429">
        <f t="shared" si="66"/>
        <v>0</v>
      </c>
      <c r="EP50" s="430">
        <f t="shared" si="67"/>
        <v>100</v>
      </c>
      <c r="EQ50" s="440" t="str">
        <f t="shared" si="68"/>
        <v>Y</v>
      </c>
      <c r="ER50" s="526" t="str">
        <f t="shared" si="69"/>
        <v>Fish Pattie</v>
      </c>
      <c r="ES50" s="565" t="str">
        <f t="shared" si="70"/>
        <v>SE5</v>
      </c>
      <c r="ET50" s="269">
        <f t="shared" si="71"/>
        <v>0</v>
      </c>
      <c r="EU50" s="428">
        <f t="shared" si="72"/>
        <v>0</v>
      </c>
      <c r="EV50" s="428">
        <f t="shared" si="73"/>
        <v>50</v>
      </c>
      <c r="EW50" s="428">
        <f t="shared" si="74"/>
        <v>0</v>
      </c>
      <c r="EX50" s="428">
        <f t="shared" si="75"/>
        <v>0</v>
      </c>
      <c r="EY50" s="428">
        <f t="shared" si="76"/>
        <v>15</v>
      </c>
      <c r="EZ50" s="428">
        <f t="shared" si="77"/>
        <v>0</v>
      </c>
      <c r="FA50" s="428">
        <f t="shared" si="78"/>
        <v>0</v>
      </c>
      <c r="FB50" s="428">
        <f t="shared" si="79"/>
        <v>2</v>
      </c>
      <c r="FC50" s="270">
        <f t="shared" si="80"/>
        <v>0</v>
      </c>
      <c r="FD50" s="428">
        <f t="shared" si="81"/>
        <v>0</v>
      </c>
      <c r="FE50" s="428">
        <f t="shared" si="82"/>
        <v>5</v>
      </c>
      <c r="FF50" s="428">
        <f t="shared" si="83"/>
        <v>5</v>
      </c>
      <c r="FG50" s="428">
        <f t="shared" si="84"/>
        <v>10</v>
      </c>
      <c r="FH50" s="428">
        <f t="shared" si="85"/>
        <v>8</v>
      </c>
      <c r="FI50" s="429">
        <f t="shared" si="86"/>
        <v>0</v>
      </c>
      <c r="FJ50" s="430">
        <f t="shared" si="87"/>
        <v>95</v>
      </c>
    </row>
    <row r="51" spans="1:166" ht="20.100000000000001" customHeight="1" x14ac:dyDescent="0.25">
      <c r="A51" s="449" t="str">
        <f t="shared" si="13"/>
        <v>Y</v>
      </c>
      <c r="B51" s="529" t="str">
        <f>'Delivery Summary'!B51</f>
        <v>Stuffed Chillie</v>
      </c>
      <c r="C51" s="565" t="str">
        <f>'Delivery Summary'!C51</f>
        <v>SE6</v>
      </c>
      <c r="D51" s="269"/>
      <c r="E51" s="428"/>
      <c r="F51" s="428"/>
      <c r="G51" s="428"/>
      <c r="H51" s="428">
        <v>0</v>
      </c>
      <c r="I51" s="428">
        <v>0</v>
      </c>
      <c r="J51" s="428">
        <v>0</v>
      </c>
      <c r="K51" s="428">
        <v>0</v>
      </c>
      <c r="L51" s="428">
        <v>0</v>
      </c>
      <c r="M51" s="428">
        <v>0</v>
      </c>
      <c r="N51" s="428">
        <v>0</v>
      </c>
      <c r="O51" s="428">
        <v>0</v>
      </c>
      <c r="P51" s="428">
        <v>0</v>
      </c>
      <c r="Q51" s="428">
        <v>5</v>
      </c>
      <c r="R51" s="428">
        <v>5</v>
      </c>
      <c r="S51" s="429"/>
      <c r="T51" s="430">
        <f t="shared" si="14"/>
        <v>10</v>
      </c>
      <c r="U51" s="1449"/>
      <c r="W51" s="440" t="str">
        <f t="shared" si="88"/>
        <v>Y</v>
      </c>
      <c r="X51" s="528" t="str">
        <f t="shared" si="15"/>
        <v>Stuffed Chillie</v>
      </c>
      <c r="Y51" s="565" t="str">
        <f t="shared" si="16"/>
        <v>SE6</v>
      </c>
      <c r="Z51" s="269"/>
      <c r="AA51" s="428"/>
      <c r="AB51" s="428"/>
      <c r="AC51" s="428"/>
      <c r="AD51" s="428">
        <v>0</v>
      </c>
      <c r="AE51" s="428">
        <v>0</v>
      </c>
      <c r="AF51" s="428">
        <v>0</v>
      </c>
      <c r="AG51" s="428">
        <v>0</v>
      </c>
      <c r="AH51" s="428">
        <v>0</v>
      </c>
      <c r="AI51" s="428">
        <v>0</v>
      </c>
      <c r="AJ51" s="428">
        <v>0</v>
      </c>
      <c r="AK51" s="428">
        <v>0</v>
      </c>
      <c r="AL51" s="428">
        <v>0</v>
      </c>
      <c r="AM51" s="428">
        <v>5</v>
      </c>
      <c r="AN51" s="428">
        <v>5</v>
      </c>
      <c r="AO51" s="429"/>
      <c r="AP51" s="430">
        <f t="shared" si="17"/>
        <v>10</v>
      </c>
      <c r="AQ51" s="1449"/>
      <c r="AR51" s="440" t="str">
        <f t="shared" si="89"/>
        <v>Y</v>
      </c>
      <c r="AS51" s="528" t="str">
        <f t="shared" si="18"/>
        <v>Stuffed Chillie</v>
      </c>
      <c r="AT51" s="565" t="str">
        <f t="shared" si="19"/>
        <v>SE6</v>
      </c>
      <c r="AU51" s="269"/>
      <c r="AV51" s="428"/>
      <c r="AW51" s="428"/>
      <c r="AX51" s="428"/>
      <c r="AY51" s="428">
        <v>0</v>
      </c>
      <c r="AZ51" s="428">
        <v>0</v>
      </c>
      <c r="BA51" s="428">
        <v>0</v>
      </c>
      <c r="BB51" s="428">
        <v>0</v>
      </c>
      <c r="BC51" s="428">
        <v>0</v>
      </c>
      <c r="BD51" s="428">
        <v>0</v>
      </c>
      <c r="BE51" s="428">
        <v>0</v>
      </c>
      <c r="BF51" s="428">
        <v>0</v>
      </c>
      <c r="BG51" s="428">
        <v>0</v>
      </c>
      <c r="BH51" s="428">
        <v>5</v>
      </c>
      <c r="BI51" s="428">
        <v>5</v>
      </c>
      <c r="BJ51" s="429"/>
      <c r="BK51" s="430">
        <f t="shared" si="20"/>
        <v>10</v>
      </c>
      <c r="BL51" s="1449"/>
      <c r="BM51" s="440" t="str">
        <f t="shared" si="90"/>
        <v>Y</v>
      </c>
      <c r="BN51" s="528" t="str">
        <f t="shared" si="21"/>
        <v>Stuffed Chillie</v>
      </c>
      <c r="BO51" s="565" t="str">
        <f t="shared" si="22"/>
        <v>SE6</v>
      </c>
      <c r="BP51" s="269"/>
      <c r="BQ51" s="428"/>
      <c r="BR51" s="428"/>
      <c r="BS51" s="428"/>
      <c r="BT51" s="428">
        <v>0</v>
      </c>
      <c r="BU51" s="428">
        <v>0</v>
      </c>
      <c r="BV51" s="428">
        <v>0</v>
      </c>
      <c r="BW51" s="428">
        <v>0</v>
      </c>
      <c r="BX51" s="428">
        <v>0</v>
      </c>
      <c r="BY51" s="428">
        <v>0</v>
      </c>
      <c r="BZ51" s="428">
        <v>0</v>
      </c>
      <c r="CA51" s="428">
        <v>0</v>
      </c>
      <c r="CB51" s="428">
        <v>0</v>
      </c>
      <c r="CC51" s="428">
        <v>5</v>
      </c>
      <c r="CD51" s="428">
        <v>5</v>
      </c>
      <c r="CE51" s="429"/>
      <c r="CF51" s="430">
        <f t="shared" si="23"/>
        <v>10</v>
      </c>
      <c r="CG51" s="1449"/>
      <c r="CH51" s="440" t="str">
        <f t="shared" si="24"/>
        <v>N</v>
      </c>
      <c r="CI51" s="528" t="str">
        <f t="shared" si="25"/>
        <v>Stuffed Chillie</v>
      </c>
      <c r="CJ51" s="565" t="str">
        <f t="shared" si="26"/>
        <v>SE6</v>
      </c>
      <c r="CK51" s="269"/>
      <c r="CL51" s="428"/>
      <c r="CM51" s="428"/>
      <c r="CN51" s="428"/>
      <c r="CO51" s="428"/>
      <c r="CP51" s="428"/>
      <c r="CQ51" s="428"/>
      <c r="CR51" s="428"/>
      <c r="CS51" s="428"/>
      <c r="CT51" s="428"/>
      <c r="CU51" s="428"/>
      <c r="CV51" s="428"/>
      <c r="CW51" s="428"/>
      <c r="CX51" s="428"/>
      <c r="CY51" s="428"/>
      <c r="CZ51" s="429"/>
      <c r="DA51" s="430">
        <f t="shared" si="27"/>
        <v>0</v>
      </c>
      <c r="DB51" s="1449"/>
      <c r="DC51" s="440" t="str">
        <f t="shared" si="28"/>
        <v>Y</v>
      </c>
      <c r="DD51" s="528" t="str">
        <f t="shared" si="29"/>
        <v>Stuffed Chillie</v>
      </c>
      <c r="DE51" s="565" t="str">
        <f t="shared" si="30"/>
        <v>SE6</v>
      </c>
      <c r="DF51" s="269">
        <f t="shared" si="31"/>
        <v>0</v>
      </c>
      <c r="DG51" s="428">
        <f t="shared" si="32"/>
        <v>0</v>
      </c>
      <c r="DH51" s="428">
        <f t="shared" si="33"/>
        <v>0</v>
      </c>
      <c r="DI51" s="428">
        <f t="shared" si="34"/>
        <v>0</v>
      </c>
      <c r="DJ51" s="428">
        <f t="shared" si="35"/>
        <v>0</v>
      </c>
      <c r="DK51" s="428">
        <f t="shared" si="36"/>
        <v>0</v>
      </c>
      <c r="DL51" s="428">
        <f t="shared" si="37"/>
        <v>0</v>
      </c>
      <c r="DM51" s="428">
        <f t="shared" si="38"/>
        <v>0</v>
      </c>
      <c r="DN51" s="428">
        <f t="shared" si="39"/>
        <v>0</v>
      </c>
      <c r="DO51" s="428">
        <f t="shared" si="40"/>
        <v>0</v>
      </c>
      <c r="DP51" s="428">
        <f t="shared" si="41"/>
        <v>0</v>
      </c>
      <c r="DQ51" s="428">
        <f t="shared" si="42"/>
        <v>0</v>
      </c>
      <c r="DR51" s="428">
        <f t="shared" si="43"/>
        <v>0</v>
      </c>
      <c r="DS51" s="428">
        <f t="shared" si="44"/>
        <v>5</v>
      </c>
      <c r="DT51" s="428">
        <f t="shared" si="45"/>
        <v>5</v>
      </c>
      <c r="DU51" s="429">
        <f t="shared" si="46"/>
        <v>0</v>
      </c>
      <c r="DV51" s="430">
        <f t="shared" si="47"/>
        <v>10</v>
      </c>
      <c r="DW51" s="440" t="str">
        <f t="shared" si="48"/>
        <v>Y</v>
      </c>
      <c r="DX51" s="528" t="str">
        <f t="shared" si="49"/>
        <v>Stuffed Chillie</v>
      </c>
      <c r="DY51" s="565" t="str">
        <f t="shared" si="50"/>
        <v>SE6</v>
      </c>
      <c r="DZ51" s="269">
        <f t="shared" si="51"/>
        <v>0</v>
      </c>
      <c r="EA51" s="428">
        <f t="shared" si="52"/>
        <v>0</v>
      </c>
      <c r="EB51" s="428">
        <f t="shared" si="53"/>
        <v>0</v>
      </c>
      <c r="EC51" s="428">
        <f t="shared" si="54"/>
        <v>0</v>
      </c>
      <c r="ED51" s="428">
        <f t="shared" si="55"/>
        <v>0</v>
      </c>
      <c r="EE51" s="428">
        <f t="shared" si="56"/>
        <v>0</v>
      </c>
      <c r="EF51" s="428">
        <f t="shared" si="57"/>
        <v>0</v>
      </c>
      <c r="EG51" s="428">
        <f t="shared" si="58"/>
        <v>0</v>
      </c>
      <c r="EH51" s="428">
        <f t="shared" si="59"/>
        <v>0</v>
      </c>
      <c r="EI51" s="428">
        <f t="shared" si="60"/>
        <v>0</v>
      </c>
      <c r="EJ51" s="428">
        <f t="shared" si="61"/>
        <v>0</v>
      </c>
      <c r="EK51" s="428">
        <f t="shared" si="62"/>
        <v>0</v>
      </c>
      <c r="EL51" s="428">
        <f t="shared" si="63"/>
        <v>0</v>
      </c>
      <c r="EM51" s="428">
        <f t="shared" si="64"/>
        <v>5</v>
      </c>
      <c r="EN51" s="428">
        <f t="shared" si="65"/>
        <v>5</v>
      </c>
      <c r="EO51" s="429">
        <f t="shared" si="66"/>
        <v>0</v>
      </c>
      <c r="EP51" s="430">
        <f t="shared" si="67"/>
        <v>10</v>
      </c>
      <c r="EQ51" s="440" t="str">
        <f t="shared" si="68"/>
        <v>Y</v>
      </c>
      <c r="ER51" s="528" t="str">
        <f t="shared" si="69"/>
        <v>Stuffed Chillie</v>
      </c>
      <c r="ES51" s="565" t="str">
        <f t="shared" si="70"/>
        <v>SE6</v>
      </c>
      <c r="ET51" s="269">
        <f t="shared" si="71"/>
        <v>0</v>
      </c>
      <c r="EU51" s="428">
        <f t="shared" si="72"/>
        <v>0</v>
      </c>
      <c r="EV51" s="428">
        <f t="shared" si="73"/>
        <v>0</v>
      </c>
      <c r="EW51" s="428">
        <f t="shared" si="74"/>
        <v>0</v>
      </c>
      <c r="EX51" s="428">
        <f t="shared" si="75"/>
        <v>0</v>
      </c>
      <c r="EY51" s="428">
        <f t="shared" si="76"/>
        <v>0</v>
      </c>
      <c r="EZ51" s="428">
        <f t="shared" si="77"/>
        <v>0</v>
      </c>
      <c r="FA51" s="428">
        <f t="shared" si="78"/>
        <v>0</v>
      </c>
      <c r="FB51" s="428">
        <f t="shared" si="79"/>
        <v>0</v>
      </c>
      <c r="FC51" s="428">
        <f t="shared" si="80"/>
        <v>0</v>
      </c>
      <c r="FD51" s="428">
        <f t="shared" si="81"/>
        <v>0</v>
      </c>
      <c r="FE51" s="428">
        <f t="shared" si="82"/>
        <v>0</v>
      </c>
      <c r="FF51" s="428">
        <f t="shared" si="83"/>
        <v>0</v>
      </c>
      <c r="FG51" s="428">
        <f t="shared" si="84"/>
        <v>5</v>
      </c>
      <c r="FH51" s="428">
        <f t="shared" si="85"/>
        <v>5</v>
      </c>
      <c r="FI51" s="429">
        <f t="shared" si="86"/>
        <v>0</v>
      </c>
      <c r="FJ51" s="430">
        <f t="shared" si="87"/>
        <v>10</v>
      </c>
    </row>
    <row r="52" spans="1:166" ht="20.100000000000001" customHeight="1" x14ac:dyDescent="0.25">
      <c r="A52" s="449" t="str">
        <f t="shared" si="13"/>
        <v>Y</v>
      </c>
      <c r="B52" s="526" t="str">
        <f>'Delivery Summary'!B52</f>
        <v>Vegetable Chinese Roll</v>
      </c>
      <c r="C52" s="565" t="str">
        <f>'Delivery Summary'!C52</f>
        <v>SE7</v>
      </c>
      <c r="D52" s="269"/>
      <c r="E52" s="428"/>
      <c r="F52" s="428"/>
      <c r="G52" s="428"/>
      <c r="H52" s="428">
        <v>0</v>
      </c>
      <c r="I52" s="428">
        <v>3</v>
      </c>
      <c r="J52" s="428">
        <v>0</v>
      </c>
      <c r="K52" s="428">
        <v>0</v>
      </c>
      <c r="L52" s="428">
        <v>0</v>
      </c>
      <c r="M52" s="270">
        <v>0</v>
      </c>
      <c r="N52" s="428">
        <v>0</v>
      </c>
      <c r="O52" s="428">
        <v>5</v>
      </c>
      <c r="P52" s="428">
        <v>5</v>
      </c>
      <c r="Q52" s="428">
        <v>5</v>
      </c>
      <c r="R52" s="428">
        <v>7</v>
      </c>
      <c r="S52" s="429"/>
      <c r="T52" s="430">
        <f t="shared" si="14"/>
        <v>25</v>
      </c>
      <c r="U52" s="1449"/>
      <c r="W52" s="440" t="str">
        <f t="shared" si="88"/>
        <v>Y</v>
      </c>
      <c r="X52" s="526" t="str">
        <f t="shared" si="15"/>
        <v>Vegetable Chinese Roll</v>
      </c>
      <c r="Y52" s="565" t="str">
        <f t="shared" si="16"/>
        <v>SE7</v>
      </c>
      <c r="Z52" s="269"/>
      <c r="AA52" s="428"/>
      <c r="AB52" s="428"/>
      <c r="AC52" s="428"/>
      <c r="AD52" s="428">
        <v>0</v>
      </c>
      <c r="AE52" s="428">
        <v>3</v>
      </c>
      <c r="AF52" s="428">
        <v>0</v>
      </c>
      <c r="AG52" s="428">
        <v>0</v>
      </c>
      <c r="AH52" s="428">
        <v>0</v>
      </c>
      <c r="AI52" s="270">
        <v>0</v>
      </c>
      <c r="AJ52" s="428">
        <v>0</v>
      </c>
      <c r="AK52" s="428">
        <v>5</v>
      </c>
      <c r="AL52" s="428">
        <v>5</v>
      </c>
      <c r="AM52" s="428">
        <v>5</v>
      </c>
      <c r="AN52" s="428">
        <v>7</v>
      </c>
      <c r="AO52" s="429"/>
      <c r="AP52" s="430">
        <f t="shared" si="17"/>
        <v>25</v>
      </c>
      <c r="AQ52" s="1449"/>
      <c r="AR52" s="440" t="str">
        <f t="shared" si="89"/>
        <v>Y</v>
      </c>
      <c r="AS52" s="526" t="str">
        <f t="shared" si="18"/>
        <v>Vegetable Chinese Roll</v>
      </c>
      <c r="AT52" s="565" t="str">
        <f t="shared" si="19"/>
        <v>SE7</v>
      </c>
      <c r="AU52" s="269"/>
      <c r="AV52" s="428"/>
      <c r="AW52" s="428"/>
      <c r="AX52" s="428"/>
      <c r="AY52" s="428">
        <v>0</v>
      </c>
      <c r="AZ52" s="428">
        <v>5</v>
      </c>
      <c r="BA52" s="428">
        <v>0</v>
      </c>
      <c r="BB52" s="428">
        <v>0</v>
      </c>
      <c r="BC52" s="428">
        <v>0</v>
      </c>
      <c r="BD52" s="270">
        <v>0</v>
      </c>
      <c r="BE52" s="428">
        <v>0</v>
      </c>
      <c r="BF52" s="428">
        <v>5</v>
      </c>
      <c r="BG52" s="428">
        <v>5</v>
      </c>
      <c r="BH52" s="428">
        <v>5</v>
      </c>
      <c r="BI52" s="428">
        <v>5</v>
      </c>
      <c r="BJ52" s="429"/>
      <c r="BK52" s="430">
        <f t="shared" si="20"/>
        <v>25</v>
      </c>
      <c r="BL52" s="1449"/>
      <c r="BM52" s="440" t="str">
        <f t="shared" si="90"/>
        <v>Y</v>
      </c>
      <c r="BN52" s="526" t="str">
        <f t="shared" si="21"/>
        <v>Vegetable Chinese Roll</v>
      </c>
      <c r="BO52" s="565" t="str">
        <f t="shared" si="22"/>
        <v>SE7</v>
      </c>
      <c r="BP52" s="269"/>
      <c r="BQ52" s="428"/>
      <c r="BR52" s="428"/>
      <c r="BS52" s="428"/>
      <c r="BT52" s="428">
        <v>0</v>
      </c>
      <c r="BU52" s="428">
        <v>5</v>
      </c>
      <c r="BV52" s="428">
        <v>0</v>
      </c>
      <c r="BW52" s="428">
        <v>0</v>
      </c>
      <c r="BX52" s="428">
        <v>0</v>
      </c>
      <c r="BY52" s="270">
        <v>0</v>
      </c>
      <c r="BZ52" s="428">
        <v>0</v>
      </c>
      <c r="CA52" s="428">
        <v>5</v>
      </c>
      <c r="CB52" s="428">
        <v>5</v>
      </c>
      <c r="CC52" s="428">
        <v>5</v>
      </c>
      <c r="CD52" s="428">
        <v>5</v>
      </c>
      <c r="CE52" s="429"/>
      <c r="CF52" s="430">
        <f t="shared" si="23"/>
        <v>25</v>
      </c>
      <c r="CG52" s="1449"/>
      <c r="CH52" s="440" t="str">
        <f t="shared" si="24"/>
        <v>N</v>
      </c>
      <c r="CI52" s="526" t="str">
        <f t="shared" si="25"/>
        <v>Vegetable Chinese Roll</v>
      </c>
      <c r="CJ52" s="565" t="str">
        <f t="shared" si="26"/>
        <v>SE7</v>
      </c>
      <c r="CK52" s="269"/>
      <c r="CL52" s="428"/>
      <c r="CM52" s="428"/>
      <c r="CN52" s="428"/>
      <c r="CO52" s="428"/>
      <c r="CP52" s="428"/>
      <c r="CQ52" s="428"/>
      <c r="CR52" s="428"/>
      <c r="CS52" s="428"/>
      <c r="CT52" s="270"/>
      <c r="CU52" s="428"/>
      <c r="CV52" s="428"/>
      <c r="CW52" s="428"/>
      <c r="CX52" s="428"/>
      <c r="CY52" s="428"/>
      <c r="CZ52" s="429"/>
      <c r="DA52" s="430">
        <f t="shared" si="27"/>
        <v>0</v>
      </c>
      <c r="DB52" s="1449"/>
      <c r="DC52" s="440" t="str">
        <f t="shared" si="28"/>
        <v>Y</v>
      </c>
      <c r="DD52" s="526" t="str">
        <f t="shared" si="29"/>
        <v>Vegetable Chinese Roll</v>
      </c>
      <c r="DE52" s="565" t="str">
        <f t="shared" si="30"/>
        <v>SE7</v>
      </c>
      <c r="DF52" s="269">
        <f t="shared" si="31"/>
        <v>0</v>
      </c>
      <c r="DG52" s="428">
        <f t="shared" si="32"/>
        <v>0</v>
      </c>
      <c r="DH52" s="428">
        <f t="shared" si="33"/>
        <v>0</v>
      </c>
      <c r="DI52" s="428">
        <f t="shared" si="34"/>
        <v>0</v>
      </c>
      <c r="DJ52" s="428">
        <f t="shared" si="35"/>
        <v>0</v>
      </c>
      <c r="DK52" s="428">
        <f t="shared" si="36"/>
        <v>3</v>
      </c>
      <c r="DL52" s="428">
        <f t="shared" si="37"/>
        <v>0</v>
      </c>
      <c r="DM52" s="428">
        <f t="shared" si="38"/>
        <v>0</v>
      </c>
      <c r="DN52" s="428">
        <f t="shared" si="39"/>
        <v>0</v>
      </c>
      <c r="DO52" s="270">
        <f t="shared" si="40"/>
        <v>0</v>
      </c>
      <c r="DP52" s="428">
        <f t="shared" si="41"/>
        <v>0</v>
      </c>
      <c r="DQ52" s="428">
        <f t="shared" si="42"/>
        <v>5</v>
      </c>
      <c r="DR52" s="428">
        <f t="shared" si="43"/>
        <v>5</v>
      </c>
      <c r="DS52" s="428">
        <f t="shared" si="44"/>
        <v>5</v>
      </c>
      <c r="DT52" s="428">
        <f t="shared" si="45"/>
        <v>7</v>
      </c>
      <c r="DU52" s="429">
        <f t="shared" si="46"/>
        <v>0</v>
      </c>
      <c r="DV52" s="430">
        <f t="shared" si="47"/>
        <v>25</v>
      </c>
      <c r="DW52" s="440" t="str">
        <f t="shared" si="48"/>
        <v>Y</v>
      </c>
      <c r="DX52" s="526" t="str">
        <f t="shared" si="49"/>
        <v>Vegetable Chinese Roll</v>
      </c>
      <c r="DY52" s="565" t="str">
        <f t="shared" si="50"/>
        <v>SE7</v>
      </c>
      <c r="DZ52" s="269">
        <f t="shared" si="51"/>
        <v>0</v>
      </c>
      <c r="EA52" s="428">
        <f t="shared" si="52"/>
        <v>0</v>
      </c>
      <c r="EB52" s="428">
        <f t="shared" si="53"/>
        <v>0</v>
      </c>
      <c r="EC52" s="428">
        <f t="shared" si="54"/>
        <v>0</v>
      </c>
      <c r="ED52" s="428">
        <f t="shared" si="55"/>
        <v>0</v>
      </c>
      <c r="EE52" s="428">
        <f t="shared" si="56"/>
        <v>5</v>
      </c>
      <c r="EF52" s="428">
        <f t="shared" si="57"/>
        <v>0</v>
      </c>
      <c r="EG52" s="428">
        <f t="shared" si="58"/>
        <v>0</v>
      </c>
      <c r="EH52" s="428">
        <f t="shared" si="59"/>
        <v>0</v>
      </c>
      <c r="EI52" s="270">
        <f t="shared" si="60"/>
        <v>0</v>
      </c>
      <c r="EJ52" s="428">
        <f t="shared" si="61"/>
        <v>0</v>
      </c>
      <c r="EK52" s="428">
        <f t="shared" si="62"/>
        <v>5</v>
      </c>
      <c r="EL52" s="428">
        <f t="shared" si="63"/>
        <v>5</v>
      </c>
      <c r="EM52" s="428">
        <f t="shared" si="64"/>
        <v>5</v>
      </c>
      <c r="EN52" s="428">
        <f t="shared" si="65"/>
        <v>5</v>
      </c>
      <c r="EO52" s="429">
        <f t="shared" si="66"/>
        <v>0</v>
      </c>
      <c r="EP52" s="430">
        <f t="shared" si="67"/>
        <v>25</v>
      </c>
      <c r="EQ52" s="440" t="str">
        <f t="shared" si="68"/>
        <v>Y</v>
      </c>
      <c r="ER52" s="526" t="str">
        <f t="shared" si="69"/>
        <v>Vegetable Chinese Roll</v>
      </c>
      <c r="ES52" s="565" t="str">
        <f t="shared" si="70"/>
        <v>SE7</v>
      </c>
      <c r="ET52" s="269">
        <f t="shared" si="71"/>
        <v>0</v>
      </c>
      <c r="EU52" s="428">
        <f t="shared" si="72"/>
        <v>0</v>
      </c>
      <c r="EV52" s="428">
        <f t="shared" si="73"/>
        <v>0</v>
      </c>
      <c r="EW52" s="428">
        <f t="shared" si="74"/>
        <v>0</v>
      </c>
      <c r="EX52" s="428">
        <f t="shared" si="75"/>
        <v>0</v>
      </c>
      <c r="EY52" s="428">
        <f t="shared" si="76"/>
        <v>5</v>
      </c>
      <c r="EZ52" s="428">
        <f t="shared" si="77"/>
        <v>0</v>
      </c>
      <c r="FA52" s="428">
        <f t="shared" si="78"/>
        <v>0</v>
      </c>
      <c r="FB52" s="428">
        <f t="shared" si="79"/>
        <v>0</v>
      </c>
      <c r="FC52" s="270">
        <f t="shared" si="80"/>
        <v>0</v>
      </c>
      <c r="FD52" s="428">
        <f t="shared" si="81"/>
        <v>0</v>
      </c>
      <c r="FE52" s="428">
        <f t="shared" si="82"/>
        <v>5</v>
      </c>
      <c r="FF52" s="428">
        <f t="shared" si="83"/>
        <v>5</v>
      </c>
      <c r="FG52" s="428">
        <f t="shared" si="84"/>
        <v>5</v>
      </c>
      <c r="FH52" s="428">
        <f t="shared" si="85"/>
        <v>5</v>
      </c>
      <c r="FI52" s="429">
        <f t="shared" si="86"/>
        <v>0</v>
      </c>
      <c r="FJ52" s="430">
        <f t="shared" si="87"/>
        <v>25</v>
      </c>
    </row>
    <row r="53" spans="1:166" ht="20.100000000000001" customHeight="1" x14ac:dyDescent="0.25">
      <c r="A53" s="449" t="str">
        <f t="shared" si="13"/>
        <v>Y</v>
      </c>
      <c r="B53" s="526" t="str">
        <f>'Delivery Summary'!B53</f>
        <v>Fish Chinese Roll</v>
      </c>
      <c r="C53" s="565" t="str">
        <f>'Delivery Summary'!C53</f>
        <v>SE8</v>
      </c>
      <c r="D53" s="269"/>
      <c r="E53" s="428"/>
      <c r="F53" s="428">
        <v>200</v>
      </c>
      <c r="G53" s="428"/>
      <c r="H53" s="428">
        <v>0</v>
      </c>
      <c r="I53" s="428">
        <v>5</v>
      </c>
      <c r="J53" s="428">
        <v>0</v>
      </c>
      <c r="K53" s="428">
        <v>0</v>
      </c>
      <c r="L53" s="428">
        <v>0</v>
      </c>
      <c r="M53" s="270">
        <v>0</v>
      </c>
      <c r="N53" s="428">
        <v>0</v>
      </c>
      <c r="O53" s="428">
        <v>5</v>
      </c>
      <c r="P53" s="428">
        <v>10</v>
      </c>
      <c r="Q53" s="428">
        <v>10</v>
      </c>
      <c r="R53" s="428">
        <v>25</v>
      </c>
      <c r="S53" s="429"/>
      <c r="T53" s="430">
        <f t="shared" si="14"/>
        <v>255</v>
      </c>
      <c r="U53" s="1449"/>
      <c r="W53" s="440" t="str">
        <f t="shared" si="88"/>
        <v>Y</v>
      </c>
      <c r="X53" s="526" t="str">
        <f t="shared" si="15"/>
        <v>Fish Chinese Roll</v>
      </c>
      <c r="Y53" s="565" t="str">
        <f t="shared" si="16"/>
        <v>SE8</v>
      </c>
      <c r="Z53" s="269"/>
      <c r="AA53" s="428"/>
      <c r="AB53" s="428">
        <v>200</v>
      </c>
      <c r="AC53" s="428"/>
      <c r="AD53" s="428">
        <v>0</v>
      </c>
      <c r="AE53" s="428">
        <v>5</v>
      </c>
      <c r="AF53" s="428">
        <v>0</v>
      </c>
      <c r="AG53" s="428">
        <v>0</v>
      </c>
      <c r="AH53" s="428">
        <v>0</v>
      </c>
      <c r="AI53" s="270">
        <v>0</v>
      </c>
      <c r="AJ53" s="428">
        <v>0</v>
      </c>
      <c r="AK53" s="428">
        <v>5</v>
      </c>
      <c r="AL53" s="428">
        <v>10</v>
      </c>
      <c r="AM53" s="428">
        <v>10</v>
      </c>
      <c r="AN53" s="428">
        <v>25</v>
      </c>
      <c r="AO53" s="429"/>
      <c r="AP53" s="430">
        <f t="shared" si="17"/>
        <v>255</v>
      </c>
      <c r="AQ53" s="1449"/>
      <c r="AR53" s="440" t="str">
        <f t="shared" si="89"/>
        <v>Y</v>
      </c>
      <c r="AS53" s="526" t="str">
        <f t="shared" si="18"/>
        <v>Fish Chinese Roll</v>
      </c>
      <c r="AT53" s="565" t="str">
        <f t="shared" si="19"/>
        <v>SE8</v>
      </c>
      <c r="AU53" s="269"/>
      <c r="AV53" s="428"/>
      <c r="AW53" s="428">
        <v>200</v>
      </c>
      <c r="AX53" s="428"/>
      <c r="AY53" s="428">
        <v>0</v>
      </c>
      <c r="AZ53" s="428">
        <v>15</v>
      </c>
      <c r="BA53" s="428">
        <v>0</v>
      </c>
      <c r="BB53" s="428">
        <v>0</v>
      </c>
      <c r="BC53" s="428">
        <v>0</v>
      </c>
      <c r="BD53" s="270">
        <v>0</v>
      </c>
      <c r="BE53" s="428">
        <v>0</v>
      </c>
      <c r="BF53" s="428">
        <v>10</v>
      </c>
      <c r="BG53" s="428">
        <v>10</v>
      </c>
      <c r="BH53" s="428">
        <v>15</v>
      </c>
      <c r="BI53" s="428">
        <v>15</v>
      </c>
      <c r="BJ53" s="429"/>
      <c r="BK53" s="430">
        <f t="shared" si="20"/>
        <v>265</v>
      </c>
      <c r="BL53" s="1449"/>
      <c r="BM53" s="440" t="str">
        <f t="shared" si="90"/>
        <v>Y</v>
      </c>
      <c r="BN53" s="526" t="str">
        <f t="shared" si="21"/>
        <v>Fish Chinese Roll</v>
      </c>
      <c r="BO53" s="565" t="str">
        <f t="shared" si="22"/>
        <v>SE8</v>
      </c>
      <c r="BP53" s="269"/>
      <c r="BQ53" s="428"/>
      <c r="BR53" s="428">
        <v>200</v>
      </c>
      <c r="BS53" s="428"/>
      <c r="BT53" s="428">
        <v>0</v>
      </c>
      <c r="BU53" s="428">
        <v>15</v>
      </c>
      <c r="BV53" s="428">
        <v>0</v>
      </c>
      <c r="BW53" s="428">
        <v>0</v>
      </c>
      <c r="BX53" s="428">
        <v>0</v>
      </c>
      <c r="BY53" s="270">
        <v>0</v>
      </c>
      <c r="BZ53" s="428">
        <v>0</v>
      </c>
      <c r="CA53" s="428">
        <v>5</v>
      </c>
      <c r="CB53" s="428">
        <v>5</v>
      </c>
      <c r="CC53" s="428">
        <v>10</v>
      </c>
      <c r="CD53" s="428">
        <v>10</v>
      </c>
      <c r="CE53" s="429"/>
      <c r="CF53" s="430">
        <f t="shared" si="23"/>
        <v>245</v>
      </c>
      <c r="CG53" s="1449"/>
      <c r="CH53" s="440" t="str">
        <f t="shared" si="24"/>
        <v>Y</v>
      </c>
      <c r="CI53" s="526" t="str">
        <f t="shared" si="25"/>
        <v>Fish Chinese Roll</v>
      </c>
      <c r="CJ53" s="565" t="str">
        <f t="shared" si="26"/>
        <v>SE8</v>
      </c>
      <c r="CK53" s="269"/>
      <c r="CL53" s="428">
        <v>0</v>
      </c>
      <c r="CM53" s="428"/>
      <c r="CN53" s="428"/>
      <c r="CO53" s="428"/>
      <c r="CP53" s="428"/>
      <c r="CQ53" s="428"/>
      <c r="CR53" s="428">
        <v>40</v>
      </c>
      <c r="CS53" s="428">
        <v>10</v>
      </c>
      <c r="CT53" s="270">
        <v>10</v>
      </c>
      <c r="CU53" s="428">
        <v>10</v>
      </c>
      <c r="CV53" s="428">
        <v>40</v>
      </c>
      <c r="CW53" s="428">
        <v>20</v>
      </c>
      <c r="CX53" s="428">
        <v>30</v>
      </c>
      <c r="CY53" s="428">
        <v>30</v>
      </c>
      <c r="CZ53" s="429"/>
      <c r="DA53" s="430">
        <f t="shared" si="27"/>
        <v>190</v>
      </c>
      <c r="DB53" s="1449"/>
      <c r="DC53" s="440" t="str">
        <f t="shared" si="28"/>
        <v>Y</v>
      </c>
      <c r="DD53" s="526" t="str">
        <f t="shared" si="29"/>
        <v>Fish Chinese Roll</v>
      </c>
      <c r="DE53" s="565" t="str">
        <f t="shared" si="30"/>
        <v>SE8</v>
      </c>
      <c r="DF53" s="269">
        <f t="shared" si="31"/>
        <v>0</v>
      </c>
      <c r="DG53" s="428">
        <f t="shared" si="32"/>
        <v>0</v>
      </c>
      <c r="DH53" s="428">
        <f t="shared" si="33"/>
        <v>200</v>
      </c>
      <c r="DI53" s="428">
        <f t="shared" si="34"/>
        <v>0</v>
      </c>
      <c r="DJ53" s="428">
        <f t="shared" si="35"/>
        <v>0</v>
      </c>
      <c r="DK53" s="428">
        <f t="shared" si="36"/>
        <v>5</v>
      </c>
      <c r="DL53" s="428">
        <f t="shared" si="37"/>
        <v>0</v>
      </c>
      <c r="DM53" s="428">
        <f>IF(U1="Extra Enabled",AG53+10,AG53)</f>
        <v>0</v>
      </c>
      <c r="DN53" s="428">
        <f t="shared" si="39"/>
        <v>0</v>
      </c>
      <c r="DO53" s="270">
        <f t="shared" si="40"/>
        <v>0</v>
      </c>
      <c r="DP53" s="428">
        <f t="shared" si="41"/>
        <v>0</v>
      </c>
      <c r="DQ53" s="428">
        <f>IF(U1="Extra Enabled",AK53+10,AK53)</f>
        <v>5</v>
      </c>
      <c r="DR53" s="428">
        <f>IF(U1="Extra Enabled",AL53+10,AL53)</f>
        <v>10</v>
      </c>
      <c r="DS53" s="428">
        <f t="shared" si="44"/>
        <v>10</v>
      </c>
      <c r="DT53" s="428">
        <f>AN53</f>
        <v>25</v>
      </c>
      <c r="DU53" s="429">
        <f t="shared" si="46"/>
        <v>0</v>
      </c>
      <c r="DV53" s="430">
        <f t="shared" si="47"/>
        <v>255</v>
      </c>
      <c r="DW53" s="440" t="str">
        <f t="shared" si="48"/>
        <v>Y</v>
      </c>
      <c r="DX53" s="526" t="str">
        <f t="shared" si="49"/>
        <v>Fish Chinese Roll</v>
      </c>
      <c r="DY53" s="565" t="str">
        <f t="shared" si="50"/>
        <v>SE8</v>
      </c>
      <c r="DZ53" s="269">
        <f t="shared" si="51"/>
        <v>0</v>
      </c>
      <c r="EA53" s="428">
        <f t="shared" si="52"/>
        <v>0</v>
      </c>
      <c r="EB53" s="428">
        <f t="shared" si="53"/>
        <v>200</v>
      </c>
      <c r="EC53" s="428">
        <f t="shared" si="54"/>
        <v>0</v>
      </c>
      <c r="ED53" s="428">
        <f t="shared" si="55"/>
        <v>0</v>
      </c>
      <c r="EE53" s="428">
        <f t="shared" si="56"/>
        <v>15</v>
      </c>
      <c r="EF53" s="428">
        <f t="shared" si="57"/>
        <v>0</v>
      </c>
      <c r="EG53" s="428">
        <f>IF(U1="Extra Enabled",BB53+10,BB53)</f>
        <v>0</v>
      </c>
      <c r="EH53" s="428">
        <f t="shared" si="59"/>
        <v>0</v>
      </c>
      <c r="EI53" s="270">
        <f t="shared" si="60"/>
        <v>0</v>
      </c>
      <c r="EJ53" s="428">
        <f t="shared" si="61"/>
        <v>0</v>
      </c>
      <c r="EK53" s="428">
        <f>IF(U1="Extra Enabled",BF53+10,BF53)</f>
        <v>10</v>
      </c>
      <c r="EL53" s="428">
        <f>IF(U1="Extra Enabled",BG53+10,BG53)</f>
        <v>10</v>
      </c>
      <c r="EM53" s="428">
        <f t="shared" si="64"/>
        <v>15</v>
      </c>
      <c r="EN53" s="428">
        <f>BI53</f>
        <v>15</v>
      </c>
      <c r="EO53" s="429">
        <f t="shared" si="66"/>
        <v>0</v>
      </c>
      <c r="EP53" s="430">
        <f t="shared" si="67"/>
        <v>265</v>
      </c>
      <c r="EQ53" s="440" t="str">
        <f t="shared" si="68"/>
        <v>Y</v>
      </c>
      <c r="ER53" s="526" t="str">
        <f t="shared" si="69"/>
        <v>Fish Chinese Roll</v>
      </c>
      <c r="ES53" s="565" t="str">
        <f t="shared" si="70"/>
        <v>SE8</v>
      </c>
      <c r="ET53" s="269">
        <f t="shared" si="71"/>
        <v>0</v>
      </c>
      <c r="EU53" s="428">
        <f t="shared" si="72"/>
        <v>0</v>
      </c>
      <c r="EV53" s="428">
        <f t="shared" si="73"/>
        <v>200</v>
      </c>
      <c r="EW53" s="428">
        <f t="shared" si="74"/>
        <v>0</v>
      </c>
      <c r="EX53" s="428">
        <f t="shared" si="75"/>
        <v>0</v>
      </c>
      <c r="EY53" s="428">
        <f t="shared" si="76"/>
        <v>15</v>
      </c>
      <c r="EZ53" s="428">
        <f t="shared" si="77"/>
        <v>0</v>
      </c>
      <c r="FA53" s="428">
        <f>IF(U1="Extra Enabled",BW53+10,BW53)</f>
        <v>0</v>
      </c>
      <c r="FB53" s="428">
        <f t="shared" si="79"/>
        <v>0</v>
      </c>
      <c r="FC53" s="270">
        <f t="shared" si="80"/>
        <v>0</v>
      </c>
      <c r="FD53" s="428">
        <f t="shared" si="81"/>
        <v>0</v>
      </c>
      <c r="FE53" s="428">
        <f>IF(U1="Extra Enabled",CA53+10,CA53)</f>
        <v>5</v>
      </c>
      <c r="FF53" s="428">
        <f>IF(U1="Extra Enabled",CB53+10,CB53)</f>
        <v>5</v>
      </c>
      <c r="FG53" s="428">
        <f t="shared" si="84"/>
        <v>10</v>
      </c>
      <c r="FH53" s="428">
        <f>CD53</f>
        <v>10</v>
      </c>
      <c r="FI53" s="429">
        <f t="shared" si="86"/>
        <v>0</v>
      </c>
      <c r="FJ53" s="430">
        <f t="shared" si="87"/>
        <v>245</v>
      </c>
    </row>
    <row r="54" spans="1:166" ht="20.100000000000001" customHeight="1" x14ac:dyDescent="0.25">
      <c r="A54" s="449" t="str">
        <f t="shared" si="13"/>
        <v>Y</v>
      </c>
      <c r="B54" s="526" t="str">
        <f>'Delivery Summary'!B54</f>
        <v>Chicken Chinese Roll</v>
      </c>
      <c r="C54" s="565" t="str">
        <f>'Delivery Summary'!C54</f>
        <v>SE9</v>
      </c>
      <c r="D54" s="269"/>
      <c r="E54" s="428"/>
      <c r="F54" s="428">
        <v>150</v>
      </c>
      <c r="G54" s="428"/>
      <c r="H54" s="428">
        <v>0</v>
      </c>
      <c r="I54" s="428">
        <v>5</v>
      </c>
      <c r="J54" s="428">
        <v>0</v>
      </c>
      <c r="K54" s="428">
        <v>0</v>
      </c>
      <c r="L54" s="428">
        <v>5</v>
      </c>
      <c r="M54" s="270">
        <v>5</v>
      </c>
      <c r="N54" s="428">
        <v>0</v>
      </c>
      <c r="O54" s="428">
        <v>5</v>
      </c>
      <c r="P54" s="428">
        <v>10</v>
      </c>
      <c r="Q54" s="428">
        <v>10</v>
      </c>
      <c r="R54" s="428">
        <v>10</v>
      </c>
      <c r="S54" s="429"/>
      <c r="T54" s="430">
        <f t="shared" si="14"/>
        <v>200</v>
      </c>
      <c r="U54" s="1449"/>
      <c r="W54" s="440" t="str">
        <f t="shared" si="88"/>
        <v>Y</v>
      </c>
      <c r="X54" s="526" t="str">
        <f t="shared" si="15"/>
        <v>Chicken Chinese Roll</v>
      </c>
      <c r="Y54" s="565" t="str">
        <f t="shared" si="16"/>
        <v>SE9</v>
      </c>
      <c r="Z54" s="269"/>
      <c r="AA54" s="428"/>
      <c r="AB54" s="428">
        <v>150</v>
      </c>
      <c r="AC54" s="428"/>
      <c r="AD54" s="428">
        <v>0</v>
      </c>
      <c r="AE54" s="428">
        <v>5</v>
      </c>
      <c r="AF54" s="428">
        <v>0</v>
      </c>
      <c r="AG54" s="428">
        <v>0</v>
      </c>
      <c r="AH54" s="428">
        <v>5</v>
      </c>
      <c r="AI54" s="270">
        <v>5</v>
      </c>
      <c r="AJ54" s="428">
        <v>0</v>
      </c>
      <c r="AK54" s="428">
        <v>5</v>
      </c>
      <c r="AL54" s="428">
        <v>10</v>
      </c>
      <c r="AM54" s="428">
        <v>10</v>
      </c>
      <c r="AN54" s="428">
        <v>10</v>
      </c>
      <c r="AO54" s="429"/>
      <c r="AP54" s="430">
        <f t="shared" si="17"/>
        <v>200</v>
      </c>
      <c r="AQ54" s="1449"/>
      <c r="AR54" s="440" t="str">
        <f t="shared" si="89"/>
        <v>Y</v>
      </c>
      <c r="AS54" s="526" t="str">
        <f t="shared" si="18"/>
        <v>Chicken Chinese Roll</v>
      </c>
      <c r="AT54" s="565" t="str">
        <f t="shared" si="19"/>
        <v>SE9</v>
      </c>
      <c r="AU54" s="269"/>
      <c r="AV54" s="428"/>
      <c r="AW54" s="428">
        <v>150</v>
      </c>
      <c r="AX54" s="428"/>
      <c r="AY54" s="428">
        <v>0</v>
      </c>
      <c r="AZ54" s="428">
        <v>15</v>
      </c>
      <c r="BA54" s="428">
        <v>0</v>
      </c>
      <c r="BB54" s="428">
        <v>0</v>
      </c>
      <c r="BC54" s="428">
        <v>5</v>
      </c>
      <c r="BD54" s="270">
        <v>5</v>
      </c>
      <c r="BE54" s="428">
        <v>0</v>
      </c>
      <c r="BF54" s="428">
        <v>5</v>
      </c>
      <c r="BG54" s="428">
        <v>5</v>
      </c>
      <c r="BH54" s="428">
        <v>10</v>
      </c>
      <c r="BI54" s="428">
        <v>5</v>
      </c>
      <c r="BJ54" s="429"/>
      <c r="BK54" s="430">
        <f t="shared" si="20"/>
        <v>200</v>
      </c>
      <c r="BL54" s="1449"/>
      <c r="BM54" s="440" t="str">
        <f t="shared" si="90"/>
        <v>Y</v>
      </c>
      <c r="BN54" s="526" t="str">
        <f t="shared" si="21"/>
        <v>Chicken Chinese Roll</v>
      </c>
      <c r="BO54" s="565" t="str">
        <f t="shared" si="22"/>
        <v>SE9</v>
      </c>
      <c r="BP54" s="269"/>
      <c r="BQ54" s="428"/>
      <c r="BR54" s="428">
        <v>150</v>
      </c>
      <c r="BS54" s="428"/>
      <c r="BT54" s="428">
        <v>0</v>
      </c>
      <c r="BU54" s="428">
        <v>15</v>
      </c>
      <c r="BV54" s="428">
        <v>0</v>
      </c>
      <c r="BW54" s="428">
        <v>0</v>
      </c>
      <c r="BX54" s="428">
        <v>5</v>
      </c>
      <c r="BY54" s="270">
        <v>5</v>
      </c>
      <c r="BZ54" s="428">
        <v>0</v>
      </c>
      <c r="CA54" s="428">
        <v>5</v>
      </c>
      <c r="CB54" s="428">
        <v>5</v>
      </c>
      <c r="CC54" s="428">
        <v>10</v>
      </c>
      <c r="CD54" s="428">
        <v>10</v>
      </c>
      <c r="CE54" s="429"/>
      <c r="CF54" s="430">
        <f t="shared" si="23"/>
        <v>205</v>
      </c>
      <c r="CG54" s="1449"/>
      <c r="CH54" s="440" t="str">
        <f t="shared" si="24"/>
        <v>Y</v>
      </c>
      <c r="CI54" s="526" t="str">
        <f t="shared" si="25"/>
        <v>Chicken Chinese Roll</v>
      </c>
      <c r="CJ54" s="565" t="str">
        <f t="shared" si="26"/>
        <v>SE9</v>
      </c>
      <c r="CK54" s="269"/>
      <c r="CL54" s="428">
        <v>0</v>
      </c>
      <c r="CM54" s="428"/>
      <c r="CN54" s="428"/>
      <c r="CO54" s="428"/>
      <c r="CP54" s="428"/>
      <c r="CQ54" s="428"/>
      <c r="CR54" s="428">
        <v>30</v>
      </c>
      <c r="CS54" s="428">
        <v>10</v>
      </c>
      <c r="CT54" s="270">
        <v>10</v>
      </c>
      <c r="CU54" s="428">
        <v>10</v>
      </c>
      <c r="CV54" s="428">
        <v>40</v>
      </c>
      <c r="CW54" s="428">
        <v>20</v>
      </c>
      <c r="CX54" s="428">
        <v>20</v>
      </c>
      <c r="CY54" s="428">
        <v>30</v>
      </c>
      <c r="CZ54" s="429"/>
      <c r="DA54" s="430">
        <f t="shared" si="27"/>
        <v>170</v>
      </c>
      <c r="DB54" s="1449"/>
      <c r="DC54" s="440" t="str">
        <f t="shared" si="28"/>
        <v>Y</v>
      </c>
      <c r="DD54" s="526" t="str">
        <f t="shared" si="29"/>
        <v>Chicken Chinese Roll</v>
      </c>
      <c r="DE54" s="565" t="str">
        <f t="shared" si="30"/>
        <v>SE9</v>
      </c>
      <c r="DF54" s="269">
        <f t="shared" si="31"/>
        <v>0</v>
      </c>
      <c r="DG54" s="428">
        <f t="shared" si="32"/>
        <v>0</v>
      </c>
      <c r="DH54" s="428">
        <f t="shared" si="33"/>
        <v>150</v>
      </c>
      <c r="DI54" s="428">
        <f t="shared" si="34"/>
        <v>0</v>
      </c>
      <c r="DJ54" s="428">
        <f t="shared" si="35"/>
        <v>0</v>
      </c>
      <c r="DK54" s="428">
        <f t="shared" si="36"/>
        <v>5</v>
      </c>
      <c r="DL54" s="428">
        <f t="shared" si="37"/>
        <v>0</v>
      </c>
      <c r="DM54" s="428">
        <f t="shared" si="38"/>
        <v>0</v>
      </c>
      <c r="DN54" s="428">
        <f t="shared" si="39"/>
        <v>5</v>
      </c>
      <c r="DO54" s="270">
        <f t="shared" si="40"/>
        <v>5</v>
      </c>
      <c r="DP54" s="428">
        <f t="shared" si="41"/>
        <v>0</v>
      </c>
      <c r="DQ54" s="428">
        <f t="shared" si="42"/>
        <v>5</v>
      </c>
      <c r="DR54" s="428">
        <f t="shared" si="43"/>
        <v>10</v>
      </c>
      <c r="DS54" s="428">
        <f t="shared" si="44"/>
        <v>10</v>
      </c>
      <c r="DT54" s="428">
        <f t="shared" si="45"/>
        <v>10</v>
      </c>
      <c r="DU54" s="429">
        <f t="shared" si="46"/>
        <v>0</v>
      </c>
      <c r="DV54" s="430">
        <f t="shared" si="47"/>
        <v>200</v>
      </c>
      <c r="DW54" s="440" t="str">
        <f t="shared" si="48"/>
        <v>Y</v>
      </c>
      <c r="DX54" s="526" t="str">
        <f t="shared" si="49"/>
        <v>Chicken Chinese Roll</v>
      </c>
      <c r="DY54" s="565" t="str">
        <f t="shared" si="50"/>
        <v>SE9</v>
      </c>
      <c r="DZ54" s="269">
        <f t="shared" si="51"/>
        <v>0</v>
      </c>
      <c r="EA54" s="428">
        <f t="shared" si="52"/>
        <v>0</v>
      </c>
      <c r="EB54" s="428">
        <f t="shared" si="53"/>
        <v>150</v>
      </c>
      <c r="EC54" s="428">
        <f t="shared" si="54"/>
        <v>0</v>
      </c>
      <c r="ED54" s="428">
        <f t="shared" si="55"/>
        <v>0</v>
      </c>
      <c r="EE54" s="428">
        <f t="shared" si="56"/>
        <v>15</v>
      </c>
      <c r="EF54" s="428">
        <f t="shared" si="57"/>
        <v>0</v>
      </c>
      <c r="EG54" s="428">
        <f t="shared" si="58"/>
        <v>0</v>
      </c>
      <c r="EH54" s="428">
        <f t="shared" si="59"/>
        <v>5</v>
      </c>
      <c r="EI54" s="270">
        <f t="shared" si="60"/>
        <v>5</v>
      </c>
      <c r="EJ54" s="428">
        <f t="shared" si="61"/>
        <v>0</v>
      </c>
      <c r="EK54" s="428">
        <f t="shared" si="62"/>
        <v>5</v>
      </c>
      <c r="EL54" s="428">
        <f t="shared" si="63"/>
        <v>5</v>
      </c>
      <c r="EM54" s="428">
        <f t="shared" si="64"/>
        <v>10</v>
      </c>
      <c r="EN54" s="428">
        <f t="shared" si="65"/>
        <v>5</v>
      </c>
      <c r="EO54" s="429">
        <f t="shared" si="66"/>
        <v>0</v>
      </c>
      <c r="EP54" s="430">
        <f t="shared" si="67"/>
        <v>200</v>
      </c>
      <c r="EQ54" s="440" t="str">
        <f t="shared" si="68"/>
        <v>Y</v>
      </c>
      <c r="ER54" s="526" t="str">
        <f t="shared" si="69"/>
        <v>Chicken Chinese Roll</v>
      </c>
      <c r="ES54" s="565" t="str">
        <f t="shared" si="70"/>
        <v>SE9</v>
      </c>
      <c r="ET54" s="269">
        <f t="shared" si="71"/>
        <v>0</v>
      </c>
      <c r="EU54" s="428">
        <f t="shared" si="72"/>
        <v>0</v>
      </c>
      <c r="EV54" s="428">
        <f t="shared" si="73"/>
        <v>150</v>
      </c>
      <c r="EW54" s="428">
        <f t="shared" si="74"/>
        <v>0</v>
      </c>
      <c r="EX54" s="428">
        <f t="shared" si="75"/>
        <v>0</v>
      </c>
      <c r="EY54" s="428">
        <f t="shared" si="76"/>
        <v>15</v>
      </c>
      <c r="EZ54" s="428">
        <f t="shared" si="77"/>
        <v>0</v>
      </c>
      <c r="FA54" s="428">
        <f t="shared" si="78"/>
        <v>0</v>
      </c>
      <c r="FB54" s="428">
        <f t="shared" si="79"/>
        <v>5</v>
      </c>
      <c r="FC54" s="270">
        <f t="shared" si="80"/>
        <v>5</v>
      </c>
      <c r="FD54" s="428">
        <f t="shared" si="81"/>
        <v>0</v>
      </c>
      <c r="FE54" s="428">
        <f t="shared" si="82"/>
        <v>5</v>
      </c>
      <c r="FF54" s="428">
        <f t="shared" si="83"/>
        <v>5</v>
      </c>
      <c r="FG54" s="428">
        <f t="shared" si="84"/>
        <v>10</v>
      </c>
      <c r="FH54" s="428">
        <f t="shared" si="85"/>
        <v>10</v>
      </c>
      <c r="FI54" s="429">
        <f t="shared" si="86"/>
        <v>0</v>
      </c>
      <c r="FJ54" s="430">
        <f t="shared" si="87"/>
        <v>205</v>
      </c>
    </row>
    <row r="55" spans="1:166" ht="20.100000000000001" customHeight="1" x14ac:dyDescent="0.25">
      <c r="A55" s="449" t="str">
        <f t="shared" si="13"/>
        <v>Y</v>
      </c>
      <c r="B55" s="526" t="str">
        <f>'Delivery Summary'!B55</f>
        <v>Egg &amp; Fish Chinese Roll</v>
      </c>
      <c r="C55" s="565" t="str">
        <f>'Delivery Summary'!C55</f>
        <v>SE12</v>
      </c>
      <c r="D55" s="269"/>
      <c r="E55" s="428"/>
      <c r="F55" s="428">
        <v>150</v>
      </c>
      <c r="G55" s="428"/>
      <c r="H55" s="428">
        <v>0</v>
      </c>
      <c r="I55" s="428">
        <v>5</v>
      </c>
      <c r="J55" s="428">
        <v>0</v>
      </c>
      <c r="K55" s="428">
        <v>0</v>
      </c>
      <c r="L55" s="428">
        <v>5</v>
      </c>
      <c r="M55" s="270">
        <v>5</v>
      </c>
      <c r="N55" s="428">
        <v>0</v>
      </c>
      <c r="O55" s="428">
        <v>5</v>
      </c>
      <c r="P55" s="428">
        <v>10</v>
      </c>
      <c r="Q55" s="428">
        <v>10</v>
      </c>
      <c r="R55" s="428">
        <v>20</v>
      </c>
      <c r="S55" s="429"/>
      <c r="T55" s="430">
        <f t="shared" si="14"/>
        <v>210</v>
      </c>
      <c r="U55" s="1449"/>
      <c r="W55" s="440" t="str">
        <f t="shared" si="88"/>
        <v>Y</v>
      </c>
      <c r="X55" s="526" t="str">
        <f t="shared" si="15"/>
        <v>Egg &amp; Fish Chinese Roll</v>
      </c>
      <c r="Y55" s="565" t="str">
        <f t="shared" si="16"/>
        <v>SE12</v>
      </c>
      <c r="Z55" s="269"/>
      <c r="AA55" s="428"/>
      <c r="AB55" s="428">
        <v>150</v>
      </c>
      <c r="AC55" s="428"/>
      <c r="AD55" s="428">
        <v>0</v>
      </c>
      <c r="AE55" s="428">
        <v>5</v>
      </c>
      <c r="AF55" s="428">
        <v>0</v>
      </c>
      <c r="AG55" s="428">
        <v>0</v>
      </c>
      <c r="AH55" s="428">
        <v>5</v>
      </c>
      <c r="AI55" s="270">
        <v>5</v>
      </c>
      <c r="AJ55" s="428">
        <v>0</v>
      </c>
      <c r="AK55" s="428">
        <v>5</v>
      </c>
      <c r="AL55" s="428">
        <v>10</v>
      </c>
      <c r="AM55" s="428">
        <v>10</v>
      </c>
      <c r="AN55" s="428">
        <v>20</v>
      </c>
      <c r="AO55" s="429"/>
      <c r="AP55" s="430">
        <f t="shared" si="17"/>
        <v>210</v>
      </c>
      <c r="AQ55" s="1449"/>
      <c r="AR55" s="440" t="str">
        <f t="shared" si="89"/>
        <v>Y</v>
      </c>
      <c r="AS55" s="526" t="str">
        <f t="shared" si="18"/>
        <v>Egg &amp; Fish Chinese Roll</v>
      </c>
      <c r="AT55" s="565" t="str">
        <f t="shared" si="19"/>
        <v>SE12</v>
      </c>
      <c r="AU55" s="269"/>
      <c r="AV55" s="428"/>
      <c r="AW55" s="428">
        <v>150</v>
      </c>
      <c r="AX55" s="428"/>
      <c r="AY55" s="428">
        <v>0</v>
      </c>
      <c r="AZ55" s="428">
        <v>15</v>
      </c>
      <c r="BA55" s="428">
        <v>0</v>
      </c>
      <c r="BB55" s="428">
        <v>0</v>
      </c>
      <c r="BC55" s="428">
        <v>5</v>
      </c>
      <c r="BD55" s="270">
        <v>5</v>
      </c>
      <c r="BE55" s="428">
        <v>0</v>
      </c>
      <c r="BF55" s="428">
        <v>5</v>
      </c>
      <c r="BG55" s="428">
        <v>5</v>
      </c>
      <c r="BH55" s="428">
        <v>10</v>
      </c>
      <c r="BI55" s="428">
        <v>20</v>
      </c>
      <c r="BJ55" s="429"/>
      <c r="BK55" s="430">
        <f t="shared" si="20"/>
        <v>215</v>
      </c>
      <c r="BL55" s="1449"/>
      <c r="BM55" s="440" t="str">
        <f t="shared" si="90"/>
        <v>Y</v>
      </c>
      <c r="BN55" s="526" t="str">
        <f t="shared" si="21"/>
        <v>Egg &amp; Fish Chinese Roll</v>
      </c>
      <c r="BO55" s="565" t="str">
        <f t="shared" si="22"/>
        <v>SE12</v>
      </c>
      <c r="BP55" s="269"/>
      <c r="BQ55" s="428"/>
      <c r="BR55" s="428">
        <v>150</v>
      </c>
      <c r="BS55" s="428"/>
      <c r="BT55" s="428">
        <v>0</v>
      </c>
      <c r="BU55" s="428">
        <v>15</v>
      </c>
      <c r="BV55" s="428">
        <v>0</v>
      </c>
      <c r="BW55" s="428">
        <v>0</v>
      </c>
      <c r="BX55" s="428">
        <v>5</v>
      </c>
      <c r="BY55" s="270">
        <v>5</v>
      </c>
      <c r="BZ55" s="428">
        <v>0</v>
      </c>
      <c r="CA55" s="428">
        <v>5</v>
      </c>
      <c r="CB55" s="428">
        <v>5</v>
      </c>
      <c r="CC55" s="428">
        <v>10</v>
      </c>
      <c r="CD55" s="428">
        <v>20</v>
      </c>
      <c r="CE55" s="429"/>
      <c r="CF55" s="430">
        <f t="shared" si="23"/>
        <v>215</v>
      </c>
      <c r="CG55" s="1449"/>
      <c r="CH55" s="440" t="str">
        <f t="shared" si="24"/>
        <v>Y</v>
      </c>
      <c r="CI55" s="526" t="str">
        <f t="shared" si="25"/>
        <v>Egg &amp; Fish Chinese Roll</v>
      </c>
      <c r="CJ55" s="565" t="str">
        <f t="shared" si="26"/>
        <v>SE12</v>
      </c>
      <c r="CK55" s="269"/>
      <c r="CL55" s="428">
        <v>0</v>
      </c>
      <c r="CM55" s="428"/>
      <c r="CN55" s="428"/>
      <c r="CO55" s="428"/>
      <c r="CP55" s="428"/>
      <c r="CQ55" s="428"/>
      <c r="CR55" s="428">
        <v>20</v>
      </c>
      <c r="CS55" s="428">
        <v>5</v>
      </c>
      <c r="CT55" s="270">
        <v>5</v>
      </c>
      <c r="CU55" s="428">
        <v>5</v>
      </c>
      <c r="CV55" s="428">
        <v>25</v>
      </c>
      <c r="CW55" s="428">
        <v>20</v>
      </c>
      <c r="CX55" s="428">
        <v>15</v>
      </c>
      <c r="CY55" s="428">
        <v>20</v>
      </c>
      <c r="CZ55" s="429"/>
      <c r="DA55" s="430">
        <f t="shared" si="27"/>
        <v>115</v>
      </c>
      <c r="DB55" s="1449"/>
      <c r="DC55" s="440" t="str">
        <f t="shared" si="28"/>
        <v>Y</v>
      </c>
      <c r="DD55" s="526" t="str">
        <f t="shared" si="29"/>
        <v>Egg &amp; Fish Chinese Roll</v>
      </c>
      <c r="DE55" s="565" t="str">
        <f t="shared" si="30"/>
        <v>SE12</v>
      </c>
      <c r="DF55" s="269">
        <f t="shared" si="31"/>
        <v>0</v>
      </c>
      <c r="DG55" s="428">
        <f t="shared" si="32"/>
        <v>0</v>
      </c>
      <c r="DH55" s="428">
        <f t="shared" si="33"/>
        <v>150</v>
      </c>
      <c r="DI55" s="428">
        <f t="shared" si="34"/>
        <v>0</v>
      </c>
      <c r="DJ55" s="428">
        <f t="shared" si="35"/>
        <v>0</v>
      </c>
      <c r="DK55" s="428">
        <f t="shared" si="36"/>
        <v>5</v>
      </c>
      <c r="DL55" s="428">
        <f t="shared" si="37"/>
        <v>0</v>
      </c>
      <c r="DM55" s="428">
        <f>IF(U1="Extra Enabled",AG55+10,AG55)</f>
        <v>0</v>
      </c>
      <c r="DN55" s="428">
        <f t="shared" si="39"/>
        <v>5</v>
      </c>
      <c r="DO55" s="270">
        <f t="shared" si="40"/>
        <v>5</v>
      </c>
      <c r="DP55" s="428">
        <f t="shared" si="41"/>
        <v>0</v>
      </c>
      <c r="DQ55" s="428">
        <f>IF(U1="Extra Enabled",AK55+10,AK55)</f>
        <v>5</v>
      </c>
      <c r="DR55" s="428">
        <f>IF(U1="Extra Enabled",AL55+10,AL55)</f>
        <v>10</v>
      </c>
      <c r="DS55" s="428">
        <f t="shared" si="44"/>
        <v>10</v>
      </c>
      <c r="DT55" s="428">
        <f>AN55</f>
        <v>20</v>
      </c>
      <c r="DU55" s="429">
        <f t="shared" si="46"/>
        <v>0</v>
      </c>
      <c r="DV55" s="430">
        <f t="shared" si="47"/>
        <v>210</v>
      </c>
      <c r="DW55" s="440" t="str">
        <f t="shared" si="48"/>
        <v>Y</v>
      </c>
      <c r="DX55" s="526" t="str">
        <f t="shared" si="49"/>
        <v>Egg &amp; Fish Chinese Roll</v>
      </c>
      <c r="DY55" s="565" t="str">
        <f t="shared" si="50"/>
        <v>SE12</v>
      </c>
      <c r="DZ55" s="269">
        <f t="shared" si="51"/>
        <v>0</v>
      </c>
      <c r="EA55" s="428">
        <f t="shared" si="52"/>
        <v>0</v>
      </c>
      <c r="EB55" s="428">
        <f t="shared" si="53"/>
        <v>150</v>
      </c>
      <c r="EC55" s="428">
        <f t="shared" si="54"/>
        <v>0</v>
      </c>
      <c r="ED55" s="428">
        <f t="shared" si="55"/>
        <v>0</v>
      </c>
      <c r="EE55" s="428">
        <f t="shared" si="56"/>
        <v>15</v>
      </c>
      <c r="EF55" s="428">
        <f t="shared" si="57"/>
        <v>0</v>
      </c>
      <c r="EG55" s="428">
        <f>IF(U1="Extra Enabled",BB55+10,BB55)</f>
        <v>0</v>
      </c>
      <c r="EH55" s="428">
        <f t="shared" si="59"/>
        <v>5</v>
      </c>
      <c r="EI55" s="270">
        <f t="shared" si="60"/>
        <v>5</v>
      </c>
      <c r="EJ55" s="428">
        <f t="shared" si="61"/>
        <v>0</v>
      </c>
      <c r="EK55" s="428">
        <f>IF(U1="Extra Enabled",BF55+10,BF55)</f>
        <v>5</v>
      </c>
      <c r="EL55" s="428">
        <f>IF(U1="Extra Enabled",BG55+10,BG55)</f>
        <v>5</v>
      </c>
      <c r="EM55" s="428">
        <f t="shared" si="64"/>
        <v>10</v>
      </c>
      <c r="EN55" s="428">
        <f>BI55</f>
        <v>20</v>
      </c>
      <c r="EO55" s="429">
        <f t="shared" si="66"/>
        <v>0</v>
      </c>
      <c r="EP55" s="430">
        <f t="shared" si="67"/>
        <v>215</v>
      </c>
      <c r="EQ55" s="440" t="str">
        <f t="shared" si="68"/>
        <v>Y</v>
      </c>
      <c r="ER55" s="526" t="str">
        <f t="shared" si="69"/>
        <v>Egg &amp; Fish Chinese Roll</v>
      </c>
      <c r="ES55" s="565" t="str">
        <f t="shared" si="70"/>
        <v>SE12</v>
      </c>
      <c r="ET55" s="269">
        <f t="shared" si="71"/>
        <v>0</v>
      </c>
      <c r="EU55" s="428">
        <f t="shared" si="72"/>
        <v>0</v>
      </c>
      <c r="EV55" s="428">
        <f t="shared" si="73"/>
        <v>150</v>
      </c>
      <c r="EW55" s="428">
        <f t="shared" si="74"/>
        <v>0</v>
      </c>
      <c r="EX55" s="428">
        <f t="shared" si="75"/>
        <v>0</v>
      </c>
      <c r="EY55" s="428">
        <f t="shared" si="76"/>
        <v>15</v>
      </c>
      <c r="EZ55" s="428">
        <f t="shared" si="77"/>
        <v>0</v>
      </c>
      <c r="FA55" s="428">
        <f>IF(U1="Extra Enabled",BW55+10,BW55)</f>
        <v>0</v>
      </c>
      <c r="FB55" s="428">
        <f t="shared" si="79"/>
        <v>5</v>
      </c>
      <c r="FC55" s="270">
        <f t="shared" si="80"/>
        <v>5</v>
      </c>
      <c r="FD55" s="428">
        <f t="shared" si="81"/>
        <v>0</v>
      </c>
      <c r="FE55" s="428">
        <f>IF(U1="Extra Enabled",CA55+10,CA55)</f>
        <v>5</v>
      </c>
      <c r="FF55" s="428">
        <f>IF(U1="Extra Enabled",CB55+10,CB55)</f>
        <v>5</v>
      </c>
      <c r="FG55" s="428">
        <f t="shared" si="84"/>
        <v>10</v>
      </c>
      <c r="FH55" s="428">
        <f>CD55</f>
        <v>20</v>
      </c>
      <c r="FI55" s="429">
        <f t="shared" si="86"/>
        <v>0</v>
      </c>
      <c r="FJ55" s="430">
        <f t="shared" si="87"/>
        <v>215</v>
      </c>
    </row>
    <row r="56" spans="1:166" ht="20.100000000000001" customHeight="1" x14ac:dyDescent="0.25">
      <c r="A56" s="449" t="str">
        <f t="shared" si="13"/>
        <v>N</v>
      </c>
      <c r="B56" s="526" t="str">
        <f>'Delivery Summary'!B56</f>
        <v>Chicken Spring Roll</v>
      </c>
      <c r="C56" s="565" t="str">
        <f>'Delivery Summary'!C56</f>
        <v>SE14</v>
      </c>
      <c r="D56" s="269"/>
      <c r="E56" s="428"/>
      <c r="F56" s="428"/>
      <c r="G56" s="428"/>
      <c r="H56" s="428">
        <v>0</v>
      </c>
      <c r="I56" s="428">
        <v>0</v>
      </c>
      <c r="J56" s="428">
        <v>0</v>
      </c>
      <c r="K56" s="428">
        <v>0</v>
      </c>
      <c r="L56" s="428">
        <v>0</v>
      </c>
      <c r="M56" s="270">
        <v>0</v>
      </c>
      <c r="N56" s="428">
        <v>0</v>
      </c>
      <c r="O56" s="428">
        <f>IF(AC79="",0,IF(AC79="Monday",0,5))</f>
        <v>0</v>
      </c>
      <c r="P56" s="428">
        <f>IF(AC79="",0,IF(AC79="Monday",0,5))</f>
        <v>0</v>
      </c>
      <c r="Q56" s="428">
        <f>IF(AC79="",0,IF(AC79="Monday",0,5))</f>
        <v>0</v>
      </c>
      <c r="R56" s="428">
        <f>IF(AC79="",0,IF(AC79="Monday",0,5))</f>
        <v>0</v>
      </c>
      <c r="S56" s="429"/>
      <c r="T56" s="430">
        <f t="shared" si="14"/>
        <v>0</v>
      </c>
      <c r="U56" s="1449"/>
      <c r="W56" s="440" t="str">
        <f t="shared" si="88"/>
        <v>Y</v>
      </c>
      <c r="X56" s="526" t="str">
        <f t="shared" si="15"/>
        <v>Chicken Spring Roll</v>
      </c>
      <c r="Y56" s="565" t="str">
        <f t="shared" si="16"/>
        <v>SE14</v>
      </c>
      <c r="Z56" s="269"/>
      <c r="AA56" s="428"/>
      <c r="AB56" s="428"/>
      <c r="AC56" s="428"/>
      <c r="AD56" s="428">
        <v>0</v>
      </c>
      <c r="AE56" s="428">
        <v>0</v>
      </c>
      <c r="AF56" s="428">
        <v>0</v>
      </c>
      <c r="AG56" s="428">
        <v>0</v>
      </c>
      <c r="AH56" s="428">
        <v>0</v>
      </c>
      <c r="AI56" s="270">
        <v>0</v>
      </c>
      <c r="AJ56" s="428">
        <v>0</v>
      </c>
      <c r="AK56" s="428">
        <v>5</v>
      </c>
      <c r="AL56" s="428">
        <v>5</v>
      </c>
      <c r="AM56" s="428">
        <v>5</v>
      </c>
      <c r="AN56" s="428">
        <v>5</v>
      </c>
      <c r="AO56" s="429"/>
      <c r="AP56" s="430">
        <f t="shared" si="17"/>
        <v>20</v>
      </c>
      <c r="AQ56" s="1449"/>
      <c r="AR56" s="440" t="str">
        <f t="shared" si="89"/>
        <v>Y</v>
      </c>
      <c r="AS56" s="526" t="str">
        <f t="shared" si="18"/>
        <v>Chicken Spring Roll</v>
      </c>
      <c r="AT56" s="565" t="str">
        <f t="shared" si="19"/>
        <v>SE14</v>
      </c>
      <c r="AU56" s="269"/>
      <c r="AV56" s="428"/>
      <c r="AW56" s="428"/>
      <c r="AX56" s="428"/>
      <c r="AY56" s="428">
        <v>0</v>
      </c>
      <c r="AZ56" s="428">
        <v>0</v>
      </c>
      <c r="BA56" s="428">
        <v>0</v>
      </c>
      <c r="BB56" s="428">
        <v>0</v>
      </c>
      <c r="BC56" s="428">
        <v>0</v>
      </c>
      <c r="BD56" s="270">
        <v>0</v>
      </c>
      <c r="BE56" s="428">
        <v>0</v>
      </c>
      <c r="BF56" s="428">
        <v>5</v>
      </c>
      <c r="BG56" s="428">
        <v>5</v>
      </c>
      <c r="BH56" s="428">
        <v>5</v>
      </c>
      <c r="BI56" s="428">
        <v>5</v>
      </c>
      <c r="BJ56" s="429"/>
      <c r="BK56" s="430">
        <f t="shared" si="20"/>
        <v>20</v>
      </c>
      <c r="BL56" s="1449"/>
      <c r="BM56" s="440" t="str">
        <f t="shared" si="90"/>
        <v>Y</v>
      </c>
      <c r="BN56" s="526" t="str">
        <f t="shared" si="21"/>
        <v>Chicken Spring Roll</v>
      </c>
      <c r="BO56" s="565" t="str">
        <f t="shared" si="22"/>
        <v>SE14</v>
      </c>
      <c r="BP56" s="269"/>
      <c r="BQ56" s="428"/>
      <c r="BR56" s="428"/>
      <c r="BS56" s="428"/>
      <c r="BT56" s="428">
        <v>0</v>
      </c>
      <c r="BU56" s="428">
        <v>0</v>
      </c>
      <c r="BV56" s="428">
        <v>0</v>
      </c>
      <c r="BW56" s="428">
        <v>0</v>
      </c>
      <c r="BX56" s="428">
        <v>0</v>
      </c>
      <c r="BY56" s="270">
        <v>0</v>
      </c>
      <c r="BZ56" s="428">
        <v>0</v>
      </c>
      <c r="CA56" s="428">
        <v>5</v>
      </c>
      <c r="CB56" s="428">
        <v>5</v>
      </c>
      <c r="CC56" s="428">
        <v>5</v>
      </c>
      <c r="CD56" s="428">
        <v>5</v>
      </c>
      <c r="CE56" s="429"/>
      <c r="CF56" s="430">
        <f t="shared" si="23"/>
        <v>20</v>
      </c>
      <c r="CG56" s="1449"/>
      <c r="CH56" s="440" t="str">
        <f t="shared" si="24"/>
        <v>N</v>
      </c>
      <c r="CI56" s="526" t="str">
        <f t="shared" si="25"/>
        <v>Chicken Spring Roll</v>
      </c>
      <c r="CJ56" s="565" t="str">
        <f t="shared" si="26"/>
        <v>SE14</v>
      </c>
      <c r="CK56" s="269"/>
      <c r="CL56" s="428"/>
      <c r="CM56" s="428"/>
      <c r="CN56" s="428"/>
      <c r="CO56" s="428"/>
      <c r="CP56" s="428"/>
      <c r="CQ56" s="428"/>
      <c r="CR56" s="428"/>
      <c r="CS56" s="428"/>
      <c r="CT56" s="270"/>
      <c r="CU56" s="428"/>
      <c r="CV56" s="428"/>
      <c r="CW56" s="428"/>
      <c r="CX56" s="428"/>
      <c r="CY56" s="428"/>
      <c r="CZ56" s="429"/>
      <c r="DA56" s="430">
        <f t="shared" si="27"/>
        <v>0</v>
      </c>
      <c r="DB56" s="1449"/>
      <c r="DC56" s="440" t="str">
        <f t="shared" si="28"/>
        <v>Y</v>
      </c>
      <c r="DD56" s="526" t="str">
        <f t="shared" si="29"/>
        <v>Chicken Spring Roll</v>
      </c>
      <c r="DE56" s="565" t="str">
        <f t="shared" si="30"/>
        <v>SE14</v>
      </c>
      <c r="DF56" s="269">
        <f t="shared" si="31"/>
        <v>0</v>
      </c>
      <c r="DG56" s="428">
        <f t="shared" si="32"/>
        <v>0</v>
      </c>
      <c r="DH56" s="428">
        <f t="shared" si="33"/>
        <v>0</v>
      </c>
      <c r="DI56" s="428">
        <f t="shared" si="34"/>
        <v>0</v>
      </c>
      <c r="DJ56" s="428">
        <f t="shared" si="35"/>
        <v>0</v>
      </c>
      <c r="DK56" s="428">
        <f t="shared" si="36"/>
        <v>0</v>
      </c>
      <c r="DL56" s="428">
        <f t="shared" si="37"/>
        <v>0</v>
      </c>
      <c r="DM56" s="428">
        <f t="shared" si="38"/>
        <v>0</v>
      </c>
      <c r="DN56" s="428">
        <f t="shared" si="39"/>
        <v>0</v>
      </c>
      <c r="DO56" s="270">
        <f t="shared" si="40"/>
        <v>0</v>
      </c>
      <c r="DP56" s="428">
        <f t="shared" si="41"/>
        <v>0</v>
      </c>
      <c r="DQ56" s="428">
        <f t="shared" si="42"/>
        <v>5</v>
      </c>
      <c r="DR56" s="428">
        <f t="shared" si="43"/>
        <v>5</v>
      </c>
      <c r="DS56" s="428">
        <f t="shared" si="44"/>
        <v>5</v>
      </c>
      <c r="DT56" s="428">
        <f t="shared" si="45"/>
        <v>5</v>
      </c>
      <c r="DU56" s="429">
        <f t="shared" si="46"/>
        <v>0</v>
      </c>
      <c r="DV56" s="430">
        <f t="shared" si="47"/>
        <v>20</v>
      </c>
      <c r="DW56" s="440" t="str">
        <f t="shared" si="48"/>
        <v>Y</v>
      </c>
      <c r="DX56" s="526" t="str">
        <f t="shared" si="49"/>
        <v>Chicken Spring Roll</v>
      </c>
      <c r="DY56" s="565" t="str">
        <f t="shared" si="50"/>
        <v>SE14</v>
      </c>
      <c r="DZ56" s="269">
        <f t="shared" si="51"/>
        <v>0</v>
      </c>
      <c r="EA56" s="428">
        <f t="shared" si="52"/>
        <v>0</v>
      </c>
      <c r="EB56" s="428">
        <f t="shared" si="53"/>
        <v>0</v>
      </c>
      <c r="EC56" s="428">
        <f t="shared" si="54"/>
        <v>0</v>
      </c>
      <c r="ED56" s="428">
        <f t="shared" si="55"/>
        <v>0</v>
      </c>
      <c r="EE56" s="428">
        <f t="shared" si="56"/>
        <v>0</v>
      </c>
      <c r="EF56" s="428">
        <f t="shared" si="57"/>
        <v>0</v>
      </c>
      <c r="EG56" s="428">
        <f t="shared" si="58"/>
        <v>0</v>
      </c>
      <c r="EH56" s="428">
        <f t="shared" si="59"/>
        <v>0</v>
      </c>
      <c r="EI56" s="270">
        <f t="shared" si="60"/>
        <v>0</v>
      </c>
      <c r="EJ56" s="428">
        <f t="shared" si="61"/>
        <v>0</v>
      </c>
      <c r="EK56" s="428">
        <f t="shared" si="62"/>
        <v>5</v>
      </c>
      <c r="EL56" s="428">
        <f t="shared" si="63"/>
        <v>5</v>
      </c>
      <c r="EM56" s="428">
        <f t="shared" si="64"/>
        <v>5</v>
      </c>
      <c r="EN56" s="428">
        <f t="shared" si="65"/>
        <v>5</v>
      </c>
      <c r="EO56" s="429">
        <f t="shared" si="66"/>
        <v>0</v>
      </c>
      <c r="EP56" s="430">
        <f t="shared" si="67"/>
        <v>20</v>
      </c>
      <c r="EQ56" s="440" t="str">
        <f t="shared" si="68"/>
        <v>Y</v>
      </c>
      <c r="ER56" s="526" t="str">
        <f t="shared" si="69"/>
        <v>Chicken Spring Roll</v>
      </c>
      <c r="ES56" s="565" t="str">
        <f t="shared" si="70"/>
        <v>SE14</v>
      </c>
      <c r="ET56" s="269">
        <f t="shared" si="71"/>
        <v>0</v>
      </c>
      <c r="EU56" s="428">
        <f t="shared" si="72"/>
        <v>0</v>
      </c>
      <c r="EV56" s="428">
        <f t="shared" si="73"/>
        <v>0</v>
      </c>
      <c r="EW56" s="428">
        <f t="shared" si="74"/>
        <v>0</v>
      </c>
      <c r="EX56" s="428">
        <f t="shared" si="75"/>
        <v>0</v>
      </c>
      <c r="EY56" s="428">
        <f t="shared" si="76"/>
        <v>0</v>
      </c>
      <c r="EZ56" s="428">
        <f t="shared" si="77"/>
        <v>0</v>
      </c>
      <c r="FA56" s="428">
        <f t="shared" si="78"/>
        <v>0</v>
      </c>
      <c r="FB56" s="428">
        <f t="shared" si="79"/>
        <v>0</v>
      </c>
      <c r="FC56" s="270">
        <f t="shared" si="80"/>
        <v>0</v>
      </c>
      <c r="FD56" s="428">
        <f t="shared" si="81"/>
        <v>0</v>
      </c>
      <c r="FE56" s="428">
        <f t="shared" si="82"/>
        <v>5</v>
      </c>
      <c r="FF56" s="428">
        <f t="shared" si="83"/>
        <v>5</v>
      </c>
      <c r="FG56" s="428">
        <f t="shared" si="84"/>
        <v>5</v>
      </c>
      <c r="FH56" s="428">
        <f t="shared" si="85"/>
        <v>5</v>
      </c>
      <c r="FI56" s="429">
        <f t="shared" si="86"/>
        <v>0</v>
      </c>
      <c r="FJ56" s="430">
        <f t="shared" si="87"/>
        <v>20</v>
      </c>
    </row>
    <row r="57" spans="1:166" ht="20.100000000000001" customHeight="1" x14ac:dyDescent="0.25">
      <c r="A57" s="449" t="str">
        <f t="shared" si="13"/>
        <v>N</v>
      </c>
      <c r="B57" s="529" t="str">
        <f>'Delivery Summary'!B57</f>
        <v>Prawn Savoury Roll</v>
      </c>
      <c r="C57" s="565" t="str">
        <f>'Delivery Summary'!C57</f>
        <v>SE13</v>
      </c>
      <c r="D57" s="269"/>
      <c r="E57" s="428"/>
      <c r="F57" s="428"/>
      <c r="G57" s="428"/>
      <c r="H57" s="428">
        <v>0</v>
      </c>
      <c r="I57" s="428">
        <v>0</v>
      </c>
      <c r="J57" s="428">
        <v>0</v>
      </c>
      <c r="K57" s="428">
        <v>0</v>
      </c>
      <c r="L57" s="428">
        <v>0</v>
      </c>
      <c r="M57" s="428">
        <v>0</v>
      </c>
      <c r="N57" s="428">
        <v>0</v>
      </c>
      <c r="O57" s="428">
        <f>IF(AC79="",0,IF(AC79="Monday",0,5))</f>
        <v>0</v>
      </c>
      <c r="P57" s="428">
        <f>IF(AC79="",0,IF(AC79="Monday",0,5))</f>
        <v>0</v>
      </c>
      <c r="Q57" s="428">
        <f>IF(AC79="",0,IF(AC79="Monday",0,5))</f>
        <v>0</v>
      </c>
      <c r="R57" s="428">
        <f>IF(AC79="",0,IF(AC79="Monday",0,5))</f>
        <v>0</v>
      </c>
      <c r="S57" s="429"/>
      <c r="T57" s="430">
        <f t="shared" si="14"/>
        <v>0</v>
      </c>
      <c r="U57" s="1449"/>
      <c r="W57" s="440" t="str">
        <f t="shared" si="88"/>
        <v>Y</v>
      </c>
      <c r="X57" s="528" t="str">
        <f t="shared" si="15"/>
        <v>Prawn Savoury Roll</v>
      </c>
      <c r="Y57" s="565" t="str">
        <f t="shared" si="16"/>
        <v>SE13</v>
      </c>
      <c r="Z57" s="269"/>
      <c r="AA57" s="428"/>
      <c r="AB57" s="428"/>
      <c r="AC57" s="428"/>
      <c r="AD57" s="428">
        <v>0</v>
      </c>
      <c r="AE57" s="428">
        <v>0</v>
      </c>
      <c r="AF57" s="428">
        <v>0</v>
      </c>
      <c r="AG57" s="428">
        <v>0</v>
      </c>
      <c r="AH57" s="428">
        <v>0</v>
      </c>
      <c r="AI57" s="428">
        <v>0</v>
      </c>
      <c r="AJ57" s="428">
        <v>0</v>
      </c>
      <c r="AK57" s="428">
        <v>5</v>
      </c>
      <c r="AL57" s="428">
        <v>5</v>
      </c>
      <c r="AM57" s="428">
        <v>5</v>
      </c>
      <c r="AN57" s="428">
        <v>5</v>
      </c>
      <c r="AO57" s="429"/>
      <c r="AP57" s="430">
        <f t="shared" si="17"/>
        <v>20</v>
      </c>
      <c r="AQ57" s="1449"/>
      <c r="AR57" s="440" t="str">
        <f t="shared" si="89"/>
        <v>Y</v>
      </c>
      <c r="AS57" s="528" t="str">
        <f t="shared" si="18"/>
        <v>Prawn Savoury Roll</v>
      </c>
      <c r="AT57" s="565" t="str">
        <f t="shared" si="19"/>
        <v>SE13</v>
      </c>
      <c r="AU57" s="269"/>
      <c r="AV57" s="428"/>
      <c r="AW57" s="428"/>
      <c r="AX57" s="428"/>
      <c r="AY57" s="428">
        <v>0</v>
      </c>
      <c r="AZ57" s="428">
        <v>0</v>
      </c>
      <c r="BA57" s="428">
        <v>0</v>
      </c>
      <c r="BB57" s="428">
        <v>0</v>
      </c>
      <c r="BC57" s="428">
        <v>0</v>
      </c>
      <c r="BD57" s="428">
        <v>0</v>
      </c>
      <c r="BE57" s="428">
        <v>0</v>
      </c>
      <c r="BF57" s="428">
        <v>5</v>
      </c>
      <c r="BG57" s="428">
        <v>5</v>
      </c>
      <c r="BH57" s="428">
        <v>5</v>
      </c>
      <c r="BI57" s="428">
        <v>5</v>
      </c>
      <c r="BJ57" s="429"/>
      <c r="BK57" s="430">
        <f t="shared" si="20"/>
        <v>20</v>
      </c>
      <c r="BL57" s="1449"/>
      <c r="BM57" s="440" t="str">
        <f t="shared" si="90"/>
        <v>Y</v>
      </c>
      <c r="BN57" s="528" t="str">
        <f t="shared" si="21"/>
        <v>Prawn Savoury Roll</v>
      </c>
      <c r="BO57" s="565" t="str">
        <f t="shared" si="22"/>
        <v>SE13</v>
      </c>
      <c r="BP57" s="269"/>
      <c r="BQ57" s="428"/>
      <c r="BR57" s="428"/>
      <c r="BS57" s="428"/>
      <c r="BT57" s="428">
        <v>0</v>
      </c>
      <c r="BU57" s="428">
        <v>0</v>
      </c>
      <c r="BV57" s="428">
        <v>0</v>
      </c>
      <c r="BW57" s="428">
        <v>0</v>
      </c>
      <c r="BX57" s="428">
        <v>0</v>
      </c>
      <c r="BY57" s="428">
        <v>0</v>
      </c>
      <c r="BZ57" s="428">
        <v>0</v>
      </c>
      <c r="CA57" s="428">
        <v>5</v>
      </c>
      <c r="CB57" s="428">
        <v>5</v>
      </c>
      <c r="CC57" s="428">
        <v>5</v>
      </c>
      <c r="CD57" s="428">
        <v>5</v>
      </c>
      <c r="CE57" s="429"/>
      <c r="CF57" s="430">
        <f t="shared" si="23"/>
        <v>20</v>
      </c>
      <c r="CG57" s="1449"/>
      <c r="CH57" s="440" t="str">
        <f t="shared" si="24"/>
        <v>N</v>
      </c>
      <c r="CI57" s="528" t="str">
        <f t="shared" si="25"/>
        <v>Prawn Savoury Roll</v>
      </c>
      <c r="CJ57" s="565" t="str">
        <f t="shared" si="26"/>
        <v>SE13</v>
      </c>
      <c r="CK57" s="269"/>
      <c r="CL57" s="428"/>
      <c r="CM57" s="428"/>
      <c r="CN57" s="428"/>
      <c r="CO57" s="428"/>
      <c r="CP57" s="428"/>
      <c r="CQ57" s="428"/>
      <c r="CR57" s="428"/>
      <c r="CS57" s="428"/>
      <c r="CT57" s="428"/>
      <c r="CU57" s="428"/>
      <c r="CV57" s="428"/>
      <c r="CW57" s="428"/>
      <c r="CX57" s="428"/>
      <c r="CY57" s="428"/>
      <c r="CZ57" s="429"/>
      <c r="DA57" s="430">
        <f t="shared" si="27"/>
        <v>0</v>
      </c>
      <c r="DB57" s="1449"/>
      <c r="DC57" s="440" t="str">
        <f t="shared" si="28"/>
        <v>Y</v>
      </c>
      <c r="DD57" s="528" t="str">
        <f t="shared" si="29"/>
        <v>Prawn Savoury Roll</v>
      </c>
      <c r="DE57" s="565" t="str">
        <f t="shared" si="30"/>
        <v>SE13</v>
      </c>
      <c r="DF57" s="269">
        <f t="shared" si="31"/>
        <v>0</v>
      </c>
      <c r="DG57" s="428">
        <f t="shared" si="32"/>
        <v>0</v>
      </c>
      <c r="DH57" s="428">
        <f t="shared" si="33"/>
        <v>0</v>
      </c>
      <c r="DI57" s="428">
        <f t="shared" si="34"/>
        <v>0</v>
      </c>
      <c r="DJ57" s="428">
        <f t="shared" si="35"/>
        <v>0</v>
      </c>
      <c r="DK57" s="428">
        <f t="shared" si="36"/>
        <v>0</v>
      </c>
      <c r="DL57" s="428">
        <f t="shared" si="37"/>
        <v>0</v>
      </c>
      <c r="DM57" s="428">
        <f t="shared" si="38"/>
        <v>0</v>
      </c>
      <c r="DN57" s="428">
        <f t="shared" si="39"/>
        <v>0</v>
      </c>
      <c r="DO57" s="428">
        <f t="shared" si="40"/>
        <v>0</v>
      </c>
      <c r="DP57" s="428">
        <f t="shared" si="41"/>
        <v>0</v>
      </c>
      <c r="DQ57" s="428">
        <f t="shared" si="42"/>
        <v>5</v>
      </c>
      <c r="DR57" s="428">
        <f t="shared" si="43"/>
        <v>5</v>
      </c>
      <c r="DS57" s="428">
        <f t="shared" si="44"/>
        <v>5</v>
      </c>
      <c r="DT57" s="428">
        <f t="shared" si="45"/>
        <v>5</v>
      </c>
      <c r="DU57" s="429">
        <f t="shared" si="46"/>
        <v>0</v>
      </c>
      <c r="DV57" s="430">
        <f t="shared" si="47"/>
        <v>20</v>
      </c>
      <c r="DW57" s="440" t="str">
        <f t="shared" si="48"/>
        <v>Y</v>
      </c>
      <c r="DX57" s="528" t="str">
        <f t="shared" si="49"/>
        <v>Prawn Savoury Roll</v>
      </c>
      <c r="DY57" s="565" t="str">
        <f t="shared" si="50"/>
        <v>SE13</v>
      </c>
      <c r="DZ57" s="269">
        <f t="shared" si="51"/>
        <v>0</v>
      </c>
      <c r="EA57" s="428">
        <f t="shared" si="52"/>
        <v>0</v>
      </c>
      <c r="EB57" s="428">
        <f t="shared" si="53"/>
        <v>0</v>
      </c>
      <c r="EC57" s="428">
        <f t="shared" si="54"/>
        <v>0</v>
      </c>
      <c r="ED57" s="428">
        <f t="shared" si="55"/>
        <v>0</v>
      </c>
      <c r="EE57" s="428">
        <f t="shared" si="56"/>
        <v>0</v>
      </c>
      <c r="EF57" s="428">
        <f t="shared" si="57"/>
        <v>0</v>
      </c>
      <c r="EG57" s="428">
        <f t="shared" si="58"/>
        <v>0</v>
      </c>
      <c r="EH57" s="428">
        <f t="shared" si="59"/>
        <v>0</v>
      </c>
      <c r="EI57" s="428">
        <f t="shared" si="60"/>
        <v>0</v>
      </c>
      <c r="EJ57" s="428">
        <f t="shared" si="61"/>
        <v>0</v>
      </c>
      <c r="EK57" s="428">
        <f t="shared" si="62"/>
        <v>5</v>
      </c>
      <c r="EL57" s="428">
        <f t="shared" si="63"/>
        <v>5</v>
      </c>
      <c r="EM57" s="428">
        <f t="shared" si="64"/>
        <v>5</v>
      </c>
      <c r="EN57" s="428">
        <f t="shared" si="65"/>
        <v>5</v>
      </c>
      <c r="EO57" s="429">
        <f t="shared" si="66"/>
        <v>0</v>
      </c>
      <c r="EP57" s="430">
        <f t="shared" si="67"/>
        <v>20</v>
      </c>
      <c r="EQ57" s="440" t="str">
        <f t="shared" si="68"/>
        <v>Y</v>
      </c>
      <c r="ER57" s="528" t="str">
        <f t="shared" si="69"/>
        <v>Prawn Savoury Roll</v>
      </c>
      <c r="ES57" s="565" t="str">
        <f t="shared" si="70"/>
        <v>SE13</v>
      </c>
      <c r="ET57" s="269">
        <f t="shared" si="71"/>
        <v>0</v>
      </c>
      <c r="EU57" s="428">
        <f t="shared" si="72"/>
        <v>0</v>
      </c>
      <c r="EV57" s="428">
        <f t="shared" si="73"/>
        <v>0</v>
      </c>
      <c r="EW57" s="428">
        <f t="shared" si="74"/>
        <v>0</v>
      </c>
      <c r="EX57" s="428">
        <f t="shared" si="75"/>
        <v>0</v>
      </c>
      <c r="EY57" s="428">
        <f t="shared" si="76"/>
        <v>0</v>
      </c>
      <c r="EZ57" s="428">
        <f t="shared" si="77"/>
        <v>0</v>
      </c>
      <c r="FA57" s="428">
        <f t="shared" si="78"/>
        <v>0</v>
      </c>
      <c r="FB57" s="428">
        <f t="shared" si="79"/>
        <v>0</v>
      </c>
      <c r="FC57" s="428">
        <f t="shared" si="80"/>
        <v>0</v>
      </c>
      <c r="FD57" s="428">
        <f t="shared" si="81"/>
        <v>0</v>
      </c>
      <c r="FE57" s="428">
        <f t="shared" si="82"/>
        <v>5</v>
      </c>
      <c r="FF57" s="428">
        <f t="shared" si="83"/>
        <v>5</v>
      </c>
      <c r="FG57" s="428">
        <f t="shared" si="84"/>
        <v>5</v>
      </c>
      <c r="FH57" s="428">
        <f t="shared" si="85"/>
        <v>5</v>
      </c>
      <c r="FI57" s="429">
        <f t="shared" si="86"/>
        <v>0</v>
      </c>
      <c r="FJ57" s="430">
        <f t="shared" si="87"/>
        <v>20</v>
      </c>
    </row>
    <row r="58" spans="1:166" ht="20.100000000000001" customHeight="1" x14ac:dyDescent="0.25">
      <c r="A58" s="449" t="str">
        <f t="shared" si="13"/>
        <v>N</v>
      </c>
      <c r="B58" s="529" t="str">
        <f>'Delivery Summary'!B58</f>
        <v>Butter Bread</v>
      </c>
      <c r="C58" s="565" t="str">
        <f>'Delivery Summary'!C58</f>
        <v>BR11</v>
      </c>
      <c r="D58" s="269"/>
      <c r="E58" s="428"/>
      <c r="F58" s="428"/>
      <c r="G58" s="428"/>
      <c r="H58" s="428"/>
      <c r="I58" s="428"/>
      <c r="J58" s="428"/>
      <c r="K58" s="428"/>
      <c r="L58" s="428"/>
      <c r="M58" s="270"/>
      <c r="N58" s="428"/>
      <c r="O58" s="428"/>
      <c r="P58" s="428"/>
      <c r="Q58" s="428"/>
      <c r="R58" s="428"/>
      <c r="S58" s="429"/>
      <c r="T58" s="430">
        <f t="shared" si="14"/>
        <v>0</v>
      </c>
      <c r="U58" s="1449"/>
      <c r="W58" s="440" t="str">
        <f t="shared" si="88"/>
        <v>N</v>
      </c>
      <c r="X58" s="529" t="str">
        <f t="shared" si="15"/>
        <v>Butter Bread</v>
      </c>
      <c r="Y58" s="565" t="str">
        <f t="shared" si="16"/>
        <v>BR11</v>
      </c>
      <c r="Z58" s="269"/>
      <c r="AA58" s="428"/>
      <c r="AB58" s="428"/>
      <c r="AC58" s="428"/>
      <c r="AD58" s="428"/>
      <c r="AE58" s="428"/>
      <c r="AF58" s="428"/>
      <c r="AG58" s="428"/>
      <c r="AH58" s="428"/>
      <c r="AI58" s="270"/>
      <c r="AJ58" s="428"/>
      <c r="AK58" s="428"/>
      <c r="AL58" s="428"/>
      <c r="AM58" s="428"/>
      <c r="AN58" s="428"/>
      <c r="AO58" s="429"/>
      <c r="AP58" s="430">
        <f t="shared" si="17"/>
        <v>0</v>
      </c>
      <c r="AQ58" s="1449"/>
      <c r="AR58" s="440" t="str">
        <f t="shared" si="89"/>
        <v>N</v>
      </c>
      <c r="AS58" s="529" t="str">
        <f t="shared" si="18"/>
        <v>Butter Bread</v>
      </c>
      <c r="AT58" s="565" t="str">
        <f t="shared" si="19"/>
        <v>BR11</v>
      </c>
      <c r="AU58" s="269"/>
      <c r="AV58" s="428"/>
      <c r="AW58" s="428"/>
      <c r="AX58" s="428"/>
      <c r="AY58" s="428"/>
      <c r="AZ58" s="428"/>
      <c r="BA58" s="428"/>
      <c r="BB58" s="428"/>
      <c r="BC58" s="428"/>
      <c r="BD58" s="270"/>
      <c r="BE58" s="428"/>
      <c r="BF58" s="428"/>
      <c r="BG58" s="428"/>
      <c r="BH58" s="428"/>
      <c r="BI58" s="428"/>
      <c r="BJ58" s="429"/>
      <c r="BK58" s="430">
        <f t="shared" si="20"/>
        <v>0</v>
      </c>
      <c r="BL58" s="1449"/>
      <c r="BM58" s="440" t="str">
        <f t="shared" si="90"/>
        <v>N</v>
      </c>
      <c r="BN58" s="529" t="str">
        <f t="shared" si="21"/>
        <v>Butter Bread</v>
      </c>
      <c r="BO58" s="565" t="str">
        <f t="shared" si="22"/>
        <v>BR11</v>
      </c>
      <c r="BP58" s="269"/>
      <c r="BQ58" s="428"/>
      <c r="BR58" s="428"/>
      <c r="BS58" s="428"/>
      <c r="BT58" s="428"/>
      <c r="BU58" s="428"/>
      <c r="BV58" s="428"/>
      <c r="BW58" s="428"/>
      <c r="BX58" s="428"/>
      <c r="BY58" s="270"/>
      <c r="BZ58" s="428"/>
      <c r="CA58" s="428"/>
      <c r="CB58" s="428"/>
      <c r="CC58" s="428"/>
      <c r="CD58" s="428"/>
      <c r="CE58" s="429"/>
      <c r="CF58" s="430">
        <f t="shared" si="23"/>
        <v>0</v>
      </c>
      <c r="CG58" s="1449"/>
      <c r="CH58" s="440" t="str">
        <f t="shared" si="24"/>
        <v>N</v>
      </c>
      <c r="CI58" s="529" t="str">
        <f t="shared" si="25"/>
        <v>Butter Bread</v>
      </c>
      <c r="CJ58" s="565" t="str">
        <f t="shared" si="26"/>
        <v>BR11</v>
      </c>
      <c r="CK58" s="269"/>
      <c r="CL58" s="428"/>
      <c r="CM58" s="428"/>
      <c r="CN58" s="428"/>
      <c r="CO58" s="428"/>
      <c r="CP58" s="428"/>
      <c r="CQ58" s="428"/>
      <c r="CR58" s="428"/>
      <c r="CS58" s="428"/>
      <c r="CT58" s="270"/>
      <c r="CU58" s="428"/>
      <c r="CV58" s="428"/>
      <c r="CW58" s="428"/>
      <c r="CX58" s="428"/>
      <c r="CY58" s="428"/>
      <c r="CZ58" s="429"/>
      <c r="DA58" s="430">
        <f t="shared" si="27"/>
        <v>0</v>
      </c>
      <c r="DB58" s="1449"/>
      <c r="DC58" s="440" t="str">
        <f t="shared" si="28"/>
        <v>N</v>
      </c>
      <c r="DD58" s="529" t="str">
        <f t="shared" si="29"/>
        <v>Butter Bread</v>
      </c>
      <c r="DE58" s="565" t="str">
        <f t="shared" si="30"/>
        <v>BR11</v>
      </c>
      <c r="DF58" s="269">
        <f t="shared" si="31"/>
        <v>0</v>
      </c>
      <c r="DG58" s="428">
        <f t="shared" si="32"/>
        <v>0</v>
      </c>
      <c r="DH58" s="428">
        <f t="shared" si="33"/>
        <v>0</v>
      </c>
      <c r="DI58" s="428">
        <f t="shared" si="34"/>
        <v>0</v>
      </c>
      <c r="DJ58" s="428">
        <f t="shared" si="35"/>
        <v>0</v>
      </c>
      <c r="DK58" s="428">
        <f t="shared" si="36"/>
        <v>0</v>
      </c>
      <c r="DL58" s="428">
        <f t="shared" si="37"/>
        <v>0</v>
      </c>
      <c r="DM58" s="428">
        <f t="shared" si="38"/>
        <v>0</v>
      </c>
      <c r="DN58" s="428">
        <f t="shared" si="39"/>
        <v>0</v>
      </c>
      <c r="DO58" s="270">
        <f t="shared" si="40"/>
        <v>0</v>
      </c>
      <c r="DP58" s="428">
        <f t="shared" si="41"/>
        <v>0</v>
      </c>
      <c r="DQ58" s="428">
        <f t="shared" si="42"/>
        <v>0</v>
      </c>
      <c r="DR58" s="428">
        <f t="shared" si="43"/>
        <v>0</v>
      </c>
      <c r="DS58" s="428">
        <f t="shared" si="44"/>
        <v>0</v>
      </c>
      <c r="DT58" s="428">
        <f t="shared" si="45"/>
        <v>0</v>
      </c>
      <c r="DU58" s="429">
        <f t="shared" si="46"/>
        <v>0</v>
      </c>
      <c r="DV58" s="430">
        <f t="shared" si="47"/>
        <v>0</v>
      </c>
      <c r="DW58" s="440" t="str">
        <f t="shared" si="48"/>
        <v>N</v>
      </c>
      <c r="DX58" s="529" t="str">
        <f t="shared" si="49"/>
        <v>Butter Bread</v>
      </c>
      <c r="DY58" s="565" t="str">
        <f t="shared" si="50"/>
        <v>BR11</v>
      </c>
      <c r="DZ58" s="269">
        <f t="shared" si="51"/>
        <v>0</v>
      </c>
      <c r="EA58" s="428">
        <f t="shared" si="52"/>
        <v>0</v>
      </c>
      <c r="EB58" s="428">
        <f t="shared" si="53"/>
        <v>0</v>
      </c>
      <c r="EC58" s="428">
        <f t="shared" si="54"/>
        <v>0</v>
      </c>
      <c r="ED58" s="428">
        <f t="shared" si="55"/>
        <v>0</v>
      </c>
      <c r="EE58" s="428">
        <f t="shared" si="56"/>
        <v>0</v>
      </c>
      <c r="EF58" s="428">
        <f t="shared" si="57"/>
        <v>0</v>
      </c>
      <c r="EG58" s="428">
        <f t="shared" si="58"/>
        <v>0</v>
      </c>
      <c r="EH58" s="428">
        <f t="shared" si="59"/>
        <v>0</v>
      </c>
      <c r="EI58" s="270">
        <f t="shared" si="60"/>
        <v>0</v>
      </c>
      <c r="EJ58" s="428">
        <f t="shared" si="61"/>
        <v>0</v>
      </c>
      <c r="EK58" s="428">
        <f t="shared" si="62"/>
        <v>0</v>
      </c>
      <c r="EL58" s="428">
        <f t="shared" si="63"/>
        <v>0</v>
      </c>
      <c r="EM58" s="428">
        <f t="shared" si="64"/>
        <v>0</v>
      </c>
      <c r="EN58" s="428">
        <f t="shared" si="65"/>
        <v>0</v>
      </c>
      <c r="EO58" s="429">
        <f t="shared" si="66"/>
        <v>0</v>
      </c>
      <c r="EP58" s="430">
        <f t="shared" si="67"/>
        <v>0</v>
      </c>
      <c r="EQ58" s="440" t="str">
        <f t="shared" si="68"/>
        <v>N</v>
      </c>
      <c r="ER58" s="529" t="str">
        <f t="shared" si="69"/>
        <v>Butter Bread</v>
      </c>
      <c r="ES58" s="565" t="str">
        <f t="shared" si="70"/>
        <v>BR11</v>
      </c>
      <c r="ET58" s="269">
        <f t="shared" si="71"/>
        <v>0</v>
      </c>
      <c r="EU58" s="428">
        <f t="shared" si="72"/>
        <v>0</v>
      </c>
      <c r="EV58" s="428">
        <f t="shared" si="73"/>
        <v>0</v>
      </c>
      <c r="EW58" s="428">
        <f t="shared" si="74"/>
        <v>0</v>
      </c>
      <c r="EX58" s="428">
        <f t="shared" si="75"/>
        <v>0</v>
      </c>
      <c r="EY58" s="428">
        <f t="shared" si="76"/>
        <v>0</v>
      </c>
      <c r="EZ58" s="428">
        <f t="shared" si="77"/>
        <v>0</v>
      </c>
      <c r="FA58" s="428">
        <f t="shared" si="78"/>
        <v>0</v>
      </c>
      <c r="FB58" s="428">
        <f t="shared" si="79"/>
        <v>0</v>
      </c>
      <c r="FC58" s="270">
        <f t="shared" si="80"/>
        <v>0</v>
      </c>
      <c r="FD58" s="428">
        <f t="shared" si="81"/>
        <v>0</v>
      </c>
      <c r="FE58" s="428">
        <f t="shared" si="82"/>
        <v>0</v>
      </c>
      <c r="FF58" s="428">
        <f t="shared" si="83"/>
        <v>0</v>
      </c>
      <c r="FG58" s="428">
        <f t="shared" si="84"/>
        <v>0</v>
      </c>
      <c r="FH58" s="428">
        <f t="shared" si="85"/>
        <v>0</v>
      </c>
      <c r="FI58" s="429">
        <f t="shared" si="86"/>
        <v>0</v>
      </c>
      <c r="FJ58" s="430">
        <f t="shared" si="87"/>
        <v>0</v>
      </c>
    </row>
    <row r="59" spans="1:166" ht="20.100000000000001" customHeight="1" x14ac:dyDescent="0.25">
      <c r="A59" s="449" t="str">
        <f t="shared" si="13"/>
        <v>Y</v>
      </c>
      <c r="B59" s="529" t="str">
        <f>'Delivery Summary'!B59</f>
        <v>Thati Paan</v>
      </c>
      <c r="C59" s="565" t="str">
        <f>'Delivery Summary'!C59</f>
        <v>BR10</v>
      </c>
      <c r="D59" s="269"/>
      <c r="E59" s="428">
        <v>5</v>
      </c>
      <c r="F59" s="428"/>
      <c r="G59" s="428"/>
      <c r="H59" s="428">
        <v>0</v>
      </c>
      <c r="I59" s="428">
        <v>3</v>
      </c>
      <c r="J59" s="428">
        <v>0</v>
      </c>
      <c r="K59" s="428">
        <v>2</v>
      </c>
      <c r="L59" s="428">
        <v>3</v>
      </c>
      <c r="M59" s="270">
        <v>5</v>
      </c>
      <c r="N59" s="428">
        <v>5</v>
      </c>
      <c r="O59" s="428">
        <v>10</v>
      </c>
      <c r="P59" s="428">
        <v>5</v>
      </c>
      <c r="Q59" s="428">
        <v>8</v>
      </c>
      <c r="R59" s="428">
        <v>38</v>
      </c>
      <c r="S59" s="429"/>
      <c r="T59" s="430">
        <f t="shared" si="14"/>
        <v>84</v>
      </c>
      <c r="U59" s="1449"/>
      <c r="W59" s="440" t="str">
        <f t="shared" si="88"/>
        <v>Y</v>
      </c>
      <c r="X59" s="529" t="str">
        <f t="shared" si="15"/>
        <v>Thati Paan</v>
      </c>
      <c r="Y59" s="565" t="str">
        <f t="shared" si="16"/>
        <v>BR10</v>
      </c>
      <c r="Z59" s="269"/>
      <c r="AA59" s="428">
        <v>5</v>
      </c>
      <c r="AB59" s="428"/>
      <c r="AC59" s="428"/>
      <c r="AD59" s="428">
        <v>0</v>
      </c>
      <c r="AE59" s="428">
        <v>3</v>
      </c>
      <c r="AF59" s="428">
        <v>0</v>
      </c>
      <c r="AG59" s="428">
        <v>2</v>
      </c>
      <c r="AH59" s="428">
        <v>3</v>
      </c>
      <c r="AI59" s="270">
        <v>5</v>
      </c>
      <c r="AJ59" s="428">
        <v>5</v>
      </c>
      <c r="AK59" s="428">
        <v>10</v>
      </c>
      <c r="AL59" s="428">
        <v>5</v>
      </c>
      <c r="AM59" s="428">
        <v>8</v>
      </c>
      <c r="AN59" s="428">
        <v>38</v>
      </c>
      <c r="AO59" s="429"/>
      <c r="AP59" s="430">
        <f t="shared" si="17"/>
        <v>84</v>
      </c>
      <c r="AQ59" s="1449"/>
      <c r="AR59" s="440" t="str">
        <f t="shared" si="89"/>
        <v>Y</v>
      </c>
      <c r="AS59" s="529" t="str">
        <f t="shared" si="18"/>
        <v>Thati Paan</v>
      </c>
      <c r="AT59" s="565" t="str">
        <f t="shared" si="19"/>
        <v>BR10</v>
      </c>
      <c r="AU59" s="269"/>
      <c r="AV59" s="428">
        <v>5</v>
      </c>
      <c r="AW59" s="428"/>
      <c r="AX59" s="428"/>
      <c r="AY59" s="428">
        <v>0</v>
      </c>
      <c r="AZ59" s="428">
        <v>3</v>
      </c>
      <c r="BA59" s="428">
        <v>0</v>
      </c>
      <c r="BB59" s="428">
        <v>2</v>
      </c>
      <c r="BC59" s="428">
        <v>3</v>
      </c>
      <c r="BD59" s="270">
        <v>5</v>
      </c>
      <c r="BE59" s="428">
        <v>5</v>
      </c>
      <c r="BF59" s="428">
        <v>10</v>
      </c>
      <c r="BG59" s="428">
        <v>5</v>
      </c>
      <c r="BH59" s="428">
        <v>8</v>
      </c>
      <c r="BI59" s="428">
        <v>38</v>
      </c>
      <c r="BJ59" s="429"/>
      <c r="BK59" s="430">
        <f t="shared" si="20"/>
        <v>84</v>
      </c>
      <c r="BL59" s="1449"/>
      <c r="BM59" s="440" t="str">
        <f t="shared" si="90"/>
        <v>Y</v>
      </c>
      <c r="BN59" s="529" t="str">
        <f t="shared" si="21"/>
        <v>Thati Paan</v>
      </c>
      <c r="BO59" s="565" t="str">
        <f t="shared" si="22"/>
        <v>BR10</v>
      </c>
      <c r="BP59" s="269"/>
      <c r="BQ59" s="428">
        <v>5</v>
      </c>
      <c r="BR59" s="428"/>
      <c r="BS59" s="428"/>
      <c r="BT59" s="428">
        <v>0</v>
      </c>
      <c r="BU59" s="428">
        <v>3</v>
      </c>
      <c r="BV59" s="428">
        <v>0</v>
      </c>
      <c r="BW59" s="428">
        <v>2</v>
      </c>
      <c r="BX59" s="428">
        <v>3</v>
      </c>
      <c r="BY59" s="270">
        <v>5</v>
      </c>
      <c r="BZ59" s="428">
        <v>5</v>
      </c>
      <c r="CA59" s="428">
        <v>10</v>
      </c>
      <c r="CB59" s="428">
        <v>5</v>
      </c>
      <c r="CC59" s="428">
        <v>8</v>
      </c>
      <c r="CD59" s="428">
        <v>38</v>
      </c>
      <c r="CE59" s="429"/>
      <c r="CF59" s="430">
        <f t="shared" si="23"/>
        <v>84</v>
      </c>
      <c r="CG59" s="1449"/>
      <c r="CH59" s="440" t="str">
        <f t="shared" si="24"/>
        <v>N</v>
      </c>
      <c r="CI59" s="529" t="str">
        <f t="shared" si="25"/>
        <v>Thati Paan</v>
      </c>
      <c r="CJ59" s="565" t="str">
        <f t="shared" si="26"/>
        <v>BR10</v>
      </c>
      <c r="CK59" s="269"/>
      <c r="CL59" s="428"/>
      <c r="CM59" s="428"/>
      <c r="CN59" s="428"/>
      <c r="CO59" s="428"/>
      <c r="CP59" s="428"/>
      <c r="CQ59" s="428"/>
      <c r="CR59" s="428"/>
      <c r="CS59" s="428"/>
      <c r="CT59" s="270"/>
      <c r="CU59" s="428"/>
      <c r="CV59" s="428"/>
      <c r="CW59" s="428"/>
      <c r="CX59" s="428"/>
      <c r="CY59" s="428"/>
      <c r="CZ59" s="429"/>
      <c r="DA59" s="430">
        <f t="shared" si="27"/>
        <v>0</v>
      </c>
      <c r="DB59" s="1449"/>
      <c r="DC59" s="440" t="str">
        <f t="shared" si="28"/>
        <v>Y</v>
      </c>
      <c r="DD59" s="529" t="str">
        <f t="shared" si="29"/>
        <v>Thati Paan</v>
      </c>
      <c r="DE59" s="565" t="str">
        <f t="shared" si="30"/>
        <v>BR10</v>
      </c>
      <c r="DF59" s="269">
        <f t="shared" si="31"/>
        <v>0</v>
      </c>
      <c r="DG59" s="428">
        <f t="shared" si="32"/>
        <v>5</v>
      </c>
      <c r="DH59" s="428">
        <f t="shared" si="33"/>
        <v>0</v>
      </c>
      <c r="DI59" s="428">
        <f t="shared" si="34"/>
        <v>0</v>
      </c>
      <c r="DJ59" s="428">
        <f t="shared" si="35"/>
        <v>0</v>
      </c>
      <c r="DK59" s="428">
        <f t="shared" si="36"/>
        <v>3</v>
      </c>
      <c r="DL59" s="428">
        <f t="shared" si="37"/>
        <v>0</v>
      </c>
      <c r="DM59" s="428">
        <f t="shared" si="38"/>
        <v>2</v>
      </c>
      <c r="DN59" s="428">
        <f t="shared" si="39"/>
        <v>3</v>
      </c>
      <c r="DO59" s="270">
        <f t="shared" si="40"/>
        <v>5</v>
      </c>
      <c r="DP59" s="428">
        <f t="shared" si="41"/>
        <v>5</v>
      </c>
      <c r="DQ59" s="428">
        <f t="shared" si="42"/>
        <v>10</v>
      </c>
      <c r="DR59" s="428">
        <f t="shared" si="43"/>
        <v>5</v>
      </c>
      <c r="DS59" s="428">
        <f t="shared" si="44"/>
        <v>8</v>
      </c>
      <c r="DT59" s="428">
        <f t="shared" si="45"/>
        <v>38</v>
      </c>
      <c r="DU59" s="429">
        <f t="shared" si="46"/>
        <v>0</v>
      </c>
      <c r="DV59" s="430">
        <f t="shared" si="47"/>
        <v>84</v>
      </c>
      <c r="DW59" s="440" t="str">
        <f t="shared" si="48"/>
        <v>Y</v>
      </c>
      <c r="DX59" s="529" t="str">
        <f t="shared" si="49"/>
        <v>Thati Paan</v>
      </c>
      <c r="DY59" s="565" t="str">
        <f t="shared" si="50"/>
        <v>BR10</v>
      </c>
      <c r="DZ59" s="269">
        <f t="shared" si="51"/>
        <v>0</v>
      </c>
      <c r="EA59" s="428">
        <f t="shared" si="52"/>
        <v>5</v>
      </c>
      <c r="EB59" s="428">
        <f t="shared" si="53"/>
        <v>0</v>
      </c>
      <c r="EC59" s="428">
        <f t="shared" si="54"/>
        <v>0</v>
      </c>
      <c r="ED59" s="428">
        <f t="shared" si="55"/>
        <v>0</v>
      </c>
      <c r="EE59" s="428">
        <f t="shared" si="56"/>
        <v>3</v>
      </c>
      <c r="EF59" s="428">
        <f t="shared" si="57"/>
        <v>0</v>
      </c>
      <c r="EG59" s="428">
        <f t="shared" si="58"/>
        <v>2</v>
      </c>
      <c r="EH59" s="428">
        <f t="shared" si="59"/>
        <v>3</v>
      </c>
      <c r="EI59" s="270">
        <f t="shared" si="60"/>
        <v>5</v>
      </c>
      <c r="EJ59" s="428">
        <f t="shared" si="61"/>
        <v>5</v>
      </c>
      <c r="EK59" s="428">
        <f t="shared" si="62"/>
        <v>10</v>
      </c>
      <c r="EL59" s="428">
        <f t="shared" si="63"/>
        <v>5</v>
      </c>
      <c r="EM59" s="428">
        <f t="shared" si="64"/>
        <v>8</v>
      </c>
      <c r="EN59" s="428">
        <f t="shared" si="65"/>
        <v>38</v>
      </c>
      <c r="EO59" s="429">
        <f t="shared" si="66"/>
        <v>0</v>
      </c>
      <c r="EP59" s="430">
        <f t="shared" si="67"/>
        <v>84</v>
      </c>
      <c r="EQ59" s="440" t="str">
        <f t="shared" si="68"/>
        <v>Y</v>
      </c>
      <c r="ER59" s="529" t="str">
        <f t="shared" si="69"/>
        <v>Thati Paan</v>
      </c>
      <c r="ES59" s="565" t="str">
        <f t="shared" si="70"/>
        <v>BR10</v>
      </c>
      <c r="ET59" s="269">
        <f t="shared" si="71"/>
        <v>0</v>
      </c>
      <c r="EU59" s="428">
        <f t="shared" si="72"/>
        <v>5</v>
      </c>
      <c r="EV59" s="428">
        <f t="shared" si="73"/>
        <v>0</v>
      </c>
      <c r="EW59" s="428">
        <f t="shared" si="74"/>
        <v>0</v>
      </c>
      <c r="EX59" s="428">
        <f t="shared" si="75"/>
        <v>0</v>
      </c>
      <c r="EY59" s="428">
        <f t="shared" si="76"/>
        <v>3</v>
      </c>
      <c r="EZ59" s="428">
        <f t="shared" si="77"/>
        <v>0</v>
      </c>
      <c r="FA59" s="428">
        <f t="shared" si="78"/>
        <v>2</v>
      </c>
      <c r="FB59" s="428">
        <f t="shared" si="79"/>
        <v>3</v>
      </c>
      <c r="FC59" s="270">
        <f t="shared" si="80"/>
        <v>5</v>
      </c>
      <c r="FD59" s="428">
        <f t="shared" si="81"/>
        <v>5</v>
      </c>
      <c r="FE59" s="428">
        <f t="shared" si="82"/>
        <v>10</v>
      </c>
      <c r="FF59" s="428">
        <f t="shared" si="83"/>
        <v>5</v>
      </c>
      <c r="FG59" s="428">
        <f t="shared" si="84"/>
        <v>8</v>
      </c>
      <c r="FH59" s="428">
        <f t="shared" si="85"/>
        <v>38</v>
      </c>
      <c r="FI59" s="429">
        <f t="shared" si="86"/>
        <v>0</v>
      </c>
      <c r="FJ59" s="430">
        <f t="shared" si="87"/>
        <v>84</v>
      </c>
    </row>
    <row r="60" spans="1:166" ht="20.100000000000001" customHeight="1" x14ac:dyDescent="0.25">
      <c r="A60" s="449" t="str">
        <f t="shared" si="13"/>
        <v>N</v>
      </c>
      <c r="B60" s="529" t="str">
        <f>'Delivery Summary'!B60</f>
        <v>Chicken Pattie</v>
      </c>
      <c r="C60" s="567" t="str">
        <f>'Delivery Summary'!C60</f>
        <v>SE10</v>
      </c>
      <c r="D60" s="269"/>
      <c r="E60" s="434"/>
      <c r="F60" s="428"/>
      <c r="G60" s="428"/>
      <c r="H60" s="428"/>
      <c r="I60" s="428"/>
      <c r="J60" s="428"/>
      <c r="K60" s="428"/>
      <c r="L60" s="428"/>
      <c r="M60" s="270"/>
      <c r="N60" s="428"/>
      <c r="O60" s="428"/>
      <c r="P60" s="428"/>
      <c r="Q60" s="428"/>
      <c r="R60" s="428"/>
      <c r="S60" s="429"/>
      <c r="T60" s="430">
        <f t="shared" si="14"/>
        <v>0</v>
      </c>
      <c r="U60" s="1449"/>
      <c r="W60" s="440" t="str">
        <f t="shared" si="88"/>
        <v>N</v>
      </c>
      <c r="X60" s="528" t="str">
        <f t="shared" si="15"/>
        <v>Chicken Pattie</v>
      </c>
      <c r="Y60" s="567" t="str">
        <f t="shared" si="16"/>
        <v>SE10</v>
      </c>
      <c r="Z60" s="269"/>
      <c r="AA60" s="434"/>
      <c r="AB60" s="428"/>
      <c r="AC60" s="428"/>
      <c r="AD60" s="428"/>
      <c r="AE60" s="428"/>
      <c r="AF60" s="428"/>
      <c r="AG60" s="428"/>
      <c r="AH60" s="428"/>
      <c r="AI60" s="270"/>
      <c r="AJ60" s="428"/>
      <c r="AK60" s="428"/>
      <c r="AL60" s="428"/>
      <c r="AM60" s="428"/>
      <c r="AN60" s="428"/>
      <c r="AO60" s="429"/>
      <c r="AP60" s="430">
        <f t="shared" si="17"/>
        <v>0</v>
      </c>
      <c r="AQ60" s="1449"/>
      <c r="AR60" s="440" t="str">
        <f t="shared" si="89"/>
        <v>Y</v>
      </c>
      <c r="AS60" s="528" t="str">
        <f t="shared" si="18"/>
        <v>Chicken Pattie</v>
      </c>
      <c r="AT60" s="567" t="str">
        <f t="shared" si="19"/>
        <v>SE10</v>
      </c>
      <c r="AU60" s="269"/>
      <c r="AV60" s="434"/>
      <c r="AW60" s="428"/>
      <c r="AX60" s="428"/>
      <c r="AY60" s="428">
        <v>0</v>
      </c>
      <c r="AZ60" s="428">
        <v>10</v>
      </c>
      <c r="BA60" s="428">
        <v>0</v>
      </c>
      <c r="BB60" s="428">
        <v>0</v>
      </c>
      <c r="BC60" s="428">
        <v>0</v>
      </c>
      <c r="BD60" s="270">
        <v>0</v>
      </c>
      <c r="BE60" s="428">
        <v>0</v>
      </c>
      <c r="BF60" s="428">
        <v>0</v>
      </c>
      <c r="BG60" s="428">
        <v>0</v>
      </c>
      <c r="BH60" s="428">
        <v>0</v>
      </c>
      <c r="BI60" s="428">
        <v>0</v>
      </c>
      <c r="BJ60" s="429"/>
      <c r="BK60" s="430">
        <f t="shared" si="20"/>
        <v>10</v>
      </c>
      <c r="BL60" s="1449"/>
      <c r="BM60" s="440" t="str">
        <f t="shared" si="90"/>
        <v>Y</v>
      </c>
      <c r="BN60" s="528" t="str">
        <f t="shared" si="21"/>
        <v>Chicken Pattie</v>
      </c>
      <c r="BO60" s="567" t="str">
        <f t="shared" si="22"/>
        <v>SE10</v>
      </c>
      <c r="BP60" s="269"/>
      <c r="BQ60" s="434"/>
      <c r="BR60" s="428"/>
      <c r="BS60" s="428"/>
      <c r="BT60" s="428">
        <v>0</v>
      </c>
      <c r="BU60" s="428">
        <v>10</v>
      </c>
      <c r="BV60" s="428">
        <v>0</v>
      </c>
      <c r="BW60" s="428">
        <v>0</v>
      </c>
      <c r="BX60" s="428">
        <v>0</v>
      </c>
      <c r="BY60" s="270">
        <v>0</v>
      </c>
      <c r="BZ60" s="428">
        <v>0</v>
      </c>
      <c r="CA60" s="428">
        <v>0</v>
      </c>
      <c r="CB60" s="428">
        <v>0</v>
      </c>
      <c r="CC60" s="428">
        <v>0</v>
      </c>
      <c r="CD60" s="428">
        <v>0</v>
      </c>
      <c r="CE60" s="429"/>
      <c r="CF60" s="430">
        <f t="shared" si="23"/>
        <v>10</v>
      </c>
      <c r="CG60" s="1449"/>
      <c r="CH60" s="440" t="str">
        <f t="shared" si="24"/>
        <v>Y</v>
      </c>
      <c r="CI60" s="528" t="str">
        <f t="shared" si="25"/>
        <v>Chicken Pattie</v>
      </c>
      <c r="CJ60" s="567" t="str">
        <f t="shared" si="26"/>
        <v>SE10</v>
      </c>
      <c r="CK60" s="269"/>
      <c r="CL60" s="434">
        <v>0</v>
      </c>
      <c r="CM60" s="428"/>
      <c r="CN60" s="428"/>
      <c r="CO60" s="428"/>
      <c r="CP60" s="428"/>
      <c r="CQ60" s="428"/>
      <c r="CR60" s="428">
        <v>20</v>
      </c>
      <c r="CS60" s="428">
        <v>10</v>
      </c>
      <c r="CT60" s="270">
        <v>5</v>
      </c>
      <c r="CU60" s="428">
        <v>5</v>
      </c>
      <c r="CV60" s="428">
        <v>20</v>
      </c>
      <c r="CW60" s="428">
        <v>10</v>
      </c>
      <c r="CX60" s="428">
        <v>10</v>
      </c>
      <c r="CY60" s="428">
        <v>15</v>
      </c>
      <c r="CZ60" s="429"/>
      <c r="DA60" s="430">
        <f t="shared" si="27"/>
        <v>95</v>
      </c>
      <c r="DB60" s="1449"/>
      <c r="DC60" s="440" t="str">
        <f t="shared" si="28"/>
        <v>N</v>
      </c>
      <c r="DD60" s="528" t="str">
        <f t="shared" si="29"/>
        <v>Chicken Pattie</v>
      </c>
      <c r="DE60" s="567" t="str">
        <f t="shared" si="30"/>
        <v>SE10</v>
      </c>
      <c r="DF60" s="269">
        <f t="shared" si="31"/>
        <v>0</v>
      </c>
      <c r="DG60" s="434">
        <f t="shared" si="32"/>
        <v>0</v>
      </c>
      <c r="DH60" s="428">
        <f t="shared" si="33"/>
        <v>0</v>
      </c>
      <c r="DI60" s="428">
        <f t="shared" si="34"/>
        <v>0</v>
      </c>
      <c r="DJ60" s="428">
        <f t="shared" si="35"/>
        <v>0</v>
      </c>
      <c r="DK60" s="428">
        <f t="shared" si="36"/>
        <v>0</v>
      </c>
      <c r="DL60" s="428">
        <f t="shared" si="37"/>
        <v>0</v>
      </c>
      <c r="DM60" s="428">
        <f t="shared" si="38"/>
        <v>0</v>
      </c>
      <c r="DN60" s="428">
        <f t="shared" si="39"/>
        <v>0</v>
      </c>
      <c r="DO60" s="270">
        <f t="shared" si="40"/>
        <v>0</v>
      </c>
      <c r="DP60" s="428">
        <f t="shared" si="41"/>
        <v>0</v>
      </c>
      <c r="DQ60" s="428">
        <f t="shared" si="42"/>
        <v>0</v>
      </c>
      <c r="DR60" s="428">
        <f t="shared" si="43"/>
        <v>0</v>
      </c>
      <c r="DS60" s="428">
        <f t="shared" si="44"/>
        <v>0</v>
      </c>
      <c r="DT60" s="428">
        <f t="shared" si="45"/>
        <v>0</v>
      </c>
      <c r="DU60" s="429">
        <f t="shared" si="46"/>
        <v>0</v>
      </c>
      <c r="DV60" s="430">
        <f t="shared" si="47"/>
        <v>0</v>
      </c>
      <c r="DW60" s="440" t="str">
        <f t="shared" si="48"/>
        <v>Y</v>
      </c>
      <c r="DX60" s="528" t="str">
        <f t="shared" si="49"/>
        <v>Chicken Pattie</v>
      </c>
      <c r="DY60" s="567" t="str">
        <f t="shared" si="50"/>
        <v>SE10</v>
      </c>
      <c r="DZ60" s="269">
        <f t="shared" si="51"/>
        <v>0</v>
      </c>
      <c r="EA60" s="434">
        <f t="shared" si="52"/>
        <v>0</v>
      </c>
      <c r="EB60" s="428">
        <f t="shared" si="53"/>
        <v>0</v>
      </c>
      <c r="EC60" s="428">
        <f t="shared" si="54"/>
        <v>0</v>
      </c>
      <c r="ED60" s="428">
        <f t="shared" si="55"/>
        <v>0</v>
      </c>
      <c r="EE60" s="428">
        <f t="shared" si="56"/>
        <v>10</v>
      </c>
      <c r="EF60" s="428">
        <f t="shared" si="57"/>
        <v>0</v>
      </c>
      <c r="EG60" s="428">
        <f t="shared" si="58"/>
        <v>0</v>
      </c>
      <c r="EH60" s="428">
        <f t="shared" si="59"/>
        <v>0</v>
      </c>
      <c r="EI60" s="270">
        <f t="shared" si="60"/>
        <v>0</v>
      </c>
      <c r="EJ60" s="428">
        <f t="shared" si="61"/>
        <v>0</v>
      </c>
      <c r="EK60" s="428">
        <f t="shared" si="62"/>
        <v>0</v>
      </c>
      <c r="EL60" s="428">
        <f t="shared" si="63"/>
        <v>0</v>
      </c>
      <c r="EM60" s="428">
        <f t="shared" si="64"/>
        <v>0</v>
      </c>
      <c r="EN60" s="428">
        <f t="shared" si="65"/>
        <v>0</v>
      </c>
      <c r="EO60" s="429">
        <f t="shared" si="66"/>
        <v>0</v>
      </c>
      <c r="EP60" s="430">
        <f t="shared" si="67"/>
        <v>10</v>
      </c>
      <c r="EQ60" s="440" t="str">
        <f t="shared" si="68"/>
        <v>Y</v>
      </c>
      <c r="ER60" s="528" t="str">
        <f t="shared" si="69"/>
        <v>Chicken Pattie</v>
      </c>
      <c r="ES60" s="567" t="str">
        <f t="shared" si="70"/>
        <v>SE10</v>
      </c>
      <c r="ET60" s="269">
        <f t="shared" si="71"/>
        <v>0</v>
      </c>
      <c r="EU60" s="434">
        <f t="shared" si="72"/>
        <v>0</v>
      </c>
      <c r="EV60" s="428">
        <f t="shared" si="73"/>
        <v>0</v>
      </c>
      <c r="EW60" s="428">
        <f t="shared" si="74"/>
        <v>0</v>
      </c>
      <c r="EX60" s="428">
        <f t="shared" si="75"/>
        <v>0</v>
      </c>
      <c r="EY60" s="428">
        <f t="shared" si="76"/>
        <v>10</v>
      </c>
      <c r="EZ60" s="428">
        <f t="shared" si="77"/>
        <v>0</v>
      </c>
      <c r="FA60" s="428">
        <f t="shared" si="78"/>
        <v>0</v>
      </c>
      <c r="FB60" s="428">
        <f t="shared" si="79"/>
        <v>0</v>
      </c>
      <c r="FC60" s="270">
        <f t="shared" si="80"/>
        <v>0</v>
      </c>
      <c r="FD60" s="428">
        <f t="shared" si="81"/>
        <v>0</v>
      </c>
      <c r="FE60" s="428">
        <f t="shared" si="82"/>
        <v>0</v>
      </c>
      <c r="FF60" s="428">
        <f t="shared" si="83"/>
        <v>0</v>
      </c>
      <c r="FG60" s="428">
        <f t="shared" si="84"/>
        <v>0</v>
      </c>
      <c r="FH60" s="428">
        <f t="shared" si="85"/>
        <v>0</v>
      </c>
      <c r="FI60" s="429">
        <f t="shared" si="86"/>
        <v>0</v>
      </c>
      <c r="FJ60" s="430">
        <f t="shared" si="87"/>
        <v>10</v>
      </c>
    </row>
    <row r="61" spans="1:166" ht="20.100000000000001" customHeight="1" x14ac:dyDescent="0.25">
      <c r="A61" s="449" t="str">
        <f t="shared" si="13"/>
        <v>N</v>
      </c>
      <c r="B61" s="529" t="str">
        <f>'Delivery Summary'!B61</f>
        <v>Vegetable Spring Roll</v>
      </c>
      <c r="C61" s="565" t="str">
        <f>'Delivery Summary'!C61</f>
        <v>SE11</v>
      </c>
      <c r="D61" s="269"/>
      <c r="E61" s="428"/>
      <c r="F61" s="428"/>
      <c r="G61" s="428"/>
      <c r="H61" s="428">
        <v>0</v>
      </c>
      <c r="I61" s="428">
        <v>0</v>
      </c>
      <c r="J61" s="428">
        <v>0</v>
      </c>
      <c r="K61" s="428">
        <v>0</v>
      </c>
      <c r="L61" s="428">
        <v>0</v>
      </c>
      <c r="M61" s="428">
        <v>0</v>
      </c>
      <c r="N61" s="428">
        <v>0</v>
      </c>
      <c r="O61" s="428">
        <f>IF(AC79="",0,IF(AC79="Monday",0,5))</f>
        <v>0</v>
      </c>
      <c r="P61" s="428">
        <f>IF(AC79="",0,IF(AC79="Monday",0,5))</f>
        <v>0</v>
      </c>
      <c r="Q61" s="428">
        <f>IF(AC79="",0,IF(AC79="Monday",0,5))</f>
        <v>0</v>
      </c>
      <c r="R61" s="428">
        <f>IF(AC79="",0,IF(AC79="Monday",0,5))</f>
        <v>0</v>
      </c>
      <c r="S61" s="429"/>
      <c r="T61" s="430">
        <f t="shared" si="14"/>
        <v>0</v>
      </c>
      <c r="U61" s="1449"/>
      <c r="W61" s="440" t="str">
        <f t="shared" si="88"/>
        <v>Y</v>
      </c>
      <c r="X61" s="528" t="str">
        <f t="shared" si="15"/>
        <v>Vegetable Spring Roll</v>
      </c>
      <c r="Y61" s="565" t="str">
        <f t="shared" si="16"/>
        <v>SE11</v>
      </c>
      <c r="Z61" s="269"/>
      <c r="AA61" s="428"/>
      <c r="AB61" s="428"/>
      <c r="AC61" s="428"/>
      <c r="AD61" s="428">
        <v>0</v>
      </c>
      <c r="AE61" s="428">
        <v>0</v>
      </c>
      <c r="AF61" s="428">
        <v>0</v>
      </c>
      <c r="AG61" s="428">
        <v>0</v>
      </c>
      <c r="AH61" s="428">
        <v>0</v>
      </c>
      <c r="AI61" s="428">
        <v>0</v>
      </c>
      <c r="AJ61" s="428">
        <v>0</v>
      </c>
      <c r="AK61" s="428">
        <v>5</v>
      </c>
      <c r="AL61" s="428">
        <v>5</v>
      </c>
      <c r="AM61" s="428">
        <v>5</v>
      </c>
      <c r="AN61" s="428">
        <v>5</v>
      </c>
      <c r="AO61" s="429"/>
      <c r="AP61" s="430">
        <f t="shared" si="17"/>
        <v>20</v>
      </c>
      <c r="AQ61" s="1449"/>
      <c r="AR61" s="440" t="str">
        <f t="shared" si="89"/>
        <v>Y</v>
      </c>
      <c r="AS61" s="528" t="str">
        <f t="shared" si="18"/>
        <v>Vegetable Spring Roll</v>
      </c>
      <c r="AT61" s="565" t="str">
        <f t="shared" si="19"/>
        <v>SE11</v>
      </c>
      <c r="AU61" s="269"/>
      <c r="AV61" s="428"/>
      <c r="AW61" s="428"/>
      <c r="AX61" s="428"/>
      <c r="AY61" s="428">
        <v>0</v>
      </c>
      <c r="AZ61" s="428">
        <v>0</v>
      </c>
      <c r="BA61" s="428">
        <v>0</v>
      </c>
      <c r="BB61" s="428">
        <v>0</v>
      </c>
      <c r="BC61" s="428">
        <v>0</v>
      </c>
      <c r="BD61" s="428">
        <v>0</v>
      </c>
      <c r="BE61" s="428">
        <v>0</v>
      </c>
      <c r="BF61" s="428">
        <v>5</v>
      </c>
      <c r="BG61" s="428">
        <v>5</v>
      </c>
      <c r="BH61" s="428">
        <v>5</v>
      </c>
      <c r="BI61" s="428">
        <v>5</v>
      </c>
      <c r="BJ61" s="429"/>
      <c r="BK61" s="430">
        <f t="shared" si="20"/>
        <v>20</v>
      </c>
      <c r="BL61" s="1449"/>
      <c r="BM61" s="440" t="str">
        <f t="shared" si="90"/>
        <v>Y</v>
      </c>
      <c r="BN61" s="528" t="str">
        <f t="shared" si="21"/>
        <v>Vegetable Spring Roll</v>
      </c>
      <c r="BO61" s="565" t="str">
        <f t="shared" si="22"/>
        <v>SE11</v>
      </c>
      <c r="BP61" s="269"/>
      <c r="BQ61" s="428"/>
      <c r="BR61" s="428"/>
      <c r="BS61" s="428"/>
      <c r="BT61" s="428">
        <v>0</v>
      </c>
      <c r="BU61" s="428">
        <v>0</v>
      </c>
      <c r="BV61" s="428">
        <v>0</v>
      </c>
      <c r="BW61" s="428">
        <v>0</v>
      </c>
      <c r="BX61" s="428">
        <v>0</v>
      </c>
      <c r="BY61" s="428">
        <v>0</v>
      </c>
      <c r="BZ61" s="428">
        <v>0</v>
      </c>
      <c r="CA61" s="428">
        <v>5</v>
      </c>
      <c r="CB61" s="428">
        <v>5</v>
      </c>
      <c r="CC61" s="428">
        <v>5</v>
      </c>
      <c r="CD61" s="428">
        <v>5</v>
      </c>
      <c r="CE61" s="429"/>
      <c r="CF61" s="430">
        <f t="shared" si="23"/>
        <v>20</v>
      </c>
      <c r="CG61" s="1449"/>
      <c r="CH61" s="440" t="str">
        <f t="shared" si="24"/>
        <v>N</v>
      </c>
      <c r="CI61" s="528" t="str">
        <f t="shared" si="25"/>
        <v>Vegetable Spring Roll</v>
      </c>
      <c r="CJ61" s="565" t="str">
        <f t="shared" si="26"/>
        <v>SE11</v>
      </c>
      <c r="CK61" s="269"/>
      <c r="CL61" s="428"/>
      <c r="CM61" s="428"/>
      <c r="CN61" s="428"/>
      <c r="CO61" s="428"/>
      <c r="CP61" s="428"/>
      <c r="CQ61" s="428"/>
      <c r="CR61" s="428"/>
      <c r="CS61" s="428"/>
      <c r="CT61" s="428"/>
      <c r="CU61" s="428"/>
      <c r="CV61" s="428"/>
      <c r="CW61" s="428"/>
      <c r="CX61" s="428"/>
      <c r="CY61" s="428"/>
      <c r="CZ61" s="429"/>
      <c r="DA61" s="430">
        <f t="shared" si="27"/>
        <v>0</v>
      </c>
      <c r="DB61" s="1449"/>
      <c r="DC61" s="440" t="str">
        <f t="shared" si="28"/>
        <v>Y</v>
      </c>
      <c r="DD61" s="528" t="str">
        <f t="shared" si="29"/>
        <v>Vegetable Spring Roll</v>
      </c>
      <c r="DE61" s="565" t="str">
        <f t="shared" si="30"/>
        <v>SE11</v>
      </c>
      <c r="DF61" s="269">
        <f t="shared" si="31"/>
        <v>0</v>
      </c>
      <c r="DG61" s="428">
        <f t="shared" si="32"/>
        <v>0</v>
      </c>
      <c r="DH61" s="428">
        <f t="shared" si="33"/>
        <v>0</v>
      </c>
      <c r="DI61" s="428">
        <f t="shared" si="34"/>
        <v>0</v>
      </c>
      <c r="DJ61" s="428">
        <f t="shared" si="35"/>
        <v>0</v>
      </c>
      <c r="DK61" s="428">
        <f t="shared" si="36"/>
        <v>0</v>
      </c>
      <c r="DL61" s="428">
        <f t="shared" si="37"/>
        <v>0</v>
      </c>
      <c r="DM61" s="428">
        <f t="shared" si="38"/>
        <v>0</v>
      </c>
      <c r="DN61" s="428">
        <f t="shared" si="39"/>
        <v>0</v>
      </c>
      <c r="DO61" s="428">
        <f t="shared" si="40"/>
        <v>0</v>
      </c>
      <c r="DP61" s="428">
        <f t="shared" si="41"/>
        <v>0</v>
      </c>
      <c r="DQ61" s="428">
        <f t="shared" si="42"/>
        <v>5</v>
      </c>
      <c r="DR61" s="428">
        <f t="shared" si="43"/>
        <v>5</v>
      </c>
      <c r="DS61" s="428">
        <f t="shared" si="44"/>
        <v>5</v>
      </c>
      <c r="DT61" s="428">
        <f t="shared" si="45"/>
        <v>5</v>
      </c>
      <c r="DU61" s="429">
        <f t="shared" si="46"/>
        <v>0</v>
      </c>
      <c r="DV61" s="430">
        <f t="shared" si="47"/>
        <v>20</v>
      </c>
      <c r="DW61" s="440" t="str">
        <f t="shared" si="48"/>
        <v>Y</v>
      </c>
      <c r="DX61" s="528" t="str">
        <f t="shared" si="49"/>
        <v>Vegetable Spring Roll</v>
      </c>
      <c r="DY61" s="565" t="str">
        <f t="shared" si="50"/>
        <v>SE11</v>
      </c>
      <c r="DZ61" s="269">
        <f t="shared" si="51"/>
        <v>0</v>
      </c>
      <c r="EA61" s="428">
        <f t="shared" si="52"/>
        <v>0</v>
      </c>
      <c r="EB61" s="428">
        <f t="shared" si="53"/>
        <v>0</v>
      </c>
      <c r="EC61" s="428">
        <f t="shared" si="54"/>
        <v>0</v>
      </c>
      <c r="ED61" s="428">
        <f t="shared" si="55"/>
        <v>0</v>
      </c>
      <c r="EE61" s="428">
        <f t="shared" si="56"/>
        <v>0</v>
      </c>
      <c r="EF61" s="428">
        <f t="shared" si="57"/>
        <v>0</v>
      </c>
      <c r="EG61" s="428">
        <f t="shared" si="58"/>
        <v>0</v>
      </c>
      <c r="EH61" s="428">
        <f t="shared" si="59"/>
        <v>0</v>
      </c>
      <c r="EI61" s="428">
        <f t="shared" si="60"/>
        <v>0</v>
      </c>
      <c r="EJ61" s="428">
        <f t="shared" si="61"/>
        <v>0</v>
      </c>
      <c r="EK61" s="428">
        <f t="shared" si="62"/>
        <v>5</v>
      </c>
      <c r="EL61" s="428">
        <f t="shared" si="63"/>
        <v>5</v>
      </c>
      <c r="EM61" s="428">
        <f t="shared" si="64"/>
        <v>5</v>
      </c>
      <c r="EN61" s="428">
        <f t="shared" si="65"/>
        <v>5</v>
      </c>
      <c r="EO61" s="429">
        <f t="shared" si="66"/>
        <v>0</v>
      </c>
      <c r="EP61" s="430">
        <f t="shared" si="67"/>
        <v>20</v>
      </c>
      <c r="EQ61" s="440" t="str">
        <f t="shared" si="68"/>
        <v>Y</v>
      </c>
      <c r="ER61" s="528" t="str">
        <f t="shared" si="69"/>
        <v>Vegetable Spring Roll</v>
      </c>
      <c r="ES61" s="565" t="str">
        <f t="shared" si="70"/>
        <v>SE11</v>
      </c>
      <c r="ET61" s="269">
        <f t="shared" si="71"/>
        <v>0</v>
      </c>
      <c r="EU61" s="428">
        <f t="shared" si="72"/>
        <v>0</v>
      </c>
      <c r="EV61" s="428">
        <f t="shared" si="73"/>
        <v>0</v>
      </c>
      <c r="EW61" s="428">
        <f t="shared" si="74"/>
        <v>0</v>
      </c>
      <c r="EX61" s="428">
        <f t="shared" si="75"/>
        <v>0</v>
      </c>
      <c r="EY61" s="428">
        <f t="shared" si="76"/>
        <v>0</v>
      </c>
      <c r="EZ61" s="428">
        <f t="shared" si="77"/>
        <v>0</v>
      </c>
      <c r="FA61" s="428">
        <f t="shared" si="78"/>
        <v>0</v>
      </c>
      <c r="FB61" s="428">
        <f t="shared" si="79"/>
        <v>0</v>
      </c>
      <c r="FC61" s="428">
        <f t="shared" si="80"/>
        <v>0</v>
      </c>
      <c r="FD61" s="428">
        <f t="shared" si="81"/>
        <v>0</v>
      </c>
      <c r="FE61" s="428">
        <f t="shared" si="82"/>
        <v>5</v>
      </c>
      <c r="FF61" s="428">
        <f t="shared" si="83"/>
        <v>5</v>
      </c>
      <c r="FG61" s="428">
        <f t="shared" si="84"/>
        <v>5</v>
      </c>
      <c r="FH61" s="428">
        <f t="shared" si="85"/>
        <v>5</v>
      </c>
      <c r="FI61" s="429">
        <f t="shared" si="86"/>
        <v>0</v>
      </c>
      <c r="FJ61" s="430">
        <f t="shared" si="87"/>
        <v>20</v>
      </c>
    </row>
    <row r="62" spans="1:166" ht="20.100000000000001" customHeight="1" x14ac:dyDescent="0.25">
      <c r="A62" s="449" t="str">
        <f t="shared" si="13"/>
        <v>N</v>
      </c>
      <c r="B62" s="526" t="str">
        <f>'Delivery Summary'!B62</f>
        <v>Vegetable Pizza</v>
      </c>
      <c r="C62" s="565" t="str">
        <f>'Delivery Summary'!C62</f>
        <v>PZ1</v>
      </c>
      <c r="D62" s="269"/>
      <c r="E62" s="428"/>
      <c r="F62" s="428"/>
      <c r="G62" s="443"/>
      <c r="H62" s="428"/>
      <c r="I62" s="428"/>
      <c r="J62" s="428"/>
      <c r="K62" s="428"/>
      <c r="L62" s="428"/>
      <c r="M62" s="270"/>
      <c r="N62" s="428"/>
      <c r="O62" s="428"/>
      <c r="P62" s="428"/>
      <c r="Q62" s="428"/>
      <c r="R62" s="428"/>
      <c r="S62" s="429"/>
      <c r="T62" s="430">
        <f t="shared" si="14"/>
        <v>0</v>
      </c>
      <c r="U62" s="1449"/>
      <c r="W62" s="440" t="str">
        <f t="shared" si="88"/>
        <v>N</v>
      </c>
      <c r="X62" s="526" t="str">
        <f t="shared" si="15"/>
        <v>Vegetable Pizza</v>
      </c>
      <c r="Y62" s="565" t="str">
        <f t="shared" si="16"/>
        <v>PZ1</v>
      </c>
      <c r="Z62" s="269"/>
      <c r="AA62" s="428"/>
      <c r="AB62" s="428"/>
      <c r="AC62" s="428"/>
      <c r="AD62" s="428"/>
      <c r="AE62" s="428"/>
      <c r="AF62" s="428"/>
      <c r="AG62" s="428"/>
      <c r="AH62" s="428"/>
      <c r="AI62" s="270"/>
      <c r="AJ62" s="428"/>
      <c r="AK62" s="428"/>
      <c r="AL62" s="428"/>
      <c r="AM62" s="428"/>
      <c r="AN62" s="428"/>
      <c r="AO62" s="429"/>
      <c r="AP62" s="430">
        <f t="shared" si="17"/>
        <v>0</v>
      </c>
      <c r="AQ62" s="1449"/>
      <c r="AR62" s="440" t="str">
        <f t="shared" si="89"/>
        <v>N</v>
      </c>
      <c r="AS62" s="526" t="str">
        <f t="shared" si="18"/>
        <v>Vegetable Pizza</v>
      </c>
      <c r="AT62" s="565" t="str">
        <f t="shared" si="19"/>
        <v>PZ1</v>
      </c>
      <c r="AU62" s="269"/>
      <c r="AV62" s="428"/>
      <c r="AW62" s="428"/>
      <c r="AX62" s="443"/>
      <c r="AY62" s="428"/>
      <c r="AZ62" s="428"/>
      <c r="BA62" s="428"/>
      <c r="BB62" s="428"/>
      <c r="BC62" s="428"/>
      <c r="BD62" s="270"/>
      <c r="BE62" s="428"/>
      <c r="BF62" s="428"/>
      <c r="BG62" s="428"/>
      <c r="BH62" s="428"/>
      <c r="BI62" s="428"/>
      <c r="BJ62" s="429"/>
      <c r="BK62" s="430">
        <f t="shared" si="20"/>
        <v>0</v>
      </c>
      <c r="BL62" s="1449"/>
      <c r="BM62" s="440" t="str">
        <f t="shared" si="90"/>
        <v>N</v>
      </c>
      <c r="BN62" s="526" t="str">
        <f t="shared" si="21"/>
        <v>Vegetable Pizza</v>
      </c>
      <c r="BO62" s="565" t="str">
        <f t="shared" si="22"/>
        <v>PZ1</v>
      </c>
      <c r="BP62" s="269"/>
      <c r="BQ62" s="428"/>
      <c r="BR62" s="428"/>
      <c r="BS62" s="443"/>
      <c r="BT62" s="428"/>
      <c r="BU62" s="428"/>
      <c r="BV62" s="428"/>
      <c r="BW62" s="428"/>
      <c r="BX62" s="428"/>
      <c r="BY62" s="270"/>
      <c r="BZ62" s="428"/>
      <c r="CA62" s="428"/>
      <c r="CB62" s="428"/>
      <c r="CC62" s="428"/>
      <c r="CD62" s="428"/>
      <c r="CE62" s="429"/>
      <c r="CF62" s="430">
        <f t="shared" si="23"/>
        <v>0</v>
      </c>
      <c r="CG62" s="1449"/>
      <c r="CH62" s="440" t="str">
        <f t="shared" si="24"/>
        <v>N</v>
      </c>
      <c r="CI62" s="526" t="str">
        <f t="shared" si="25"/>
        <v>Vegetable Pizza</v>
      </c>
      <c r="CJ62" s="565" t="str">
        <f t="shared" si="26"/>
        <v>PZ1</v>
      </c>
      <c r="CK62" s="269"/>
      <c r="CL62" s="428"/>
      <c r="CM62" s="428"/>
      <c r="CN62" s="443"/>
      <c r="CO62" s="428"/>
      <c r="CP62" s="428"/>
      <c r="CQ62" s="428"/>
      <c r="CR62" s="428"/>
      <c r="CS62" s="428"/>
      <c r="CT62" s="270"/>
      <c r="CU62" s="428"/>
      <c r="CV62" s="428"/>
      <c r="CW62" s="428"/>
      <c r="CX62" s="428"/>
      <c r="CY62" s="428"/>
      <c r="CZ62" s="429"/>
      <c r="DA62" s="430">
        <f t="shared" si="27"/>
        <v>0</v>
      </c>
      <c r="DB62" s="1449"/>
      <c r="DC62" s="440" t="str">
        <f t="shared" si="28"/>
        <v>N</v>
      </c>
      <c r="DD62" s="526" t="str">
        <f t="shared" si="29"/>
        <v>Vegetable Pizza</v>
      </c>
      <c r="DE62" s="565" t="str">
        <f t="shared" si="30"/>
        <v>PZ1</v>
      </c>
      <c r="DF62" s="269">
        <f t="shared" si="31"/>
        <v>0</v>
      </c>
      <c r="DG62" s="428">
        <f t="shared" si="32"/>
        <v>0</v>
      </c>
      <c r="DH62" s="428">
        <f t="shared" si="33"/>
        <v>0</v>
      </c>
      <c r="DI62" s="443">
        <f t="shared" si="34"/>
        <v>0</v>
      </c>
      <c r="DJ62" s="428">
        <f t="shared" si="35"/>
        <v>0</v>
      </c>
      <c r="DK62" s="428">
        <f t="shared" si="36"/>
        <v>0</v>
      </c>
      <c r="DL62" s="428">
        <f t="shared" si="37"/>
        <v>0</v>
      </c>
      <c r="DM62" s="428">
        <f t="shared" si="38"/>
        <v>0</v>
      </c>
      <c r="DN62" s="428">
        <f t="shared" si="39"/>
        <v>0</v>
      </c>
      <c r="DO62" s="270">
        <f t="shared" si="40"/>
        <v>0</v>
      </c>
      <c r="DP62" s="428">
        <f t="shared" si="41"/>
        <v>0</v>
      </c>
      <c r="DQ62" s="428">
        <f t="shared" si="42"/>
        <v>0</v>
      </c>
      <c r="DR62" s="428">
        <f t="shared" si="43"/>
        <v>0</v>
      </c>
      <c r="DS62" s="428">
        <f t="shared" si="44"/>
        <v>0</v>
      </c>
      <c r="DT62" s="428">
        <f t="shared" si="45"/>
        <v>0</v>
      </c>
      <c r="DU62" s="429">
        <f t="shared" si="46"/>
        <v>0</v>
      </c>
      <c r="DV62" s="430">
        <f t="shared" si="47"/>
        <v>0</v>
      </c>
      <c r="DW62" s="440" t="str">
        <f t="shared" si="48"/>
        <v>N</v>
      </c>
      <c r="DX62" s="526" t="str">
        <f t="shared" si="49"/>
        <v>Vegetable Pizza</v>
      </c>
      <c r="DY62" s="565" t="str">
        <f t="shared" si="50"/>
        <v>PZ1</v>
      </c>
      <c r="DZ62" s="269">
        <f t="shared" si="51"/>
        <v>0</v>
      </c>
      <c r="EA62" s="428">
        <f t="shared" si="52"/>
        <v>0</v>
      </c>
      <c r="EB62" s="428">
        <f t="shared" si="53"/>
        <v>0</v>
      </c>
      <c r="EC62" s="443">
        <f t="shared" si="54"/>
        <v>0</v>
      </c>
      <c r="ED62" s="428">
        <f t="shared" si="55"/>
        <v>0</v>
      </c>
      <c r="EE62" s="428">
        <f t="shared" si="56"/>
        <v>0</v>
      </c>
      <c r="EF62" s="428">
        <f t="shared" si="57"/>
        <v>0</v>
      </c>
      <c r="EG62" s="428">
        <f t="shared" si="58"/>
        <v>0</v>
      </c>
      <c r="EH62" s="428">
        <f t="shared" si="59"/>
        <v>0</v>
      </c>
      <c r="EI62" s="270">
        <f t="shared" si="60"/>
        <v>0</v>
      </c>
      <c r="EJ62" s="428">
        <f t="shared" si="61"/>
        <v>0</v>
      </c>
      <c r="EK62" s="428">
        <f t="shared" si="62"/>
        <v>0</v>
      </c>
      <c r="EL62" s="428">
        <f t="shared" si="63"/>
        <v>0</v>
      </c>
      <c r="EM62" s="428">
        <f t="shared" si="64"/>
        <v>0</v>
      </c>
      <c r="EN62" s="428">
        <f t="shared" si="65"/>
        <v>0</v>
      </c>
      <c r="EO62" s="429">
        <f t="shared" si="66"/>
        <v>0</v>
      </c>
      <c r="EP62" s="430">
        <f t="shared" si="67"/>
        <v>0</v>
      </c>
      <c r="EQ62" s="440" t="str">
        <f t="shared" si="68"/>
        <v>N</v>
      </c>
      <c r="ER62" s="526" t="str">
        <f t="shared" si="69"/>
        <v>Vegetable Pizza</v>
      </c>
      <c r="ES62" s="565" t="str">
        <f t="shared" si="70"/>
        <v>PZ1</v>
      </c>
      <c r="ET62" s="269">
        <f t="shared" si="71"/>
        <v>0</v>
      </c>
      <c r="EU62" s="428">
        <f t="shared" si="72"/>
        <v>0</v>
      </c>
      <c r="EV62" s="428">
        <f t="shared" si="73"/>
        <v>0</v>
      </c>
      <c r="EW62" s="443">
        <f t="shared" si="74"/>
        <v>0</v>
      </c>
      <c r="EX62" s="428">
        <f t="shared" si="75"/>
        <v>0</v>
      </c>
      <c r="EY62" s="428">
        <f t="shared" si="76"/>
        <v>0</v>
      </c>
      <c r="EZ62" s="428">
        <f t="shared" si="77"/>
        <v>0</v>
      </c>
      <c r="FA62" s="428">
        <f t="shared" si="78"/>
        <v>0</v>
      </c>
      <c r="FB62" s="428">
        <f t="shared" si="79"/>
        <v>0</v>
      </c>
      <c r="FC62" s="270">
        <f t="shared" si="80"/>
        <v>0</v>
      </c>
      <c r="FD62" s="428">
        <f t="shared" si="81"/>
        <v>0</v>
      </c>
      <c r="FE62" s="428">
        <f t="shared" si="82"/>
        <v>0</v>
      </c>
      <c r="FF62" s="428">
        <f t="shared" si="83"/>
        <v>0</v>
      </c>
      <c r="FG62" s="428">
        <f t="shared" si="84"/>
        <v>0</v>
      </c>
      <c r="FH62" s="428">
        <f t="shared" si="85"/>
        <v>0</v>
      </c>
      <c r="FI62" s="429">
        <f t="shared" si="86"/>
        <v>0</v>
      </c>
      <c r="FJ62" s="430">
        <f t="shared" si="87"/>
        <v>0</v>
      </c>
    </row>
    <row r="63" spans="1:166" ht="20.100000000000001" customHeight="1" x14ac:dyDescent="0.25">
      <c r="A63" s="449" t="str">
        <f t="shared" si="13"/>
        <v>Y</v>
      </c>
      <c r="B63" s="568" t="str">
        <f>'Delivery Summary'!B63</f>
        <v>Sausage Pizza</v>
      </c>
      <c r="C63" s="565" t="str">
        <f>'Delivery Summary'!C63</f>
        <v>PZ2</v>
      </c>
      <c r="D63" s="269"/>
      <c r="E63" s="428"/>
      <c r="F63" s="428"/>
      <c r="G63" s="428"/>
      <c r="H63" s="428">
        <v>0</v>
      </c>
      <c r="I63" s="428">
        <v>0</v>
      </c>
      <c r="J63" s="428">
        <v>0</v>
      </c>
      <c r="K63" s="428">
        <v>0</v>
      </c>
      <c r="L63" s="428">
        <v>2</v>
      </c>
      <c r="M63" s="428">
        <v>0</v>
      </c>
      <c r="N63" s="428">
        <v>0</v>
      </c>
      <c r="O63" s="428">
        <v>2</v>
      </c>
      <c r="P63" s="428">
        <v>2</v>
      </c>
      <c r="Q63" s="428">
        <v>3</v>
      </c>
      <c r="R63" s="428">
        <v>3</v>
      </c>
      <c r="S63" s="429"/>
      <c r="T63" s="430">
        <f t="shared" si="14"/>
        <v>12</v>
      </c>
      <c r="U63" s="1449"/>
      <c r="W63" s="440" t="str">
        <f t="shared" si="88"/>
        <v>Y</v>
      </c>
      <c r="X63" s="531" t="str">
        <f t="shared" si="15"/>
        <v>Sausage Pizza</v>
      </c>
      <c r="Y63" s="565" t="str">
        <f t="shared" si="16"/>
        <v>PZ2</v>
      </c>
      <c r="Z63" s="269"/>
      <c r="AA63" s="428"/>
      <c r="AB63" s="428"/>
      <c r="AC63" s="428"/>
      <c r="AD63" s="428">
        <v>0</v>
      </c>
      <c r="AE63" s="428">
        <v>0</v>
      </c>
      <c r="AF63" s="428">
        <v>0</v>
      </c>
      <c r="AG63" s="428">
        <v>0</v>
      </c>
      <c r="AH63" s="428">
        <v>2</v>
      </c>
      <c r="AI63" s="428">
        <v>0</v>
      </c>
      <c r="AJ63" s="428">
        <v>0</v>
      </c>
      <c r="AK63" s="428">
        <v>2</v>
      </c>
      <c r="AL63" s="428">
        <v>2</v>
      </c>
      <c r="AM63" s="428">
        <v>3</v>
      </c>
      <c r="AN63" s="428">
        <v>3</v>
      </c>
      <c r="AO63" s="429"/>
      <c r="AP63" s="430">
        <f t="shared" si="17"/>
        <v>12</v>
      </c>
      <c r="AQ63" s="1449"/>
      <c r="AR63" s="440" t="str">
        <f t="shared" si="89"/>
        <v>Y</v>
      </c>
      <c r="AS63" s="531" t="str">
        <f t="shared" si="18"/>
        <v>Sausage Pizza</v>
      </c>
      <c r="AT63" s="565" t="str">
        <f t="shared" si="19"/>
        <v>PZ2</v>
      </c>
      <c r="AU63" s="269"/>
      <c r="AV63" s="428"/>
      <c r="AW63" s="428"/>
      <c r="AX63" s="428"/>
      <c r="AY63" s="428">
        <v>0</v>
      </c>
      <c r="AZ63" s="428">
        <v>0</v>
      </c>
      <c r="BA63" s="428">
        <v>0</v>
      </c>
      <c r="BB63" s="428">
        <v>0</v>
      </c>
      <c r="BC63" s="428">
        <v>2</v>
      </c>
      <c r="BD63" s="428">
        <v>0</v>
      </c>
      <c r="BE63" s="428">
        <v>0</v>
      </c>
      <c r="BF63" s="428">
        <v>2</v>
      </c>
      <c r="BG63" s="428">
        <v>2</v>
      </c>
      <c r="BH63" s="428">
        <v>3</v>
      </c>
      <c r="BI63" s="428">
        <v>3</v>
      </c>
      <c r="BJ63" s="429"/>
      <c r="BK63" s="430">
        <f t="shared" si="20"/>
        <v>12</v>
      </c>
      <c r="BL63" s="1449"/>
      <c r="BM63" s="440" t="str">
        <f t="shared" si="90"/>
        <v>Y</v>
      </c>
      <c r="BN63" s="531" t="str">
        <f t="shared" si="21"/>
        <v>Sausage Pizza</v>
      </c>
      <c r="BO63" s="565" t="str">
        <f t="shared" si="22"/>
        <v>PZ2</v>
      </c>
      <c r="BP63" s="269"/>
      <c r="BQ63" s="428"/>
      <c r="BR63" s="428"/>
      <c r="BS63" s="428"/>
      <c r="BT63" s="428">
        <v>0</v>
      </c>
      <c r="BU63" s="428">
        <v>0</v>
      </c>
      <c r="BV63" s="428">
        <v>0</v>
      </c>
      <c r="BW63" s="428">
        <v>0</v>
      </c>
      <c r="BX63" s="428">
        <v>2</v>
      </c>
      <c r="BY63" s="428">
        <v>0</v>
      </c>
      <c r="BZ63" s="428">
        <v>0</v>
      </c>
      <c r="CA63" s="428">
        <v>2</v>
      </c>
      <c r="CB63" s="428">
        <v>2</v>
      </c>
      <c r="CC63" s="428">
        <v>3</v>
      </c>
      <c r="CD63" s="428">
        <v>3</v>
      </c>
      <c r="CE63" s="429"/>
      <c r="CF63" s="430">
        <f t="shared" si="23"/>
        <v>12</v>
      </c>
      <c r="CG63" s="1449"/>
      <c r="CH63" s="440" t="str">
        <f t="shared" si="24"/>
        <v>N</v>
      </c>
      <c r="CI63" s="531" t="str">
        <f t="shared" si="25"/>
        <v>Sausage Pizza</v>
      </c>
      <c r="CJ63" s="565" t="str">
        <f t="shared" si="26"/>
        <v>PZ2</v>
      </c>
      <c r="CK63" s="269"/>
      <c r="CL63" s="428"/>
      <c r="CM63" s="428"/>
      <c r="CN63" s="428"/>
      <c r="CO63" s="428"/>
      <c r="CP63" s="428"/>
      <c r="CQ63" s="428"/>
      <c r="CR63" s="428"/>
      <c r="CS63" s="428"/>
      <c r="CT63" s="428"/>
      <c r="CU63" s="428"/>
      <c r="CV63" s="428"/>
      <c r="CW63" s="428"/>
      <c r="CX63" s="428"/>
      <c r="CY63" s="428"/>
      <c r="CZ63" s="429"/>
      <c r="DA63" s="430">
        <f t="shared" si="27"/>
        <v>0</v>
      </c>
      <c r="DB63" s="1449"/>
      <c r="DC63" s="440" t="str">
        <f t="shared" si="28"/>
        <v>Y</v>
      </c>
      <c r="DD63" s="531" t="str">
        <f t="shared" si="29"/>
        <v>Sausage Pizza</v>
      </c>
      <c r="DE63" s="565" t="str">
        <f t="shared" si="30"/>
        <v>PZ2</v>
      </c>
      <c r="DF63" s="269">
        <f t="shared" si="31"/>
        <v>0</v>
      </c>
      <c r="DG63" s="428">
        <f t="shared" si="32"/>
        <v>0</v>
      </c>
      <c r="DH63" s="428">
        <f t="shared" si="33"/>
        <v>0</v>
      </c>
      <c r="DI63" s="428">
        <f t="shared" si="34"/>
        <v>0</v>
      </c>
      <c r="DJ63" s="428">
        <f t="shared" si="35"/>
        <v>0</v>
      </c>
      <c r="DK63" s="428">
        <f t="shared" si="36"/>
        <v>0</v>
      </c>
      <c r="DL63" s="428">
        <f t="shared" si="37"/>
        <v>0</v>
      </c>
      <c r="DM63" s="428">
        <f t="shared" si="38"/>
        <v>0</v>
      </c>
      <c r="DN63" s="428">
        <f t="shared" si="39"/>
        <v>2</v>
      </c>
      <c r="DO63" s="428">
        <f t="shared" si="40"/>
        <v>0</v>
      </c>
      <c r="DP63" s="428">
        <f t="shared" si="41"/>
        <v>0</v>
      </c>
      <c r="DQ63" s="428">
        <f t="shared" si="42"/>
        <v>2</v>
      </c>
      <c r="DR63" s="428">
        <f t="shared" si="43"/>
        <v>2</v>
      </c>
      <c r="DS63" s="428">
        <f t="shared" si="44"/>
        <v>3</v>
      </c>
      <c r="DT63" s="428">
        <f t="shared" si="45"/>
        <v>3</v>
      </c>
      <c r="DU63" s="429">
        <f t="shared" si="46"/>
        <v>0</v>
      </c>
      <c r="DV63" s="430">
        <f t="shared" si="47"/>
        <v>12</v>
      </c>
      <c r="DW63" s="440" t="str">
        <f t="shared" si="48"/>
        <v>Y</v>
      </c>
      <c r="DX63" s="531" t="str">
        <f t="shared" si="49"/>
        <v>Sausage Pizza</v>
      </c>
      <c r="DY63" s="565" t="str">
        <f t="shared" si="50"/>
        <v>PZ2</v>
      </c>
      <c r="DZ63" s="269">
        <f t="shared" si="51"/>
        <v>0</v>
      </c>
      <c r="EA63" s="428">
        <f t="shared" si="52"/>
        <v>0</v>
      </c>
      <c r="EB63" s="428">
        <f t="shared" si="53"/>
        <v>0</v>
      </c>
      <c r="EC63" s="428">
        <f t="shared" si="54"/>
        <v>0</v>
      </c>
      <c r="ED63" s="428">
        <f t="shared" si="55"/>
        <v>0</v>
      </c>
      <c r="EE63" s="428">
        <f t="shared" si="56"/>
        <v>0</v>
      </c>
      <c r="EF63" s="428">
        <f t="shared" si="57"/>
        <v>0</v>
      </c>
      <c r="EG63" s="428">
        <f t="shared" si="58"/>
        <v>0</v>
      </c>
      <c r="EH63" s="428">
        <f t="shared" si="59"/>
        <v>2</v>
      </c>
      <c r="EI63" s="428">
        <f t="shared" si="60"/>
        <v>0</v>
      </c>
      <c r="EJ63" s="428">
        <f t="shared" si="61"/>
        <v>0</v>
      </c>
      <c r="EK63" s="428">
        <f t="shared" si="62"/>
        <v>2</v>
      </c>
      <c r="EL63" s="428">
        <f t="shared" si="63"/>
        <v>2</v>
      </c>
      <c r="EM63" s="428">
        <f t="shared" si="64"/>
        <v>3</v>
      </c>
      <c r="EN63" s="428">
        <f t="shared" si="65"/>
        <v>3</v>
      </c>
      <c r="EO63" s="429">
        <f t="shared" si="66"/>
        <v>0</v>
      </c>
      <c r="EP63" s="430">
        <f t="shared" si="67"/>
        <v>12</v>
      </c>
      <c r="EQ63" s="440" t="str">
        <f t="shared" si="68"/>
        <v>Y</v>
      </c>
      <c r="ER63" s="531" t="str">
        <f t="shared" si="69"/>
        <v>Sausage Pizza</v>
      </c>
      <c r="ES63" s="565" t="str">
        <f t="shared" si="70"/>
        <v>PZ2</v>
      </c>
      <c r="ET63" s="269">
        <f t="shared" si="71"/>
        <v>0</v>
      </c>
      <c r="EU63" s="428">
        <f t="shared" si="72"/>
        <v>0</v>
      </c>
      <c r="EV63" s="428">
        <f t="shared" si="73"/>
        <v>0</v>
      </c>
      <c r="EW63" s="428">
        <f t="shared" si="74"/>
        <v>0</v>
      </c>
      <c r="EX63" s="428">
        <f t="shared" si="75"/>
        <v>0</v>
      </c>
      <c r="EY63" s="428">
        <f t="shared" si="76"/>
        <v>0</v>
      </c>
      <c r="EZ63" s="428">
        <f t="shared" si="77"/>
        <v>0</v>
      </c>
      <c r="FA63" s="428">
        <f t="shared" si="78"/>
        <v>0</v>
      </c>
      <c r="FB63" s="428">
        <f t="shared" si="79"/>
        <v>2</v>
      </c>
      <c r="FC63" s="428">
        <f t="shared" si="80"/>
        <v>0</v>
      </c>
      <c r="FD63" s="428">
        <f t="shared" si="81"/>
        <v>0</v>
      </c>
      <c r="FE63" s="428">
        <f t="shared" si="82"/>
        <v>2</v>
      </c>
      <c r="FF63" s="428">
        <f t="shared" si="83"/>
        <v>2</v>
      </c>
      <c r="FG63" s="428">
        <f t="shared" si="84"/>
        <v>3</v>
      </c>
      <c r="FH63" s="428">
        <f t="shared" si="85"/>
        <v>3</v>
      </c>
      <c r="FI63" s="429">
        <f t="shared" si="86"/>
        <v>0</v>
      </c>
      <c r="FJ63" s="430">
        <f t="shared" si="87"/>
        <v>12</v>
      </c>
    </row>
    <row r="64" spans="1:166" ht="20.100000000000001" customHeight="1" x14ac:dyDescent="0.25">
      <c r="A64" s="449" t="str">
        <f t="shared" si="13"/>
        <v>Y</v>
      </c>
      <c r="B64" s="526" t="str">
        <f>'Delivery Summary'!B64</f>
        <v>Chicken Pizza</v>
      </c>
      <c r="C64" s="565" t="str">
        <f>'Delivery Summary'!C64</f>
        <v>PZ3</v>
      </c>
      <c r="D64" s="269"/>
      <c r="E64" s="428"/>
      <c r="F64" s="428"/>
      <c r="G64" s="443"/>
      <c r="H64" s="428">
        <v>0</v>
      </c>
      <c r="I64" s="428">
        <v>0</v>
      </c>
      <c r="J64" s="428">
        <v>0</v>
      </c>
      <c r="K64" s="428">
        <v>0</v>
      </c>
      <c r="L64" s="428">
        <v>2</v>
      </c>
      <c r="M64" s="270">
        <v>0</v>
      </c>
      <c r="N64" s="428">
        <v>0</v>
      </c>
      <c r="O64" s="428">
        <v>2</v>
      </c>
      <c r="P64" s="428">
        <v>2</v>
      </c>
      <c r="Q64" s="428">
        <v>3</v>
      </c>
      <c r="R64" s="428">
        <v>3</v>
      </c>
      <c r="S64" s="429"/>
      <c r="T64" s="430">
        <f t="shared" si="14"/>
        <v>12</v>
      </c>
      <c r="U64" s="1449"/>
      <c r="W64" s="440" t="str">
        <f t="shared" si="88"/>
        <v>Y</v>
      </c>
      <c r="X64" s="526" t="str">
        <f t="shared" si="15"/>
        <v>Chicken Pizza</v>
      </c>
      <c r="Y64" s="565" t="str">
        <f t="shared" si="16"/>
        <v>PZ3</v>
      </c>
      <c r="Z64" s="269"/>
      <c r="AA64" s="428"/>
      <c r="AB64" s="428"/>
      <c r="AC64" s="428"/>
      <c r="AD64" s="428">
        <v>0</v>
      </c>
      <c r="AE64" s="428">
        <v>0</v>
      </c>
      <c r="AF64" s="428">
        <v>0</v>
      </c>
      <c r="AG64" s="428">
        <v>0</v>
      </c>
      <c r="AH64" s="428">
        <v>2</v>
      </c>
      <c r="AI64" s="270">
        <v>0</v>
      </c>
      <c r="AJ64" s="428">
        <v>0</v>
      </c>
      <c r="AK64" s="428">
        <v>2</v>
      </c>
      <c r="AL64" s="428">
        <v>2</v>
      </c>
      <c r="AM64" s="428">
        <v>3</v>
      </c>
      <c r="AN64" s="428">
        <v>3</v>
      </c>
      <c r="AO64" s="429"/>
      <c r="AP64" s="430">
        <f t="shared" si="17"/>
        <v>12</v>
      </c>
      <c r="AQ64" s="1449"/>
      <c r="AR64" s="440" t="str">
        <f t="shared" si="89"/>
        <v>Y</v>
      </c>
      <c r="AS64" s="526" t="str">
        <f t="shared" si="18"/>
        <v>Chicken Pizza</v>
      </c>
      <c r="AT64" s="565" t="str">
        <f t="shared" si="19"/>
        <v>PZ3</v>
      </c>
      <c r="AU64" s="269"/>
      <c r="AV64" s="428"/>
      <c r="AW64" s="428"/>
      <c r="AX64" s="443"/>
      <c r="AY64" s="428">
        <v>0</v>
      </c>
      <c r="AZ64" s="428">
        <v>0</v>
      </c>
      <c r="BA64" s="428">
        <v>0</v>
      </c>
      <c r="BB64" s="428">
        <v>0</v>
      </c>
      <c r="BC64" s="428">
        <v>2</v>
      </c>
      <c r="BD64" s="270">
        <v>0</v>
      </c>
      <c r="BE64" s="428">
        <v>0</v>
      </c>
      <c r="BF64" s="428">
        <v>2</v>
      </c>
      <c r="BG64" s="428">
        <v>2</v>
      </c>
      <c r="BH64" s="428">
        <v>3</v>
      </c>
      <c r="BI64" s="428">
        <v>3</v>
      </c>
      <c r="BJ64" s="429"/>
      <c r="BK64" s="430">
        <f t="shared" si="20"/>
        <v>12</v>
      </c>
      <c r="BL64" s="1449"/>
      <c r="BM64" s="440" t="str">
        <f t="shared" si="90"/>
        <v>Y</v>
      </c>
      <c r="BN64" s="526" t="str">
        <f t="shared" si="21"/>
        <v>Chicken Pizza</v>
      </c>
      <c r="BO64" s="565" t="str">
        <f t="shared" si="22"/>
        <v>PZ3</v>
      </c>
      <c r="BP64" s="269"/>
      <c r="BQ64" s="428"/>
      <c r="BR64" s="428"/>
      <c r="BS64" s="443"/>
      <c r="BT64" s="428">
        <v>0</v>
      </c>
      <c r="BU64" s="428">
        <v>0</v>
      </c>
      <c r="BV64" s="428">
        <v>0</v>
      </c>
      <c r="BW64" s="428">
        <v>0</v>
      </c>
      <c r="BX64" s="428">
        <v>2</v>
      </c>
      <c r="BY64" s="270">
        <v>0</v>
      </c>
      <c r="BZ64" s="428">
        <v>0</v>
      </c>
      <c r="CA64" s="428">
        <v>2</v>
      </c>
      <c r="CB64" s="428">
        <v>2</v>
      </c>
      <c r="CC64" s="428">
        <v>3</v>
      </c>
      <c r="CD64" s="428">
        <v>3</v>
      </c>
      <c r="CE64" s="429"/>
      <c r="CF64" s="430">
        <f t="shared" si="23"/>
        <v>12</v>
      </c>
      <c r="CG64" s="1449"/>
      <c r="CH64" s="440" t="str">
        <f t="shared" si="24"/>
        <v>N</v>
      </c>
      <c r="CI64" s="526" t="str">
        <f t="shared" si="25"/>
        <v>Chicken Pizza</v>
      </c>
      <c r="CJ64" s="565" t="str">
        <f t="shared" si="26"/>
        <v>PZ3</v>
      </c>
      <c r="CK64" s="269"/>
      <c r="CL64" s="428"/>
      <c r="CM64" s="428"/>
      <c r="CN64" s="443"/>
      <c r="CO64" s="428"/>
      <c r="CP64" s="428"/>
      <c r="CQ64" s="428"/>
      <c r="CR64" s="428"/>
      <c r="CS64" s="428"/>
      <c r="CT64" s="270"/>
      <c r="CU64" s="428"/>
      <c r="CV64" s="428"/>
      <c r="CW64" s="428"/>
      <c r="CX64" s="428"/>
      <c r="CY64" s="428"/>
      <c r="CZ64" s="429"/>
      <c r="DA64" s="430">
        <f t="shared" si="27"/>
        <v>0</v>
      </c>
      <c r="DB64" s="1449"/>
      <c r="DC64" s="440" t="str">
        <f t="shared" si="28"/>
        <v>Y</v>
      </c>
      <c r="DD64" s="526" t="str">
        <f t="shared" si="29"/>
        <v>Chicken Pizza</v>
      </c>
      <c r="DE64" s="565" t="str">
        <f t="shared" si="30"/>
        <v>PZ3</v>
      </c>
      <c r="DF64" s="269">
        <f t="shared" si="31"/>
        <v>0</v>
      </c>
      <c r="DG64" s="428">
        <f t="shared" si="32"/>
        <v>0</v>
      </c>
      <c r="DH64" s="428">
        <f t="shared" si="33"/>
        <v>0</v>
      </c>
      <c r="DI64" s="443">
        <f t="shared" si="34"/>
        <v>0</v>
      </c>
      <c r="DJ64" s="428">
        <f t="shared" si="35"/>
        <v>0</v>
      </c>
      <c r="DK64" s="428">
        <f t="shared" si="36"/>
        <v>0</v>
      </c>
      <c r="DL64" s="428">
        <f t="shared" si="37"/>
        <v>0</v>
      </c>
      <c r="DM64" s="428">
        <f t="shared" si="38"/>
        <v>0</v>
      </c>
      <c r="DN64" s="428">
        <f t="shared" si="39"/>
        <v>2</v>
      </c>
      <c r="DO64" s="270">
        <f t="shared" si="40"/>
        <v>0</v>
      </c>
      <c r="DP64" s="428">
        <f t="shared" si="41"/>
        <v>0</v>
      </c>
      <c r="DQ64" s="428">
        <f t="shared" si="42"/>
        <v>2</v>
      </c>
      <c r="DR64" s="428">
        <f t="shared" si="43"/>
        <v>2</v>
      </c>
      <c r="DS64" s="428">
        <f t="shared" si="44"/>
        <v>3</v>
      </c>
      <c r="DT64" s="428">
        <f t="shared" si="45"/>
        <v>3</v>
      </c>
      <c r="DU64" s="429">
        <f t="shared" si="46"/>
        <v>0</v>
      </c>
      <c r="DV64" s="430">
        <f t="shared" si="47"/>
        <v>12</v>
      </c>
      <c r="DW64" s="440" t="str">
        <f t="shared" si="48"/>
        <v>Y</v>
      </c>
      <c r="DX64" s="526" t="str">
        <f t="shared" si="49"/>
        <v>Chicken Pizza</v>
      </c>
      <c r="DY64" s="565" t="str">
        <f t="shared" si="50"/>
        <v>PZ3</v>
      </c>
      <c r="DZ64" s="269">
        <f t="shared" si="51"/>
        <v>0</v>
      </c>
      <c r="EA64" s="428">
        <f t="shared" si="52"/>
        <v>0</v>
      </c>
      <c r="EB64" s="428">
        <f t="shared" si="53"/>
        <v>0</v>
      </c>
      <c r="EC64" s="443">
        <f t="shared" si="54"/>
        <v>0</v>
      </c>
      <c r="ED64" s="428">
        <f t="shared" si="55"/>
        <v>0</v>
      </c>
      <c r="EE64" s="428">
        <f t="shared" si="56"/>
        <v>0</v>
      </c>
      <c r="EF64" s="428">
        <f t="shared" si="57"/>
        <v>0</v>
      </c>
      <c r="EG64" s="428">
        <f t="shared" si="58"/>
        <v>0</v>
      </c>
      <c r="EH64" s="428">
        <f t="shared" si="59"/>
        <v>2</v>
      </c>
      <c r="EI64" s="270">
        <f t="shared" si="60"/>
        <v>0</v>
      </c>
      <c r="EJ64" s="428">
        <f t="shared" si="61"/>
        <v>0</v>
      </c>
      <c r="EK64" s="428">
        <f t="shared" si="62"/>
        <v>2</v>
      </c>
      <c r="EL64" s="428">
        <f t="shared" si="63"/>
        <v>2</v>
      </c>
      <c r="EM64" s="428">
        <f t="shared" si="64"/>
        <v>3</v>
      </c>
      <c r="EN64" s="428">
        <f t="shared" si="65"/>
        <v>3</v>
      </c>
      <c r="EO64" s="429">
        <f t="shared" si="66"/>
        <v>0</v>
      </c>
      <c r="EP64" s="430">
        <f t="shared" si="67"/>
        <v>12</v>
      </c>
      <c r="EQ64" s="440" t="str">
        <f t="shared" si="68"/>
        <v>Y</v>
      </c>
      <c r="ER64" s="526" t="str">
        <f t="shared" si="69"/>
        <v>Chicken Pizza</v>
      </c>
      <c r="ES64" s="565" t="str">
        <f t="shared" si="70"/>
        <v>PZ3</v>
      </c>
      <c r="ET64" s="269">
        <f t="shared" si="71"/>
        <v>0</v>
      </c>
      <c r="EU64" s="428">
        <f t="shared" si="72"/>
        <v>0</v>
      </c>
      <c r="EV64" s="428">
        <f t="shared" si="73"/>
        <v>0</v>
      </c>
      <c r="EW64" s="443">
        <f t="shared" si="74"/>
        <v>0</v>
      </c>
      <c r="EX64" s="428">
        <f t="shared" si="75"/>
        <v>0</v>
      </c>
      <c r="EY64" s="428">
        <f t="shared" si="76"/>
        <v>0</v>
      </c>
      <c r="EZ64" s="428">
        <f t="shared" si="77"/>
        <v>0</v>
      </c>
      <c r="FA64" s="428">
        <f t="shared" si="78"/>
        <v>0</v>
      </c>
      <c r="FB64" s="428">
        <f t="shared" si="79"/>
        <v>2</v>
      </c>
      <c r="FC64" s="270">
        <f t="shared" si="80"/>
        <v>0</v>
      </c>
      <c r="FD64" s="428">
        <f t="shared" si="81"/>
        <v>0</v>
      </c>
      <c r="FE64" s="428">
        <f t="shared" si="82"/>
        <v>2</v>
      </c>
      <c r="FF64" s="428">
        <f t="shared" si="83"/>
        <v>2</v>
      </c>
      <c r="FG64" s="428">
        <f t="shared" si="84"/>
        <v>3</v>
      </c>
      <c r="FH64" s="428">
        <f t="shared" si="85"/>
        <v>3</v>
      </c>
      <c r="FI64" s="429">
        <f t="shared" si="86"/>
        <v>0</v>
      </c>
      <c r="FJ64" s="430">
        <f t="shared" si="87"/>
        <v>12</v>
      </c>
    </row>
    <row r="65" spans="1:167" ht="20.100000000000001" customHeight="1" x14ac:dyDescent="0.25">
      <c r="A65" s="449" t="str">
        <f t="shared" si="13"/>
        <v>N</v>
      </c>
      <c r="B65" s="526" t="str">
        <f>'Delivery Summary'!B65</f>
        <v>Vegetable Pastry</v>
      </c>
      <c r="C65" s="565" t="str">
        <f>'Delivery Summary'!C65</f>
        <v>PS1</v>
      </c>
      <c r="D65" s="269"/>
      <c r="E65" s="428"/>
      <c r="F65" s="428"/>
      <c r="G65" s="428"/>
      <c r="H65" s="428"/>
      <c r="I65" s="428"/>
      <c r="J65" s="428"/>
      <c r="K65" s="428"/>
      <c r="L65" s="428"/>
      <c r="M65" s="270"/>
      <c r="N65" s="428"/>
      <c r="O65" s="428"/>
      <c r="P65" s="428"/>
      <c r="Q65" s="428"/>
      <c r="R65" s="428"/>
      <c r="S65" s="429"/>
      <c r="T65" s="430">
        <f t="shared" si="14"/>
        <v>0</v>
      </c>
      <c r="U65" s="1449"/>
      <c r="W65" s="440" t="str">
        <f t="shared" si="88"/>
        <v>N</v>
      </c>
      <c r="X65" s="526" t="str">
        <f t="shared" si="15"/>
        <v>Vegetable Pastry</v>
      </c>
      <c r="Y65" s="565" t="str">
        <f t="shared" si="16"/>
        <v>PS1</v>
      </c>
      <c r="Z65" s="269"/>
      <c r="AA65" s="428"/>
      <c r="AB65" s="428"/>
      <c r="AC65" s="428"/>
      <c r="AD65" s="428"/>
      <c r="AE65" s="428"/>
      <c r="AF65" s="428"/>
      <c r="AG65" s="428"/>
      <c r="AH65" s="428"/>
      <c r="AI65" s="270"/>
      <c r="AJ65" s="428"/>
      <c r="AK65" s="428"/>
      <c r="AL65" s="428"/>
      <c r="AM65" s="428"/>
      <c r="AN65" s="428"/>
      <c r="AO65" s="429"/>
      <c r="AP65" s="430">
        <f t="shared" si="17"/>
        <v>0</v>
      </c>
      <c r="AQ65" s="1449"/>
      <c r="AR65" s="440" t="str">
        <f t="shared" si="89"/>
        <v>N</v>
      </c>
      <c r="AS65" s="526" t="str">
        <f t="shared" si="18"/>
        <v>Vegetable Pastry</v>
      </c>
      <c r="AT65" s="565" t="str">
        <f t="shared" si="19"/>
        <v>PS1</v>
      </c>
      <c r="AU65" s="269"/>
      <c r="AV65" s="428"/>
      <c r="AW65" s="428"/>
      <c r="AX65" s="428"/>
      <c r="AY65" s="428"/>
      <c r="AZ65" s="428"/>
      <c r="BA65" s="428"/>
      <c r="BB65" s="428"/>
      <c r="BC65" s="428"/>
      <c r="BD65" s="270"/>
      <c r="BE65" s="428"/>
      <c r="BF65" s="428"/>
      <c r="BG65" s="428"/>
      <c r="BH65" s="428"/>
      <c r="BI65" s="428"/>
      <c r="BJ65" s="429"/>
      <c r="BK65" s="430">
        <f t="shared" si="20"/>
        <v>0</v>
      </c>
      <c r="BL65" s="1449"/>
      <c r="BM65" s="440" t="str">
        <f t="shared" si="90"/>
        <v>N</v>
      </c>
      <c r="BN65" s="526" t="str">
        <f t="shared" si="21"/>
        <v>Vegetable Pastry</v>
      </c>
      <c r="BO65" s="565" t="str">
        <f t="shared" si="22"/>
        <v>PS1</v>
      </c>
      <c r="BP65" s="269"/>
      <c r="BQ65" s="428"/>
      <c r="BR65" s="428"/>
      <c r="BS65" s="428"/>
      <c r="BT65" s="428"/>
      <c r="BU65" s="428"/>
      <c r="BV65" s="428"/>
      <c r="BW65" s="428"/>
      <c r="BX65" s="428"/>
      <c r="BY65" s="270"/>
      <c r="BZ65" s="428"/>
      <c r="CA65" s="428"/>
      <c r="CB65" s="428"/>
      <c r="CC65" s="428"/>
      <c r="CD65" s="428"/>
      <c r="CE65" s="429"/>
      <c r="CF65" s="430">
        <f t="shared" si="23"/>
        <v>0</v>
      </c>
      <c r="CG65" s="1449"/>
      <c r="CH65" s="440" t="str">
        <f t="shared" si="24"/>
        <v>N</v>
      </c>
      <c r="CI65" s="526" t="str">
        <f t="shared" si="25"/>
        <v>Vegetable Pastry</v>
      </c>
      <c r="CJ65" s="565" t="str">
        <f t="shared" si="26"/>
        <v>PS1</v>
      </c>
      <c r="CK65" s="269"/>
      <c r="CL65" s="428"/>
      <c r="CM65" s="428"/>
      <c r="CN65" s="428"/>
      <c r="CO65" s="428"/>
      <c r="CP65" s="428"/>
      <c r="CQ65" s="428"/>
      <c r="CR65" s="428"/>
      <c r="CS65" s="428"/>
      <c r="CT65" s="270"/>
      <c r="CU65" s="428"/>
      <c r="CV65" s="428"/>
      <c r="CW65" s="428"/>
      <c r="CX65" s="428"/>
      <c r="CY65" s="428"/>
      <c r="CZ65" s="429"/>
      <c r="DA65" s="430">
        <f t="shared" si="27"/>
        <v>0</v>
      </c>
      <c r="DB65" s="1449"/>
      <c r="DC65" s="440" t="str">
        <f t="shared" si="28"/>
        <v>N</v>
      </c>
      <c r="DD65" s="526" t="str">
        <f t="shared" si="29"/>
        <v>Vegetable Pastry</v>
      </c>
      <c r="DE65" s="565" t="str">
        <f t="shared" si="30"/>
        <v>PS1</v>
      </c>
      <c r="DF65" s="269">
        <f t="shared" si="31"/>
        <v>0</v>
      </c>
      <c r="DG65" s="428">
        <f t="shared" si="32"/>
        <v>0</v>
      </c>
      <c r="DH65" s="428">
        <f t="shared" si="33"/>
        <v>0</v>
      </c>
      <c r="DI65" s="428">
        <f t="shared" si="34"/>
        <v>0</v>
      </c>
      <c r="DJ65" s="428">
        <f t="shared" si="35"/>
        <v>0</v>
      </c>
      <c r="DK65" s="428">
        <f t="shared" si="36"/>
        <v>0</v>
      </c>
      <c r="DL65" s="428">
        <f t="shared" si="37"/>
        <v>0</v>
      </c>
      <c r="DM65" s="428">
        <f t="shared" si="38"/>
        <v>0</v>
      </c>
      <c r="DN65" s="428">
        <f t="shared" si="39"/>
        <v>0</v>
      </c>
      <c r="DO65" s="270">
        <f t="shared" si="40"/>
        <v>0</v>
      </c>
      <c r="DP65" s="428">
        <f t="shared" si="41"/>
        <v>0</v>
      </c>
      <c r="DQ65" s="428">
        <f t="shared" si="42"/>
        <v>0</v>
      </c>
      <c r="DR65" s="428">
        <f t="shared" si="43"/>
        <v>0</v>
      </c>
      <c r="DS65" s="428">
        <f t="shared" si="44"/>
        <v>0</v>
      </c>
      <c r="DT65" s="428">
        <f t="shared" si="45"/>
        <v>0</v>
      </c>
      <c r="DU65" s="429">
        <f t="shared" si="46"/>
        <v>0</v>
      </c>
      <c r="DV65" s="430">
        <f t="shared" si="47"/>
        <v>0</v>
      </c>
      <c r="DW65" s="440" t="str">
        <f t="shared" si="48"/>
        <v>N</v>
      </c>
      <c r="DX65" s="526" t="str">
        <f t="shared" si="49"/>
        <v>Vegetable Pastry</v>
      </c>
      <c r="DY65" s="565" t="str">
        <f t="shared" si="50"/>
        <v>PS1</v>
      </c>
      <c r="DZ65" s="269">
        <f t="shared" si="51"/>
        <v>0</v>
      </c>
      <c r="EA65" s="428">
        <f t="shared" si="52"/>
        <v>0</v>
      </c>
      <c r="EB65" s="428">
        <f t="shared" si="53"/>
        <v>0</v>
      </c>
      <c r="EC65" s="428">
        <f t="shared" si="54"/>
        <v>0</v>
      </c>
      <c r="ED65" s="428">
        <f t="shared" si="55"/>
        <v>0</v>
      </c>
      <c r="EE65" s="428">
        <f t="shared" si="56"/>
        <v>0</v>
      </c>
      <c r="EF65" s="428">
        <f t="shared" si="57"/>
        <v>0</v>
      </c>
      <c r="EG65" s="428">
        <f t="shared" si="58"/>
        <v>0</v>
      </c>
      <c r="EH65" s="428">
        <f t="shared" si="59"/>
        <v>0</v>
      </c>
      <c r="EI65" s="270">
        <f t="shared" si="60"/>
        <v>0</v>
      </c>
      <c r="EJ65" s="428">
        <f t="shared" si="61"/>
        <v>0</v>
      </c>
      <c r="EK65" s="428">
        <f t="shared" si="62"/>
        <v>0</v>
      </c>
      <c r="EL65" s="428">
        <f t="shared" si="63"/>
        <v>0</v>
      </c>
      <c r="EM65" s="428">
        <f t="shared" si="64"/>
        <v>0</v>
      </c>
      <c r="EN65" s="428">
        <f t="shared" si="65"/>
        <v>0</v>
      </c>
      <c r="EO65" s="429">
        <f t="shared" si="66"/>
        <v>0</v>
      </c>
      <c r="EP65" s="430">
        <f t="shared" si="67"/>
        <v>0</v>
      </c>
      <c r="EQ65" s="440" t="str">
        <f t="shared" si="68"/>
        <v>N</v>
      </c>
      <c r="ER65" s="526" t="str">
        <f t="shared" si="69"/>
        <v>Vegetable Pastry</v>
      </c>
      <c r="ES65" s="565" t="str">
        <f t="shared" si="70"/>
        <v>PS1</v>
      </c>
      <c r="ET65" s="269">
        <f t="shared" si="71"/>
        <v>0</v>
      </c>
      <c r="EU65" s="428">
        <f t="shared" si="72"/>
        <v>0</v>
      </c>
      <c r="EV65" s="428">
        <f t="shared" si="73"/>
        <v>0</v>
      </c>
      <c r="EW65" s="428">
        <f t="shared" si="74"/>
        <v>0</v>
      </c>
      <c r="EX65" s="428">
        <f t="shared" si="75"/>
        <v>0</v>
      </c>
      <c r="EY65" s="428">
        <f t="shared" si="76"/>
        <v>0</v>
      </c>
      <c r="EZ65" s="428">
        <f t="shared" si="77"/>
        <v>0</v>
      </c>
      <c r="FA65" s="428">
        <f t="shared" si="78"/>
        <v>0</v>
      </c>
      <c r="FB65" s="428">
        <f t="shared" si="79"/>
        <v>0</v>
      </c>
      <c r="FC65" s="270">
        <f t="shared" si="80"/>
        <v>0</v>
      </c>
      <c r="FD65" s="428">
        <f t="shared" si="81"/>
        <v>0</v>
      </c>
      <c r="FE65" s="428">
        <f t="shared" si="82"/>
        <v>0</v>
      </c>
      <c r="FF65" s="428">
        <f t="shared" si="83"/>
        <v>0</v>
      </c>
      <c r="FG65" s="428">
        <f t="shared" si="84"/>
        <v>0</v>
      </c>
      <c r="FH65" s="428">
        <f t="shared" si="85"/>
        <v>0</v>
      </c>
      <c r="FI65" s="429">
        <f t="shared" si="86"/>
        <v>0</v>
      </c>
      <c r="FJ65" s="430">
        <f t="shared" si="87"/>
        <v>0</v>
      </c>
    </row>
    <row r="66" spans="1:167" ht="20.100000000000001" customHeight="1" x14ac:dyDescent="0.25">
      <c r="A66" s="449" t="str">
        <f t="shared" si="13"/>
        <v>N</v>
      </c>
      <c r="B66" s="526" t="str">
        <f>'Delivery Summary'!B66</f>
        <v>Fish Pastry</v>
      </c>
      <c r="C66" s="565" t="str">
        <f>'Delivery Summary'!C66</f>
        <v>PS2</v>
      </c>
      <c r="D66" s="269"/>
      <c r="E66" s="428"/>
      <c r="F66" s="428"/>
      <c r="G66" s="428"/>
      <c r="H66" s="428"/>
      <c r="I66" s="428"/>
      <c r="J66" s="428"/>
      <c r="K66" s="428"/>
      <c r="L66" s="428"/>
      <c r="M66" s="270"/>
      <c r="N66" s="428"/>
      <c r="O66" s="428"/>
      <c r="P66" s="428"/>
      <c r="Q66" s="428"/>
      <c r="R66" s="428"/>
      <c r="S66" s="429"/>
      <c r="T66" s="430">
        <f t="shared" si="14"/>
        <v>0</v>
      </c>
      <c r="U66" s="1449"/>
      <c r="W66" s="440" t="str">
        <f t="shared" si="88"/>
        <v>N</v>
      </c>
      <c r="X66" s="526" t="str">
        <f t="shared" si="15"/>
        <v>Fish Pastry</v>
      </c>
      <c r="Y66" s="565" t="str">
        <f t="shared" si="16"/>
        <v>PS2</v>
      </c>
      <c r="Z66" s="269"/>
      <c r="AA66" s="428"/>
      <c r="AB66" s="428"/>
      <c r="AC66" s="428"/>
      <c r="AD66" s="428"/>
      <c r="AE66" s="428"/>
      <c r="AF66" s="428"/>
      <c r="AG66" s="428"/>
      <c r="AH66" s="428"/>
      <c r="AI66" s="270"/>
      <c r="AJ66" s="428"/>
      <c r="AK66" s="428"/>
      <c r="AL66" s="428"/>
      <c r="AM66" s="428"/>
      <c r="AN66" s="428"/>
      <c r="AO66" s="429"/>
      <c r="AP66" s="430">
        <f t="shared" si="17"/>
        <v>0</v>
      </c>
      <c r="AQ66" s="1449"/>
      <c r="AR66" s="440" t="str">
        <f t="shared" si="89"/>
        <v>N</v>
      </c>
      <c r="AS66" s="526" t="str">
        <f t="shared" si="18"/>
        <v>Fish Pastry</v>
      </c>
      <c r="AT66" s="565" t="str">
        <f t="shared" si="19"/>
        <v>PS2</v>
      </c>
      <c r="AU66" s="269"/>
      <c r="AV66" s="428"/>
      <c r="AW66" s="428"/>
      <c r="AX66" s="428"/>
      <c r="AY66" s="428"/>
      <c r="AZ66" s="428"/>
      <c r="BA66" s="428"/>
      <c r="BB66" s="428"/>
      <c r="BC66" s="428"/>
      <c r="BD66" s="270"/>
      <c r="BE66" s="428"/>
      <c r="BF66" s="428"/>
      <c r="BG66" s="428"/>
      <c r="BH66" s="428"/>
      <c r="BI66" s="428"/>
      <c r="BJ66" s="429"/>
      <c r="BK66" s="430">
        <f t="shared" si="20"/>
        <v>0</v>
      </c>
      <c r="BL66" s="1449"/>
      <c r="BM66" s="440" t="str">
        <f t="shared" si="90"/>
        <v>N</v>
      </c>
      <c r="BN66" s="526" t="str">
        <f t="shared" si="21"/>
        <v>Fish Pastry</v>
      </c>
      <c r="BO66" s="565" t="str">
        <f t="shared" si="22"/>
        <v>PS2</v>
      </c>
      <c r="BP66" s="269"/>
      <c r="BQ66" s="428"/>
      <c r="BR66" s="428"/>
      <c r="BS66" s="428"/>
      <c r="BT66" s="428"/>
      <c r="BU66" s="428"/>
      <c r="BV66" s="428"/>
      <c r="BW66" s="428"/>
      <c r="BX66" s="428"/>
      <c r="BY66" s="270"/>
      <c r="BZ66" s="428"/>
      <c r="CA66" s="428"/>
      <c r="CB66" s="428"/>
      <c r="CC66" s="428"/>
      <c r="CD66" s="428"/>
      <c r="CE66" s="429"/>
      <c r="CF66" s="430">
        <f t="shared" si="23"/>
        <v>0</v>
      </c>
      <c r="CG66" s="1449"/>
      <c r="CH66" s="440" t="str">
        <f t="shared" si="24"/>
        <v>N</v>
      </c>
      <c r="CI66" s="526" t="str">
        <f t="shared" si="25"/>
        <v>Fish Pastry</v>
      </c>
      <c r="CJ66" s="565" t="str">
        <f t="shared" si="26"/>
        <v>PS2</v>
      </c>
      <c r="CK66" s="269"/>
      <c r="CL66" s="428"/>
      <c r="CM66" s="428"/>
      <c r="CN66" s="428"/>
      <c r="CO66" s="428"/>
      <c r="CP66" s="428"/>
      <c r="CQ66" s="428"/>
      <c r="CR66" s="428"/>
      <c r="CS66" s="428"/>
      <c r="CT66" s="270"/>
      <c r="CU66" s="428"/>
      <c r="CV66" s="428"/>
      <c r="CW66" s="428"/>
      <c r="CX66" s="428"/>
      <c r="CY66" s="428"/>
      <c r="CZ66" s="429"/>
      <c r="DA66" s="430">
        <f t="shared" si="27"/>
        <v>0</v>
      </c>
      <c r="DB66" s="1449"/>
      <c r="DC66" s="440" t="str">
        <f t="shared" si="28"/>
        <v>N</v>
      </c>
      <c r="DD66" s="526" t="str">
        <f t="shared" si="29"/>
        <v>Fish Pastry</v>
      </c>
      <c r="DE66" s="565" t="str">
        <f t="shared" si="30"/>
        <v>PS2</v>
      </c>
      <c r="DF66" s="269">
        <f t="shared" si="31"/>
        <v>0</v>
      </c>
      <c r="DG66" s="428">
        <f t="shared" si="32"/>
        <v>0</v>
      </c>
      <c r="DH66" s="428">
        <f t="shared" si="33"/>
        <v>0</v>
      </c>
      <c r="DI66" s="428">
        <f t="shared" si="34"/>
        <v>0</v>
      </c>
      <c r="DJ66" s="428">
        <f t="shared" si="35"/>
        <v>0</v>
      </c>
      <c r="DK66" s="428">
        <f t="shared" si="36"/>
        <v>0</v>
      </c>
      <c r="DL66" s="428">
        <f t="shared" si="37"/>
        <v>0</v>
      </c>
      <c r="DM66" s="428">
        <f t="shared" si="38"/>
        <v>0</v>
      </c>
      <c r="DN66" s="428">
        <f t="shared" si="39"/>
        <v>0</v>
      </c>
      <c r="DO66" s="270">
        <f t="shared" si="40"/>
        <v>0</v>
      </c>
      <c r="DP66" s="428">
        <f t="shared" si="41"/>
        <v>0</v>
      </c>
      <c r="DQ66" s="428">
        <f t="shared" si="42"/>
        <v>0</v>
      </c>
      <c r="DR66" s="428">
        <f t="shared" si="43"/>
        <v>0</v>
      </c>
      <c r="DS66" s="428">
        <f t="shared" si="44"/>
        <v>0</v>
      </c>
      <c r="DT66" s="428">
        <f t="shared" si="45"/>
        <v>0</v>
      </c>
      <c r="DU66" s="429">
        <f t="shared" si="46"/>
        <v>0</v>
      </c>
      <c r="DV66" s="430">
        <f t="shared" si="47"/>
        <v>0</v>
      </c>
      <c r="DW66" s="440" t="str">
        <f t="shared" si="48"/>
        <v>N</v>
      </c>
      <c r="DX66" s="526" t="str">
        <f t="shared" si="49"/>
        <v>Fish Pastry</v>
      </c>
      <c r="DY66" s="565" t="str">
        <f t="shared" si="50"/>
        <v>PS2</v>
      </c>
      <c r="DZ66" s="269">
        <f t="shared" si="51"/>
        <v>0</v>
      </c>
      <c r="EA66" s="428">
        <f t="shared" si="52"/>
        <v>0</v>
      </c>
      <c r="EB66" s="428">
        <f t="shared" si="53"/>
        <v>0</v>
      </c>
      <c r="EC66" s="428">
        <f t="shared" si="54"/>
        <v>0</v>
      </c>
      <c r="ED66" s="428">
        <f t="shared" si="55"/>
        <v>0</v>
      </c>
      <c r="EE66" s="428">
        <f t="shared" si="56"/>
        <v>0</v>
      </c>
      <c r="EF66" s="428">
        <f t="shared" si="57"/>
        <v>0</v>
      </c>
      <c r="EG66" s="428">
        <f t="shared" si="58"/>
        <v>0</v>
      </c>
      <c r="EH66" s="428">
        <f t="shared" si="59"/>
        <v>0</v>
      </c>
      <c r="EI66" s="270">
        <f t="shared" si="60"/>
        <v>0</v>
      </c>
      <c r="EJ66" s="428">
        <f t="shared" si="61"/>
        <v>0</v>
      </c>
      <c r="EK66" s="428">
        <f t="shared" si="62"/>
        <v>0</v>
      </c>
      <c r="EL66" s="428">
        <f t="shared" si="63"/>
        <v>0</v>
      </c>
      <c r="EM66" s="428">
        <f t="shared" si="64"/>
        <v>0</v>
      </c>
      <c r="EN66" s="428">
        <f t="shared" si="65"/>
        <v>0</v>
      </c>
      <c r="EO66" s="429">
        <f t="shared" si="66"/>
        <v>0</v>
      </c>
      <c r="EP66" s="430">
        <f t="shared" si="67"/>
        <v>0</v>
      </c>
      <c r="EQ66" s="440" t="str">
        <f t="shared" si="68"/>
        <v>N</v>
      </c>
      <c r="ER66" s="526" t="str">
        <f t="shared" si="69"/>
        <v>Fish Pastry</v>
      </c>
      <c r="ES66" s="565" t="str">
        <f t="shared" si="70"/>
        <v>PS2</v>
      </c>
      <c r="ET66" s="269">
        <f t="shared" si="71"/>
        <v>0</v>
      </c>
      <c r="EU66" s="428">
        <f t="shared" si="72"/>
        <v>0</v>
      </c>
      <c r="EV66" s="428">
        <f t="shared" si="73"/>
        <v>0</v>
      </c>
      <c r="EW66" s="428">
        <f t="shared" si="74"/>
        <v>0</v>
      </c>
      <c r="EX66" s="428">
        <f t="shared" si="75"/>
        <v>0</v>
      </c>
      <c r="EY66" s="428">
        <f t="shared" si="76"/>
        <v>0</v>
      </c>
      <c r="EZ66" s="428">
        <f t="shared" si="77"/>
        <v>0</v>
      </c>
      <c r="FA66" s="428">
        <f t="shared" si="78"/>
        <v>0</v>
      </c>
      <c r="FB66" s="428">
        <f t="shared" si="79"/>
        <v>0</v>
      </c>
      <c r="FC66" s="270">
        <f t="shared" si="80"/>
        <v>0</v>
      </c>
      <c r="FD66" s="428">
        <f t="shared" si="81"/>
        <v>0</v>
      </c>
      <c r="FE66" s="428">
        <f t="shared" si="82"/>
        <v>0</v>
      </c>
      <c r="FF66" s="428">
        <f t="shared" si="83"/>
        <v>0</v>
      </c>
      <c r="FG66" s="428">
        <f t="shared" si="84"/>
        <v>0</v>
      </c>
      <c r="FH66" s="428">
        <f t="shared" si="85"/>
        <v>0</v>
      </c>
      <c r="FI66" s="429">
        <f t="shared" si="86"/>
        <v>0</v>
      </c>
      <c r="FJ66" s="430">
        <f t="shared" si="87"/>
        <v>0</v>
      </c>
    </row>
    <row r="67" spans="1:167" ht="20.100000000000001" customHeight="1" x14ac:dyDescent="0.25">
      <c r="A67" s="449" t="str">
        <f t="shared" si="13"/>
        <v>Y</v>
      </c>
      <c r="B67" s="526" t="str">
        <f>'Delivery Summary'!B67</f>
        <v>Cheese Chicken Pastry</v>
      </c>
      <c r="C67" s="565" t="str">
        <f>'Delivery Summary'!C67</f>
        <v>PS3</v>
      </c>
      <c r="D67" s="269"/>
      <c r="E67" s="428"/>
      <c r="F67" s="428"/>
      <c r="G67" s="428"/>
      <c r="H67" s="428">
        <v>0</v>
      </c>
      <c r="I67" s="428">
        <v>3</v>
      </c>
      <c r="J67" s="428">
        <v>0</v>
      </c>
      <c r="K67" s="428">
        <v>0</v>
      </c>
      <c r="L67" s="428">
        <v>0</v>
      </c>
      <c r="M67" s="270">
        <v>3</v>
      </c>
      <c r="N67" s="428">
        <v>0</v>
      </c>
      <c r="O67" s="428">
        <v>0</v>
      </c>
      <c r="P67" s="428">
        <v>5</v>
      </c>
      <c r="Q67" s="428">
        <v>3</v>
      </c>
      <c r="R67" s="428">
        <v>5</v>
      </c>
      <c r="S67" s="429"/>
      <c r="T67" s="430">
        <f t="shared" si="14"/>
        <v>19</v>
      </c>
      <c r="U67" s="1449"/>
      <c r="W67" s="440" t="str">
        <f t="shared" si="88"/>
        <v>Y</v>
      </c>
      <c r="X67" s="526" t="str">
        <f t="shared" si="15"/>
        <v>Cheese Chicken Pastry</v>
      </c>
      <c r="Y67" s="565" t="str">
        <f t="shared" si="16"/>
        <v>PS3</v>
      </c>
      <c r="Z67" s="269"/>
      <c r="AA67" s="428"/>
      <c r="AB67" s="428"/>
      <c r="AC67" s="428"/>
      <c r="AD67" s="428">
        <v>0</v>
      </c>
      <c r="AE67" s="428">
        <v>3</v>
      </c>
      <c r="AF67" s="428">
        <v>0</v>
      </c>
      <c r="AG67" s="428">
        <v>0</v>
      </c>
      <c r="AH67" s="428">
        <v>0</v>
      </c>
      <c r="AI67" s="270">
        <v>3</v>
      </c>
      <c r="AJ67" s="428">
        <v>0</v>
      </c>
      <c r="AK67" s="428">
        <v>3</v>
      </c>
      <c r="AL67" s="428">
        <v>5</v>
      </c>
      <c r="AM67" s="428">
        <v>5</v>
      </c>
      <c r="AN67" s="428">
        <v>5</v>
      </c>
      <c r="AO67" s="429"/>
      <c r="AP67" s="430">
        <f t="shared" si="17"/>
        <v>24</v>
      </c>
      <c r="AQ67" s="1449"/>
      <c r="AR67" s="440" t="str">
        <f t="shared" si="89"/>
        <v>Y</v>
      </c>
      <c r="AS67" s="526" t="str">
        <f t="shared" si="18"/>
        <v>Cheese Chicken Pastry</v>
      </c>
      <c r="AT67" s="565" t="str">
        <f t="shared" si="19"/>
        <v>PS3</v>
      </c>
      <c r="AU67" s="269"/>
      <c r="AV67" s="428"/>
      <c r="AW67" s="428"/>
      <c r="AX67" s="428"/>
      <c r="AY67" s="428">
        <v>0</v>
      </c>
      <c r="AZ67" s="428">
        <v>0</v>
      </c>
      <c r="BA67" s="428">
        <v>0</v>
      </c>
      <c r="BB67" s="428">
        <v>0</v>
      </c>
      <c r="BC67" s="428">
        <v>0</v>
      </c>
      <c r="BD67" s="270">
        <v>3</v>
      </c>
      <c r="BE67" s="428">
        <v>0</v>
      </c>
      <c r="BF67" s="428">
        <v>3</v>
      </c>
      <c r="BG67" s="428">
        <v>4</v>
      </c>
      <c r="BH67" s="428">
        <v>5</v>
      </c>
      <c r="BI67" s="428">
        <v>5</v>
      </c>
      <c r="BJ67" s="429"/>
      <c r="BK67" s="430">
        <f t="shared" si="20"/>
        <v>20</v>
      </c>
      <c r="BL67" s="1449"/>
      <c r="BM67" s="440" t="str">
        <f t="shared" si="90"/>
        <v>Y</v>
      </c>
      <c r="BN67" s="526" t="str">
        <f t="shared" si="21"/>
        <v>Cheese Chicken Pastry</v>
      </c>
      <c r="BO67" s="565" t="str">
        <f t="shared" si="22"/>
        <v>PS3</v>
      </c>
      <c r="BP67" s="269"/>
      <c r="BQ67" s="428"/>
      <c r="BR67" s="428"/>
      <c r="BS67" s="428"/>
      <c r="BT67" s="428">
        <v>0</v>
      </c>
      <c r="BU67" s="428">
        <v>0</v>
      </c>
      <c r="BV67" s="428">
        <v>0</v>
      </c>
      <c r="BW67" s="428">
        <v>0</v>
      </c>
      <c r="BX67" s="428">
        <v>0</v>
      </c>
      <c r="BY67" s="270">
        <v>3</v>
      </c>
      <c r="BZ67" s="428">
        <v>0</v>
      </c>
      <c r="CA67" s="428">
        <v>3</v>
      </c>
      <c r="CB67" s="428">
        <v>4</v>
      </c>
      <c r="CC67" s="428">
        <v>5</v>
      </c>
      <c r="CD67" s="428">
        <v>5</v>
      </c>
      <c r="CE67" s="429"/>
      <c r="CF67" s="430">
        <f t="shared" si="23"/>
        <v>20</v>
      </c>
      <c r="CG67" s="1449"/>
      <c r="CH67" s="440" t="str">
        <f t="shared" si="24"/>
        <v>N</v>
      </c>
      <c r="CI67" s="526" t="str">
        <f t="shared" si="25"/>
        <v>Cheese Chicken Pastry</v>
      </c>
      <c r="CJ67" s="565" t="str">
        <f t="shared" si="26"/>
        <v>PS3</v>
      </c>
      <c r="CK67" s="269"/>
      <c r="CL67" s="428"/>
      <c r="CM67" s="428"/>
      <c r="CN67" s="428"/>
      <c r="CO67" s="428"/>
      <c r="CP67" s="428"/>
      <c r="CQ67" s="428"/>
      <c r="CR67" s="428"/>
      <c r="CS67" s="428"/>
      <c r="CT67" s="270"/>
      <c r="CU67" s="428"/>
      <c r="CV67" s="428"/>
      <c r="CW67" s="428"/>
      <c r="CX67" s="428"/>
      <c r="CY67" s="428"/>
      <c r="CZ67" s="429"/>
      <c r="DA67" s="430">
        <f t="shared" si="27"/>
        <v>0</v>
      </c>
      <c r="DB67" s="1449"/>
      <c r="DC67" s="440" t="str">
        <f t="shared" si="28"/>
        <v>Y</v>
      </c>
      <c r="DD67" s="526" t="str">
        <f t="shared" si="29"/>
        <v>Cheese Chicken Pastry</v>
      </c>
      <c r="DE67" s="565" t="str">
        <f t="shared" si="30"/>
        <v>PS3</v>
      </c>
      <c r="DF67" s="269">
        <f t="shared" si="31"/>
        <v>0</v>
      </c>
      <c r="DG67" s="428">
        <f t="shared" si="32"/>
        <v>0</v>
      </c>
      <c r="DH67" s="428">
        <f t="shared" si="33"/>
        <v>0</v>
      </c>
      <c r="DI67" s="428">
        <f t="shared" si="34"/>
        <v>0</v>
      </c>
      <c r="DJ67" s="428">
        <f t="shared" si="35"/>
        <v>0</v>
      </c>
      <c r="DK67" s="428">
        <f t="shared" si="36"/>
        <v>3</v>
      </c>
      <c r="DL67" s="428">
        <f t="shared" si="37"/>
        <v>0</v>
      </c>
      <c r="DM67" s="428">
        <f t="shared" si="38"/>
        <v>0</v>
      </c>
      <c r="DN67" s="428">
        <f t="shared" si="39"/>
        <v>0</v>
      </c>
      <c r="DO67" s="270">
        <f t="shared" si="40"/>
        <v>3</v>
      </c>
      <c r="DP67" s="428">
        <f t="shared" si="41"/>
        <v>0</v>
      </c>
      <c r="DQ67" s="428">
        <f t="shared" si="42"/>
        <v>3</v>
      </c>
      <c r="DR67" s="428">
        <f t="shared" si="43"/>
        <v>5</v>
      </c>
      <c r="DS67" s="428">
        <f t="shared" si="44"/>
        <v>5</v>
      </c>
      <c r="DT67" s="428">
        <f t="shared" si="45"/>
        <v>5</v>
      </c>
      <c r="DU67" s="429">
        <f t="shared" si="46"/>
        <v>0</v>
      </c>
      <c r="DV67" s="430">
        <f t="shared" si="47"/>
        <v>24</v>
      </c>
      <c r="DW67" s="440" t="str">
        <f t="shared" si="48"/>
        <v>Y</v>
      </c>
      <c r="DX67" s="526" t="str">
        <f t="shared" si="49"/>
        <v>Cheese Chicken Pastry</v>
      </c>
      <c r="DY67" s="565" t="str">
        <f t="shared" si="50"/>
        <v>PS3</v>
      </c>
      <c r="DZ67" s="269">
        <f t="shared" si="51"/>
        <v>0</v>
      </c>
      <c r="EA67" s="428">
        <f t="shared" si="52"/>
        <v>0</v>
      </c>
      <c r="EB67" s="428">
        <f t="shared" si="53"/>
        <v>0</v>
      </c>
      <c r="EC67" s="428">
        <f t="shared" si="54"/>
        <v>0</v>
      </c>
      <c r="ED67" s="428">
        <f t="shared" si="55"/>
        <v>0</v>
      </c>
      <c r="EE67" s="428">
        <f t="shared" si="56"/>
        <v>0</v>
      </c>
      <c r="EF67" s="428">
        <f t="shared" si="57"/>
        <v>0</v>
      </c>
      <c r="EG67" s="428">
        <f t="shared" si="58"/>
        <v>0</v>
      </c>
      <c r="EH67" s="428">
        <f t="shared" si="59"/>
        <v>0</v>
      </c>
      <c r="EI67" s="270">
        <f t="shared" si="60"/>
        <v>3</v>
      </c>
      <c r="EJ67" s="428">
        <f t="shared" si="61"/>
        <v>0</v>
      </c>
      <c r="EK67" s="428">
        <f t="shared" si="62"/>
        <v>3</v>
      </c>
      <c r="EL67" s="428">
        <f t="shared" si="63"/>
        <v>4</v>
      </c>
      <c r="EM67" s="428">
        <f t="shared" si="64"/>
        <v>5</v>
      </c>
      <c r="EN67" s="428">
        <f t="shared" si="65"/>
        <v>5</v>
      </c>
      <c r="EO67" s="429">
        <f t="shared" si="66"/>
        <v>0</v>
      </c>
      <c r="EP67" s="430">
        <f t="shared" si="67"/>
        <v>20</v>
      </c>
      <c r="EQ67" s="440" t="str">
        <f t="shared" si="68"/>
        <v>Y</v>
      </c>
      <c r="ER67" s="526" t="str">
        <f t="shared" si="69"/>
        <v>Cheese Chicken Pastry</v>
      </c>
      <c r="ES67" s="565" t="str">
        <f t="shared" si="70"/>
        <v>PS3</v>
      </c>
      <c r="ET67" s="269">
        <f t="shared" si="71"/>
        <v>0</v>
      </c>
      <c r="EU67" s="428">
        <f t="shared" si="72"/>
        <v>0</v>
      </c>
      <c r="EV67" s="428">
        <f t="shared" si="73"/>
        <v>0</v>
      </c>
      <c r="EW67" s="428">
        <f t="shared" si="74"/>
        <v>0</v>
      </c>
      <c r="EX67" s="428">
        <f t="shared" si="75"/>
        <v>0</v>
      </c>
      <c r="EY67" s="428">
        <f t="shared" si="76"/>
        <v>0</v>
      </c>
      <c r="EZ67" s="428">
        <f t="shared" si="77"/>
        <v>0</v>
      </c>
      <c r="FA67" s="428">
        <f t="shared" si="78"/>
        <v>0</v>
      </c>
      <c r="FB67" s="428">
        <f t="shared" si="79"/>
        <v>0</v>
      </c>
      <c r="FC67" s="270">
        <f t="shared" si="80"/>
        <v>3</v>
      </c>
      <c r="FD67" s="428">
        <f t="shared" si="81"/>
        <v>0</v>
      </c>
      <c r="FE67" s="428">
        <f t="shared" si="82"/>
        <v>3</v>
      </c>
      <c r="FF67" s="428">
        <f t="shared" si="83"/>
        <v>4</v>
      </c>
      <c r="FG67" s="428">
        <f t="shared" si="84"/>
        <v>5</v>
      </c>
      <c r="FH67" s="428">
        <f t="shared" si="85"/>
        <v>5</v>
      </c>
      <c r="FI67" s="429">
        <f t="shared" si="86"/>
        <v>0</v>
      </c>
      <c r="FJ67" s="430">
        <f t="shared" si="87"/>
        <v>20</v>
      </c>
    </row>
    <row r="68" spans="1:167" ht="20.100000000000001" customHeight="1" x14ac:dyDescent="0.25">
      <c r="A68" s="449" t="str">
        <f t="shared" si="13"/>
        <v>N</v>
      </c>
      <c r="B68" s="526" t="str">
        <f>'Delivery Summary'!B68</f>
        <v>Bacon Pastry</v>
      </c>
      <c r="C68" s="565" t="str">
        <f>'Delivery Summary'!C68</f>
        <v>PS6</v>
      </c>
      <c r="D68" s="269"/>
      <c r="E68" s="428"/>
      <c r="F68" s="428"/>
      <c r="G68" s="428"/>
      <c r="H68" s="428"/>
      <c r="I68" s="428"/>
      <c r="J68" s="428"/>
      <c r="K68" s="428"/>
      <c r="L68" s="428"/>
      <c r="M68" s="270"/>
      <c r="N68" s="428"/>
      <c r="O68" s="428"/>
      <c r="P68" s="428"/>
      <c r="Q68" s="428"/>
      <c r="R68" s="428"/>
      <c r="S68" s="429"/>
      <c r="T68" s="430">
        <f t="shared" si="14"/>
        <v>0</v>
      </c>
      <c r="U68" s="1449"/>
      <c r="W68" s="440" t="str">
        <f t="shared" si="88"/>
        <v>N</v>
      </c>
      <c r="X68" s="526" t="str">
        <f t="shared" si="15"/>
        <v>Bacon Pastry</v>
      </c>
      <c r="Y68" s="565" t="str">
        <f t="shared" si="16"/>
        <v>PS6</v>
      </c>
      <c r="Z68" s="269"/>
      <c r="AA68" s="428"/>
      <c r="AB68" s="428"/>
      <c r="AC68" s="428"/>
      <c r="AD68" s="428"/>
      <c r="AE68" s="428"/>
      <c r="AF68" s="428"/>
      <c r="AG68" s="428"/>
      <c r="AH68" s="428"/>
      <c r="AI68" s="270"/>
      <c r="AJ68" s="428"/>
      <c r="AK68" s="428"/>
      <c r="AL68" s="428"/>
      <c r="AM68" s="428"/>
      <c r="AN68" s="428"/>
      <c r="AO68" s="429"/>
      <c r="AP68" s="430">
        <f t="shared" si="17"/>
        <v>0</v>
      </c>
      <c r="AQ68" s="1449"/>
      <c r="AR68" s="440" t="str">
        <f t="shared" si="89"/>
        <v>N</v>
      </c>
      <c r="AS68" s="526" t="str">
        <f t="shared" si="18"/>
        <v>Bacon Pastry</v>
      </c>
      <c r="AT68" s="565" t="str">
        <f t="shared" si="19"/>
        <v>PS6</v>
      </c>
      <c r="AU68" s="269"/>
      <c r="AV68" s="428"/>
      <c r="AW68" s="428"/>
      <c r="AX68" s="428"/>
      <c r="AY68" s="428"/>
      <c r="AZ68" s="428"/>
      <c r="BA68" s="428"/>
      <c r="BB68" s="428"/>
      <c r="BC68" s="428"/>
      <c r="BD68" s="270"/>
      <c r="BE68" s="428"/>
      <c r="BF68" s="428"/>
      <c r="BG68" s="428"/>
      <c r="BH68" s="428"/>
      <c r="BI68" s="428"/>
      <c r="BJ68" s="429"/>
      <c r="BK68" s="430">
        <f t="shared" si="20"/>
        <v>0</v>
      </c>
      <c r="BL68" s="1449"/>
      <c r="BM68" s="440" t="str">
        <f t="shared" si="90"/>
        <v>N</v>
      </c>
      <c r="BN68" s="526" t="str">
        <f t="shared" si="21"/>
        <v>Bacon Pastry</v>
      </c>
      <c r="BO68" s="565" t="str">
        <f t="shared" si="22"/>
        <v>PS6</v>
      </c>
      <c r="BP68" s="269"/>
      <c r="BQ68" s="428"/>
      <c r="BR68" s="428"/>
      <c r="BS68" s="428"/>
      <c r="BT68" s="428"/>
      <c r="BU68" s="428"/>
      <c r="BV68" s="428"/>
      <c r="BW68" s="428"/>
      <c r="BX68" s="428"/>
      <c r="BY68" s="270"/>
      <c r="BZ68" s="428"/>
      <c r="CA68" s="428"/>
      <c r="CB68" s="428"/>
      <c r="CC68" s="428"/>
      <c r="CD68" s="428"/>
      <c r="CE68" s="429"/>
      <c r="CF68" s="430">
        <f t="shared" si="23"/>
        <v>0</v>
      </c>
      <c r="CG68" s="1449"/>
      <c r="CH68" s="440" t="str">
        <f t="shared" si="24"/>
        <v>N</v>
      </c>
      <c r="CI68" s="526" t="str">
        <f t="shared" si="25"/>
        <v>Bacon Pastry</v>
      </c>
      <c r="CJ68" s="565" t="str">
        <f t="shared" si="26"/>
        <v>PS6</v>
      </c>
      <c r="CK68" s="269"/>
      <c r="CL68" s="428"/>
      <c r="CM68" s="428"/>
      <c r="CN68" s="428"/>
      <c r="CO68" s="428"/>
      <c r="CP68" s="428"/>
      <c r="CQ68" s="428"/>
      <c r="CR68" s="428"/>
      <c r="CS68" s="428"/>
      <c r="CT68" s="270"/>
      <c r="CU68" s="428"/>
      <c r="CV68" s="428"/>
      <c r="CW68" s="428"/>
      <c r="CX68" s="428"/>
      <c r="CY68" s="428"/>
      <c r="CZ68" s="429"/>
      <c r="DA68" s="430">
        <f t="shared" si="27"/>
        <v>0</v>
      </c>
      <c r="DB68" s="1449"/>
      <c r="DC68" s="440" t="str">
        <f t="shared" si="28"/>
        <v>N</v>
      </c>
      <c r="DD68" s="526" t="str">
        <f t="shared" si="29"/>
        <v>Bacon Pastry</v>
      </c>
      <c r="DE68" s="565" t="str">
        <f t="shared" si="30"/>
        <v>PS6</v>
      </c>
      <c r="DF68" s="269">
        <f t="shared" si="31"/>
        <v>0</v>
      </c>
      <c r="DG68" s="428">
        <f t="shared" si="32"/>
        <v>0</v>
      </c>
      <c r="DH68" s="428">
        <f t="shared" si="33"/>
        <v>0</v>
      </c>
      <c r="DI68" s="428">
        <f t="shared" si="34"/>
        <v>0</v>
      </c>
      <c r="DJ68" s="428">
        <f t="shared" si="35"/>
        <v>0</v>
      </c>
      <c r="DK68" s="428">
        <f t="shared" si="36"/>
        <v>0</v>
      </c>
      <c r="DL68" s="428">
        <f t="shared" si="37"/>
        <v>0</v>
      </c>
      <c r="DM68" s="428">
        <f t="shared" si="38"/>
        <v>0</v>
      </c>
      <c r="DN68" s="428">
        <f t="shared" si="39"/>
        <v>0</v>
      </c>
      <c r="DO68" s="270">
        <f t="shared" si="40"/>
        <v>0</v>
      </c>
      <c r="DP68" s="428">
        <f t="shared" si="41"/>
        <v>0</v>
      </c>
      <c r="DQ68" s="428">
        <f t="shared" si="42"/>
        <v>0</v>
      </c>
      <c r="DR68" s="428">
        <f t="shared" si="43"/>
        <v>0</v>
      </c>
      <c r="DS68" s="428">
        <f t="shared" si="44"/>
        <v>0</v>
      </c>
      <c r="DT68" s="428">
        <f t="shared" si="45"/>
        <v>0</v>
      </c>
      <c r="DU68" s="429">
        <f t="shared" si="46"/>
        <v>0</v>
      </c>
      <c r="DV68" s="430">
        <f t="shared" si="47"/>
        <v>0</v>
      </c>
      <c r="DW68" s="440" t="str">
        <f t="shared" si="48"/>
        <v>N</v>
      </c>
      <c r="DX68" s="526" t="str">
        <f t="shared" si="49"/>
        <v>Bacon Pastry</v>
      </c>
      <c r="DY68" s="565" t="str">
        <f t="shared" si="50"/>
        <v>PS6</v>
      </c>
      <c r="DZ68" s="269">
        <f t="shared" si="51"/>
        <v>0</v>
      </c>
      <c r="EA68" s="428">
        <f t="shared" si="52"/>
        <v>0</v>
      </c>
      <c r="EB68" s="428">
        <f t="shared" si="53"/>
        <v>0</v>
      </c>
      <c r="EC68" s="428">
        <f t="shared" si="54"/>
        <v>0</v>
      </c>
      <c r="ED68" s="428">
        <f t="shared" si="55"/>
        <v>0</v>
      </c>
      <c r="EE68" s="428">
        <f t="shared" si="56"/>
        <v>0</v>
      </c>
      <c r="EF68" s="428">
        <f t="shared" si="57"/>
        <v>0</v>
      </c>
      <c r="EG68" s="428">
        <f t="shared" si="58"/>
        <v>0</v>
      </c>
      <c r="EH68" s="428">
        <f t="shared" si="59"/>
        <v>0</v>
      </c>
      <c r="EI68" s="270">
        <f t="shared" si="60"/>
        <v>0</v>
      </c>
      <c r="EJ68" s="428">
        <f t="shared" si="61"/>
        <v>0</v>
      </c>
      <c r="EK68" s="428">
        <f t="shared" si="62"/>
        <v>0</v>
      </c>
      <c r="EL68" s="428">
        <f t="shared" si="63"/>
        <v>0</v>
      </c>
      <c r="EM68" s="428">
        <f t="shared" si="64"/>
        <v>0</v>
      </c>
      <c r="EN68" s="428">
        <f t="shared" si="65"/>
        <v>0</v>
      </c>
      <c r="EO68" s="429">
        <f t="shared" si="66"/>
        <v>0</v>
      </c>
      <c r="EP68" s="430">
        <f t="shared" si="67"/>
        <v>0</v>
      </c>
      <c r="EQ68" s="440" t="str">
        <f t="shared" si="68"/>
        <v>N</v>
      </c>
      <c r="ER68" s="526" t="str">
        <f t="shared" si="69"/>
        <v>Bacon Pastry</v>
      </c>
      <c r="ES68" s="565" t="str">
        <f t="shared" si="70"/>
        <v>PS6</v>
      </c>
      <c r="ET68" s="269">
        <f t="shared" si="71"/>
        <v>0</v>
      </c>
      <c r="EU68" s="428">
        <f t="shared" si="72"/>
        <v>0</v>
      </c>
      <c r="EV68" s="428">
        <f t="shared" si="73"/>
        <v>0</v>
      </c>
      <c r="EW68" s="428">
        <f t="shared" si="74"/>
        <v>0</v>
      </c>
      <c r="EX68" s="428">
        <f t="shared" si="75"/>
        <v>0</v>
      </c>
      <c r="EY68" s="428">
        <f t="shared" si="76"/>
        <v>0</v>
      </c>
      <c r="EZ68" s="428">
        <f t="shared" si="77"/>
        <v>0</v>
      </c>
      <c r="FA68" s="428">
        <f t="shared" si="78"/>
        <v>0</v>
      </c>
      <c r="FB68" s="428">
        <f t="shared" si="79"/>
        <v>0</v>
      </c>
      <c r="FC68" s="270">
        <f t="shared" si="80"/>
        <v>0</v>
      </c>
      <c r="FD68" s="428">
        <f t="shared" si="81"/>
        <v>0</v>
      </c>
      <c r="FE68" s="428">
        <f t="shared" si="82"/>
        <v>0</v>
      </c>
      <c r="FF68" s="428">
        <f t="shared" si="83"/>
        <v>0</v>
      </c>
      <c r="FG68" s="428">
        <f t="shared" si="84"/>
        <v>0</v>
      </c>
      <c r="FH68" s="428">
        <f t="shared" si="85"/>
        <v>0</v>
      </c>
      <c r="FI68" s="429">
        <f t="shared" si="86"/>
        <v>0</v>
      </c>
      <c r="FJ68" s="430">
        <f t="shared" si="87"/>
        <v>0</v>
      </c>
    </row>
    <row r="69" spans="1:167" ht="20.100000000000001" customHeight="1" x14ac:dyDescent="0.25">
      <c r="A69" s="449" t="str">
        <f t="shared" si="13"/>
        <v>N</v>
      </c>
      <c r="B69" s="526" t="str">
        <f>'Delivery Summary'!B69</f>
        <v>Chicken Sausage Pastry</v>
      </c>
      <c r="C69" s="565" t="str">
        <f>'Delivery Summary'!C69</f>
        <v>PS7</v>
      </c>
      <c r="D69" s="269"/>
      <c r="E69" s="428"/>
      <c r="F69" s="428"/>
      <c r="G69" s="428"/>
      <c r="H69" s="428"/>
      <c r="I69" s="428"/>
      <c r="J69" s="428"/>
      <c r="K69" s="428"/>
      <c r="L69" s="428"/>
      <c r="M69" s="270"/>
      <c r="N69" s="428"/>
      <c r="O69" s="428"/>
      <c r="P69" s="428"/>
      <c r="Q69" s="428"/>
      <c r="R69" s="428"/>
      <c r="S69" s="429"/>
      <c r="T69" s="430">
        <f t="shared" si="14"/>
        <v>0</v>
      </c>
      <c r="U69" s="1449"/>
      <c r="W69" s="440" t="str">
        <f t="shared" si="88"/>
        <v>N</v>
      </c>
      <c r="X69" s="526" t="str">
        <f t="shared" si="15"/>
        <v>Chicken Sausage Pastry</v>
      </c>
      <c r="Y69" s="565" t="str">
        <f t="shared" si="16"/>
        <v>PS7</v>
      </c>
      <c r="Z69" s="269"/>
      <c r="AA69" s="428"/>
      <c r="AB69" s="428"/>
      <c r="AC69" s="428"/>
      <c r="AD69" s="428"/>
      <c r="AE69" s="428"/>
      <c r="AF69" s="428"/>
      <c r="AG69" s="428"/>
      <c r="AH69" s="428"/>
      <c r="AI69" s="270"/>
      <c r="AJ69" s="428"/>
      <c r="AK69" s="428"/>
      <c r="AL69" s="428"/>
      <c r="AM69" s="428"/>
      <c r="AN69" s="428"/>
      <c r="AO69" s="429"/>
      <c r="AP69" s="430">
        <f t="shared" si="17"/>
        <v>0</v>
      </c>
      <c r="AQ69" s="1449"/>
      <c r="AR69" s="440" t="str">
        <f t="shared" si="89"/>
        <v>N</v>
      </c>
      <c r="AS69" s="526" t="str">
        <f t="shared" si="18"/>
        <v>Chicken Sausage Pastry</v>
      </c>
      <c r="AT69" s="565" t="str">
        <f t="shared" si="19"/>
        <v>PS7</v>
      </c>
      <c r="AU69" s="269"/>
      <c r="AV69" s="428"/>
      <c r="AW69" s="428"/>
      <c r="AX69" s="428"/>
      <c r="AY69" s="428"/>
      <c r="AZ69" s="428"/>
      <c r="BA69" s="428"/>
      <c r="BB69" s="428"/>
      <c r="BC69" s="428"/>
      <c r="BD69" s="270"/>
      <c r="BE69" s="428"/>
      <c r="BF69" s="428"/>
      <c r="BG69" s="428"/>
      <c r="BH69" s="428"/>
      <c r="BI69" s="428"/>
      <c r="BJ69" s="429"/>
      <c r="BK69" s="430">
        <f t="shared" si="20"/>
        <v>0</v>
      </c>
      <c r="BL69" s="1449"/>
      <c r="BM69" s="440" t="str">
        <f t="shared" si="90"/>
        <v>N</v>
      </c>
      <c r="BN69" s="526" t="str">
        <f t="shared" si="21"/>
        <v>Chicken Sausage Pastry</v>
      </c>
      <c r="BO69" s="565" t="str">
        <f t="shared" si="22"/>
        <v>PS7</v>
      </c>
      <c r="BP69" s="269"/>
      <c r="BQ69" s="428"/>
      <c r="BR69" s="428"/>
      <c r="BS69" s="428"/>
      <c r="BT69" s="428"/>
      <c r="BU69" s="428"/>
      <c r="BV69" s="428"/>
      <c r="BW69" s="428"/>
      <c r="BX69" s="428"/>
      <c r="BY69" s="270"/>
      <c r="BZ69" s="428"/>
      <c r="CA69" s="428"/>
      <c r="CB69" s="428"/>
      <c r="CC69" s="428"/>
      <c r="CD69" s="428"/>
      <c r="CE69" s="429"/>
      <c r="CF69" s="430">
        <f t="shared" si="23"/>
        <v>0</v>
      </c>
      <c r="CG69" s="1449"/>
      <c r="CH69" s="440" t="str">
        <f t="shared" si="24"/>
        <v>N</v>
      </c>
      <c r="CI69" s="526" t="str">
        <f t="shared" si="25"/>
        <v>Chicken Sausage Pastry</v>
      </c>
      <c r="CJ69" s="565" t="str">
        <f t="shared" si="26"/>
        <v>PS7</v>
      </c>
      <c r="CK69" s="269"/>
      <c r="CL69" s="428"/>
      <c r="CM69" s="428"/>
      <c r="CN69" s="428"/>
      <c r="CO69" s="428"/>
      <c r="CP69" s="428"/>
      <c r="CQ69" s="428"/>
      <c r="CR69" s="428"/>
      <c r="CS69" s="428"/>
      <c r="CT69" s="270"/>
      <c r="CU69" s="428"/>
      <c r="CV69" s="428"/>
      <c r="CW69" s="428"/>
      <c r="CX69" s="428"/>
      <c r="CY69" s="428"/>
      <c r="CZ69" s="429"/>
      <c r="DA69" s="430">
        <f t="shared" si="27"/>
        <v>0</v>
      </c>
      <c r="DB69" s="1449"/>
      <c r="DC69" s="440" t="str">
        <f t="shared" si="28"/>
        <v>N</v>
      </c>
      <c r="DD69" s="526" t="str">
        <f t="shared" si="29"/>
        <v>Chicken Sausage Pastry</v>
      </c>
      <c r="DE69" s="565" t="str">
        <f t="shared" si="30"/>
        <v>PS7</v>
      </c>
      <c r="DF69" s="269">
        <f t="shared" si="31"/>
        <v>0</v>
      </c>
      <c r="DG69" s="428">
        <f t="shared" si="32"/>
        <v>0</v>
      </c>
      <c r="DH69" s="428">
        <f t="shared" si="33"/>
        <v>0</v>
      </c>
      <c r="DI69" s="428">
        <f t="shared" si="34"/>
        <v>0</v>
      </c>
      <c r="DJ69" s="428">
        <f t="shared" si="35"/>
        <v>0</v>
      </c>
      <c r="DK69" s="428">
        <f t="shared" si="36"/>
        <v>0</v>
      </c>
      <c r="DL69" s="428">
        <f t="shared" si="37"/>
        <v>0</v>
      </c>
      <c r="DM69" s="428">
        <f t="shared" si="38"/>
        <v>0</v>
      </c>
      <c r="DN69" s="428">
        <f t="shared" si="39"/>
        <v>0</v>
      </c>
      <c r="DO69" s="270">
        <f t="shared" si="40"/>
        <v>0</v>
      </c>
      <c r="DP69" s="428">
        <f t="shared" si="41"/>
        <v>0</v>
      </c>
      <c r="DQ69" s="428">
        <f t="shared" si="42"/>
        <v>0</v>
      </c>
      <c r="DR69" s="428">
        <f t="shared" si="43"/>
        <v>0</v>
      </c>
      <c r="DS69" s="428">
        <f t="shared" si="44"/>
        <v>0</v>
      </c>
      <c r="DT69" s="428">
        <f t="shared" si="45"/>
        <v>0</v>
      </c>
      <c r="DU69" s="429">
        <f t="shared" si="46"/>
        <v>0</v>
      </c>
      <c r="DV69" s="430">
        <f t="shared" si="47"/>
        <v>0</v>
      </c>
      <c r="DW69" s="440" t="str">
        <f t="shared" si="48"/>
        <v>N</v>
      </c>
      <c r="DX69" s="526" t="str">
        <f t="shared" si="49"/>
        <v>Chicken Sausage Pastry</v>
      </c>
      <c r="DY69" s="565" t="str">
        <f t="shared" si="50"/>
        <v>PS7</v>
      </c>
      <c r="DZ69" s="269">
        <f t="shared" si="51"/>
        <v>0</v>
      </c>
      <c r="EA69" s="428">
        <f t="shared" si="52"/>
        <v>0</v>
      </c>
      <c r="EB69" s="428">
        <f t="shared" si="53"/>
        <v>0</v>
      </c>
      <c r="EC69" s="428">
        <f t="shared" si="54"/>
        <v>0</v>
      </c>
      <c r="ED69" s="428">
        <f t="shared" si="55"/>
        <v>0</v>
      </c>
      <c r="EE69" s="428">
        <f t="shared" si="56"/>
        <v>0</v>
      </c>
      <c r="EF69" s="428">
        <f t="shared" si="57"/>
        <v>0</v>
      </c>
      <c r="EG69" s="428">
        <f t="shared" si="58"/>
        <v>0</v>
      </c>
      <c r="EH69" s="428">
        <f t="shared" si="59"/>
        <v>0</v>
      </c>
      <c r="EI69" s="270">
        <f t="shared" si="60"/>
        <v>0</v>
      </c>
      <c r="EJ69" s="428">
        <f t="shared" si="61"/>
        <v>0</v>
      </c>
      <c r="EK69" s="428">
        <f t="shared" si="62"/>
        <v>0</v>
      </c>
      <c r="EL69" s="428">
        <f t="shared" si="63"/>
        <v>0</v>
      </c>
      <c r="EM69" s="428">
        <f t="shared" si="64"/>
        <v>0</v>
      </c>
      <c r="EN69" s="428">
        <f t="shared" si="65"/>
        <v>0</v>
      </c>
      <c r="EO69" s="429">
        <f t="shared" si="66"/>
        <v>0</v>
      </c>
      <c r="EP69" s="430">
        <f t="shared" si="67"/>
        <v>0</v>
      </c>
      <c r="EQ69" s="440" t="str">
        <f t="shared" si="68"/>
        <v>N</v>
      </c>
      <c r="ER69" s="526" t="str">
        <f t="shared" si="69"/>
        <v>Chicken Sausage Pastry</v>
      </c>
      <c r="ES69" s="565" t="str">
        <f t="shared" si="70"/>
        <v>PS7</v>
      </c>
      <c r="ET69" s="269">
        <f t="shared" si="71"/>
        <v>0</v>
      </c>
      <c r="EU69" s="428">
        <f t="shared" si="72"/>
        <v>0</v>
      </c>
      <c r="EV69" s="428">
        <f t="shared" si="73"/>
        <v>0</v>
      </c>
      <c r="EW69" s="428">
        <f t="shared" si="74"/>
        <v>0</v>
      </c>
      <c r="EX69" s="428">
        <f t="shared" si="75"/>
        <v>0</v>
      </c>
      <c r="EY69" s="428">
        <f t="shared" si="76"/>
        <v>0</v>
      </c>
      <c r="EZ69" s="428">
        <f t="shared" si="77"/>
        <v>0</v>
      </c>
      <c r="FA69" s="428">
        <f t="shared" si="78"/>
        <v>0</v>
      </c>
      <c r="FB69" s="428">
        <f t="shared" si="79"/>
        <v>0</v>
      </c>
      <c r="FC69" s="270">
        <f t="shared" si="80"/>
        <v>0</v>
      </c>
      <c r="FD69" s="428">
        <f t="shared" si="81"/>
        <v>0</v>
      </c>
      <c r="FE69" s="428">
        <f t="shared" si="82"/>
        <v>0</v>
      </c>
      <c r="FF69" s="428">
        <f t="shared" si="83"/>
        <v>0</v>
      </c>
      <c r="FG69" s="428">
        <f t="shared" si="84"/>
        <v>0</v>
      </c>
      <c r="FH69" s="428">
        <f t="shared" si="85"/>
        <v>0</v>
      </c>
      <c r="FI69" s="429">
        <f t="shared" si="86"/>
        <v>0</v>
      </c>
      <c r="FJ69" s="430">
        <f t="shared" si="87"/>
        <v>0</v>
      </c>
    </row>
    <row r="70" spans="1:167" ht="20.100000000000001" customHeight="1" x14ac:dyDescent="0.25">
      <c r="A70" s="449" t="str">
        <f t="shared" si="13"/>
        <v>N</v>
      </c>
      <c r="B70" s="526" t="str">
        <f>'Delivery Summary'!B70</f>
        <v>Seafood Pie</v>
      </c>
      <c r="C70" s="565" t="str">
        <f>'Delivery Summary'!C70</f>
        <v>PS4</v>
      </c>
      <c r="D70" s="269"/>
      <c r="E70" s="428"/>
      <c r="F70" s="444"/>
      <c r="G70" s="428"/>
      <c r="H70" s="444"/>
      <c r="I70" s="444"/>
      <c r="J70" s="444"/>
      <c r="K70" s="444"/>
      <c r="L70" s="444"/>
      <c r="M70" s="270"/>
      <c r="N70" s="444"/>
      <c r="O70" s="444"/>
      <c r="P70" s="444"/>
      <c r="Q70" s="444"/>
      <c r="R70" s="444"/>
      <c r="S70" s="429"/>
      <c r="T70" s="430">
        <f t="shared" si="14"/>
        <v>0</v>
      </c>
      <c r="U70" s="1449"/>
      <c r="W70" s="440" t="str">
        <f t="shared" si="88"/>
        <v>N</v>
      </c>
      <c r="X70" s="526" t="str">
        <f t="shared" si="15"/>
        <v>Seafood Pie</v>
      </c>
      <c r="Y70" s="565" t="str">
        <f t="shared" si="16"/>
        <v>PS4</v>
      </c>
      <c r="Z70" s="269"/>
      <c r="AA70" s="428"/>
      <c r="AB70" s="270"/>
      <c r="AC70" s="428"/>
      <c r="AD70" s="270"/>
      <c r="AE70" s="270"/>
      <c r="AF70" s="270"/>
      <c r="AG70" s="270"/>
      <c r="AH70" s="270"/>
      <c r="AI70" s="270"/>
      <c r="AJ70" s="270"/>
      <c r="AK70" s="270"/>
      <c r="AL70" s="270"/>
      <c r="AM70" s="270"/>
      <c r="AN70" s="270"/>
      <c r="AO70" s="429"/>
      <c r="AP70" s="430">
        <f t="shared" si="17"/>
        <v>0</v>
      </c>
      <c r="AQ70" s="1449"/>
      <c r="AR70" s="440" t="str">
        <f t="shared" si="89"/>
        <v>N</v>
      </c>
      <c r="AS70" s="526" t="str">
        <f t="shared" si="18"/>
        <v>Seafood Pie</v>
      </c>
      <c r="AT70" s="565" t="str">
        <f t="shared" si="19"/>
        <v>PS4</v>
      </c>
      <c r="AU70" s="269"/>
      <c r="AV70" s="428"/>
      <c r="AW70" s="444"/>
      <c r="AX70" s="428"/>
      <c r="AY70" s="444"/>
      <c r="AZ70" s="444"/>
      <c r="BA70" s="444"/>
      <c r="BB70" s="444"/>
      <c r="BC70" s="444"/>
      <c r="BD70" s="270"/>
      <c r="BE70" s="444"/>
      <c r="BF70" s="444"/>
      <c r="BG70" s="444"/>
      <c r="BH70" s="444"/>
      <c r="BI70" s="444"/>
      <c r="BJ70" s="429"/>
      <c r="BK70" s="430">
        <f t="shared" si="20"/>
        <v>0</v>
      </c>
      <c r="BL70" s="1449"/>
      <c r="BM70" s="440" t="str">
        <f t="shared" si="90"/>
        <v>N</v>
      </c>
      <c r="BN70" s="526" t="str">
        <f t="shared" si="21"/>
        <v>Seafood Pie</v>
      </c>
      <c r="BO70" s="565" t="str">
        <f t="shared" si="22"/>
        <v>PS4</v>
      </c>
      <c r="BP70" s="269"/>
      <c r="BQ70" s="428"/>
      <c r="BR70" s="444"/>
      <c r="BS70" s="428"/>
      <c r="BT70" s="444"/>
      <c r="BU70" s="444"/>
      <c r="BV70" s="444"/>
      <c r="BW70" s="444"/>
      <c r="BX70" s="444"/>
      <c r="BY70" s="270"/>
      <c r="BZ70" s="444"/>
      <c r="CA70" s="444"/>
      <c r="CB70" s="444"/>
      <c r="CC70" s="444"/>
      <c r="CD70" s="444"/>
      <c r="CE70" s="429"/>
      <c r="CF70" s="430">
        <f t="shared" si="23"/>
        <v>0</v>
      </c>
      <c r="CG70" s="1449"/>
      <c r="CH70" s="440" t="str">
        <f t="shared" si="24"/>
        <v>N</v>
      </c>
      <c r="CI70" s="526" t="str">
        <f t="shared" si="25"/>
        <v>Seafood Pie</v>
      </c>
      <c r="CJ70" s="565" t="str">
        <f t="shared" si="26"/>
        <v>PS4</v>
      </c>
      <c r="CK70" s="269"/>
      <c r="CL70" s="428"/>
      <c r="CM70" s="444"/>
      <c r="CN70" s="428"/>
      <c r="CO70" s="444"/>
      <c r="CP70" s="444"/>
      <c r="CQ70" s="444"/>
      <c r="CR70" s="444"/>
      <c r="CS70" s="444"/>
      <c r="CT70" s="270"/>
      <c r="CU70" s="444"/>
      <c r="CV70" s="444"/>
      <c r="CW70" s="444"/>
      <c r="CX70" s="444"/>
      <c r="CY70" s="444"/>
      <c r="CZ70" s="429"/>
      <c r="DA70" s="430">
        <f t="shared" si="27"/>
        <v>0</v>
      </c>
      <c r="DB70" s="1449"/>
      <c r="DC70" s="440" t="str">
        <f t="shared" si="28"/>
        <v>N</v>
      </c>
      <c r="DD70" s="526" t="str">
        <f t="shared" si="29"/>
        <v>Seafood Pie</v>
      </c>
      <c r="DE70" s="565" t="str">
        <f t="shared" si="30"/>
        <v>PS4</v>
      </c>
      <c r="DF70" s="269">
        <f t="shared" si="31"/>
        <v>0</v>
      </c>
      <c r="DG70" s="428">
        <f t="shared" si="32"/>
        <v>0</v>
      </c>
      <c r="DH70" s="444">
        <f t="shared" si="33"/>
        <v>0</v>
      </c>
      <c r="DI70" s="428">
        <f t="shared" si="34"/>
        <v>0</v>
      </c>
      <c r="DJ70" s="444">
        <f t="shared" si="35"/>
        <v>0</v>
      </c>
      <c r="DK70" s="444">
        <f t="shared" si="36"/>
        <v>0</v>
      </c>
      <c r="DL70" s="444">
        <f t="shared" si="37"/>
        <v>0</v>
      </c>
      <c r="DM70" s="444">
        <f t="shared" si="38"/>
        <v>0</v>
      </c>
      <c r="DN70" s="444">
        <f t="shared" si="39"/>
        <v>0</v>
      </c>
      <c r="DO70" s="270">
        <f t="shared" si="40"/>
        <v>0</v>
      </c>
      <c r="DP70" s="444">
        <f t="shared" si="41"/>
        <v>0</v>
      </c>
      <c r="DQ70" s="444">
        <f t="shared" si="42"/>
        <v>0</v>
      </c>
      <c r="DR70" s="444">
        <f t="shared" si="43"/>
        <v>0</v>
      </c>
      <c r="DS70" s="444">
        <f t="shared" si="44"/>
        <v>0</v>
      </c>
      <c r="DT70" s="444">
        <f t="shared" si="45"/>
        <v>0</v>
      </c>
      <c r="DU70" s="429">
        <f t="shared" si="46"/>
        <v>0</v>
      </c>
      <c r="DV70" s="430">
        <f t="shared" si="47"/>
        <v>0</v>
      </c>
      <c r="DW70" s="440" t="str">
        <f t="shared" si="48"/>
        <v>N</v>
      </c>
      <c r="DX70" s="526" t="str">
        <f t="shared" si="49"/>
        <v>Seafood Pie</v>
      </c>
      <c r="DY70" s="565" t="str">
        <f t="shared" si="50"/>
        <v>PS4</v>
      </c>
      <c r="DZ70" s="269">
        <f t="shared" si="51"/>
        <v>0</v>
      </c>
      <c r="EA70" s="428">
        <f t="shared" si="52"/>
        <v>0</v>
      </c>
      <c r="EB70" s="444">
        <f t="shared" si="53"/>
        <v>0</v>
      </c>
      <c r="EC70" s="428">
        <f t="shared" si="54"/>
        <v>0</v>
      </c>
      <c r="ED70" s="444">
        <f t="shared" si="55"/>
        <v>0</v>
      </c>
      <c r="EE70" s="444">
        <f t="shared" si="56"/>
        <v>0</v>
      </c>
      <c r="EF70" s="444">
        <f t="shared" si="57"/>
        <v>0</v>
      </c>
      <c r="EG70" s="444">
        <f t="shared" si="58"/>
        <v>0</v>
      </c>
      <c r="EH70" s="444">
        <f t="shared" si="59"/>
        <v>0</v>
      </c>
      <c r="EI70" s="270">
        <f t="shared" si="60"/>
        <v>0</v>
      </c>
      <c r="EJ70" s="444">
        <f t="shared" si="61"/>
        <v>0</v>
      </c>
      <c r="EK70" s="444">
        <f t="shared" si="62"/>
        <v>0</v>
      </c>
      <c r="EL70" s="444">
        <f t="shared" si="63"/>
        <v>0</v>
      </c>
      <c r="EM70" s="444">
        <f t="shared" si="64"/>
        <v>0</v>
      </c>
      <c r="EN70" s="444">
        <f t="shared" si="65"/>
        <v>0</v>
      </c>
      <c r="EO70" s="429">
        <f t="shared" si="66"/>
        <v>0</v>
      </c>
      <c r="EP70" s="430">
        <f t="shared" si="67"/>
        <v>0</v>
      </c>
      <c r="EQ70" s="440" t="str">
        <f t="shared" si="68"/>
        <v>N</v>
      </c>
      <c r="ER70" s="526" t="str">
        <f t="shared" si="69"/>
        <v>Seafood Pie</v>
      </c>
      <c r="ES70" s="565" t="str">
        <f t="shared" si="70"/>
        <v>PS4</v>
      </c>
      <c r="ET70" s="269">
        <f t="shared" si="71"/>
        <v>0</v>
      </c>
      <c r="EU70" s="428">
        <f t="shared" si="72"/>
        <v>0</v>
      </c>
      <c r="EV70" s="444">
        <f t="shared" si="73"/>
        <v>0</v>
      </c>
      <c r="EW70" s="428">
        <f t="shared" si="74"/>
        <v>0</v>
      </c>
      <c r="EX70" s="444">
        <f t="shared" si="75"/>
        <v>0</v>
      </c>
      <c r="EY70" s="444">
        <f t="shared" si="76"/>
        <v>0</v>
      </c>
      <c r="EZ70" s="444">
        <f t="shared" si="77"/>
        <v>0</v>
      </c>
      <c r="FA70" s="444">
        <f t="shared" si="78"/>
        <v>0</v>
      </c>
      <c r="FB70" s="444">
        <f t="shared" si="79"/>
        <v>0</v>
      </c>
      <c r="FC70" s="270">
        <f t="shared" si="80"/>
        <v>0</v>
      </c>
      <c r="FD70" s="444">
        <f t="shared" si="81"/>
        <v>0</v>
      </c>
      <c r="FE70" s="444">
        <f t="shared" si="82"/>
        <v>0</v>
      </c>
      <c r="FF70" s="444">
        <f t="shared" si="83"/>
        <v>0</v>
      </c>
      <c r="FG70" s="444">
        <f t="shared" si="84"/>
        <v>0</v>
      </c>
      <c r="FH70" s="444">
        <f t="shared" si="85"/>
        <v>0</v>
      </c>
      <c r="FI70" s="429">
        <f t="shared" si="86"/>
        <v>0</v>
      </c>
      <c r="FJ70" s="430">
        <f t="shared" si="87"/>
        <v>0</v>
      </c>
    </row>
    <row r="71" spans="1:167" ht="20.100000000000001" customHeight="1" x14ac:dyDescent="0.25">
      <c r="A71" s="449" t="str">
        <f t="shared" si="13"/>
        <v>N</v>
      </c>
      <c r="B71" s="526" t="str">
        <f>'Delivery Summary'!B71</f>
        <v>Chicken Pie</v>
      </c>
      <c r="C71" s="565" t="str">
        <f>'Delivery Summary'!C71</f>
        <v>PS5</v>
      </c>
      <c r="D71" s="269"/>
      <c r="E71" s="428"/>
      <c r="F71" s="444"/>
      <c r="G71" s="428"/>
      <c r="H71" s="444"/>
      <c r="I71" s="444"/>
      <c r="J71" s="444"/>
      <c r="K71" s="444"/>
      <c r="L71" s="444"/>
      <c r="M71" s="270"/>
      <c r="N71" s="444"/>
      <c r="O71" s="444"/>
      <c r="P71" s="444"/>
      <c r="Q71" s="444"/>
      <c r="R71" s="444"/>
      <c r="S71" s="429"/>
      <c r="T71" s="430">
        <f t="shared" si="14"/>
        <v>0</v>
      </c>
      <c r="U71" s="1449"/>
      <c r="W71" s="440" t="str">
        <f t="shared" si="88"/>
        <v>N</v>
      </c>
      <c r="X71" s="526" t="str">
        <f t="shared" si="15"/>
        <v>Chicken Pie</v>
      </c>
      <c r="Y71" s="565" t="str">
        <f t="shared" si="16"/>
        <v>PS5</v>
      </c>
      <c r="Z71" s="269"/>
      <c r="AA71" s="428"/>
      <c r="AB71" s="270"/>
      <c r="AC71" s="428"/>
      <c r="AD71" s="270"/>
      <c r="AE71" s="270"/>
      <c r="AF71" s="270"/>
      <c r="AG71" s="270"/>
      <c r="AH71" s="270"/>
      <c r="AI71" s="270"/>
      <c r="AJ71" s="270"/>
      <c r="AK71" s="270"/>
      <c r="AL71" s="270"/>
      <c r="AM71" s="270"/>
      <c r="AN71" s="270"/>
      <c r="AO71" s="429"/>
      <c r="AP71" s="430">
        <f t="shared" si="17"/>
        <v>0</v>
      </c>
      <c r="AQ71" s="1449"/>
      <c r="AR71" s="440" t="str">
        <f t="shared" si="89"/>
        <v>N</v>
      </c>
      <c r="AS71" s="526" t="str">
        <f t="shared" si="18"/>
        <v>Chicken Pie</v>
      </c>
      <c r="AT71" s="565" t="str">
        <f t="shared" si="19"/>
        <v>PS5</v>
      </c>
      <c r="AU71" s="269"/>
      <c r="AV71" s="428"/>
      <c r="AW71" s="444"/>
      <c r="AX71" s="428"/>
      <c r="AY71" s="444"/>
      <c r="AZ71" s="444"/>
      <c r="BA71" s="444"/>
      <c r="BB71" s="444"/>
      <c r="BC71" s="444"/>
      <c r="BD71" s="270"/>
      <c r="BE71" s="444"/>
      <c r="BF71" s="444"/>
      <c r="BG71" s="444"/>
      <c r="BH71" s="444"/>
      <c r="BI71" s="444"/>
      <c r="BJ71" s="429"/>
      <c r="BK71" s="430">
        <f t="shared" si="20"/>
        <v>0</v>
      </c>
      <c r="BL71" s="1449"/>
      <c r="BM71" s="440" t="str">
        <f t="shared" si="90"/>
        <v>N</v>
      </c>
      <c r="BN71" s="526" t="str">
        <f t="shared" si="21"/>
        <v>Chicken Pie</v>
      </c>
      <c r="BO71" s="565" t="str">
        <f t="shared" si="22"/>
        <v>PS5</v>
      </c>
      <c r="BP71" s="269"/>
      <c r="BQ71" s="428"/>
      <c r="BR71" s="444"/>
      <c r="BS71" s="428"/>
      <c r="BT71" s="444"/>
      <c r="BU71" s="444"/>
      <c r="BV71" s="444"/>
      <c r="BW71" s="444"/>
      <c r="BX71" s="444"/>
      <c r="BY71" s="270"/>
      <c r="BZ71" s="444"/>
      <c r="CA71" s="444"/>
      <c r="CB71" s="444"/>
      <c r="CC71" s="444"/>
      <c r="CD71" s="444"/>
      <c r="CE71" s="429"/>
      <c r="CF71" s="430">
        <f t="shared" si="23"/>
        <v>0</v>
      </c>
      <c r="CG71" s="1449"/>
      <c r="CH71" s="440" t="str">
        <f t="shared" si="24"/>
        <v>N</v>
      </c>
      <c r="CI71" s="526" t="str">
        <f t="shared" si="25"/>
        <v>Chicken Pie</v>
      </c>
      <c r="CJ71" s="565" t="str">
        <f t="shared" si="26"/>
        <v>PS5</v>
      </c>
      <c r="CK71" s="269"/>
      <c r="CL71" s="428"/>
      <c r="CM71" s="444"/>
      <c r="CN71" s="428"/>
      <c r="CO71" s="444"/>
      <c r="CP71" s="444"/>
      <c r="CQ71" s="444"/>
      <c r="CR71" s="444"/>
      <c r="CS71" s="444"/>
      <c r="CT71" s="270"/>
      <c r="CU71" s="444"/>
      <c r="CV71" s="444"/>
      <c r="CW71" s="444"/>
      <c r="CX71" s="444"/>
      <c r="CY71" s="444"/>
      <c r="CZ71" s="429"/>
      <c r="DA71" s="430">
        <f t="shared" si="27"/>
        <v>0</v>
      </c>
      <c r="DB71" s="1449"/>
      <c r="DC71" s="440" t="str">
        <f t="shared" si="28"/>
        <v>N</v>
      </c>
      <c r="DD71" s="526" t="str">
        <f t="shared" si="29"/>
        <v>Chicken Pie</v>
      </c>
      <c r="DE71" s="565" t="str">
        <f t="shared" si="30"/>
        <v>PS5</v>
      </c>
      <c r="DF71" s="269">
        <f t="shared" si="31"/>
        <v>0</v>
      </c>
      <c r="DG71" s="428">
        <f t="shared" si="32"/>
        <v>0</v>
      </c>
      <c r="DH71" s="444">
        <f t="shared" si="33"/>
        <v>0</v>
      </c>
      <c r="DI71" s="428">
        <f t="shared" si="34"/>
        <v>0</v>
      </c>
      <c r="DJ71" s="444">
        <f t="shared" si="35"/>
        <v>0</v>
      </c>
      <c r="DK71" s="444">
        <f t="shared" si="36"/>
        <v>0</v>
      </c>
      <c r="DL71" s="444">
        <f t="shared" si="37"/>
        <v>0</v>
      </c>
      <c r="DM71" s="444">
        <f t="shared" si="38"/>
        <v>0</v>
      </c>
      <c r="DN71" s="444">
        <f t="shared" si="39"/>
        <v>0</v>
      </c>
      <c r="DO71" s="270">
        <f t="shared" si="40"/>
        <v>0</v>
      </c>
      <c r="DP71" s="444">
        <f t="shared" si="41"/>
        <v>0</v>
      </c>
      <c r="DQ71" s="444">
        <f t="shared" si="42"/>
        <v>0</v>
      </c>
      <c r="DR71" s="444">
        <f t="shared" si="43"/>
        <v>0</v>
      </c>
      <c r="DS71" s="444">
        <f t="shared" si="44"/>
        <v>0</v>
      </c>
      <c r="DT71" s="444">
        <f t="shared" si="45"/>
        <v>0</v>
      </c>
      <c r="DU71" s="429">
        <f t="shared" si="46"/>
        <v>0</v>
      </c>
      <c r="DV71" s="430">
        <f t="shared" si="47"/>
        <v>0</v>
      </c>
      <c r="DW71" s="440" t="str">
        <f t="shared" si="48"/>
        <v>N</v>
      </c>
      <c r="DX71" s="526" t="str">
        <f t="shared" si="49"/>
        <v>Chicken Pie</v>
      </c>
      <c r="DY71" s="565" t="str">
        <f t="shared" si="50"/>
        <v>PS5</v>
      </c>
      <c r="DZ71" s="269">
        <f t="shared" si="51"/>
        <v>0</v>
      </c>
      <c r="EA71" s="428">
        <f t="shared" si="52"/>
        <v>0</v>
      </c>
      <c r="EB71" s="444">
        <f t="shared" si="53"/>
        <v>0</v>
      </c>
      <c r="EC71" s="428">
        <f t="shared" si="54"/>
        <v>0</v>
      </c>
      <c r="ED71" s="444">
        <f t="shared" si="55"/>
        <v>0</v>
      </c>
      <c r="EE71" s="444">
        <f t="shared" si="56"/>
        <v>0</v>
      </c>
      <c r="EF71" s="444">
        <f t="shared" si="57"/>
        <v>0</v>
      </c>
      <c r="EG71" s="444">
        <f t="shared" si="58"/>
        <v>0</v>
      </c>
      <c r="EH71" s="444">
        <f t="shared" si="59"/>
        <v>0</v>
      </c>
      <c r="EI71" s="270">
        <f t="shared" si="60"/>
        <v>0</v>
      </c>
      <c r="EJ71" s="444">
        <f t="shared" si="61"/>
        <v>0</v>
      </c>
      <c r="EK71" s="444">
        <f t="shared" si="62"/>
        <v>0</v>
      </c>
      <c r="EL71" s="444">
        <f t="shared" si="63"/>
        <v>0</v>
      </c>
      <c r="EM71" s="444">
        <f t="shared" si="64"/>
        <v>0</v>
      </c>
      <c r="EN71" s="444">
        <f t="shared" si="65"/>
        <v>0</v>
      </c>
      <c r="EO71" s="429">
        <f t="shared" si="66"/>
        <v>0</v>
      </c>
      <c r="EP71" s="430">
        <f t="shared" si="67"/>
        <v>0</v>
      </c>
      <c r="EQ71" s="440" t="str">
        <f t="shared" si="68"/>
        <v>N</v>
      </c>
      <c r="ER71" s="526" t="str">
        <f t="shared" si="69"/>
        <v>Chicken Pie</v>
      </c>
      <c r="ES71" s="565" t="str">
        <f t="shared" si="70"/>
        <v>PS5</v>
      </c>
      <c r="ET71" s="269">
        <f t="shared" si="71"/>
        <v>0</v>
      </c>
      <c r="EU71" s="428">
        <f t="shared" si="72"/>
        <v>0</v>
      </c>
      <c r="EV71" s="444">
        <f t="shared" si="73"/>
        <v>0</v>
      </c>
      <c r="EW71" s="428">
        <f t="shared" si="74"/>
        <v>0</v>
      </c>
      <c r="EX71" s="444">
        <f t="shared" si="75"/>
        <v>0</v>
      </c>
      <c r="EY71" s="444">
        <f t="shared" si="76"/>
        <v>0</v>
      </c>
      <c r="EZ71" s="444">
        <f t="shared" si="77"/>
        <v>0</v>
      </c>
      <c r="FA71" s="444">
        <f t="shared" si="78"/>
        <v>0</v>
      </c>
      <c r="FB71" s="444">
        <f t="shared" si="79"/>
        <v>0</v>
      </c>
      <c r="FC71" s="270">
        <f t="shared" si="80"/>
        <v>0</v>
      </c>
      <c r="FD71" s="444">
        <f t="shared" si="81"/>
        <v>0</v>
      </c>
      <c r="FE71" s="444">
        <f t="shared" si="82"/>
        <v>0</v>
      </c>
      <c r="FF71" s="444">
        <f t="shared" si="83"/>
        <v>0</v>
      </c>
      <c r="FG71" s="444">
        <f t="shared" si="84"/>
        <v>0</v>
      </c>
      <c r="FH71" s="444">
        <f t="shared" si="85"/>
        <v>0</v>
      </c>
      <c r="FI71" s="429">
        <f t="shared" si="86"/>
        <v>0</v>
      </c>
      <c r="FJ71" s="430">
        <f t="shared" si="87"/>
        <v>0</v>
      </c>
    </row>
    <row r="72" spans="1:167" ht="20.100000000000001" customHeight="1" x14ac:dyDescent="0.25">
      <c r="A72" s="449" t="str">
        <f t="shared" si="13"/>
        <v>Y</v>
      </c>
      <c r="B72" s="526" t="str">
        <f>'Delivery Summary'!B72</f>
        <v>Egg Plain Rotty</v>
      </c>
      <c r="C72" s="565" t="str">
        <f>'Delivery Summary'!C72</f>
        <v>RO1</v>
      </c>
      <c r="D72" s="269"/>
      <c r="E72" s="428">
        <v>10</v>
      </c>
      <c r="F72" s="428"/>
      <c r="G72" s="428"/>
      <c r="H72" s="428">
        <v>0</v>
      </c>
      <c r="I72" s="428">
        <v>0</v>
      </c>
      <c r="J72" s="428">
        <v>0</v>
      </c>
      <c r="K72" s="428">
        <v>0</v>
      </c>
      <c r="L72" s="428">
        <v>0</v>
      </c>
      <c r="M72" s="270">
        <v>0</v>
      </c>
      <c r="N72" s="428">
        <v>5</v>
      </c>
      <c r="O72" s="428">
        <v>0</v>
      </c>
      <c r="P72" s="428">
        <v>0</v>
      </c>
      <c r="Q72" s="428">
        <v>0</v>
      </c>
      <c r="R72" s="428">
        <v>10</v>
      </c>
      <c r="S72" s="429"/>
      <c r="T72" s="430">
        <f t="shared" ref="T72:T76" si="91">SUM(D72:S72)</f>
        <v>25</v>
      </c>
      <c r="U72" s="1449"/>
      <c r="W72" s="440" t="str">
        <f t="shared" si="88"/>
        <v>Y</v>
      </c>
      <c r="X72" s="526" t="str">
        <f t="shared" ref="X72:Y76" si="92">B72</f>
        <v>Egg Plain Rotty</v>
      </c>
      <c r="Y72" s="565" t="str">
        <f t="shared" si="92"/>
        <v>RO1</v>
      </c>
      <c r="Z72" s="269"/>
      <c r="AA72" s="428">
        <v>10</v>
      </c>
      <c r="AB72" s="428"/>
      <c r="AC72" s="428"/>
      <c r="AD72" s="428">
        <v>0</v>
      </c>
      <c r="AE72" s="428">
        <v>0</v>
      </c>
      <c r="AF72" s="428">
        <v>0</v>
      </c>
      <c r="AG72" s="428">
        <v>0</v>
      </c>
      <c r="AH72" s="428">
        <v>0</v>
      </c>
      <c r="AI72" s="270">
        <v>0</v>
      </c>
      <c r="AJ72" s="428">
        <v>5</v>
      </c>
      <c r="AK72" s="428">
        <v>0</v>
      </c>
      <c r="AL72" s="428">
        <v>0</v>
      </c>
      <c r="AM72" s="428">
        <v>0</v>
      </c>
      <c r="AN72" s="428">
        <v>10</v>
      </c>
      <c r="AO72" s="429"/>
      <c r="AP72" s="430">
        <f>SUM(AA72:AO72)</f>
        <v>25</v>
      </c>
      <c r="AQ72" s="1449"/>
      <c r="AR72" s="440" t="str">
        <f t="shared" si="89"/>
        <v>Y</v>
      </c>
      <c r="AS72" s="526" t="str">
        <f t="shared" ref="AS72:AT76" si="93">X72</f>
        <v>Egg Plain Rotty</v>
      </c>
      <c r="AT72" s="565" t="str">
        <f t="shared" si="93"/>
        <v>RO1</v>
      </c>
      <c r="AU72" s="269"/>
      <c r="AV72" s="428">
        <v>10</v>
      </c>
      <c r="AW72" s="428"/>
      <c r="AX72" s="428"/>
      <c r="AY72" s="428">
        <v>0</v>
      </c>
      <c r="AZ72" s="428">
        <v>0</v>
      </c>
      <c r="BA72" s="428">
        <v>0</v>
      </c>
      <c r="BB72" s="428">
        <v>0</v>
      </c>
      <c r="BC72" s="428">
        <v>0</v>
      </c>
      <c r="BD72" s="270">
        <v>0</v>
      </c>
      <c r="BE72" s="428">
        <v>5</v>
      </c>
      <c r="BF72" s="428">
        <v>0</v>
      </c>
      <c r="BG72" s="428">
        <v>0</v>
      </c>
      <c r="BH72" s="428">
        <v>0</v>
      </c>
      <c r="BI72" s="428">
        <v>20</v>
      </c>
      <c r="BJ72" s="429"/>
      <c r="BK72" s="430">
        <f>SUM(AU72:BJ72)</f>
        <v>35</v>
      </c>
      <c r="BL72" s="1449"/>
      <c r="BM72" s="440" t="str">
        <f t="shared" si="90"/>
        <v>Y</v>
      </c>
      <c r="BN72" s="526" t="str">
        <f t="shared" ref="BN72:BO76" si="94">AS72</f>
        <v>Egg Plain Rotty</v>
      </c>
      <c r="BO72" s="565" t="str">
        <f t="shared" si="94"/>
        <v>RO1</v>
      </c>
      <c r="BP72" s="269"/>
      <c r="BQ72" s="428">
        <v>10</v>
      </c>
      <c r="BR72" s="428"/>
      <c r="BS72" s="428"/>
      <c r="BT72" s="428">
        <v>0</v>
      </c>
      <c r="BU72" s="428">
        <v>0</v>
      </c>
      <c r="BV72" s="428">
        <v>0</v>
      </c>
      <c r="BW72" s="428">
        <v>0</v>
      </c>
      <c r="BX72" s="428">
        <v>0</v>
      </c>
      <c r="BY72" s="270">
        <v>0</v>
      </c>
      <c r="BZ72" s="428">
        <v>5</v>
      </c>
      <c r="CA72" s="428">
        <v>0</v>
      </c>
      <c r="CB72" s="428">
        <v>0</v>
      </c>
      <c r="CC72" s="428">
        <v>0</v>
      </c>
      <c r="CD72" s="428">
        <v>20</v>
      </c>
      <c r="CE72" s="429"/>
      <c r="CF72" s="430">
        <f>SUM(BP72:CE72)</f>
        <v>35</v>
      </c>
      <c r="CG72" s="1449"/>
      <c r="CH72" s="440" t="str">
        <f t="shared" si="24"/>
        <v>Y</v>
      </c>
      <c r="CI72" s="526" t="str">
        <f t="shared" ref="CI72:CI76" si="95">BN72</f>
        <v>Egg Plain Rotty</v>
      </c>
      <c r="CJ72" s="565" t="str">
        <f>BO72</f>
        <v>RO1</v>
      </c>
      <c r="CK72" s="269"/>
      <c r="CL72" s="428"/>
      <c r="CM72" s="428"/>
      <c r="CN72" s="428"/>
      <c r="CO72" s="428"/>
      <c r="CP72" s="428"/>
      <c r="CQ72" s="428"/>
      <c r="CR72" s="428">
        <v>0</v>
      </c>
      <c r="CS72" s="428">
        <v>0</v>
      </c>
      <c r="CT72" s="270">
        <v>0</v>
      </c>
      <c r="CU72" s="428">
        <v>0</v>
      </c>
      <c r="CV72" s="428">
        <v>0</v>
      </c>
      <c r="CW72" s="428">
        <v>0</v>
      </c>
      <c r="CX72" s="428">
        <v>0</v>
      </c>
      <c r="CY72" s="428">
        <v>30</v>
      </c>
      <c r="CZ72" s="429"/>
      <c r="DA72" s="430">
        <f t="shared" ref="DA72:DA77" si="96">SUM(CK72:CZ72)</f>
        <v>30</v>
      </c>
      <c r="DB72" s="1449"/>
      <c r="DC72" s="440" t="str">
        <f t="shared" si="28"/>
        <v>Y</v>
      </c>
      <c r="DD72" s="526" t="str">
        <f t="shared" ref="DD72:DD77" si="97">CI72</f>
        <v>Egg Plain Rotty</v>
      </c>
      <c r="DE72" s="565" t="str">
        <f>CJ72</f>
        <v>RO1</v>
      </c>
      <c r="DF72" s="269">
        <f t="shared" ref="DF72:DF77" si="98">Z72</f>
        <v>0</v>
      </c>
      <c r="DG72" s="428">
        <f t="shared" ref="DG72:DG77" si="99">AA72</f>
        <v>10</v>
      </c>
      <c r="DH72" s="428">
        <f t="shared" ref="DH72:DH77" si="100">AB72</f>
        <v>0</v>
      </c>
      <c r="DI72" s="428">
        <f t="shared" ref="DI72:DI77" si="101">AC72</f>
        <v>0</v>
      </c>
      <c r="DJ72" s="428">
        <f t="shared" ref="DJ72:DJ77" si="102">AD72</f>
        <v>0</v>
      </c>
      <c r="DK72" s="428">
        <f t="shared" ref="DK72:DK77" si="103">AE72</f>
        <v>0</v>
      </c>
      <c r="DL72" s="428">
        <f t="shared" ref="DL72:DL77" si="104">AF72</f>
        <v>0</v>
      </c>
      <c r="DM72" s="428">
        <f t="shared" ref="DM72:DM77" si="105">AG72</f>
        <v>0</v>
      </c>
      <c r="DN72" s="428">
        <f t="shared" ref="DN72:DN77" si="106">AH72</f>
        <v>0</v>
      </c>
      <c r="DO72" s="270">
        <f t="shared" ref="DO72:DO77" si="107">AI72</f>
        <v>0</v>
      </c>
      <c r="DP72" s="428">
        <f t="shared" ref="DP72:DP77" si="108">AJ72</f>
        <v>5</v>
      </c>
      <c r="DQ72" s="428">
        <f t="shared" ref="DQ72:DQ77" si="109">AK72</f>
        <v>0</v>
      </c>
      <c r="DR72" s="428">
        <f t="shared" ref="DR72:DR77" si="110">AL72</f>
        <v>0</v>
      </c>
      <c r="DS72" s="428">
        <f t="shared" ref="DS72:DS77" si="111">AM72</f>
        <v>0</v>
      </c>
      <c r="DT72" s="428">
        <f t="shared" ref="DT72:DT77" si="112">AN72</f>
        <v>10</v>
      </c>
      <c r="DU72" s="429">
        <f t="shared" ref="DU72:DU77" si="113">AO72</f>
        <v>0</v>
      </c>
      <c r="DV72" s="430">
        <f t="shared" ref="DV72:DV77" si="114">SUM(DF72:DU72)</f>
        <v>25</v>
      </c>
      <c r="DW72" s="440" t="str">
        <f t="shared" si="48"/>
        <v>Y</v>
      </c>
      <c r="DX72" s="526" t="str">
        <f t="shared" ref="DX72:DX77" si="115">DD72</f>
        <v>Egg Plain Rotty</v>
      </c>
      <c r="DY72" s="565" t="str">
        <f t="shared" ref="DY72:DY77" si="116">DE72</f>
        <v>RO1</v>
      </c>
      <c r="DZ72" s="269">
        <f t="shared" ref="DZ72:DZ77" si="117">AU72</f>
        <v>0</v>
      </c>
      <c r="EA72" s="428">
        <f t="shared" ref="EA72:EA77" si="118">AV72</f>
        <v>10</v>
      </c>
      <c r="EB72" s="428">
        <f t="shared" ref="EB72:EB77" si="119">AW72</f>
        <v>0</v>
      </c>
      <c r="EC72" s="428">
        <f t="shared" ref="EC72:EC77" si="120">AX72</f>
        <v>0</v>
      </c>
      <c r="ED72" s="428">
        <f t="shared" ref="ED72:ED77" si="121">AY72</f>
        <v>0</v>
      </c>
      <c r="EE72" s="428">
        <f t="shared" ref="EE72:EE77" si="122">AZ72</f>
        <v>0</v>
      </c>
      <c r="EF72" s="428">
        <f t="shared" ref="EF72:EF77" si="123">BA72</f>
        <v>0</v>
      </c>
      <c r="EG72" s="428">
        <f t="shared" ref="EG72:EG77" si="124">BB72</f>
        <v>0</v>
      </c>
      <c r="EH72" s="428">
        <f t="shared" ref="EH72:EH77" si="125">BC72</f>
        <v>0</v>
      </c>
      <c r="EI72" s="270">
        <f t="shared" ref="EI72:EI77" si="126">BD72</f>
        <v>0</v>
      </c>
      <c r="EJ72" s="428">
        <f t="shared" ref="EJ72:EJ77" si="127">BE72</f>
        <v>5</v>
      </c>
      <c r="EK72" s="428">
        <f t="shared" ref="EK72:EK77" si="128">BF72</f>
        <v>0</v>
      </c>
      <c r="EL72" s="428">
        <f t="shared" ref="EL72:EL77" si="129">BG72</f>
        <v>0</v>
      </c>
      <c r="EM72" s="428">
        <f t="shared" ref="EM72:EM77" si="130">BH72</f>
        <v>0</v>
      </c>
      <c r="EN72" s="428">
        <f t="shared" ref="EN72:EN77" si="131">BI72</f>
        <v>20</v>
      </c>
      <c r="EO72" s="429">
        <f t="shared" ref="EO72:EO77" si="132">BJ72</f>
        <v>0</v>
      </c>
      <c r="EP72" s="430">
        <f t="shared" ref="EP72:EP77" si="133">SUM(DZ72:EO72)</f>
        <v>35</v>
      </c>
      <c r="EQ72" s="440" t="str">
        <f t="shared" si="68"/>
        <v>Y</v>
      </c>
      <c r="ER72" s="526" t="str">
        <f t="shared" ref="ER72:ER77" si="134">DX72</f>
        <v>Egg Plain Rotty</v>
      </c>
      <c r="ES72" s="565" t="str">
        <f t="shared" ref="ES72:ES77" si="135">DY72</f>
        <v>RO1</v>
      </c>
      <c r="ET72" s="269">
        <f t="shared" ref="ET72:ET77" si="136">BP72</f>
        <v>0</v>
      </c>
      <c r="EU72" s="428">
        <f t="shared" ref="EU72:EU77" si="137">BQ72</f>
        <v>10</v>
      </c>
      <c r="EV72" s="428">
        <f t="shared" ref="EV72:EV77" si="138">BR72</f>
        <v>0</v>
      </c>
      <c r="EW72" s="428">
        <f t="shared" ref="EW72:EW77" si="139">BS72</f>
        <v>0</v>
      </c>
      <c r="EX72" s="428">
        <f t="shared" ref="EX72:EX77" si="140">BT72</f>
        <v>0</v>
      </c>
      <c r="EY72" s="428">
        <f t="shared" ref="EY72:EY77" si="141">BU72</f>
        <v>0</v>
      </c>
      <c r="EZ72" s="428">
        <f t="shared" ref="EZ72:EZ77" si="142">BV72</f>
        <v>0</v>
      </c>
      <c r="FA72" s="428">
        <f t="shared" ref="FA72:FA77" si="143">BW72</f>
        <v>0</v>
      </c>
      <c r="FB72" s="428">
        <f t="shared" ref="FB72:FB77" si="144">BX72</f>
        <v>0</v>
      </c>
      <c r="FC72" s="270">
        <f t="shared" ref="FC72:FC77" si="145">BY72</f>
        <v>0</v>
      </c>
      <c r="FD72" s="428">
        <f t="shared" ref="FD72:FD77" si="146">BZ72</f>
        <v>5</v>
      </c>
      <c r="FE72" s="428">
        <f t="shared" ref="FE72:FE77" si="147">CA72</f>
        <v>0</v>
      </c>
      <c r="FF72" s="428">
        <f t="shared" ref="FF72:FF77" si="148">CB72</f>
        <v>0</v>
      </c>
      <c r="FG72" s="428">
        <f t="shared" ref="FG72:FG77" si="149">CC72</f>
        <v>0</v>
      </c>
      <c r="FH72" s="428">
        <f t="shared" ref="FH72:FH77" si="150">CD72</f>
        <v>20</v>
      </c>
      <c r="FI72" s="429">
        <f t="shared" ref="FI72:FI77" si="151">CE72</f>
        <v>0</v>
      </c>
      <c r="FJ72" s="430">
        <f t="shared" ref="FJ72:FJ77" si="152">SUM(ET72:FI72)</f>
        <v>35</v>
      </c>
    </row>
    <row r="73" spans="1:167" ht="20.100000000000001" customHeight="1" x14ac:dyDescent="0.25">
      <c r="A73" s="449" t="str">
        <f t="shared" si="13"/>
        <v>Y</v>
      </c>
      <c r="B73" s="526" t="str">
        <f>'Delivery Summary'!B73</f>
        <v>Vegetable Rotty</v>
      </c>
      <c r="C73" s="565" t="str">
        <f>'Delivery Summary'!C73</f>
        <v>RO2</v>
      </c>
      <c r="D73" s="269"/>
      <c r="E73" s="428"/>
      <c r="F73" s="428">
        <v>20</v>
      </c>
      <c r="G73" s="428"/>
      <c r="H73" s="428">
        <v>0</v>
      </c>
      <c r="I73" s="428">
        <v>0</v>
      </c>
      <c r="J73" s="428">
        <v>0</v>
      </c>
      <c r="K73" s="428">
        <v>0</v>
      </c>
      <c r="L73" s="428">
        <v>0</v>
      </c>
      <c r="M73" s="270">
        <v>0</v>
      </c>
      <c r="N73" s="428">
        <v>0</v>
      </c>
      <c r="O73" s="428">
        <v>5</v>
      </c>
      <c r="P73" s="428">
        <v>5</v>
      </c>
      <c r="Q73" s="428">
        <v>5</v>
      </c>
      <c r="R73" s="428">
        <v>5</v>
      </c>
      <c r="S73" s="429"/>
      <c r="T73" s="430">
        <f t="shared" si="91"/>
        <v>40</v>
      </c>
      <c r="U73" s="1449"/>
      <c r="W73" s="440" t="str">
        <f t="shared" si="88"/>
        <v>Y</v>
      </c>
      <c r="X73" s="526" t="str">
        <f t="shared" si="92"/>
        <v>Vegetable Rotty</v>
      </c>
      <c r="Y73" s="565" t="str">
        <f t="shared" si="92"/>
        <v>RO2</v>
      </c>
      <c r="Z73" s="269"/>
      <c r="AA73" s="428"/>
      <c r="AB73" s="428">
        <v>10</v>
      </c>
      <c r="AC73" s="428"/>
      <c r="AD73" s="428">
        <v>0</v>
      </c>
      <c r="AE73" s="428">
        <v>2</v>
      </c>
      <c r="AF73" s="428">
        <v>2</v>
      </c>
      <c r="AG73" s="428">
        <v>2</v>
      </c>
      <c r="AH73" s="428">
        <v>0</v>
      </c>
      <c r="AI73" s="270">
        <v>2</v>
      </c>
      <c r="AJ73" s="428">
        <v>2</v>
      </c>
      <c r="AK73" s="428">
        <v>7</v>
      </c>
      <c r="AL73" s="428">
        <v>5</v>
      </c>
      <c r="AM73" s="428">
        <v>5</v>
      </c>
      <c r="AN73" s="428">
        <v>13</v>
      </c>
      <c r="AO73" s="429"/>
      <c r="AP73" s="430">
        <f>SUM(AA73:AO73)</f>
        <v>50</v>
      </c>
      <c r="AQ73" s="1449"/>
      <c r="AR73" s="440" t="str">
        <f t="shared" si="89"/>
        <v>Y</v>
      </c>
      <c r="AS73" s="526" t="str">
        <f t="shared" si="93"/>
        <v>Vegetable Rotty</v>
      </c>
      <c r="AT73" s="565" t="str">
        <f t="shared" si="93"/>
        <v>RO2</v>
      </c>
      <c r="AU73" s="269"/>
      <c r="AV73" s="428"/>
      <c r="AW73" s="428">
        <v>10</v>
      </c>
      <c r="AX73" s="428"/>
      <c r="AY73" s="428">
        <v>0</v>
      </c>
      <c r="AZ73" s="428">
        <v>3</v>
      </c>
      <c r="BA73" s="428">
        <v>0</v>
      </c>
      <c r="BB73" s="428">
        <v>0</v>
      </c>
      <c r="BC73" s="428">
        <v>0</v>
      </c>
      <c r="BD73" s="270">
        <v>0</v>
      </c>
      <c r="BE73" s="428">
        <v>0</v>
      </c>
      <c r="BF73" s="428">
        <v>15</v>
      </c>
      <c r="BG73" s="428">
        <v>5</v>
      </c>
      <c r="BH73" s="428">
        <v>15</v>
      </c>
      <c r="BI73" s="428">
        <v>17</v>
      </c>
      <c r="BJ73" s="429"/>
      <c r="BK73" s="430">
        <f>SUM(AU73:BJ73)</f>
        <v>65</v>
      </c>
      <c r="BL73" s="1449"/>
      <c r="BM73" s="440" t="str">
        <f t="shared" si="90"/>
        <v>Y</v>
      </c>
      <c r="BN73" s="526" t="str">
        <f t="shared" si="94"/>
        <v>Vegetable Rotty</v>
      </c>
      <c r="BO73" s="565" t="str">
        <f t="shared" si="94"/>
        <v>RO2</v>
      </c>
      <c r="BP73" s="269"/>
      <c r="BQ73" s="428"/>
      <c r="BR73" s="428">
        <v>10</v>
      </c>
      <c r="BS73" s="428"/>
      <c r="BT73" s="428">
        <v>0</v>
      </c>
      <c r="BU73" s="428">
        <v>3</v>
      </c>
      <c r="BV73" s="428">
        <v>0</v>
      </c>
      <c r="BW73" s="428">
        <v>0</v>
      </c>
      <c r="BX73" s="428">
        <v>0</v>
      </c>
      <c r="BY73" s="270">
        <v>0</v>
      </c>
      <c r="BZ73" s="428">
        <v>0</v>
      </c>
      <c r="CA73" s="428">
        <v>10</v>
      </c>
      <c r="CB73" s="428">
        <v>5</v>
      </c>
      <c r="CC73" s="428">
        <v>15</v>
      </c>
      <c r="CD73" s="428">
        <v>22</v>
      </c>
      <c r="CE73" s="429"/>
      <c r="CF73" s="430">
        <f>SUM(BP73:CE73)</f>
        <v>65</v>
      </c>
      <c r="CG73" s="1449"/>
      <c r="CH73" s="440" t="str">
        <f t="shared" si="24"/>
        <v>Y</v>
      </c>
      <c r="CI73" s="526" t="str">
        <f t="shared" si="95"/>
        <v>Vegetable Rotty</v>
      </c>
      <c r="CJ73" s="565" t="str">
        <f>BO73</f>
        <v>RO2</v>
      </c>
      <c r="CK73" s="269"/>
      <c r="CL73" s="428"/>
      <c r="CM73" s="428"/>
      <c r="CN73" s="428"/>
      <c r="CO73" s="428"/>
      <c r="CP73" s="428"/>
      <c r="CQ73" s="428"/>
      <c r="CR73" s="428">
        <v>15</v>
      </c>
      <c r="CS73" s="428">
        <v>0</v>
      </c>
      <c r="CT73" s="270">
        <v>5</v>
      </c>
      <c r="CU73" s="428">
        <v>5</v>
      </c>
      <c r="CV73" s="428">
        <v>15</v>
      </c>
      <c r="CW73" s="428">
        <v>10</v>
      </c>
      <c r="CX73" s="428">
        <v>5</v>
      </c>
      <c r="CY73" s="428">
        <v>20</v>
      </c>
      <c r="CZ73" s="429"/>
      <c r="DA73" s="430">
        <f t="shared" si="96"/>
        <v>75</v>
      </c>
      <c r="DB73" s="1449"/>
      <c r="DC73" s="440" t="str">
        <f t="shared" si="28"/>
        <v>Y</v>
      </c>
      <c r="DD73" s="526" t="str">
        <f t="shared" si="97"/>
        <v>Vegetable Rotty</v>
      </c>
      <c r="DE73" s="565" t="str">
        <f>CJ73</f>
        <v>RO2</v>
      </c>
      <c r="DF73" s="269">
        <f t="shared" si="98"/>
        <v>0</v>
      </c>
      <c r="DG73" s="428">
        <f t="shared" si="99"/>
        <v>0</v>
      </c>
      <c r="DH73" s="428">
        <f t="shared" si="100"/>
        <v>10</v>
      </c>
      <c r="DI73" s="428">
        <f t="shared" si="101"/>
        <v>0</v>
      </c>
      <c r="DJ73" s="428">
        <f t="shared" si="102"/>
        <v>0</v>
      </c>
      <c r="DK73" s="428">
        <f t="shared" si="103"/>
        <v>2</v>
      </c>
      <c r="DL73" s="428">
        <f t="shared" si="104"/>
        <v>2</v>
      </c>
      <c r="DM73" s="428">
        <f t="shared" si="105"/>
        <v>2</v>
      </c>
      <c r="DN73" s="428">
        <f t="shared" si="106"/>
        <v>0</v>
      </c>
      <c r="DO73" s="270">
        <f t="shared" si="107"/>
        <v>2</v>
      </c>
      <c r="DP73" s="428">
        <f t="shared" si="108"/>
        <v>2</v>
      </c>
      <c r="DQ73" s="428">
        <f t="shared" si="109"/>
        <v>7</v>
      </c>
      <c r="DR73" s="428">
        <f t="shared" si="110"/>
        <v>5</v>
      </c>
      <c r="DS73" s="428">
        <f t="shared" si="111"/>
        <v>5</v>
      </c>
      <c r="DT73" s="428">
        <f t="shared" si="112"/>
        <v>13</v>
      </c>
      <c r="DU73" s="429">
        <f t="shared" si="113"/>
        <v>0</v>
      </c>
      <c r="DV73" s="430">
        <f t="shared" si="114"/>
        <v>50</v>
      </c>
      <c r="DW73" s="440" t="str">
        <f t="shared" si="48"/>
        <v>Y</v>
      </c>
      <c r="DX73" s="526" t="str">
        <f t="shared" si="115"/>
        <v>Vegetable Rotty</v>
      </c>
      <c r="DY73" s="565" t="str">
        <f t="shared" si="116"/>
        <v>RO2</v>
      </c>
      <c r="DZ73" s="269">
        <f t="shared" si="117"/>
        <v>0</v>
      </c>
      <c r="EA73" s="428">
        <f t="shared" si="118"/>
        <v>0</v>
      </c>
      <c r="EB73" s="428">
        <f t="shared" si="119"/>
        <v>10</v>
      </c>
      <c r="EC73" s="428">
        <f t="shared" si="120"/>
        <v>0</v>
      </c>
      <c r="ED73" s="428">
        <f t="shared" si="121"/>
        <v>0</v>
      </c>
      <c r="EE73" s="428">
        <f t="shared" si="122"/>
        <v>3</v>
      </c>
      <c r="EF73" s="428">
        <f t="shared" si="123"/>
        <v>0</v>
      </c>
      <c r="EG73" s="428">
        <f t="shared" si="124"/>
        <v>0</v>
      </c>
      <c r="EH73" s="428">
        <f t="shared" si="125"/>
        <v>0</v>
      </c>
      <c r="EI73" s="270">
        <f t="shared" si="126"/>
        <v>0</v>
      </c>
      <c r="EJ73" s="428">
        <f t="shared" si="127"/>
        <v>0</v>
      </c>
      <c r="EK73" s="428">
        <f t="shared" si="128"/>
        <v>15</v>
      </c>
      <c r="EL73" s="428">
        <f t="shared" si="129"/>
        <v>5</v>
      </c>
      <c r="EM73" s="428">
        <f t="shared" si="130"/>
        <v>15</v>
      </c>
      <c r="EN73" s="428">
        <f t="shared" si="131"/>
        <v>17</v>
      </c>
      <c r="EO73" s="429">
        <f t="shared" si="132"/>
        <v>0</v>
      </c>
      <c r="EP73" s="430">
        <f t="shared" si="133"/>
        <v>65</v>
      </c>
      <c r="EQ73" s="440" t="str">
        <f t="shared" si="68"/>
        <v>Y</v>
      </c>
      <c r="ER73" s="526" t="str">
        <f t="shared" si="134"/>
        <v>Vegetable Rotty</v>
      </c>
      <c r="ES73" s="565" t="str">
        <f t="shared" si="135"/>
        <v>RO2</v>
      </c>
      <c r="ET73" s="269">
        <f t="shared" si="136"/>
        <v>0</v>
      </c>
      <c r="EU73" s="428">
        <f t="shared" si="137"/>
        <v>0</v>
      </c>
      <c r="EV73" s="428">
        <f t="shared" si="138"/>
        <v>10</v>
      </c>
      <c r="EW73" s="428">
        <f t="shared" si="139"/>
        <v>0</v>
      </c>
      <c r="EX73" s="428">
        <f t="shared" si="140"/>
        <v>0</v>
      </c>
      <c r="EY73" s="428">
        <f t="shared" si="141"/>
        <v>3</v>
      </c>
      <c r="EZ73" s="428">
        <f t="shared" si="142"/>
        <v>0</v>
      </c>
      <c r="FA73" s="428">
        <f t="shared" si="143"/>
        <v>0</v>
      </c>
      <c r="FB73" s="428">
        <f t="shared" si="144"/>
        <v>0</v>
      </c>
      <c r="FC73" s="270">
        <f t="shared" si="145"/>
        <v>0</v>
      </c>
      <c r="FD73" s="428">
        <f t="shared" si="146"/>
        <v>0</v>
      </c>
      <c r="FE73" s="428">
        <f t="shared" si="147"/>
        <v>10</v>
      </c>
      <c r="FF73" s="428">
        <f t="shared" si="148"/>
        <v>5</v>
      </c>
      <c r="FG73" s="428">
        <f t="shared" si="149"/>
        <v>15</v>
      </c>
      <c r="FH73" s="428">
        <f t="shared" si="150"/>
        <v>22</v>
      </c>
      <c r="FI73" s="429">
        <f t="shared" si="151"/>
        <v>0</v>
      </c>
      <c r="FJ73" s="430">
        <f t="shared" si="152"/>
        <v>65</v>
      </c>
    </row>
    <row r="74" spans="1:167" ht="20.100000000000001" customHeight="1" x14ac:dyDescent="0.25">
      <c r="A74" s="449" t="str">
        <f>IF(T74&gt;0,"Y","N")</f>
        <v>Y</v>
      </c>
      <c r="B74" s="526" t="str">
        <f>'Delivery Summary'!B74</f>
        <v>Fish Rotty</v>
      </c>
      <c r="C74" s="565" t="str">
        <f>'Delivery Summary'!C74</f>
        <v>RO3</v>
      </c>
      <c r="D74" s="269"/>
      <c r="E74" s="428"/>
      <c r="F74" s="428">
        <v>20</v>
      </c>
      <c r="G74" s="428"/>
      <c r="H74" s="428">
        <v>0</v>
      </c>
      <c r="I74" s="428">
        <v>3</v>
      </c>
      <c r="J74" s="428">
        <v>0</v>
      </c>
      <c r="K74" s="428">
        <v>0</v>
      </c>
      <c r="L74" s="428">
        <v>2</v>
      </c>
      <c r="M74" s="270">
        <v>3</v>
      </c>
      <c r="N74" s="428">
        <v>0</v>
      </c>
      <c r="O74" s="428">
        <v>5</v>
      </c>
      <c r="P74" s="428">
        <v>5</v>
      </c>
      <c r="Q74" s="428">
        <v>5</v>
      </c>
      <c r="R74" s="428">
        <v>4</v>
      </c>
      <c r="S74" s="429"/>
      <c r="T74" s="430">
        <f t="shared" si="91"/>
        <v>47</v>
      </c>
      <c r="U74" s="1449"/>
      <c r="W74" s="440" t="str">
        <f>IF(AP74&gt;0,"Y","N")</f>
        <v>Y</v>
      </c>
      <c r="X74" s="526" t="str">
        <f t="shared" si="92"/>
        <v>Fish Rotty</v>
      </c>
      <c r="Y74" s="565" t="str">
        <f t="shared" si="92"/>
        <v>RO3</v>
      </c>
      <c r="Z74" s="269"/>
      <c r="AA74" s="428"/>
      <c r="AB74" s="428">
        <v>10</v>
      </c>
      <c r="AC74" s="428"/>
      <c r="AD74" s="428">
        <v>0</v>
      </c>
      <c r="AE74" s="428">
        <v>3</v>
      </c>
      <c r="AF74" s="428">
        <v>0</v>
      </c>
      <c r="AG74" s="428">
        <v>0</v>
      </c>
      <c r="AH74" s="428">
        <v>2</v>
      </c>
      <c r="AI74" s="270">
        <v>3</v>
      </c>
      <c r="AJ74" s="428">
        <v>0</v>
      </c>
      <c r="AK74" s="428">
        <v>5</v>
      </c>
      <c r="AL74" s="428">
        <v>10</v>
      </c>
      <c r="AM74" s="428">
        <v>10</v>
      </c>
      <c r="AN74" s="428">
        <v>12</v>
      </c>
      <c r="AO74" s="429"/>
      <c r="AP74" s="430">
        <f>SUM(AA74:AO74)</f>
        <v>55</v>
      </c>
      <c r="AQ74" s="1449"/>
      <c r="AR74" s="440" t="str">
        <f>IF(BK74&gt;0,"Y","N")</f>
        <v>Y</v>
      </c>
      <c r="AS74" s="526" t="str">
        <f t="shared" si="93"/>
        <v>Fish Rotty</v>
      </c>
      <c r="AT74" s="565" t="str">
        <f t="shared" si="93"/>
        <v>RO3</v>
      </c>
      <c r="AU74" s="269"/>
      <c r="AV74" s="428"/>
      <c r="AW74" s="428">
        <v>10</v>
      </c>
      <c r="AX74" s="428"/>
      <c r="AY74" s="428">
        <v>0</v>
      </c>
      <c r="AZ74" s="428">
        <v>3</v>
      </c>
      <c r="BA74" s="428">
        <v>0</v>
      </c>
      <c r="BB74" s="428">
        <v>0</v>
      </c>
      <c r="BC74" s="428">
        <v>2</v>
      </c>
      <c r="BD74" s="270">
        <v>0</v>
      </c>
      <c r="BE74" s="428">
        <v>0</v>
      </c>
      <c r="BF74" s="428">
        <v>10</v>
      </c>
      <c r="BG74" s="428">
        <v>5</v>
      </c>
      <c r="BH74" s="428">
        <v>10</v>
      </c>
      <c r="BI74" s="428">
        <v>10</v>
      </c>
      <c r="BJ74" s="429"/>
      <c r="BK74" s="430">
        <f>SUM(AU74:BJ74)</f>
        <v>50</v>
      </c>
      <c r="BL74" s="1449"/>
      <c r="BM74" s="440" t="str">
        <f>IF(CF74&gt;0,"Y","N")</f>
        <v>Y</v>
      </c>
      <c r="BN74" s="526" t="str">
        <f t="shared" si="94"/>
        <v>Fish Rotty</v>
      </c>
      <c r="BO74" s="565" t="str">
        <f t="shared" si="94"/>
        <v>RO3</v>
      </c>
      <c r="BP74" s="269"/>
      <c r="BQ74" s="428"/>
      <c r="BR74" s="428">
        <v>10</v>
      </c>
      <c r="BS74" s="428"/>
      <c r="BT74" s="428">
        <v>0</v>
      </c>
      <c r="BU74" s="428">
        <v>3</v>
      </c>
      <c r="BV74" s="428">
        <v>0</v>
      </c>
      <c r="BW74" s="428">
        <v>0</v>
      </c>
      <c r="BX74" s="428">
        <v>2</v>
      </c>
      <c r="BY74" s="270">
        <v>0</v>
      </c>
      <c r="BZ74" s="428">
        <v>0</v>
      </c>
      <c r="CA74" s="428">
        <v>10</v>
      </c>
      <c r="CB74" s="428">
        <v>5</v>
      </c>
      <c r="CC74" s="428">
        <v>10</v>
      </c>
      <c r="CD74" s="428">
        <v>17</v>
      </c>
      <c r="CE74" s="429"/>
      <c r="CF74" s="430">
        <f>SUM(BP74:CE74)</f>
        <v>57</v>
      </c>
      <c r="CG74" s="1449"/>
      <c r="CH74" s="440" t="str">
        <f>IF(DA74&gt;0,"Y","N")</f>
        <v>Y</v>
      </c>
      <c r="CI74" s="526" t="str">
        <f t="shared" si="95"/>
        <v>Fish Rotty</v>
      </c>
      <c r="CJ74" s="565" t="str">
        <f>BO74</f>
        <v>RO3</v>
      </c>
      <c r="CK74" s="269"/>
      <c r="CL74" s="428"/>
      <c r="CM74" s="428"/>
      <c r="CN74" s="428"/>
      <c r="CO74" s="428"/>
      <c r="CP74" s="428"/>
      <c r="CQ74" s="428"/>
      <c r="CR74" s="428">
        <v>20</v>
      </c>
      <c r="CS74" s="428">
        <v>0</v>
      </c>
      <c r="CT74" s="270">
        <v>0</v>
      </c>
      <c r="CU74" s="428">
        <v>0</v>
      </c>
      <c r="CV74" s="428">
        <v>15</v>
      </c>
      <c r="CW74" s="428">
        <v>10</v>
      </c>
      <c r="CX74" s="428">
        <v>5</v>
      </c>
      <c r="CY74" s="428">
        <v>20</v>
      </c>
      <c r="CZ74" s="429"/>
      <c r="DA74" s="430">
        <f t="shared" si="96"/>
        <v>70</v>
      </c>
      <c r="DB74" s="1449"/>
      <c r="DC74" s="440" t="str">
        <f>IF(DV74&gt;0,"Y","N")</f>
        <v>Y</v>
      </c>
      <c r="DD74" s="526" t="str">
        <f t="shared" si="97"/>
        <v>Fish Rotty</v>
      </c>
      <c r="DE74" s="565" t="str">
        <f>CJ74</f>
        <v>RO3</v>
      </c>
      <c r="DF74" s="269">
        <f t="shared" si="98"/>
        <v>0</v>
      </c>
      <c r="DG74" s="428">
        <f t="shared" si="99"/>
        <v>0</v>
      </c>
      <c r="DH74" s="428">
        <f t="shared" si="100"/>
        <v>10</v>
      </c>
      <c r="DI74" s="428">
        <f t="shared" si="101"/>
        <v>0</v>
      </c>
      <c r="DJ74" s="428">
        <f t="shared" si="102"/>
        <v>0</v>
      </c>
      <c r="DK74" s="428">
        <f t="shared" si="103"/>
        <v>3</v>
      </c>
      <c r="DL74" s="428">
        <f t="shared" si="104"/>
        <v>0</v>
      </c>
      <c r="DM74" s="428">
        <f t="shared" si="105"/>
        <v>0</v>
      </c>
      <c r="DN74" s="428">
        <f t="shared" si="106"/>
        <v>2</v>
      </c>
      <c r="DO74" s="270">
        <f t="shared" si="107"/>
        <v>3</v>
      </c>
      <c r="DP74" s="428">
        <f t="shared" si="108"/>
        <v>0</v>
      </c>
      <c r="DQ74" s="428">
        <f t="shared" si="109"/>
        <v>5</v>
      </c>
      <c r="DR74" s="428">
        <f t="shared" si="110"/>
        <v>10</v>
      </c>
      <c r="DS74" s="428">
        <f t="shared" si="111"/>
        <v>10</v>
      </c>
      <c r="DT74" s="428">
        <f t="shared" si="112"/>
        <v>12</v>
      </c>
      <c r="DU74" s="429">
        <f t="shared" si="113"/>
        <v>0</v>
      </c>
      <c r="DV74" s="430">
        <f t="shared" si="114"/>
        <v>55</v>
      </c>
      <c r="DW74" s="440" t="str">
        <f>IF(EP74&gt;0,"Y","N")</f>
        <v>Y</v>
      </c>
      <c r="DX74" s="526" t="str">
        <f t="shared" si="115"/>
        <v>Fish Rotty</v>
      </c>
      <c r="DY74" s="565" t="str">
        <f t="shared" si="116"/>
        <v>RO3</v>
      </c>
      <c r="DZ74" s="269">
        <f t="shared" si="117"/>
        <v>0</v>
      </c>
      <c r="EA74" s="428">
        <f t="shared" si="118"/>
        <v>0</v>
      </c>
      <c r="EB74" s="428">
        <f t="shared" si="119"/>
        <v>10</v>
      </c>
      <c r="EC74" s="428">
        <f t="shared" si="120"/>
        <v>0</v>
      </c>
      <c r="ED74" s="428">
        <f t="shared" si="121"/>
        <v>0</v>
      </c>
      <c r="EE74" s="428">
        <f t="shared" si="122"/>
        <v>3</v>
      </c>
      <c r="EF74" s="428">
        <f t="shared" si="123"/>
        <v>0</v>
      </c>
      <c r="EG74" s="428">
        <f t="shared" si="124"/>
        <v>0</v>
      </c>
      <c r="EH74" s="428">
        <f t="shared" si="125"/>
        <v>2</v>
      </c>
      <c r="EI74" s="270">
        <f t="shared" si="126"/>
        <v>0</v>
      </c>
      <c r="EJ74" s="428">
        <f t="shared" si="127"/>
        <v>0</v>
      </c>
      <c r="EK74" s="428">
        <f t="shared" si="128"/>
        <v>10</v>
      </c>
      <c r="EL74" s="428">
        <f t="shared" si="129"/>
        <v>5</v>
      </c>
      <c r="EM74" s="428">
        <f t="shared" si="130"/>
        <v>10</v>
      </c>
      <c r="EN74" s="428">
        <f t="shared" si="131"/>
        <v>10</v>
      </c>
      <c r="EO74" s="429">
        <f t="shared" si="132"/>
        <v>0</v>
      </c>
      <c r="EP74" s="430">
        <f t="shared" si="133"/>
        <v>50</v>
      </c>
      <c r="EQ74" s="440" t="str">
        <f>IF(FJ74&gt;0,"Y","N")</f>
        <v>Y</v>
      </c>
      <c r="ER74" s="526" t="str">
        <f t="shared" si="134"/>
        <v>Fish Rotty</v>
      </c>
      <c r="ES74" s="565" t="str">
        <f t="shared" si="135"/>
        <v>RO3</v>
      </c>
      <c r="ET74" s="269">
        <f t="shared" si="136"/>
        <v>0</v>
      </c>
      <c r="EU74" s="428">
        <f t="shared" si="137"/>
        <v>0</v>
      </c>
      <c r="EV74" s="428">
        <f t="shared" si="138"/>
        <v>10</v>
      </c>
      <c r="EW74" s="428">
        <f t="shared" si="139"/>
        <v>0</v>
      </c>
      <c r="EX74" s="428">
        <f t="shared" si="140"/>
        <v>0</v>
      </c>
      <c r="EY74" s="428">
        <f t="shared" si="141"/>
        <v>3</v>
      </c>
      <c r="EZ74" s="428">
        <f t="shared" si="142"/>
        <v>0</v>
      </c>
      <c r="FA74" s="428">
        <f t="shared" si="143"/>
        <v>0</v>
      </c>
      <c r="FB74" s="428">
        <f t="shared" si="144"/>
        <v>2</v>
      </c>
      <c r="FC74" s="270">
        <f t="shared" si="145"/>
        <v>0</v>
      </c>
      <c r="FD74" s="428">
        <f t="shared" si="146"/>
        <v>0</v>
      </c>
      <c r="FE74" s="428">
        <f t="shared" si="147"/>
        <v>10</v>
      </c>
      <c r="FF74" s="428">
        <f t="shared" si="148"/>
        <v>5</v>
      </c>
      <c r="FG74" s="428">
        <f t="shared" si="149"/>
        <v>10</v>
      </c>
      <c r="FH74" s="428">
        <f t="shared" si="150"/>
        <v>17</v>
      </c>
      <c r="FI74" s="429">
        <f t="shared" si="151"/>
        <v>0</v>
      </c>
      <c r="FJ74" s="430">
        <f t="shared" si="152"/>
        <v>57</v>
      </c>
    </row>
    <row r="75" spans="1:167" ht="20.100000000000001" customHeight="1" x14ac:dyDescent="0.25">
      <c r="A75" s="449" t="str">
        <f>IF(T75&gt;0,"Y","N")</f>
        <v>Y</v>
      </c>
      <c r="B75" s="526" t="str">
        <f>'Delivery Summary'!B75</f>
        <v>Chicken Rotty</v>
      </c>
      <c r="C75" s="565" t="str">
        <f>'Delivery Summary'!C75</f>
        <v>RO4</v>
      </c>
      <c r="D75" s="269"/>
      <c r="E75" s="428"/>
      <c r="F75" s="428">
        <v>20</v>
      </c>
      <c r="G75" s="428"/>
      <c r="H75" s="428">
        <v>0</v>
      </c>
      <c r="I75" s="428">
        <v>5</v>
      </c>
      <c r="J75" s="428">
        <v>0</v>
      </c>
      <c r="K75" s="428">
        <v>3</v>
      </c>
      <c r="L75" s="428">
        <v>2</v>
      </c>
      <c r="M75" s="270">
        <v>3</v>
      </c>
      <c r="N75" s="428">
        <v>0</v>
      </c>
      <c r="O75" s="428">
        <v>10</v>
      </c>
      <c r="P75" s="428">
        <v>10</v>
      </c>
      <c r="Q75" s="428">
        <v>10</v>
      </c>
      <c r="R75" s="428">
        <v>16</v>
      </c>
      <c r="S75" s="429"/>
      <c r="T75" s="430">
        <f t="shared" si="91"/>
        <v>79</v>
      </c>
      <c r="U75" s="1449"/>
      <c r="W75" s="440" t="str">
        <f>IF(AP75&gt;0,"Y","N")</f>
        <v>Y</v>
      </c>
      <c r="X75" s="526" t="str">
        <f t="shared" si="92"/>
        <v>Chicken Rotty</v>
      </c>
      <c r="Y75" s="565" t="str">
        <f t="shared" si="92"/>
        <v>RO4</v>
      </c>
      <c r="Z75" s="269"/>
      <c r="AA75" s="428"/>
      <c r="AB75" s="428">
        <v>10</v>
      </c>
      <c r="AC75" s="428"/>
      <c r="AD75" s="428">
        <v>0</v>
      </c>
      <c r="AE75" s="428">
        <v>5</v>
      </c>
      <c r="AF75" s="428">
        <v>0</v>
      </c>
      <c r="AG75" s="428">
        <v>3</v>
      </c>
      <c r="AH75" s="428">
        <v>2</v>
      </c>
      <c r="AI75" s="270">
        <v>3</v>
      </c>
      <c r="AJ75" s="428">
        <v>0</v>
      </c>
      <c r="AK75" s="428">
        <v>10</v>
      </c>
      <c r="AL75" s="428">
        <v>10</v>
      </c>
      <c r="AM75" s="428">
        <v>10</v>
      </c>
      <c r="AN75" s="428">
        <v>17</v>
      </c>
      <c r="AO75" s="429"/>
      <c r="AP75" s="430">
        <f>SUM(AA75:AO75)</f>
        <v>70</v>
      </c>
      <c r="AQ75" s="1449"/>
      <c r="AR75" s="440" t="str">
        <f>IF(BK75&gt;0,"Y","N")</f>
        <v>Y</v>
      </c>
      <c r="AS75" s="526" t="str">
        <f t="shared" si="93"/>
        <v>Chicken Rotty</v>
      </c>
      <c r="AT75" s="565" t="str">
        <f t="shared" si="93"/>
        <v>RO4</v>
      </c>
      <c r="AU75" s="269"/>
      <c r="AV75" s="428"/>
      <c r="AW75" s="428">
        <v>10</v>
      </c>
      <c r="AX75" s="428"/>
      <c r="AY75" s="428">
        <v>0</v>
      </c>
      <c r="AZ75" s="428">
        <v>5</v>
      </c>
      <c r="BA75" s="428">
        <v>0</v>
      </c>
      <c r="BB75" s="428">
        <v>3</v>
      </c>
      <c r="BC75" s="428">
        <v>2</v>
      </c>
      <c r="BD75" s="270">
        <v>3</v>
      </c>
      <c r="BE75" s="428">
        <v>0</v>
      </c>
      <c r="BF75" s="428">
        <v>15</v>
      </c>
      <c r="BG75" s="428">
        <v>15</v>
      </c>
      <c r="BH75" s="428">
        <v>20</v>
      </c>
      <c r="BI75" s="428">
        <v>17</v>
      </c>
      <c r="BJ75" s="429"/>
      <c r="BK75" s="430">
        <f>SUM(AU75:BJ75)</f>
        <v>90</v>
      </c>
      <c r="BL75" s="1449"/>
      <c r="BM75" s="440" t="str">
        <f>IF(CF75&gt;0,"Y","N")</f>
        <v>Y</v>
      </c>
      <c r="BN75" s="526" t="str">
        <f t="shared" si="94"/>
        <v>Chicken Rotty</v>
      </c>
      <c r="BO75" s="565" t="str">
        <f t="shared" si="94"/>
        <v>RO4</v>
      </c>
      <c r="BP75" s="269"/>
      <c r="BQ75" s="428"/>
      <c r="BR75" s="428">
        <v>10</v>
      </c>
      <c r="BS75" s="428"/>
      <c r="BT75" s="428">
        <v>0</v>
      </c>
      <c r="BU75" s="428">
        <v>5</v>
      </c>
      <c r="BV75" s="428">
        <v>0</v>
      </c>
      <c r="BW75" s="428">
        <v>3</v>
      </c>
      <c r="BX75" s="428">
        <v>2</v>
      </c>
      <c r="BY75" s="270">
        <v>3</v>
      </c>
      <c r="BZ75" s="428">
        <v>0</v>
      </c>
      <c r="CA75" s="428">
        <v>15</v>
      </c>
      <c r="CB75" s="428">
        <v>15</v>
      </c>
      <c r="CC75" s="428">
        <v>20</v>
      </c>
      <c r="CD75" s="428">
        <v>17</v>
      </c>
      <c r="CE75" s="429"/>
      <c r="CF75" s="430">
        <f>SUM(BP75:CE75)</f>
        <v>90</v>
      </c>
      <c r="CG75" s="1449"/>
      <c r="CH75" s="440" t="str">
        <f>IF(DA75&gt;0,"Y","N")</f>
        <v>Y</v>
      </c>
      <c r="CI75" s="526" t="str">
        <f t="shared" si="95"/>
        <v>Chicken Rotty</v>
      </c>
      <c r="CJ75" s="565" t="str">
        <f>BO75</f>
        <v>RO4</v>
      </c>
      <c r="CK75" s="269"/>
      <c r="CL75" s="428"/>
      <c r="CM75" s="428"/>
      <c r="CN75" s="428"/>
      <c r="CO75" s="428"/>
      <c r="CP75" s="428"/>
      <c r="CQ75" s="428"/>
      <c r="CR75" s="428">
        <v>15</v>
      </c>
      <c r="CS75" s="428">
        <v>0</v>
      </c>
      <c r="CT75" s="270">
        <v>0</v>
      </c>
      <c r="CU75" s="428">
        <v>0</v>
      </c>
      <c r="CV75" s="428">
        <v>20</v>
      </c>
      <c r="CW75" s="428">
        <v>10</v>
      </c>
      <c r="CX75" s="428">
        <v>5</v>
      </c>
      <c r="CY75" s="428">
        <v>20</v>
      </c>
      <c r="CZ75" s="429"/>
      <c r="DA75" s="430">
        <f t="shared" si="96"/>
        <v>70</v>
      </c>
      <c r="DB75" s="1449"/>
      <c r="DC75" s="440" t="str">
        <f>IF(DV75&gt;0,"Y","N")</f>
        <v>Y</v>
      </c>
      <c r="DD75" s="526" t="str">
        <f t="shared" si="97"/>
        <v>Chicken Rotty</v>
      </c>
      <c r="DE75" s="565" t="str">
        <f>CJ75</f>
        <v>RO4</v>
      </c>
      <c r="DF75" s="269">
        <f t="shared" si="98"/>
        <v>0</v>
      </c>
      <c r="DG75" s="428">
        <f t="shared" si="99"/>
        <v>0</v>
      </c>
      <c r="DH75" s="428">
        <f t="shared" si="100"/>
        <v>10</v>
      </c>
      <c r="DI75" s="428">
        <f t="shared" si="101"/>
        <v>0</v>
      </c>
      <c r="DJ75" s="428">
        <f t="shared" si="102"/>
        <v>0</v>
      </c>
      <c r="DK75" s="428">
        <f t="shared" si="103"/>
        <v>5</v>
      </c>
      <c r="DL75" s="428">
        <f t="shared" si="104"/>
        <v>0</v>
      </c>
      <c r="DM75" s="428">
        <f t="shared" si="105"/>
        <v>3</v>
      </c>
      <c r="DN75" s="428">
        <f t="shared" si="106"/>
        <v>2</v>
      </c>
      <c r="DO75" s="270">
        <f t="shared" si="107"/>
        <v>3</v>
      </c>
      <c r="DP75" s="428">
        <f t="shared" si="108"/>
        <v>0</v>
      </c>
      <c r="DQ75" s="428">
        <f t="shared" si="109"/>
        <v>10</v>
      </c>
      <c r="DR75" s="428">
        <f t="shared" si="110"/>
        <v>10</v>
      </c>
      <c r="DS75" s="428">
        <f t="shared" si="111"/>
        <v>10</v>
      </c>
      <c r="DT75" s="428">
        <f t="shared" si="112"/>
        <v>17</v>
      </c>
      <c r="DU75" s="429">
        <f t="shared" si="113"/>
        <v>0</v>
      </c>
      <c r="DV75" s="430">
        <f t="shared" si="114"/>
        <v>70</v>
      </c>
      <c r="DW75" s="440" t="str">
        <f>IF(EP75&gt;0,"Y","N")</f>
        <v>Y</v>
      </c>
      <c r="DX75" s="526" t="str">
        <f t="shared" si="115"/>
        <v>Chicken Rotty</v>
      </c>
      <c r="DY75" s="565" t="str">
        <f t="shared" si="116"/>
        <v>RO4</v>
      </c>
      <c r="DZ75" s="269">
        <f t="shared" si="117"/>
        <v>0</v>
      </c>
      <c r="EA75" s="428">
        <f t="shared" si="118"/>
        <v>0</v>
      </c>
      <c r="EB75" s="428">
        <f t="shared" si="119"/>
        <v>10</v>
      </c>
      <c r="EC75" s="428">
        <f t="shared" si="120"/>
        <v>0</v>
      </c>
      <c r="ED75" s="428">
        <f t="shared" si="121"/>
        <v>0</v>
      </c>
      <c r="EE75" s="428">
        <f t="shared" si="122"/>
        <v>5</v>
      </c>
      <c r="EF75" s="428">
        <f t="shared" si="123"/>
        <v>0</v>
      </c>
      <c r="EG75" s="428">
        <f t="shared" si="124"/>
        <v>3</v>
      </c>
      <c r="EH75" s="428">
        <f t="shared" si="125"/>
        <v>2</v>
      </c>
      <c r="EI75" s="270">
        <f t="shared" si="126"/>
        <v>3</v>
      </c>
      <c r="EJ75" s="428">
        <f t="shared" si="127"/>
        <v>0</v>
      </c>
      <c r="EK75" s="428">
        <f t="shared" si="128"/>
        <v>15</v>
      </c>
      <c r="EL75" s="428">
        <f t="shared" si="129"/>
        <v>15</v>
      </c>
      <c r="EM75" s="428">
        <f t="shared" si="130"/>
        <v>20</v>
      </c>
      <c r="EN75" s="428">
        <f t="shared" si="131"/>
        <v>17</v>
      </c>
      <c r="EO75" s="429">
        <f t="shared" si="132"/>
        <v>0</v>
      </c>
      <c r="EP75" s="430">
        <f t="shared" si="133"/>
        <v>90</v>
      </c>
      <c r="EQ75" s="440" t="str">
        <f>IF(FJ75&gt;0,"Y","N")</f>
        <v>Y</v>
      </c>
      <c r="ER75" s="526" t="str">
        <f t="shared" si="134"/>
        <v>Chicken Rotty</v>
      </c>
      <c r="ES75" s="565" t="str">
        <f t="shared" si="135"/>
        <v>RO4</v>
      </c>
      <c r="ET75" s="269">
        <f t="shared" si="136"/>
        <v>0</v>
      </c>
      <c r="EU75" s="428">
        <f t="shared" si="137"/>
        <v>0</v>
      </c>
      <c r="EV75" s="428">
        <f t="shared" si="138"/>
        <v>10</v>
      </c>
      <c r="EW75" s="428">
        <f t="shared" si="139"/>
        <v>0</v>
      </c>
      <c r="EX75" s="428">
        <f t="shared" si="140"/>
        <v>0</v>
      </c>
      <c r="EY75" s="428">
        <f t="shared" si="141"/>
        <v>5</v>
      </c>
      <c r="EZ75" s="428">
        <f t="shared" si="142"/>
        <v>0</v>
      </c>
      <c r="FA75" s="428">
        <f t="shared" si="143"/>
        <v>3</v>
      </c>
      <c r="FB75" s="428">
        <f t="shared" si="144"/>
        <v>2</v>
      </c>
      <c r="FC75" s="270">
        <f t="shared" si="145"/>
        <v>3</v>
      </c>
      <c r="FD75" s="428">
        <f t="shared" si="146"/>
        <v>0</v>
      </c>
      <c r="FE75" s="428">
        <f t="shared" si="147"/>
        <v>15</v>
      </c>
      <c r="FF75" s="428">
        <f t="shared" si="148"/>
        <v>15</v>
      </c>
      <c r="FG75" s="428">
        <f t="shared" si="149"/>
        <v>20</v>
      </c>
      <c r="FH75" s="428">
        <f t="shared" si="150"/>
        <v>17</v>
      </c>
      <c r="FI75" s="429">
        <f t="shared" si="151"/>
        <v>0</v>
      </c>
      <c r="FJ75" s="430">
        <f t="shared" si="152"/>
        <v>90</v>
      </c>
    </row>
    <row r="76" spans="1:167" ht="20.100000000000001" customHeight="1" x14ac:dyDescent="0.25">
      <c r="A76" s="449" t="str">
        <f>IF(T76&gt;0,"Y","N")</f>
        <v>N</v>
      </c>
      <c r="B76" s="527" t="str">
        <f>'Delivery Summary'!B76</f>
        <v>Roast Bread with Seeni Sambol</v>
      </c>
      <c r="C76" s="565" t="str">
        <f>'Delivery Summary'!C76</f>
        <v>SAN9</v>
      </c>
      <c r="D76" s="269"/>
      <c r="E76" s="428"/>
      <c r="F76" s="270"/>
      <c r="G76" s="270"/>
      <c r="H76" s="270">
        <v>0</v>
      </c>
      <c r="I76" s="270">
        <v>0</v>
      </c>
      <c r="J76" s="270">
        <v>0</v>
      </c>
      <c r="K76" s="270">
        <v>0</v>
      </c>
      <c r="L76" s="270">
        <v>0</v>
      </c>
      <c r="M76" s="270">
        <v>0</v>
      </c>
      <c r="N76" s="270">
        <v>0</v>
      </c>
      <c r="O76" s="270">
        <v>0</v>
      </c>
      <c r="P76" s="270">
        <v>0</v>
      </c>
      <c r="Q76" s="270">
        <v>0</v>
      </c>
      <c r="R76" s="270">
        <v>0</v>
      </c>
      <c r="S76" s="429"/>
      <c r="T76" s="430">
        <f t="shared" si="91"/>
        <v>0</v>
      </c>
      <c r="U76" s="1449"/>
      <c r="W76" s="440" t="str">
        <f>IF(AP76&gt;0,"Y","N")</f>
        <v>N</v>
      </c>
      <c r="X76" s="527" t="str">
        <f t="shared" si="92"/>
        <v>Roast Bread with Seeni Sambol</v>
      </c>
      <c r="Y76" s="565" t="str">
        <f t="shared" si="92"/>
        <v>SAN9</v>
      </c>
      <c r="Z76" s="269"/>
      <c r="AA76" s="428"/>
      <c r="AB76" s="270"/>
      <c r="AC76" s="270"/>
      <c r="AD76" s="270">
        <v>0</v>
      </c>
      <c r="AE76" s="270">
        <v>0</v>
      </c>
      <c r="AF76" s="270">
        <v>0</v>
      </c>
      <c r="AG76" s="270">
        <v>0</v>
      </c>
      <c r="AH76" s="270">
        <v>0</v>
      </c>
      <c r="AI76" s="270">
        <v>0</v>
      </c>
      <c r="AJ76" s="270">
        <v>0</v>
      </c>
      <c r="AK76" s="270">
        <v>0</v>
      </c>
      <c r="AL76" s="270">
        <v>0</v>
      </c>
      <c r="AM76" s="270">
        <v>0</v>
      </c>
      <c r="AN76" s="270">
        <v>0</v>
      </c>
      <c r="AO76" s="429"/>
      <c r="AP76" s="430">
        <f>SUM(AA76:AO76)</f>
        <v>0</v>
      </c>
      <c r="AQ76" s="1449"/>
      <c r="AR76" s="440" t="str">
        <f>IF(BK76&gt;0,"Y","N")</f>
        <v>N</v>
      </c>
      <c r="AS76" s="527" t="str">
        <f t="shared" si="93"/>
        <v>Roast Bread with Seeni Sambol</v>
      </c>
      <c r="AT76" s="565" t="str">
        <f t="shared" si="93"/>
        <v>SAN9</v>
      </c>
      <c r="AU76" s="269"/>
      <c r="AV76" s="428"/>
      <c r="AW76" s="270"/>
      <c r="AX76" s="270"/>
      <c r="AY76" s="270">
        <v>0</v>
      </c>
      <c r="AZ76" s="270">
        <v>0</v>
      </c>
      <c r="BA76" s="270">
        <v>0</v>
      </c>
      <c r="BB76" s="270">
        <v>0</v>
      </c>
      <c r="BC76" s="270">
        <v>0</v>
      </c>
      <c r="BD76" s="270">
        <v>0</v>
      </c>
      <c r="BE76" s="270">
        <v>0</v>
      </c>
      <c r="BF76" s="270">
        <v>0</v>
      </c>
      <c r="BG76" s="270">
        <v>0</v>
      </c>
      <c r="BH76" s="270">
        <v>0</v>
      </c>
      <c r="BI76" s="270">
        <v>0</v>
      </c>
      <c r="BJ76" s="429"/>
      <c r="BK76" s="430">
        <f>SUM(AU76:BJ76)</f>
        <v>0</v>
      </c>
      <c r="BL76" s="1449"/>
      <c r="BM76" s="440" t="str">
        <f>IF(CF76&gt;0,"Y","N")</f>
        <v>N</v>
      </c>
      <c r="BN76" s="527" t="str">
        <f t="shared" si="94"/>
        <v>Roast Bread with Seeni Sambol</v>
      </c>
      <c r="BO76" s="565" t="str">
        <f t="shared" si="94"/>
        <v>SAN9</v>
      </c>
      <c r="BP76" s="269"/>
      <c r="BQ76" s="428"/>
      <c r="BR76" s="270"/>
      <c r="BS76" s="270"/>
      <c r="BT76" s="270">
        <v>0</v>
      </c>
      <c r="BU76" s="270">
        <v>0</v>
      </c>
      <c r="BV76" s="270">
        <v>0</v>
      </c>
      <c r="BW76" s="270">
        <v>0</v>
      </c>
      <c r="BX76" s="270">
        <v>0</v>
      </c>
      <c r="BY76" s="270">
        <v>0</v>
      </c>
      <c r="BZ76" s="270">
        <v>0</v>
      </c>
      <c r="CA76" s="270">
        <v>0</v>
      </c>
      <c r="CB76" s="270">
        <v>0</v>
      </c>
      <c r="CC76" s="270">
        <v>0</v>
      </c>
      <c r="CD76" s="270">
        <v>0</v>
      </c>
      <c r="CE76" s="429"/>
      <c r="CF76" s="430">
        <f>SUM(BP76:CE76)</f>
        <v>0</v>
      </c>
      <c r="CG76" s="1449"/>
      <c r="CH76" s="440" t="str">
        <f>IF(DA76&gt;0,"Y","N")</f>
        <v>Y</v>
      </c>
      <c r="CI76" s="527" t="str">
        <f t="shared" si="95"/>
        <v>Roast Bread with Seeni Sambol</v>
      </c>
      <c r="CJ76" s="565" t="str">
        <f>BO76</f>
        <v>SAN9</v>
      </c>
      <c r="CK76" s="269"/>
      <c r="CL76" s="428">
        <v>28</v>
      </c>
      <c r="CM76" s="270"/>
      <c r="CN76" s="270"/>
      <c r="CO76" s="270"/>
      <c r="CP76" s="270"/>
      <c r="CQ76" s="270"/>
      <c r="CR76" s="270">
        <v>4</v>
      </c>
      <c r="CS76" s="270">
        <v>5</v>
      </c>
      <c r="CT76" s="270">
        <v>0</v>
      </c>
      <c r="CU76" s="270">
        <v>0</v>
      </c>
      <c r="CV76" s="270">
        <v>5</v>
      </c>
      <c r="CW76" s="270">
        <v>5</v>
      </c>
      <c r="CX76" s="270">
        <v>3</v>
      </c>
      <c r="CY76" s="270">
        <v>0</v>
      </c>
      <c r="CZ76" s="429"/>
      <c r="DA76" s="430">
        <f t="shared" si="96"/>
        <v>50</v>
      </c>
      <c r="DB76" s="1449"/>
      <c r="DC76" s="440" t="str">
        <f>IF(DV76&gt;0,"Y","N")</f>
        <v>N</v>
      </c>
      <c r="DD76" s="527" t="str">
        <f t="shared" si="97"/>
        <v>Roast Bread with Seeni Sambol</v>
      </c>
      <c r="DE76" s="565" t="str">
        <f>CJ76</f>
        <v>SAN9</v>
      </c>
      <c r="DF76" s="269">
        <f t="shared" si="98"/>
        <v>0</v>
      </c>
      <c r="DG76" s="428">
        <f t="shared" si="99"/>
        <v>0</v>
      </c>
      <c r="DH76" s="270">
        <f t="shared" si="100"/>
        <v>0</v>
      </c>
      <c r="DI76" s="270">
        <f t="shared" si="101"/>
        <v>0</v>
      </c>
      <c r="DJ76" s="270">
        <f t="shared" si="102"/>
        <v>0</v>
      </c>
      <c r="DK76" s="270">
        <f t="shared" si="103"/>
        <v>0</v>
      </c>
      <c r="DL76" s="270">
        <f t="shared" si="104"/>
        <v>0</v>
      </c>
      <c r="DM76" s="270">
        <f t="shared" si="105"/>
        <v>0</v>
      </c>
      <c r="DN76" s="270">
        <f t="shared" si="106"/>
        <v>0</v>
      </c>
      <c r="DO76" s="270">
        <f t="shared" si="107"/>
        <v>0</v>
      </c>
      <c r="DP76" s="270">
        <f t="shared" si="108"/>
        <v>0</v>
      </c>
      <c r="DQ76" s="270">
        <f t="shared" si="109"/>
        <v>0</v>
      </c>
      <c r="DR76" s="270">
        <f t="shared" si="110"/>
        <v>0</v>
      </c>
      <c r="DS76" s="270">
        <f t="shared" si="111"/>
        <v>0</v>
      </c>
      <c r="DT76" s="270">
        <f t="shared" si="112"/>
        <v>0</v>
      </c>
      <c r="DU76" s="429">
        <f t="shared" si="113"/>
        <v>0</v>
      </c>
      <c r="DV76" s="430">
        <f t="shared" si="114"/>
        <v>0</v>
      </c>
      <c r="DW76" s="440" t="str">
        <f>IF(EP76&gt;0,"Y","N")</f>
        <v>N</v>
      </c>
      <c r="DX76" s="527" t="str">
        <f t="shared" si="115"/>
        <v>Roast Bread with Seeni Sambol</v>
      </c>
      <c r="DY76" s="565" t="str">
        <f t="shared" si="116"/>
        <v>SAN9</v>
      </c>
      <c r="DZ76" s="269">
        <f t="shared" si="117"/>
        <v>0</v>
      </c>
      <c r="EA76" s="428">
        <f t="shared" si="118"/>
        <v>0</v>
      </c>
      <c r="EB76" s="270">
        <f t="shared" si="119"/>
        <v>0</v>
      </c>
      <c r="EC76" s="270">
        <f t="shared" si="120"/>
        <v>0</v>
      </c>
      <c r="ED76" s="270">
        <f t="shared" si="121"/>
        <v>0</v>
      </c>
      <c r="EE76" s="270">
        <f t="shared" si="122"/>
        <v>0</v>
      </c>
      <c r="EF76" s="270">
        <f t="shared" si="123"/>
        <v>0</v>
      </c>
      <c r="EG76" s="270">
        <f t="shared" si="124"/>
        <v>0</v>
      </c>
      <c r="EH76" s="270">
        <f t="shared" si="125"/>
        <v>0</v>
      </c>
      <c r="EI76" s="270">
        <f t="shared" si="126"/>
        <v>0</v>
      </c>
      <c r="EJ76" s="270">
        <f t="shared" si="127"/>
        <v>0</v>
      </c>
      <c r="EK76" s="270">
        <f t="shared" si="128"/>
        <v>0</v>
      </c>
      <c r="EL76" s="270">
        <f t="shared" si="129"/>
        <v>0</v>
      </c>
      <c r="EM76" s="270">
        <f t="shared" si="130"/>
        <v>0</v>
      </c>
      <c r="EN76" s="270">
        <f t="shared" si="131"/>
        <v>0</v>
      </c>
      <c r="EO76" s="429">
        <f t="shared" si="132"/>
        <v>0</v>
      </c>
      <c r="EP76" s="430">
        <f t="shared" si="133"/>
        <v>0</v>
      </c>
      <c r="EQ76" s="440" t="str">
        <f>IF(FJ76&gt;0,"Y","N")</f>
        <v>N</v>
      </c>
      <c r="ER76" s="527" t="str">
        <f t="shared" si="134"/>
        <v>Roast Bread with Seeni Sambol</v>
      </c>
      <c r="ES76" s="565" t="str">
        <f t="shared" si="135"/>
        <v>SAN9</v>
      </c>
      <c r="ET76" s="269">
        <f t="shared" si="136"/>
        <v>0</v>
      </c>
      <c r="EU76" s="428">
        <f t="shared" si="137"/>
        <v>0</v>
      </c>
      <c r="EV76" s="270">
        <f t="shared" si="138"/>
        <v>0</v>
      </c>
      <c r="EW76" s="270">
        <f t="shared" si="139"/>
        <v>0</v>
      </c>
      <c r="EX76" s="270">
        <f t="shared" si="140"/>
        <v>0</v>
      </c>
      <c r="EY76" s="270">
        <f t="shared" si="141"/>
        <v>0</v>
      </c>
      <c r="EZ76" s="270">
        <f t="shared" si="142"/>
        <v>0</v>
      </c>
      <c r="FA76" s="270">
        <f t="shared" si="143"/>
        <v>0</v>
      </c>
      <c r="FB76" s="270">
        <f t="shared" si="144"/>
        <v>0</v>
      </c>
      <c r="FC76" s="270">
        <f t="shared" si="145"/>
        <v>0</v>
      </c>
      <c r="FD76" s="270">
        <f t="shared" si="146"/>
        <v>0</v>
      </c>
      <c r="FE76" s="270">
        <f t="shared" si="147"/>
        <v>0</v>
      </c>
      <c r="FF76" s="270">
        <f t="shared" si="148"/>
        <v>0</v>
      </c>
      <c r="FG76" s="270">
        <f t="shared" si="149"/>
        <v>0</v>
      </c>
      <c r="FH76" s="270">
        <f t="shared" si="150"/>
        <v>0</v>
      </c>
      <c r="FI76" s="429">
        <f t="shared" si="151"/>
        <v>0</v>
      </c>
      <c r="FJ76" s="430">
        <f t="shared" si="152"/>
        <v>0</v>
      </c>
    </row>
    <row r="77" spans="1:167" ht="20.100000000000001" customHeight="1" thickBot="1" x14ac:dyDescent="0.3">
      <c r="A77" s="449" t="str">
        <f>IF(T77&gt;0,"Y","N")</f>
        <v>N</v>
      </c>
      <c r="B77" s="559"/>
      <c r="C77" s="569"/>
      <c r="D77" s="1455"/>
      <c r="E77" s="1456"/>
      <c r="F77" s="1456"/>
      <c r="G77" s="1456"/>
      <c r="H77" s="1456"/>
      <c r="I77" s="1456"/>
      <c r="J77" s="1456"/>
      <c r="K77" s="1456"/>
      <c r="L77" s="1456"/>
      <c r="M77" s="1456"/>
      <c r="N77" s="1456"/>
      <c r="O77" s="1456"/>
      <c r="P77" s="1456"/>
      <c r="Q77" s="1456"/>
      <c r="R77" s="1457"/>
      <c r="S77" s="561"/>
      <c r="T77" s="562"/>
      <c r="U77" s="196"/>
      <c r="W77" s="440" t="str">
        <f>IF(AP77&gt;0,"Y","N")</f>
        <v>N</v>
      </c>
      <c r="X77" s="559"/>
      <c r="Y77" s="569"/>
      <c r="Z77" s="1455"/>
      <c r="AA77" s="1456"/>
      <c r="AB77" s="1456"/>
      <c r="AC77" s="1456"/>
      <c r="AD77" s="1456"/>
      <c r="AE77" s="1456"/>
      <c r="AF77" s="1456"/>
      <c r="AG77" s="1456"/>
      <c r="AH77" s="1456"/>
      <c r="AI77" s="1456"/>
      <c r="AJ77" s="1456"/>
      <c r="AK77" s="1456"/>
      <c r="AL77" s="1456"/>
      <c r="AM77" s="1456"/>
      <c r="AN77" s="1457"/>
      <c r="AO77" s="561"/>
      <c r="AP77" s="562"/>
      <c r="AQ77" s="196"/>
      <c r="AR77" s="440" t="str">
        <f>IF(BK77&gt;0,"Y","N")</f>
        <v>N</v>
      </c>
      <c r="AS77" s="559"/>
      <c r="AT77" s="569"/>
      <c r="AU77" s="1455"/>
      <c r="AV77" s="1456"/>
      <c r="AW77" s="1456"/>
      <c r="AX77" s="1456"/>
      <c r="AY77" s="1456"/>
      <c r="AZ77" s="1456"/>
      <c r="BA77" s="1456"/>
      <c r="BB77" s="1456"/>
      <c r="BC77" s="1456"/>
      <c r="BD77" s="1456"/>
      <c r="BE77" s="1456"/>
      <c r="BF77" s="1456"/>
      <c r="BG77" s="1456"/>
      <c r="BH77" s="1456"/>
      <c r="BI77" s="1457"/>
      <c r="BJ77" s="561"/>
      <c r="BK77" s="562"/>
      <c r="BL77" s="196"/>
      <c r="BM77" s="440" t="str">
        <f>IF(CF77&gt;0,"Y","N")</f>
        <v>N</v>
      </c>
      <c r="BN77" s="559"/>
      <c r="BO77" s="569"/>
      <c r="BP77" s="1455"/>
      <c r="BQ77" s="1456"/>
      <c r="BR77" s="1456"/>
      <c r="BS77" s="1456"/>
      <c r="BT77" s="1456"/>
      <c r="BU77" s="1456"/>
      <c r="BV77" s="1456"/>
      <c r="BW77" s="1456"/>
      <c r="BX77" s="1456"/>
      <c r="BY77" s="1456"/>
      <c r="BZ77" s="1456"/>
      <c r="CA77" s="1456"/>
      <c r="CB77" s="1456"/>
      <c r="CC77" s="1456"/>
      <c r="CD77" s="1457"/>
      <c r="CE77" s="561"/>
      <c r="CF77" s="562"/>
      <c r="CG77" s="196"/>
      <c r="CH77" s="440" t="str">
        <f>IF(DA77&gt;0,"Y","N")</f>
        <v>N</v>
      </c>
      <c r="CI77" s="559"/>
      <c r="CJ77" s="569"/>
      <c r="CK77" s="274"/>
      <c r="CL77" s="560"/>
      <c r="CM77" s="273"/>
      <c r="CN77" s="273"/>
      <c r="CO77" s="273"/>
      <c r="CP77" s="273"/>
      <c r="CQ77" s="273"/>
      <c r="CR77" s="273"/>
      <c r="CS77" s="273"/>
      <c r="CT77" s="273"/>
      <c r="CU77" s="273"/>
      <c r="CV77" s="273"/>
      <c r="CW77" s="273"/>
      <c r="CX77" s="273"/>
      <c r="CY77" s="273"/>
      <c r="CZ77" s="561"/>
      <c r="DA77" s="562">
        <f t="shared" si="96"/>
        <v>0</v>
      </c>
      <c r="DB77" s="196"/>
      <c r="DC77" s="440" t="str">
        <f>IF(DV77&gt;0,"Y","N")</f>
        <v>N</v>
      </c>
      <c r="DD77" s="559">
        <f t="shared" si="97"/>
        <v>0</v>
      </c>
      <c r="DE77" s="569" t="s">
        <v>419</v>
      </c>
      <c r="DF77" s="274">
        <f t="shared" si="98"/>
        <v>0</v>
      </c>
      <c r="DG77" s="560">
        <f t="shared" si="99"/>
        <v>0</v>
      </c>
      <c r="DH77" s="273">
        <f t="shared" si="100"/>
        <v>0</v>
      </c>
      <c r="DI77" s="273">
        <f t="shared" si="101"/>
        <v>0</v>
      </c>
      <c r="DJ77" s="273">
        <f t="shared" si="102"/>
        <v>0</v>
      </c>
      <c r="DK77" s="273">
        <f t="shared" si="103"/>
        <v>0</v>
      </c>
      <c r="DL77" s="273">
        <f t="shared" si="104"/>
        <v>0</v>
      </c>
      <c r="DM77" s="273">
        <f t="shared" si="105"/>
        <v>0</v>
      </c>
      <c r="DN77" s="273">
        <f t="shared" si="106"/>
        <v>0</v>
      </c>
      <c r="DO77" s="273">
        <f t="shared" si="107"/>
        <v>0</v>
      </c>
      <c r="DP77" s="273">
        <f t="shared" si="108"/>
        <v>0</v>
      </c>
      <c r="DQ77" s="273">
        <f t="shared" si="109"/>
        <v>0</v>
      </c>
      <c r="DR77" s="273">
        <f t="shared" si="110"/>
        <v>0</v>
      </c>
      <c r="DS77" s="273">
        <f t="shared" si="111"/>
        <v>0</v>
      </c>
      <c r="DT77" s="273">
        <f t="shared" si="112"/>
        <v>0</v>
      </c>
      <c r="DU77" s="561">
        <f t="shared" si="113"/>
        <v>0</v>
      </c>
      <c r="DV77" s="562">
        <f t="shared" si="114"/>
        <v>0</v>
      </c>
      <c r="DW77" s="440" t="str">
        <f>IF(EP77&gt;0,"Y","N")</f>
        <v>N</v>
      </c>
      <c r="DX77" s="559">
        <f t="shared" si="115"/>
        <v>0</v>
      </c>
      <c r="DY77" s="569" t="str">
        <f t="shared" si="116"/>
        <v>ACT5</v>
      </c>
      <c r="DZ77" s="274">
        <f t="shared" si="117"/>
        <v>0</v>
      </c>
      <c r="EA77" s="560">
        <f t="shared" si="118"/>
        <v>0</v>
      </c>
      <c r="EB77" s="273">
        <f t="shared" si="119"/>
        <v>0</v>
      </c>
      <c r="EC77" s="273">
        <f t="shared" si="120"/>
        <v>0</v>
      </c>
      <c r="ED77" s="273">
        <f t="shared" si="121"/>
        <v>0</v>
      </c>
      <c r="EE77" s="273">
        <f t="shared" si="122"/>
        <v>0</v>
      </c>
      <c r="EF77" s="273">
        <f t="shared" si="123"/>
        <v>0</v>
      </c>
      <c r="EG77" s="273">
        <f t="shared" si="124"/>
        <v>0</v>
      </c>
      <c r="EH77" s="273">
        <f t="shared" si="125"/>
        <v>0</v>
      </c>
      <c r="EI77" s="273">
        <f t="shared" si="126"/>
        <v>0</v>
      </c>
      <c r="EJ77" s="273">
        <f t="shared" si="127"/>
        <v>0</v>
      </c>
      <c r="EK77" s="273">
        <f t="shared" si="128"/>
        <v>0</v>
      </c>
      <c r="EL77" s="273">
        <f t="shared" si="129"/>
        <v>0</v>
      </c>
      <c r="EM77" s="273">
        <f t="shared" si="130"/>
        <v>0</v>
      </c>
      <c r="EN77" s="273">
        <f t="shared" si="131"/>
        <v>0</v>
      </c>
      <c r="EO77" s="561">
        <f t="shared" si="132"/>
        <v>0</v>
      </c>
      <c r="EP77" s="562">
        <f t="shared" si="133"/>
        <v>0</v>
      </c>
      <c r="EQ77" s="440" t="str">
        <f>IF(FJ77&gt;0,"Y","N")</f>
        <v>N</v>
      </c>
      <c r="ER77" s="559">
        <f t="shared" si="134"/>
        <v>0</v>
      </c>
      <c r="ES77" s="569" t="str">
        <f t="shared" si="135"/>
        <v>ACT5</v>
      </c>
      <c r="ET77" s="274">
        <f t="shared" si="136"/>
        <v>0</v>
      </c>
      <c r="EU77" s="560">
        <f t="shared" si="137"/>
        <v>0</v>
      </c>
      <c r="EV77" s="273">
        <f t="shared" si="138"/>
        <v>0</v>
      </c>
      <c r="EW77" s="273">
        <f t="shared" si="139"/>
        <v>0</v>
      </c>
      <c r="EX77" s="273">
        <f t="shared" si="140"/>
        <v>0</v>
      </c>
      <c r="EY77" s="273">
        <f t="shared" si="141"/>
        <v>0</v>
      </c>
      <c r="EZ77" s="273">
        <f t="shared" si="142"/>
        <v>0</v>
      </c>
      <c r="FA77" s="273">
        <f t="shared" si="143"/>
        <v>0</v>
      </c>
      <c r="FB77" s="273">
        <f t="shared" si="144"/>
        <v>0</v>
      </c>
      <c r="FC77" s="273">
        <f t="shared" si="145"/>
        <v>0</v>
      </c>
      <c r="FD77" s="273">
        <f t="shared" si="146"/>
        <v>0</v>
      </c>
      <c r="FE77" s="273">
        <f t="shared" si="147"/>
        <v>0</v>
      </c>
      <c r="FF77" s="273">
        <f t="shared" si="148"/>
        <v>0</v>
      </c>
      <c r="FG77" s="273">
        <f t="shared" si="149"/>
        <v>0</v>
      </c>
      <c r="FH77" s="273">
        <f t="shared" si="150"/>
        <v>0</v>
      </c>
      <c r="FI77" s="561">
        <f t="shared" si="151"/>
        <v>0</v>
      </c>
      <c r="FJ77" s="562">
        <f t="shared" si="152"/>
        <v>0</v>
      </c>
    </row>
    <row r="78" spans="1:167" s="448" customFormat="1" ht="20.25" customHeight="1" x14ac:dyDescent="0.25">
      <c r="A78" s="1404"/>
      <c r="B78" s="1404"/>
      <c r="C78" s="1404"/>
      <c r="D78" s="1404"/>
      <c r="E78" s="1404"/>
      <c r="F78" s="1404"/>
      <c r="G78" s="1404"/>
      <c r="H78" s="1404"/>
      <c r="I78" s="1404"/>
      <c r="J78" s="1404"/>
      <c r="K78" s="1404"/>
      <c r="L78" s="1404"/>
      <c r="M78" s="1404"/>
      <c r="N78" s="1404"/>
      <c r="O78" s="1404"/>
      <c r="P78" s="1404"/>
      <c r="Q78" s="1404"/>
      <c r="R78" s="1404"/>
      <c r="S78" s="1404"/>
      <c r="T78" s="1404"/>
      <c r="U78" s="1404"/>
      <c r="V78" s="479"/>
      <c r="W78" s="1404" t="s">
        <v>300</v>
      </c>
      <c r="X78" s="1404"/>
      <c r="Y78" s="1404"/>
      <c r="Z78" s="1404"/>
      <c r="AA78" s="1404"/>
      <c r="AB78" s="1404"/>
      <c r="AC78" s="1404"/>
      <c r="AD78" s="1404"/>
      <c r="AE78" s="1404"/>
      <c r="AF78" s="1404"/>
      <c r="AG78" s="1404"/>
      <c r="AH78" s="1404"/>
      <c r="AI78" s="1404"/>
      <c r="AJ78" s="1404"/>
      <c r="AK78" s="1404"/>
      <c r="AL78" s="1404"/>
      <c r="AM78" s="1404"/>
      <c r="AN78" s="1404"/>
      <c r="AO78" s="1404"/>
      <c r="AP78" s="1404"/>
      <c r="AQ78" s="1404"/>
      <c r="AR78" s="1404"/>
      <c r="AS78" s="1404"/>
      <c r="AT78" s="1404"/>
      <c r="AU78" s="1404"/>
      <c r="AV78" s="1404"/>
      <c r="AW78" s="1404"/>
      <c r="AX78" s="1404"/>
      <c r="AY78" s="1404"/>
      <c r="AZ78" s="1404"/>
      <c r="BA78" s="1404"/>
      <c r="BB78" s="1404"/>
      <c r="BC78" s="1404"/>
      <c r="BD78" s="1404"/>
      <c r="BE78" s="1404"/>
      <c r="BF78" s="1404"/>
      <c r="BG78" s="1404"/>
      <c r="BH78" s="1404"/>
      <c r="BI78" s="1404"/>
      <c r="BJ78" s="1404"/>
      <c r="BK78" s="1404"/>
      <c r="BL78" s="1404"/>
      <c r="BM78" s="1404"/>
      <c r="BN78" s="1404"/>
      <c r="BO78" s="1404"/>
      <c r="BP78" s="1404"/>
      <c r="BQ78" s="1404"/>
      <c r="BR78" s="1404"/>
      <c r="BS78" s="1404"/>
      <c r="BT78" s="1404"/>
      <c r="BU78" s="1404"/>
      <c r="BV78" s="1404"/>
      <c r="BW78" s="1404"/>
      <c r="BX78" s="1404"/>
      <c r="BY78" s="1404"/>
      <c r="BZ78" s="1404"/>
      <c r="CA78" s="1404"/>
      <c r="CB78" s="1404"/>
      <c r="CC78" s="1404"/>
      <c r="CD78" s="1404"/>
      <c r="CE78" s="1404"/>
      <c r="CF78" s="1404"/>
      <c r="CG78" s="1404"/>
      <c r="FK78" s="785"/>
    </row>
    <row r="79" spans="1:167" ht="66.75" customHeight="1" thickBot="1" x14ac:dyDescent="0.3">
      <c r="A79" s="449" t="s">
        <v>300</v>
      </c>
      <c r="B79" s="426"/>
      <c r="C79" s="426"/>
      <c r="D79" s="426"/>
      <c r="E79" s="427"/>
      <c r="F79" s="427"/>
      <c r="G79" s="427"/>
      <c r="H79" s="427"/>
      <c r="I79" s="427"/>
      <c r="J79" s="427"/>
      <c r="K79" s="427"/>
      <c r="L79" s="427"/>
      <c r="M79" s="427"/>
      <c r="N79" s="427"/>
      <c r="O79" s="427"/>
      <c r="P79" s="427"/>
      <c r="Q79" s="427"/>
      <c r="R79" s="427"/>
      <c r="S79" s="427"/>
      <c r="T79" s="426"/>
      <c r="U79" s="426"/>
      <c r="W79" s="440" t="s">
        <v>300</v>
      </c>
      <c r="X79" s="426"/>
      <c r="Y79" s="426"/>
      <c r="Z79" s="426"/>
      <c r="AA79" s="427"/>
      <c r="AB79" s="427"/>
      <c r="AC79" s="1454" t="s">
        <v>793</v>
      </c>
      <c r="AD79" s="1454"/>
      <c r="AE79" s="1454"/>
      <c r="AF79" s="1454"/>
      <c r="AG79" s="1454"/>
      <c r="AH79" s="427"/>
      <c r="AI79" s="427"/>
      <c r="AJ79" s="427"/>
      <c r="AK79" s="427"/>
      <c r="AL79" s="427"/>
      <c r="AM79" s="427"/>
      <c r="AN79" s="427"/>
      <c r="AO79" s="427"/>
      <c r="AP79" s="1051"/>
      <c r="AQ79" s="426"/>
      <c r="AR79" s="440" t="s">
        <v>300</v>
      </c>
      <c r="AS79" s="426"/>
      <c r="AT79" s="426"/>
      <c r="AU79" s="426"/>
      <c r="AV79" s="427"/>
      <c r="AW79" s="427"/>
      <c r="AX79" s="427"/>
      <c r="AY79" s="427"/>
      <c r="AZ79" s="427"/>
      <c r="BA79" s="427"/>
      <c r="BB79" s="427"/>
      <c r="BC79" s="427"/>
      <c r="BD79" s="427"/>
      <c r="BE79" s="427"/>
      <c r="BF79" s="427"/>
      <c r="BG79" s="427"/>
      <c r="BH79" s="427"/>
      <c r="BI79" s="427"/>
      <c r="BJ79" s="427"/>
      <c r="BK79" s="1051"/>
      <c r="BL79" s="426"/>
      <c r="BM79" s="440" t="s">
        <v>300</v>
      </c>
      <c r="BN79" s="426"/>
      <c r="BO79" s="426"/>
      <c r="BP79" s="426"/>
      <c r="BQ79" s="427"/>
      <c r="BR79" s="427"/>
      <c r="BS79" s="427"/>
      <c r="BT79" s="427"/>
      <c r="BU79" s="427"/>
      <c r="BV79" s="427"/>
      <c r="BW79" s="427"/>
      <c r="BX79" s="427"/>
      <c r="BY79" s="427"/>
      <c r="BZ79" s="427"/>
      <c r="CA79" s="427"/>
      <c r="CB79" s="427"/>
      <c r="CC79" s="427"/>
      <c r="CD79" s="427"/>
      <c r="CE79" s="427"/>
      <c r="CF79" s="426"/>
      <c r="CG79" s="426"/>
      <c r="CH79" s="440" t="s">
        <v>300</v>
      </c>
      <c r="CI79" s="426"/>
      <c r="CJ79" s="426"/>
      <c r="CK79" s="426"/>
      <c r="CL79" s="427"/>
      <c r="CM79" s="427"/>
      <c r="CN79" s="427"/>
      <c r="CO79" s="427"/>
      <c r="CP79" s="427"/>
      <c r="CQ79" s="427"/>
      <c r="CR79" s="427"/>
      <c r="CS79" s="427"/>
      <c r="CT79" s="427"/>
      <c r="CU79" s="427"/>
      <c r="CV79" s="427"/>
      <c r="CW79" s="427"/>
      <c r="CX79" s="427"/>
      <c r="CY79" s="427"/>
      <c r="CZ79" s="427"/>
      <c r="DA79" s="426"/>
      <c r="DB79" s="426"/>
      <c r="DC79" s="5"/>
      <c r="DG79" s="5"/>
      <c r="DH79" s="5"/>
      <c r="DI79" s="5"/>
      <c r="DJ79" s="5"/>
      <c r="DK79" s="5"/>
      <c r="DL79" s="5"/>
      <c r="DM79" s="5"/>
      <c r="DN79" s="5"/>
      <c r="DO79" s="5"/>
      <c r="DP79" s="5"/>
      <c r="DQ79" s="5"/>
      <c r="DR79" s="5"/>
      <c r="DS79" s="5"/>
      <c r="DT79" s="5"/>
      <c r="DU79" s="5"/>
      <c r="DW79" s="5"/>
      <c r="EA79" s="5"/>
      <c r="EB79" s="5"/>
      <c r="EC79" s="5"/>
      <c r="ED79" s="5"/>
      <c r="EE79" s="5"/>
      <c r="EF79" s="5"/>
      <c r="EG79" s="5"/>
      <c r="EH79" s="5"/>
      <c r="EI79" s="5"/>
      <c r="EJ79" s="5"/>
      <c r="EK79" s="5"/>
      <c r="EL79" s="5"/>
      <c r="EM79" s="5"/>
      <c r="EN79" s="5"/>
      <c r="EO79" s="5"/>
      <c r="EQ79" s="5"/>
      <c r="EU79" s="5"/>
      <c r="EV79" s="5"/>
      <c r="EW79" s="5"/>
      <c r="EX79" s="5"/>
      <c r="EY79" s="5"/>
      <c r="EZ79" s="5"/>
      <c r="FA79" s="5"/>
      <c r="FB79" s="5"/>
      <c r="FC79" s="5"/>
      <c r="FD79" s="5"/>
      <c r="FE79" s="5"/>
      <c r="FF79" s="5"/>
      <c r="FG79" s="5"/>
      <c r="FH79" s="5"/>
      <c r="FI79" s="5"/>
    </row>
    <row r="80" spans="1:167" s="2" customFormat="1" ht="24.95" customHeight="1" x14ac:dyDescent="0.25">
      <c r="A80" s="450" t="s">
        <v>300</v>
      </c>
      <c r="B80" s="1391" t="s">
        <v>356</v>
      </c>
      <c r="C80" s="1392"/>
      <c r="D80" s="1392"/>
      <c r="E80" s="1392"/>
      <c r="F80" s="1392"/>
      <c r="G80" s="1392"/>
      <c r="H80" s="1392"/>
      <c r="I80" s="1392"/>
      <c r="J80" s="1392"/>
      <c r="K80" s="1393"/>
      <c r="L80" s="1406" t="s">
        <v>353</v>
      </c>
      <c r="M80" s="1407"/>
      <c r="N80" s="1407"/>
      <c r="O80" s="1407"/>
      <c r="P80" s="1407"/>
      <c r="Q80" s="1407"/>
      <c r="R80" s="1407"/>
      <c r="S80" s="1407"/>
      <c r="T80" s="1407"/>
      <c r="U80" s="194"/>
      <c r="V80" s="479"/>
      <c r="W80" s="321" t="s">
        <v>300</v>
      </c>
      <c r="X80" s="1391" t="s">
        <v>356</v>
      </c>
      <c r="Y80" s="1392"/>
      <c r="Z80" s="1392"/>
      <c r="AA80" s="1392"/>
      <c r="AB80" s="1392"/>
      <c r="AC80" s="1392"/>
      <c r="AD80" s="1392"/>
      <c r="AE80" s="1392"/>
      <c r="AF80" s="1392"/>
      <c r="AG80" s="1393"/>
      <c r="AH80" s="1406" t="s">
        <v>353</v>
      </c>
      <c r="AI80" s="1407"/>
      <c r="AJ80" s="1407"/>
      <c r="AK80" s="1407"/>
      <c r="AL80" s="1407"/>
      <c r="AM80" s="1407"/>
      <c r="AN80" s="1407"/>
      <c r="AO80" s="1407"/>
      <c r="AP80" s="1407"/>
      <c r="AQ80" s="194"/>
      <c r="AR80" s="321" t="s">
        <v>300</v>
      </c>
      <c r="AS80" s="1391" t="s">
        <v>356</v>
      </c>
      <c r="AT80" s="1392"/>
      <c r="AU80" s="1392"/>
      <c r="AV80" s="1392"/>
      <c r="AW80" s="1392"/>
      <c r="AX80" s="1392"/>
      <c r="AY80" s="1392"/>
      <c r="AZ80" s="1392"/>
      <c r="BA80" s="1392"/>
      <c r="BB80" s="1393"/>
      <c r="BC80" s="1406" t="s">
        <v>353</v>
      </c>
      <c r="BD80" s="1407"/>
      <c r="BE80" s="1407"/>
      <c r="BF80" s="1407"/>
      <c r="BG80" s="1407"/>
      <c r="BH80" s="1407"/>
      <c r="BI80" s="1407"/>
      <c r="BJ80" s="1407"/>
      <c r="BK80" s="1407"/>
      <c r="BL80" s="194"/>
      <c r="BM80" s="321" t="s">
        <v>300</v>
      </c>
      <c r="BN80" s="1391" t="s">
        <v>356</v>
      </c>
      <c r="BO80" s="1392"/>
      <c r="BP80" s="1392"/>
      <c r="BQ80" s="1392"/>
      <c r="BR80" s="1392"/>
      <c r="BS80" s="1392"/>
      <c r="BT80" s="1392"/>
      <c r="BU80" s="1392"/>
      <c r="BV80" s="1392"/>
      <c r="BW80" s="1393"/>
      <c r="BX80" s="1406" t="s">
        <v>353</v>
      </c>
      <c r="BY80" s="1407"/>
      <c r="BZ80" s="1407"/>
      <c r="CA80" s="1407"/>
      <c r="CB80" s="1407"/>
      <c r="CC80" s="1407"/>
      <c r="CD80" s="1407"/>
      <c r="CE80" s="1407"/>
      <c r="CF80" s="1407"/>
      <c r="CG80" s="194"/>
      <c r="CH80" s="321" t="s">
        <v>300</v>
      </c>
      <c r="CI80" s="1391" t="s">
        <v>356</v>
      </c>
      <c r="CJ80" s="1392"/>
      <c r="CK80" s="1392"/>
      <c r="CL80" s="1392"/>
      <c r="CM80" s="1392"/>
      <c r="CN80" s="1392"/>
      <c r="CO80" s="1392"/>
      <c r="CP80" s="1392"/>
      <c r="CQ80" s="1392"/>
      <c r="CR80" s="1393"/>
      <c r="CS80" s="1406" t="s">
        <v>353</v>
      </c>
      <c r="CT80" s="1407"/>
      <c r="CU80" s="1407"/>
      <c r="CV80" s="1407"/>
      <c r="CW80" s="1407"/>
      <c r="CX80" s="1407"/>
      <c r="CY80" s="1407"/>
      <c r="CZ80" s="1407"/>
      <c r="DA80" s="1407"/>
      <c r="DB80" s="194"/>
      <c r="FK80" s="783"/>
    </row>
    <row r="81" spans="1:167" s="2" customFormat="1" ht="39.950000000000003" customHeight="1" x14ac:dyDescent="0.25">
      <c r="A81" s="450" t="s">
        <v>300</v>
      </c>
      <c r="B81" s="1394" t="s">
        <v>795</v>
      </c>
      <c r="C81" s="1395"/>
      <c r="D81" s="1395"/>
      <c r="E81" s="1395"/>
      <c r="F81" s="1395"/>
      <c r="G81" s="1395"/>
      <c r="H81" s="1395"/>
      <c r="I81" s="1395"/>
      <c r="J81" s="1395"/>
      <c r="K81" s="1396"/>
      <c r="L81" s="1406"/>
      <c r="M81" s="1407"/>
      <c r="N81" s="1407"/>
      <c r="O81" s="1407"/>
      <c r="P81" s="1407"/>
      <c r="Q81" s="1407"/>
      <c r="R81" s="1407"/>
      <c r="S81" s="1407"/>
      <c r="T81" s="1407"/>
      <c r="U81" s="194"/>
      <c r="V81" s="479"/>
      <c r="W81" s="321" t="s">
        <v>300</v>
      </c>
      <c r="X81" s="1394" t="s">
        <v>799</v>
      </c>
      <c r="Y81" s="1395"/>
      <c r="Z81" s="1395"/>
      <c r="AA81" s="1395"/>
      <c r="AB81" s="1395"/>
      <c r="AC81" s="1395"/>
      <c r="AD81" s="1395"/>
      <c r="AE81" s="1395"/>
      <c r="AF81" s="1395"/>
      <c r="AG81" s="1396"/>
      <c r="AH81" s="1406"/>
      <c r="AI81" s="1407"/>
      <c r="AJ81" s="1407"/>
      <c r="AK81" s="1407"/>
      <c r="AL81" s="1407"/>
      <c r="AM81" s="1407"/>
      <c r="AN81" s="1407"/>
      <c r="AO81" s="1407"/>
      <c r="AP81" s="1407"/>
      <c r="AQ81" s="194"/>
      <c r="AR81" s="321" t="s">
        <v>300</v>
      </c>
      <c r="AS81" s="1394" t="s">
        <v>354</v>
      </c>
      <c r="AT81" s="1395"/>
      <c r="AU81" s="1395"/>
      <c r="AV81" s="1395"/>
      <c r="AW81" s="1395"/>
      <c r="AX81" s="1395"/>
      <c r="AY81" s="1395"/>
      <c r="AZ81" s="1395"/>
      <c r="BA81" s="1395"/>
      <c r="BB81" s="1396"/>
      <c r="BC81" s="1406"/>
      <c r="BD81" s="1407"/>
      <c r="BE81" s="1407"/>
      <c r="BF81" s="1407"/>
      <c r="BG81" s="1407"/>
      <c r="BH81" s="1407"/>
      <c r="BI81" s="1407"/>
      <c r="BJ81" s="1407"/>
      <c r="BK81" s="1407"/>
      <c r="BL81" s="194"/>
      <c r="BM81" s="321" t="s">
        <v>300</v>
      </c>
      <c r="BN81" s="1394" t="s">
        <v>355</v>
      </c>
      <c r="BO81" s="1395"/>
      <c r="BP81" s="1395"/>
      <c r="BQ81" s="1395"/>
      <c r="BR81" s="1395"/>
      <c r="BS81" s="1395"/>
      <c r="BT81" s="1395"/>
      <c r="BU81" s="1395"/>
      <c r="BV81" s="1395"/>
      <c r="BW81" s="1396"/>
      <c r="BX81" s="1406"/>
      <c r="BY81" s="1407"/>
      <c r="BZ81" s="1407"/>
      <c r="CA81" s="1407"/>
      <c r="CB81" s="1407"/>
      <c r="CC81" s="1407"/>
      <c r="CD81" s="1407"/>
      <c r="CE81" s="1407"/>
      <c r="CF81" s="1407"/>
      <c r="CG81" s="194"/>
      <c r="CH81" s="321" t="s">
        <v>300</v>
      </c>
      <c r="CI81" s="1394" t="s">
        <v>407</v>
      </c>
      <c r="CJ81" s="1395"/>
      <c r="CK81" s="1395"/>
      <c r="CL81" s="1395"/>
      <c r="CM81" s="1395"/>
      <c r="CN81" s="1395"/>
      <c r="CO81" s="1395"/>
      <c r="CP81" s="1395"/>
      <c r="CQ81" s="1395"/>
      <c r="CR81" s="1396"/>
      <c r="CS81" s="1406"/>
      <c r="CT81" s="1407"/>
      <c r="CU81" s="1407"/>
      <c r="CV81" s="1407"/>
      <c r="CW81" s="1407"/>
      <c r="CX81" s="1407"/>
      <c r="CY81" s="1407"/>
      <c r="CZ81" s="1407"/>
      <c r="DA81" s="1407"/>
      <c r="DB81" s="194"/>
      <c r="FK81" s="783"/>
    </row>
    <row r="82" spans="1:167" s="2" customFormat="1" ht="44.1" customHeight="1" thickBot="1" x14ac:dyDescent="0.3">
      <c r="A82" s="450" t="s">
        <v>300</v>
      </c>
      <c r="B82" s="1443" t="s">
        <v>357</v>
      </c>
      <c r="C82" s="1444"/>
      <c r="D82" s="1444"/>
      <c r="E82" s="1444"/>
      <c r="F82" s="1444"/>
      <c r="G82" s="1444"/>
      <c r="H82" s="1444"/>
      <c r="I82" s="1444"/>
      <c r="J82" s="1444"/>
      <c r="K82" s="1445"/>
      <c r="L82" s="1420">
        <f ca="1">NOW()+1</f>
        <v>46123.74738414352</v>
      </c>
      <c r="M82" s="1421"/>
      <c r="N82" s="1421"/>
      <c r="O82" s="1421"/>
      <c r="P82" s="1421"/>
      <c r="Q82" s="1421"/>
      <c r="R82" s="1421"/>
      <c r="S82" s="1421"/>
      <c r="T82" s="1421"/>
      <c r="U82" s="194"/>
      <c r="V82" s="479"/>
      <c r="W82" s="321" t="s">
        <v>300</v>
      </c>
      <c r="X82" s="1451" t="s">
        <v>357</v>
      </c>
      <c r="Y82" s="1452"/>
      <c r="Z82" s="1452"/>
      <c r="AA82" s="1452"/>
      <c r="AB82" s="1452"/>
      <c r="AC82" s="1452"/>
      <c r="AD82" s="1452"/>
      <c r="AE82" s="1452"/>
      <c r="AF82" s="1452"/>
      <c r="AG82" s="1453"/>
      <c r="AH82" s="1420">
        <f ca="1">NOW()+1</f>
        <v>46123.74738414352</v>
      </c>
      <c r="AI82" s="1421"/>
      <c r="AJ82" s="1421"/>
      <c r="AK82" s="1421"/>
      <c r="AL82" s="1421"/>
      <c r="AM82" s="1421"/>
      <c r="AN82" s="1421"/>
      <c r="AO82" s="1421"/>
      <c r="AP82" s="1421"/>
      <c r="AQ82" s="194"/>
      <c r="AR82" s="321" t="s">
        <v>300</v>
      </c>
      <c r="AS82" s="1443" t="s">
        <v>357</v>
      </c>
      <c r="AT82" s="1444"/>
      <c r="AU82" s="1444"/>
      <c r="AV82" s="1444"/>
      <c r="AW82" s="1444"/>
      <c r="AX82" s="1444"/>
      <c r="AY82" s="1444"/>
      <c r="AZ82" s="1444"/>
      <c r="BA82" s="1444"/>
      <c r="BB82" s="1445"/>
      <c r="BC82" s="1420">
        <f ca="1">NOW()+1</f>
        <v>46123.74738414352</v>
      </c>
      <c r="BD82" s="1421"/>
      <c r="BE82" s="1421"/>
      <c r="BF82" s="1421"/>
      <c r="BG82" s="1421"/>
      <c r="BH82" s="1421"/>
      <c r="BI82" s="1421"/>
      <c r="BJ82" s="1421"/>
      <c r="BK82" s="1421"/>
      <c r="BL82" s="194"/>
      <c r="BM82" s="321" t="s">
        <v>300</v>
      </c>
      <c r="BN82" s="1443" t="s">
        <v>357</v>
      </c>
      <c r="BO82" s="1444"/>
      <c r="BP82" s="1444"/>
      <c r="BQ82" s="1444"/>
      <c r="BR82" s="1444"/>
      <c r="BS82" s="1444"/>
      <c r="BT82" s="1444"/>
      <c r="BU82" s="1444"/>
      <c r="BV82" s="1444"/>
      <c r="BW82" s="1445"/>
      <c r="BX82" s="1420">
        <f ca="1">NOW()+1</f>
        <v>46123.74738414352</v>
      </c>
      <c r="BY82" s="1421"/>
      <c r="BZ82" s="1421"/>
      <c r="CA82" s="1421"/>
      <c r="CB82" s="1421"/>
      <c r="CC82" s="1421"/>
      <c r="CD82" s="1421"/>
      <c r="CE82" s="1421"/>
      <c r="CF82" s="1421"/>
      <c r="CG82" s="194"/>
      <c r="CH82" s="321" t="s">
        <v>300</v>
      </c>
      <c r="CI82" s="1443" t="s">
        <v>357</v>
      </c>
      <c r="CJ82" s="1444"/>
      <c r="CK82" s="1444"/>
      <c r="CL82" s="1444"/>
      <c r="CM82" s="1444"/>
      <c r="CN82" s="1444"/>
      <c r="CO82" s="1444"/>
      <c r="CP82" s="1444"/>
      <c r="CQ82" s="1444"/>
      <c r="CR82" s="1445"/>
      <c r="CS82" s="1420">
        <f ca="1">NOW()+1</f>
        <v>46123.74738414352</v>
      </c>
      <c r="CT82" s="1421"/>
      <c r="CU82" s="1421"/>
      <c r="CV82" s="1421"/>
      <c r="CW82" s="1421"/>
      <c r="CX82" s="1421"/>
      <c r="CY82" s="1421"/>
      <c r="CZ82" s="1421"/>
      <c r="DA82" s="1421"/>
      <c r="DB82" s="194"/>
      <c r="FK82" s="783"/>
    </row>
    <row r="83" spans="1:167" s="4" customFormat="1" ht="6" customHeight="1" thickBot="1" x14ac:dyDescent="0.3">
      <c r="A83" s="450" t="s">
        <v>300</v>
      </c>
      <c r="B83" s="1390"/>
      <c r="C83" s="1390"/>
      <c r="D83" s="1390"/>
      <c r="E83" s="1390"/>
      <c r="F83" s="1390"/>
      <c r="G83" s="1390"/>
      <c r="H83" s="1390"/>
      <c r="I83" s="1390"/>
      <c r="J83" s="1390"/>
      <c r="K83" s="1390"/>
      <c r="L83" s="1390"/>
      <c r="M83" s="1390"/>
      <c r="N83" s="1390"/>
      <c r="O83" s="1390"/>
      <c r="P83" s="1390"/>
      <c r="Q83" s="1390"/>
      <c r="R83" s="1390"/>
      <c r="S83" s="1390"/>
      <c r="T83" s="1390"/>
      <c r="U83" s="194"/>
      <c r="V83" s="479"/>
      <c r="W83" s="321" t="s">
        <v>300</v>
      </c>
      <c r="X83" s="1390"/>
      <c r="Y83" s="1390"/>
      <c r="Z83" s="1390"/>
      <c r="AA83" s="1390"/>
      <c r="AB83" s="1390"/>
      <c r="AC83" s="1390"/>
      <c r="AD83" s="1390"/>
      <c r="AE83" s="1390"/>
      <c r="AF83" s="1390"/>
      <c r="AG83" s="1390"/>
      <c r="AH83" s="1390"/>
      <c r="AI83" s="1390"/>
      <c r="AJ83" s="1390"/>
      <c r="AK83" s="1390"/>
      <c r="AL83" s="1390"/>
      <c r="AM83" s="1390"/>
      <c r="AN83" s="1390"/>
      <c r="AO83" s="1390"/>
      <c r="AP83" s="1390"/>
      <c r="AQ83" s="194"/>
      <c r="AR83" s="321" t="s">
        <v>300</v>
      </c>
      <c r="AS83" s="1390"/>
      <c r="AT83" s="1390"/>
      <c r="AU83" s="1390"/>
      <c r="AV83" s="1390"/>
      <c r="AW83" s="1390"/>
      <c r="AX83" s="1390"/>
      <c r="AY83" s="1390"/>
      <c r="AZ83" s="1390"/>
      <c r="BA83" s="1390"/>
      <c r="BB83" s="1390"/>
      <c r="BC83" s="1390"/>
      <c r="BD83" s="1390"/>
      <c r="BE83" s="1390"/>
      <c r="BF83" s="1390"/>
      <c r="BG83" s="1390"/>
      <c r="BH83" s="1390"/>
      <c r="BI83" s="1390"/>
      <c r="BJ83" s="1390"/>
      <c r="BK83" s="1390"/>
      <c r="BL83" s="194"/>
      <c r="BM83" s="321" t="s">
        <v>300</v>
      </c>
      <c r="BN83" s="1390"/>
      <c r="BO83" s="1390"/>
      <c r="BP83" s="1390"/>
      <c r="BQ83" s="1390"/>
      <c r="BR83" s="1390"/>
      <c r="BS83" s="1390"/>
      <c r="BT83" s="1390"/>
      <c r="BU83" s="1390"/>
      <c r="BV83" s="1390"/>
      <c r="BW83" s="1390"/>
      <c r="BX83" s="1390"/>
      <c r="BY83" s="1390"/>
      <c r="BZ83" s="1390"/>
      <c r="CA83" s="1390"/>
      <c r="CB83" s="1390"/>
      <c r="CC83" s="1390"/>
      <c r="CD83" s="1390"/>
      <c r="CE83" s="1390"/>
      <c r="CF83" s="1390"/>
      <c r="CG83" s="194"/>
      <c r="CH83" s="321" t="s">
        <v>300</v>
      </c>
      <c r="CI83" s="1390"/>
      <c r="CJ83" s="1390"/>
      <c r="CK83" s="1390"/>
      <c r="CL83" s="1390"/>
      <c r="CM83" s="1390"/>
      <c r="CN83" s="1390"/>
      <c r="CO83" s="1390"/>
      <c r="CP83" s="1390"/>
      <c r="CQ83" s="1390"/>
      <c r="CR83" s="1390"/>
      <c r="CS83" s="1390"/>
      <c r="CT83" s="1390"/>
      <c r="CU83" s="1390"/>
      <c r="CV83" s="1390"/>
      <c r="CW83" s="1390"/>
      <c r="CX83" s="1390"/>
      <c r="CY83" s="1390"/>
      <c r="CZ83" s="1390"/>
      <c r="DA83" s="1390"/>
      <c r="DB83" s="194"/>
      <c r="FK83" s="784"/>
    </row>
    <row r="84" spans="1:167" ht="32.1" customHeight="1" thickBot="1" x14ac:dyDescent="0.3">
      <c r="A84" s="449" t="s">
        <v>300</v>
      </c>
      <c r="B84" s="452" t="s">
        <v>0</v>
      </c>
      <c r="C84" s="248" t="s">
        <v>168</v>
      </c>
      <c r="D84" s="668" t="str">
        <f>D6</f>
        <v>Extra</v>
      </c>
      <c r="E84" s="667" t="str">
        <f t="shared" ref="E84:S84" si="153">E6</f>
        <v>DBQ</v>
      </c>
      <c r="F84" s="458" t="str">
        <f t="shared" si="153"/>
        <v>Extra</v>
      </c>
      <c r="G84" s="458" t="str">
        <f t="shared" si="153"/>
        <v>SJE</v>
      </c>
      <c r="H84" s="458" t="str">
        <f t="shared" si="153"/>
        <v>YRK</v>
      </c>
      <c r="I84" s="458" t="str">
        <f t="shared" si="153"/>
        <v>KEL</v>
      </c>
      <c r="J84" s="458" t="str">
        <f t="shared" si="153"/>
        <v>BC</v>
      </c>
      <c r="K84" s="458" t="str">
        <f t="shared" si="153"/>
        <v>SGK</v>
      </c>
      <c r="L84" s="458" t="str">
        <f t="shared" si="153"/>
        <v>KML</v>
      </c>
      <c r="M84" s="458" t="str">
        <f t="shared" si="153"/>
        <v>BWA</v>
      </c>
      <c r="N84" s="458" t="str">
        <f t="shared" si="153"/>
        <v>RAG</v>
      </c>
      <c r="O84" s="458" t="str">
        <f t="shared" si="153"/>
        <v>KDW</v>
      </c>
      <c r="P84" s="458" t="str">
        <f t="shared" si="153"/>
        <v>WED</v>
      </c>
      <c r="Q84" s="458" t="str">
        <f t="shared" si="153"/>
        <v>RAN</v>
      </c>
      <c r="R84" s="458" t="str">
        <f t="shared" si="153"/>
        <v>DAL</v>
      </c>
      <c r="S84" s="459" t="str">
        <f t="shared" si="153"/>
        <v>SRP</v>
      </c>
      <c r="T84" s="453" t="s">
        <v>236</v>
      </c>
      <c r="U84" s="194"/>
      <c r="W84" s="440" t="s">
        <v>300</v>
      </c>
      <c r="X84" s="452" t="s">
        <v>0</v>
      </c>
      <c r="Y84" s="248" t="s">
        <v>168</v>
      </c>
      <c r="Z84" s="457" t="str">
        <f>Z6</f>
        <v>Extra</v>
      </c>
      <c r="AA84" s="667" t="str">
        <f t="shared" ref="AA84:AO84" si="154">AA6</f>
        <v>DBQ</v>
      </c>
      <c r="AB84" s="458" t="str">
        <f t="shared" si="154"/>
        <v>Extra</v>
      </c>
      <c r="AC84" s="458" t="str">
        <f t="shared" si="154"/>
        <v>SJE</v>
      </c>
      <c r="AD84" s="458" t="str">
        <f t="shared" si="154"/>
        <v>YRK</v>
      </c>
      <c r="AE84" s="458" t="str">
        <f t="shared" si="154"/>
        <v>KEL</v>
      </c>
      <c r="AF84" s="458" t="str">
        <f t="shared" si="154"/>
        <v>BC</v>
      </c>
      <c r="AG84" s="458" t="str">
        <f t="shared" si="154"/>
        <v>SGK</v>
      </c>
      <c r="AH84" s="458" t="str">
        <f t="shared" si="154"/>
        <v>KML</v>
      </c>
      <c r="AI84" s="458" t="str">
        <f t="shared" si="154"/>
        <v>BWA</v>
      </c>
      <c r="AJ84" s="458" t="str">
        <f t="shared" si="154"/>
        <v>RAG</v>
      </c>
      <c r="AK84" s="458" t="str">
        <f t="shared" si="154"/>
        <v>KDW</v>
      </c>
      <c r="AL84" s="458" t="str">
        <f t="shared" si="154"/>
        <v>WED</v>
      </c>
      <c r="AM84" s="458" t="str">
        <f t="shared" si="154"/>
        <v>RAN</v>
      </c>
      <c r="AN84" s="458" t="str">
        <f t="shared" si="154"/>
        <v>DAL</v>
      </c>
      <c r="AO84" s="459" t="str">
        <f t="shared" si="154"/>
        <v>SRP</v>
      </c>
      <c r="AP84" s="453" t="s">
        <v>236</v>
      </c>
      <c r="AQ84" s="194"/>
      <c r="AR84" s="440" t="s">
        <v>300</v>
      </c>
      <c r="AS84" s="452" t="s">
        <v>0</v>
      </c>
      <c r="AT84" s="248" t="s">
        <v>168</v>
      </c>
      <c r="AU84" s="457" t="str">
        <f>AU6</f>
        <v>Extra</v>
      </c>
      <c r="AV84" s="667" t="str">
        <f t="shared" ref="AV84:BJ84" si="155">AV6</f>
        <v>DBQ</v>
      </c>
      <c r="AW84" s="458" t="str">
        <f t="shared" si="155"/>
        <v>Extra</v>
      </c>
      <c r="AX84" s="458" t="str">
        <f t="shared" si="155"/>
        <v>SJE</v>
      </c>
      <c r="AY84" s="458" t="str">
        <f t="shared" si="155"/>
        <v>YRK</v>
      </c>
      <c r="AZ84" s="458" t="str">
        <f t="shared" si="155"/>
        <v>KEL</v>
      </c>
      <c r="BA84" s="458" t="str">
        <f t="shared" si="155"/>
        <v>BC</v>
      </c>
      <c r="BB84" s="458" t="str">
        <f t="shared" si="155"/>
        <v>SGK</v>
      </c>
      <c r="BC84" s="458" t="str">
        <f t="shared" si="155"/>
        <v>KML</v>
      </c>
      <c r="BD84" s="458" t="str">
        <f t="shared" si="155"/>
        <v>BWA</v>
      </c>
      <c r="BE84" s="458" t="str">
        <f t="shared" si="155"/>
        <v>RAG</v>
      </c>
      <c r="BF84" s="458" t="str">
        <f t="shared" si="155"/>
        <v>KDW</v>
      </c>
      <c r="BG84" s="458" t="str">
        <f t="shared" si="155"/>
        <v>WED</v>
      </c>
      <c r="BH84" s="458" t="str">
        <f t="shared" si="155"/>
        <v>RAN</v>
      </c>
      <c r="BI84" s="458" t="str">
        <f t="shared" si="155"/>
        <v>DAL</v>
      </c>
      <c r="BJ84" s="459" t="str">
        <f t="shared" si="155"/>
        <v>SRP</v>
      </c>
      <c r="BK84" s="453" t="s">
        <v>236</v>
      </c>
      <c r="BL84" s="194"/>
      <c r="BM84" s="440" t="s">
        <v>300</v>
      </c>
      <c r="BN84" s="452" t="s">
        <v>0</v>
      </c>
      <c r="BO84" s="248" t="s">
        <v>168</v>
      </c>
      <c r="BP84" s="457" t="str">
        <f>BP6</f>
        <v>Extra</v>
      </c>
      <c r="BQ84" s="667" t="str">
        <f t="shared" ref="BQ84:CE84" si="156">BQ6</f>
        <v>DBQ</v>
      </c>
      <c r="BR84" s="458" t="str">
        <f t="shared" si="156"/>
        <v>Extra</v>
      </c>
      <c r="BS84" s="458" t="str">
        <f t="shared" si="156"/>
        <v>SJE</v>
      </c>
      <c r="BT84" s="458" t="str">
        <f t="shared" si="156"/>
        <v>YRK</v>
      </c>
      <c r="BU84" s="458" t="str">
        <f t="shared" si="156"/>
        <v>KEL</v>
      </c>
      <c r="BV84" s="458" t="str">
        <f t="shared" si="156"/>
        <v>BC</v>
      </c>
      <c r="BW84" s="458" t="str">
        <f t="shared" si="156"/>
        <v>SGK</v>
      </c>
      <c r="BX84" s="458" t="str">
        <f t="shared" si="156"/>
        <v>KML</v>
      </c>
      <c r="BY84" s="458" t="str">
        <f t="shared" si="156"/>
        <v>BWA</v>
      </c>
      <c r="BZ84" s="458" t="str">
        <f t="shared" si="156"/>
        <v>RAG</v>
      </c>
      <c r="CA84" s="458" t="str">
        <f t="shared" si="156"/>
        <v>KDW</v>
      </c>
      <c r="CB84" s="458" t="str">
        <f t="shared" si="156"/>
        <v>WED</v>
      </c>
      <c r="CC84" s="458" t="str">
        <f t="shared" si="156"/>
        <v>RAN</v>
      </c>
      <c r="CD84" s="458" t="str">
        <f t="shared" si="156"/>
        <v>DAL</v>
      </c>
      <c r="CE84" s="459" t="str">
        <f t="shared" si="156"/>
        <v>SRP</v>
      </c>
      <c r="CF84" s="453" t="s">
        <v>236</v>
      </c>
      <c r="CG84" s="194"/>
      <c r="CH84" s="440" t="s">
        <v>300</v>
      </c>
      <c r="CI84" s="452" t="s">
        <v>0</v>
      </c>
      <c r="CJ84" s="248" t="s">
        <v>168</v>
      </c>
      <c r="CK84" s="457" t="str">
        <f>CK6</f>
        <v>Extra</v>
      </c>
      <c r="CL84" s="667" t="str">
        <f t="shared" ref="CL84:CZ84" si="157">CL6</f>
        <v>DBQ</v>
      </c>
      <c r="CM84" s="458" t="str">
        <f t="shared" si="157"/>
        <v>Extra</v>
      </c>
      <c r="CN84" s="458" t="str">
        <f t="shared" si="157"/>
        <v>SJE</v>
      </c>
      <c r="CO84" s="458" t="str">
        <f t="shared" si="157"/>
        <v>YRK</v>
      </c>
      <c r="CP84" s="458" t="str">
        <f t="shared" si="157"/>
        <v>KEL</v>
      </c>
      <c r="CQ84" s="458" t="str">
        <f t="shared" si="157"/>
        <v>BC</v>
      </c>
      <c r="CR84" s="458" t="str">
        <f t="shared" si="157"/>
        <v>SGK</v>
      </c>
      <c r="CS84" s="458" t="str">
        <f t="shared" si="157"/>
        <v>KML</v>
      </c>
      <c r="CT84" s="458" t="str">
        <f t="shared" si="157"/>
        <v>BWA</v>
      </c>
      <c r="CU84" s="458" t="str">
        <f t="shared" si="157"/>
        <v>RAG</v>
      </c>
      <c r="CV84" s="458" t="str">
        <f t="shared" si="157"/>
        <v>KDW</v>
      </c>
      <c r="CW84" s="458" t="str">
        <f t="shared" si="157"/>
        <v>WED</v>
      </c>
      <c r="CX84" s="458" t="str">
        <f t="shared" si="157"/>
        <v>RAN</v>
      </c>
      <c r="CY84" s="458" t="str">
        <f t="shared" si="157"/>
        <v>DAL</v>
      </c>
      <c r="CZ84" s="459" t="str">
        <f t="shared" si="157"/>
        <v>SRP</v>
      </c>
      <c r="DA84" s="453" t="s">
        <v>236</v>
      </c>
      <c r="DB84" s="194"/>
      <c r="DC84" s="5"/>
      <c r="DG84" s="5"/>
      <c r="DH84" s="5"/>
      <c r="DI84" s="5"/>
      <c r="DJ84" s="5"/>
      <c r="DK84" s="5"/>
      <c r="DL84" s="5"/>
      <c r="DM84" s="5"/>
      <c r="DN84" s="5"/>
      <c r="DO84" s="5"/>
      <c r="DP84" s="5"/>
      <c r="DQ84" s="5"/>
      <c r="DR84" s="5"/>
      <c r="DS84" s="5"/>
      <c r="DT84" s="5"/>
      <c r="DU84" s="5"/>
      <c r="DW84" s="5"/>
      <c r="EA84" s="5"/>
      <c r="EB84" s="5"/>
      <c r="EC84" s="5"/>
      <c r="ED84" s="5"/>
      <c r="EE84" s="5"/>
      <c r="EF84" s="5"/>
      <c r="EG84" s="5"/>
      <c r="EH84" s="5"/>
      <c r="EI84" s="5"/>
      <c r="EJ84" s="5"/>
      <c r="EK84" s="5"/>
      <c r="EL84" s="5"/>
      <c r="EM84" s="5"/>
      <c r="EN84" s="5"/>
      <c r="EO84" s="5"/>
      <c r="EQ84" s="5"/>
      <c r="EU84" s="5"/>
      <c r="EV84" s="5"/>
      <c r="EW84" s="5"/>
      <c r="EX84" s="5"/>
      <c r="EY84" s="5"/>
      <c r="EZ84" s="5"/>
      <c r="FA84" s="5"/>
      <c r="FB84" s="5"/>
      <c r="FC84" s="5"/>
      <c r="FD84" s="5"/>
      <c r="FE84" s="5"/>
      <c r="FF84" s="5"/>
      <c r="FG84" s="5"/>
      <c r="FH84" s="5"/>
      <c r="FI84" s="5"/>
    </row>
    <row r="85" spans="1:167" ht="20.100000000000001" customHeight="1" x14ac:dyDescent="0.25">
      <c r="A85" s="449" t="str">
        <f>IF(T85&gt;0,"Y","N")</f>
        <v>N</v>
      </c>
      <c r="B85" s="525" t="str">
        <f t="shared" ref="B85:C104" si="158">B7</f>
        <v xml:space="preserve">Bread </v>
      </c>
      <c r="C85" s="564" t="str">
        <f t="shared" si="158"/>
        <v>BR1</v>
      </c>
      <c r="D85" s="267">
        <f>'Delivery Summary'!D7</f>
        <v>0</v>
      </c>
      <c r="E85" s="454"/>
      <c r="F85" s="265"/>
      <c r="G85" s="265"/>
      <c r="H85" s="266"/>
      <c r="I85" s="266"/>
      <c r="J85" s="266"/>
      <c r="K85" s="266"/>
      <c r="L85" s="266"/>
      <c r="M85" s="266"/>
      <c r="N85" s="266"/>
      <c r="O85" s="266"/>
      <c r="P85" s="266"/>
      <c r="Q85" s="266"/>
      <c r="R85" s="266"/>
      <c r="S85" s="456"/>
      <c r="T85" s="455">
        <f>SUM(E85:S85)</f>
        <v>0</v>
      </c>
      <c r="U85" s="1450" t="s">
        <v>361</v>
      </c>
      <c r="W85" s="440" t="str">
        <f>IF(AP85&gt;0,"Y","N")</f>
        <v>N</v>
      </c>
      <c r="X85" s="525" t="str">
        <f t="shared" ref="X85:Y104" si="159">X7</f>
        <v xml:space="preserve">Bread </v>
      </c>
      <c r="Y85" s="564" t="str">
        <f t="shared" si="159"/>
        <v>BR1</v>
      </c>
      <c r="Z85" s="267">
        <f>'Delivery Summary'!D7</f>
        <v>0</v>
      </c>
      <c r="AA85" s="454"/>
      <c r="AB85" s="1353"/>
      <c r="AC85" s="1353"/>
      <c r="AD85" s="266"/>
      <c r="AE85" s="266"/>
      <c r="AF85" s="266"/>
      <c r="AG85" s="266"/>
      <c r="AH85" s="266"/>
      <c r="AI85" s="266"/>
      <c r="AJ85" s="266"/>
      <c r="AK85" s="266"/>
      <c r="AL85" s="266"/>
      <c r="AM85" s="266"/>
      <c r="AN85" s="266"/>
      <c r="AO85" s="456"/>
      <c r="AP85" s="455">
        <f>SUM(AA85:AO85)</f>
        <v>0</v>
      </c>
      <c r="AQ85" s="1450" t="s">
        <v>361</v>
      </c>
      <c r="AR85" s="440" t="str">
        <f>IF(BK85&gt;0,"Y","N")</f>
        <v>N</v>
      </c>
      <c r="AS85" s="525" t="str">
        <f t="shared" ref="AS85:AT104" si="160">AS7</f>
        <v xml:space="preserve">Bread </v>
      </c>
      <c r="AT85" s="564" t="str">
        <f t="shared" si="160"/>
        <v>BR1</v>
      </c>
      <c r="AU85" s="267">
        <f>'Delivery Summary'!D7</f>
        <v>0</v>
      </c>
      <c r="AV85" s="454"/>
      <c r="AW85" s="265"/>
      <c r="AX85" s="265"/>
      <c r="AY85" s="266"/>
      <c r="AZ85" s="266"/>
      <c r="BA85" s="266"/>
      <c r="BB85" s="266"/>
      <c r="BC85" s="266"/>
      <c r="BD85" s="266"/>
      <c r="BE85" s="266"/>
      <c r="BF85" s="266"/>
      <c r="BG85" s="266"/>
      <c r="BH85" s="266"/>
      <c r="BI85" s="266"/>
      <c r="BJ85" s="456"/>
      <c r="BK85" s="455">
        <f>SUM(AV85:BJ85)</f>
        <v>0</v>
      </c>
      <c r="BL85" s="1450" t="s">
        <v>361</v>
      </c>
      <c r="BM85" s="440" t="str">
        <f>IF(CF85&gt;0,"Y","N")</f>
        <v>N</v>
      </c>
      <c r="BN85" s="525" t="str">
        <f t="shared" ref="BN85:BO104" si="161">BN7</f>
        <v xml:space="preserve">Bread </v>
      </c>
      <c r="BO85" s="564" t="str">
        <f t="shared" si="161"/>
        <v>BR1</v>
      </c>
      <c r="BP85" s="267">
        <f>'Delivery Summary'!D7</f>
        <v>0</v>
      </c>
      <c r="BQ85" s="454"/>
      <c r="BR85" s="265"/>
      <c r="BS85" s="265"/>
      <c r="BT85" s="266"/>
      <c r="BU85" s="266"/>
      <c r="BV85" s="266"/>
      <c r="BW85" s="266"/>
      <c r="BX85" s="266"/>
      <c r="BY85" s="266"/>
      <c r="BZ85" s="266"/>
      <c r="CA85" s="266"/>
      <c r="CB85" s="266"/>
      <c r="CC85" s="266"/>
      <c r="CD85" s="266"/>
      <c r="CE85" s="456"/>
      <c r="CF85" s="455">
        <f>SUM(BQ85:CE85)</f>
        <v>0</v>
      </c>
      <c r="CG85" s="1450" t="s">
        <v>361</v>
      </c>
      <c r="CH85" s="440" t="str">
        <f>IF(DA85&gt;0,"Y","N")</f>
        <v>N</v>
      </c>
      <c r="CI85" s="525" t="str">
        <f t="shared" ref="CI85:CJ104" si="162">CI7</f>
        <v xml:space="preserve">Bread </v>
      </c>
      <c r="CJ85" s="564" t="str">
        <f t="shared" si="162"/>
        <v>BR1</v>
      </c>
      <c r="CK85" s="267">
        <f>'Delivery Summary'!D7</f>
        <v>0</v>
      </c>
      <c r="CL85" s="265"/>
      <c r="CM85" s="265"/>
      <c r="CN85" s="265"/>
      <c r="CO85" s="266"/>
      <c r="CP85" s="266"/>
      <c r="CQ85" s="266"/>
      <c r="CR85" s="266"/>
      <c r="CS85" s="266"/>
      <c r="CT85" s="266"/>
      <c r="CU85" s="266"/>
      <c r="CV85" s="266"/>
      <c r="CW85" s="266"/>
      <c r="CX85" s="266"/>
      <c r="CY85" s="266"/>
      <c r="CZ85" s="456"/>
      <c r="DA85" s="455">
        <f>SUM(CL85:CZ85)</f>
        <v>0</v>
      </c>
      <c r="DB85" s="1450" t="s">
        <v>361</v>
      </c>
      <c r="DC85" s="5"/>
      <c r="DG85" s="5"/>
      <c r="DH85" s="5"/>
      <c r="DI85" s="5"/>
      <c r="DJ85" s="5"/>
      <c r="DK85" s="5"/>
      <c r="DL85" s="5"/>
      <c r="DM85" s="5"/>
      <c r="DN85" s="5"/>
      <c r="DO85" s="5"/>
      <c r="DP85" s="5"/>
      <c r="DQ85" s="5"/>
      <c r="DR85" s="5"/>
      <c r="DS85" s="5"/>
      <c r="DT85" s="5"/>
      <c r="DU85" s="5"/>
      <c r="DW85" s="5"/>
      <c r="EA85" s="5"/>
      <c r="EB85" s="5"/>
      <c r="EC85" s="5"/>
      <c r="ED85" s="5"/>
      <c r="EE85" s="5"/>
      <c r="EF85" s="5"/>
      <c r="EG85" s="5"/>
      <c r="EH85" s="5"/>
      <c r="EI85" s="5"/>
      <c r="EJ85" s="5"/>
      <c r="EK85" s="5"/>
      <c r="EL85" s="5"/>
      <c r="EM85" s="5"/>
      <c r="EN85" s="5"/>
      <c r="EO85" s="5"/>
      <c r="EQ85" s="5"/>
      <c r="EU85" s="5"/>
      <c r="EV85" s="5"/>
      <c r="EW85" s="5"/>
      <c r="EX85" s="5"/>
      <c r="EY85" s="5"/>
      <c r="EZ85" s="5"/>
      <c r="FA85" s="5"/>
      <c r="FB85" s="5"/>
      <c r="FC85" s="5"/>
      <c r="FD85" s="5"/>
      <c r="FE85" s="5"/>
      <c r="FF85" s="5"/>
      <c r="FG85" s="5"/>
      <c r="FH85" s="5"/>
      <c r="FI85" s="5"/>
    </row>
    <row r="86" spans="1:167" ht="20.100000000000001" customHeight="1" x14ac:dyDescent="0.25">
      <c r="A86" s="449" t="str">
        <f t="shared" ref="A86:A151" si="163">IF(T86&gt;0,"Y","N")</f>
        <v>N</v>
      </c>
      <c r="B86" s="526" t="str">
        <f t="shared" si="158"/>
        <v>Kurakkan Sandwich Slice Pack</v>
      </c>
      <c r="C86" s="565" t="str">
        <f t="shared" si="158"/>
        <v>BR9</v>
      </c>
      <c r="D86" s="269">
        <f>'Delivery Summary'!D8</f>
        <v>0</v>
      </c>
      <c r="E86" s="428"/>
      <c r="F86" s="428"/>
      <c r="G86" s="428"/>
      <c r="H86" s="428"/>
      <c r="I86" s="428"/>
      <c r="J86" s="428"/>
      <c r="K86" s="428"/>
      <c r="L86" s="428"/>
      <c r="M86" s="270"/>
      <c r="N86" s="428"/>
      <c r="O86" s="428"/>
      <c r="P86" s="428"/>
      <c r="Q86" s="428"/>
      <c r="R86" s="428"/>
      <c r="S86" s="429"/>
      <c r="T86" s="430">
        <f t="shared" ref="T86:T149" si="164">SUM(E86:S86)</f>
        <v>0</v>
      </c>
      <c r="U86" s="1450"/>
      <c r="W86" s="440" t="str">
        <f t="shared" ref="W86:W151" si="165">IF(AP86&gt;0,"Y","N")</f>
        <v>N</v>
      </c>
      <c r="X86" s="526" t="str">
        <f t="shared" si="159"/>
        <v>Kurakkan Sandwich Slice Pack</v>
      </c>
      <c r="Y86" s="565" t="str">
        <f t="shared" si="159"/>
        <v>BR9</v>
      </c>
      <c r="Z86" s="269">
        <f>'Delivery Summary'!D8</f>
        <v>0</v>
      </c>
      <c r="AA86" s="428"/>
      <c r="AB86" s="428"/>
      <c r="AC86" s="428"/>
      <c r="AD86" s="428"/>
      <c r="AE86" s="428"/>
      <c r="AF86" s="428"/>
      <c r="AG86" s="428"/>
      <c r="AH86" s="428"/>
      <c r="AI86" s="270"/>
      <c r="AJ86" s="428"/>
      <c r="AK86" s="428"/>
      <c r="AL86" s="428"/>
      <c r="AM86" s="428"/>
      <c r="AN86" s="428"/>
      <c r="AO86" s="429"/>
      <c r="AP86" s="430">
        <f t="shared" ref="AP86:AP149" si="166">SUM(AA86:AO86)</f>
        <v>0</v>
      </c>
      <c r="AQ86" s="1450"/>
      <c r="AR86" s="440" t="str">
        <f t="shared" ref="AR86:AR151" si="167">IF(BK86&gt;0,"Y","N")</f>
        <v>N</v>
      </c>
      <c r="AS86" s="526" t="str">
        <f t="shared" si="160"/>
        <v>Kurakkan Sandwich Slice Pack</v>
      </c>
      <c r="AT86" s="565" t="str">
        <f t="shared" si="160"/>
        <v>BR9</v>
      </c>
      <c r="AU86" s="269">
        <f>'Delivery Summary'!D8</f>
        <v>0</v>
      </c>
      <c r="AV86" s="428"/>
      <c r="AW86" s="428"/>
      <c r="AX86" s="428"/>
      <c r="AY86" s="428"/>
      <c r="AZ86" s="428"/>
      <c r="BA86" s="428"/>
      <c r="BB86" s="428"/>
      <c r="BC86" s="428"/>
      <c r="BD86" s="270"/>
      <c r="BE86" s="428"/>
      <c r="BF86" s="428"/>
      <c r="BG86" s="428"/>
      <c r="BH86" s="428"/>
      <c r="BI86" s="428"/>
      <c r="BJ86" s="429"/>
      <c r="BK86" s="430">
        <f t="shared" ref="BK86:BK149" si="168">SUM(AV86:BJ86)</f>
        <v>0</v>
      </c>
      <c r="BL86" s="1450"/>
      <c r="BM86" s="440" t="str">
        <f t="shared" ref="BM86:BM151" si="169">IF(CF86&gt;0,"Y","N")</f>
        <v>N</v>
      </c>
      <c r="BN86" s="526" t="str">
        <f t="shared" si="161"/>
        <v>Kurakkan Sandwich Slice Pack</v>
      </c>
      <c r="BO86" s="565" t="str">
        <f t="shared" si="161"/>
        <v>BR9</v>
      </c>
      <c r="BP86" s="269">
        <f>'Delivery Summary'!D8</f>
        <v>0</v>
      </c>
      <c r="BQ86" s="428"/>
      <c r="BR86" s="428"/>
      <c r="BS86" s="428"/>
      <c r="BT86" s="428"/>
      <c r="BU86" s="428"/>
      <c r="BV86" s="428"/>
      <c r="BW86" s="428"/>
      <c r="BX86" s="428"/>
      <c r="BY86" s="270"/>
      <c r="BZ86" s="428"/>
      <c r="CA86" s="428"/>
      <c r="CB86" s="428"/>
      <c r="CC86" s="428"/>
      <c r="CD86" s="428"/>
      <c r="CE86" s="429"/>
      <c r="CF86" s="430">
        <f t="shared" ref="CF86:CF149" si="170">SUM(BQ86:CE86)</f>
        <v>0</v>
      </c>
      <c r="CG86" s="1450"/>
      <c r="CH86" s="440" t="str">
        <f t="shared" ref="CH86:CH151" si="171">IF(DA86&gt;0,"Y","N")</f>
        <v>N</v>
      </c>
      <c r="CI86" s="526" t="str">
        <f t="shared" si="162"/>
        <v>Kurakkan Sandwich Slice Pack</v>
      </c>
      <c r="CJ86" s="565" t="str">
        <f t="shared" si="162"/>
        <v>BR9</v>
      </c>
      <c r="CK86" s="269">
        <f>'Delivery Summary'!D8</f>
        <v>0</v>
      </c>
      <c r="CL86" s="428"/>
      <c r="CM86" s="428"/>
      <c r="CN86" s="428"/>
      <c r="CO86" s="428"/>
      <c r="CP86" s="428"/>
      <c r="CQ86" s="428"/>
      <c r="CR86" s="428"/>
      <c r="CS86" s="428"/>
      <c r="CT86" s="270"/>
      <c r="CU86" s="428"/>
      <c r="CV86" s="428"/>
      <c r="CW86" s="428"/>
      <c r="CX86" s="428"/>
      <c r="CY86" s="428"/>
      <c r="CZ86" s="429"/>
      <c r="DA86" s="430">
        <f t="shared" ref="DA86:DA149" si="172">SUM(CL86:CZ86)</f>
        <v>0</v>
      </c>
      <c r="DB86" s="1450"/>
      <c r="DC86" s="5"/>
      <c r="DG86" s="5"/>
      <c r="DH86" s="5"/>
      <c r="DI86" s="5"/>
      <c r="DJ86" s="5"/>
      <c r="DK86" s="5"/>
      <c r="DL86" s="5"/>
      <c r="DM86" s="5"/>
      <c r="DN86" s="5"/>
      <c r="DO86" s="5"/>
      <c r="DP86" s="5"/>
      <c r="DQ86" s="5"/>
      <c r="DR86" s="5"/>
      <c r="DS86" s="5"/>
      <c r="DT86" s="5"/>
      <c r="DU86" s="5"/>
      <c r="DW86" s="5"/>
      <c r="EA86" s="5"/>
      <c r="EB86" s="5"/>
      <c r="EC86" s="5"/>
      <c r="ED86" s="5"/>
      <c r="EE86" s="5"/>
      <c r="EF86" s="5"/>
      <c r="EG86" s="5"/>
      <c r="EH86" s="5"/>
      <c r="EI86" s="5"/>
      <c r="EJ86" s="5"/>
      <c r="EK86" s="5"/>
      <c r="EL86" s="5"/>
      <c r="EM86" s="5"/>
      <c r="EN86" s="5"/>
      <c r="EO86" s="5"/>
      <c r="EQ86" s="5"/>
      <c r="EU86" s="5"/>
      <c r="EV86" s="5"/>
      <c r="EW86" s="5"/>
      <c r="EX86" s="5"/>
      <c r="EY86" s="5"/>
      <c r="EZ86" s="5"/>
      <c r="FA86" s="5"/>
      <c r="FB86" s="5"/>
      <c r="FC86" s="5"/>
      <c r="FD86" s="5"/>
      <c r="FE86" s="5"/>
      <c r="FF86" s="5"/>
      <c r="FG86" s="5"/>
      <c r="FH86" s="5"/>
      <c r="FI86" s="5"/>
    </row>
    <row r="87" spans="1:167" ht="20.100000000000001" customHeight="1" x14ac:dyDescent="0.25">
      <c r="A87" s="449" t="str">
        <f t="shared" si="163"/>
        <v>N</v>
      </c>
      <c r="B87" s="526" t="str">
        <f t="shared" si="158"/>
        <v>Currant Bread</v>
      </c>
      <c r="C87" s="565" t="str">
        <f t="shared" si="158"/>
        <v>BR8</v>
      </c>
      <c r="D87" s="269">
        <f>'Delivery Summary'!D9</f>
        <v>0</v>
      </c>
      <c r="E87" s="428"/>
      <c r="F87" s="428"/>
      <c r="G87" s="431"/>
      <c r="H87" s="428"/>
      <c r="I87" s="428"/>
      <c r="J87" s="428"/>
      <c r="K87" s="428"/>
      <c r="L87" s="428"/>
      <c r="M87" s="270"/>
      <c r="N87" s="428"/>
      <c r="O87" s="428"/>
      <c r="P87" s="428"/>
      <c r="Q87" s="428"/>
      <c r="R87" s="428"/>
      <c r="S87" s="429"/>
      <c r="T87" s="430">
        <f t="shared" si="164"/>
        <v>0</v>
      </c>
      <c r="U87" s="1450"/>
      <c r="W87" s="440" t="str">
        <f t="shared" si="165"/>
        <v>N</v>
      </c>
      <c r="X87" s="526" t="str">
        <f t="shared" si="159"/>
        <v>Currant Bread</v>
      </c>
      <c r="Y87" s="565" t="str">
        <f t="shared" si="159"/>
        <v>BR8</v>
      </c>
      <c r="Z87" s="269">
        <f>'Delivery Summary'!D9</f>
        <v>0</v>
      </c>
      <c r="AA87" s="428"/>
      <c r="AB87" s="428"/>
      <c r="AC87" s="431"/>
      <c r="AD87" s="428"/>
      <c r="AE87" s="428"/>
      <c r="AF87" s="428"/>
      <c r="AG87" s="428"/>
      <c r="AH87" s="428"/>
      <c r="AI87" s="270"/>
      <c r="AJ87" s="428"/>
      <c r="AK87" s="428"/>
      <c r="AL87" s="428"/>
      <c r="AM87" s="428"/>
      <c r="AN87" s="428"/>
      <c r="AO87" s="429"/>
      <c r="AP87" s="430">
        <f t="shared" si="166"/>
        <v>0</v>
      </c>
      <c r="AQ87" s="1450"/>
      <c r="AR87" s="440" t="str">
        <f t="shared" si="167"/>
        <v>N</v>
      </c>
      <c r="AS87" s="526" t="str">
        <f t="shared" si="160"/>
        <v>Currant Bread</v>
      </c>
      <c r="AT87" s="565" t="str">
        <f t="shared" si="160"/>
        <v>BR8</v>
      </c>
      <c r="AU87" s="269">
        <f>'Delivery Summary'!D9</f>
        <v>0</v>
      </c>
      <c r="AV87" s="428"/>
      <c r="AW87" s="428"/>
      <c r="AX87" s="431"/>
      <c r="AY87" s="428"/>
      <c r="AZ87" s="428"/>
      <c r="BA87" s="428"/>
      <c r="BB87" s="428"/>
      <c r="BC87" s="428"/>
      <c r="BD87" s="270"/>
      <c r="BE87" s="428"/>
      <c r="BF87" s="428"/>
      <c r="BG87" s="428"/>
      <c r="BH87" s="428"/>
      <c r="BI87" s="428"/>
      <c r="BJ87" s="429"/>
      <c r="BK87" s="430">
        <f t="shared" si="168"/>
        <v>0</v>
      </c>
      <c r="BL87" s="1450"/>
      <c r="BM87" s="440" t="str">
        <f t="shared" si="169"/>
        <v>N</v>
      </c>
      <c r="BN87" s="526" t="str">
        <f t="shared" si="161"/>
        <v>Currant Bread</v>
      </c>
      <c r="BO87" s="565" t="str">
        <f t="shared" si="161"/>
        <v>BR8</v>
      </c>
      <c r="BP87" s="269">
        <f>'Delivery Summary'!D9</f>
        <v>0</v>
      </c>
      <c r="BQ87" s="428"/>
      <c r="BR87" s="428"/>
      <c r="BS87" s="431"/>
      <c r="BT87" s="428"/>
      <c r="BU87" s="428"/>
      <c r="BV87" s="428"/>
      <c r="BW87" s="428"/>
      <c r="BX87" s="428"/>
      <c r="BY87" s="270"/>
      <c r="BZ87" s="428"/>
      <c r="CA87" s="428"/>
      <c r="CB87" s="428"/>
      <c r="CC87" s="428"/>
      <c r="CD87" s="428"/>
      <c r="CE87" s="429"/>
      <c r="CF87" s="430">
        <f t="shared" si="170"/>
        <v>0</v>
      </c>
      <c r="CG87" s="1450"/>
      <c r="CH87" s="440" t="str">
        <f t="shared" si="171"/>
        <v>N</v>
      </c>
      <c r="CI87" s="526" t="str">
        <f t="shared" si="162"/>
        <v>Currant Bread</v>
      </c>
      <c r="CJ87" s="565" t="str">
        <f t="shared" si="162"/>
        <v>BR8</v>
      </c>
      <c r="CK87" s="269">
        <f>'Delivery Summary'!D9</f>
        <v>0</v>
      </c>
      <c r="CL87" s="431"/>
      <c r="CM87" s="428"/>
      <c r="CN87" s="431"/>
      <c r="CO87" s="428"/>
      <c r="CP87" s="428"/>
      <c r="CQ87" s="428"/>
      <c r="CR87" s="428"/>
      <c r="CS87" s="428"/>
      <c r="CT87" s="270"/>
      <c r="CU87" s="428"/>
      <c r="CV87" s="428"/>
      <c r="CW87" s="428"/>
      <c r="CX87" s="428"/>
      <c r="CY87" s="428"/>
      <c r="CZ87" s="429"/>
      <c r="DA87" s="430">
        <f t="shared" si="172"/>
        <v>0</v>
      </c>
      <c r="DB87" s="1450"/>
      <c r="DC87" s="5"/>
      <c r="DG87" s="5"/>
      <c r="DH87" s="5"/>
      <c r="DI87" s="5"/>
      <c r="DJ87" s="5"/>
      <c r="DK87" s="5"/>
      <c r="DL87" s="5"/>
      <c r="DM87" s="5"/>
      <c r="DN87" s="5"/>
      <c r="DO87" s="5"/>
      <c r="DP87" s="5"/>
      <c r="DQ87" s="5"/>
      <c r="DR87" s="5"/>
      <c r="DS87" s="5"/>
      <c r="DT87" s="5"/>
      <c r="DU87" s="5"/>
      <c r="DW87" s="5"/>
      <c r="EA87" s="5"/>
      <c r="EB87" s="5"/>
      <c r="EC87" s="5"/>
      <c r="ED87" s="5"/>
      <c r="EE87" s="5"/>
      <c r="EF87" s="5"/>
      <c r="EG87" s="5"/>
      <c r="EH87" s="5"/>
      <c r="EI87" s="5"/>
      <c r="EJ87" s="5"/>
      <c r="EK87" s="5"/>
      <c r="EL87" s="5"/>
      <c r="EM87" s="5"/>
      <c r="EN87" s="5"/>
      <c r="EO87" s="5"/>
      <c r="EQ87" s="5"/>
      <c r="EU87" s="5"/>
      <c r="EV87" s="5"/>
      <c r="EW87" s="5"/>
      <c r="EX87" s="5"/>
      <c r="EY87" s="5"/>
      <c r="EZ87" s="5"/>
      <c r="FA87" s="5"/>
      <c r="FB87" s="5"/>
      <c r="FC87" s="5"/>
      <c r="FD87" s="5"/>
      <c r="FE87" s="5"/>
      <c r="FF87" s="5"/>
      <c r="FG87" s="5"/>
      <c r="FH87" s="5"/>
      <c r="FI87" s="5"/>
    </row>
    <row r="88" spans="1:167" ht="20.100000000000001" customHeight="1" x14ac:dyDescent="0.25">
      <c r="A88" s="449" t="str">
        <f t="shared" si="163"/>
        <v>N</v>
      </c>
      <c r="B88" s="526" t="str">
        <f t="shared" si="158"/>
        <v>Sandwich Bread</v>
      </c>
      <c r="C88" s="565" t="str">
        <f t="shared" si="158"/>
        <v>BR3</v>
      </c>
      <c r="D88" s="269">
        <f>'Delivery Summary'!D10</f>
        <v>0</v>
      </c>
      <c r="E88" s="428"/>
      <c r="F88" s="428"/>
      <c r="G88" s="428"/>
      <c r="H88" s="428"/>
      <c r="I88" s="428"/>
      <c r="J88" s="428"/>
      <c r="K88" s="428"/>
      <c r="L88" s="428"/>
      <c r="M88" s="270"/>
      <c r="N88" s="428"/>
      <c r="O88" s="428"/>
      <c r="P88" s="428"/>
      <c r="Q88" s="428"/>
      <c r="R88" s="428"/>
      <c r="S88" s="429"/>
      <c r="T88" s="430">
        <f t="shared" si="164"/>
        <v>0</v>
      </c>
      <c r="U88" s="1450"/>
      <c r="W88" s="440" t="str">
        <f t="shared" si="165"/>
        <v>N</v>
      </c>
      <c r="X88" s="526" t="str">
        <f t="shared" si="159"/>
        <v>Sandwich Bread</v>
      </c>
      <c r="Y88" s="565" t="str">
        <f t="shared" si="159"/>
        <v>BR3</v>
      </c>
      <c r="Z88" s="269">
        <f>'Delivery Summary'!D10</f>
        <v>0</v>
      </c>
      <c r="AA88" s="428"/>
      <c r="AB88" s="428"/>
      <c r="AC88" s="428"/>
      <c r="AD88" s="428"/>
      <c r="AE88" s="428"/>
      <c r="AF88" s="428"/>
      <c r="AG88" s="428"/>
      <c r="AH88" s="428"/>
      <c r="AI88" s="270"/>
      <c r="AJ88" s="428"/>
      <c r="AK88" s="428"/>
      <c r="AL88" s="428"/>
      <c r="AM88" s="428"/>
      <c r="AN88" s="428"/>
      <c r="AO88" s="429"/>
      <c r="AP88" s="430">
        <f t="shared" si="166"/>
        <v>0</v>
      </c>
      <c r="AQ88" s="1450"/>
      <c r="AR88" s="440" t="str">
        <f t="shared" si="167"/>
        <v>N</v>
      </c>
      <c r="AS88" s="526" t="str">
        <f t="shared" si="160"/>
        <v>Sandwich Bread</v>
      </c>
      <c r="AT88" s="565" t="str">
        <f t="shared" si="160"/>
        <v>BR3</v>
      </c>
      <c r="AU88" s="269">
        <f>'Delivery Summary'!D10</f>
        <v>0</v>
      </c>
      <c r="AV88" s="428"/>
      <c r="AW88" s="428"/>
      <c r="AX88" s="428"/>
      <c r="AY88" s="428"/>
      <c r="AZ88" s="428"/>
      <c r="BA88" s="428"/>
      <c r="BB88" s="428"/>
      <c r="BC88" s="428"/>
      <c r="BD88" s="270"/>
      <c r="BE88" s="428"/>
      <c r="BF88" s="428"/>
      <c r="BG88" s="428"/>
      <c r="BH88" s="428"/>
      <c r="BI88" s="428"/>
      <c r="BJ88" s="429"/>
      <c r="BK88" s="430">
        <f t="shared" si="168"/>
        <v>0</v>
      </c>
      <c r="BL88" s="1450"/>
      <c r="BM88" s="440" t="str">
        <f t="shared" si="169"/>
        <v>N</v>
      </c>
      <c r="BN88" s="526" t="str">
        <f t="shared" si="161"/>
        <v>Sandwich Bread</v>
      </c>
      <c r="BO88" s="565" t="str">
        <f t="shared" si="161"/>
        <v>BR3</v>
      </c>
      <c r="BP88" s="269">
        <f>'Delivery Summary'!D10</f>
        <v>0</v>
      </c>
      <c r="BQ88" s="428"/>
      <c r="BR88" s="428"/>
      <c r="BS88" s="428"/>
      <c r="BT88" s="428"/>
      <c r="BU88" s="428"/>
      <c r="BV88" s="428"/>
      <c r="BW88" s="428"/>
      <c r="BX88" s="428"/>
      <c r="BY88" s="270"/>
      <c r="BZ88" s="428"/>
      <c r="CA88" s="428"/>
      <c r="CB88" s="428"/>
      <c r="CC88" s="428"/>
      <c r="CD88" s="428"/>
      <c r="CE88" s="429"/>
      <c r="CF88" s="430">
        <f t="shared" si="170"/>
        <v>0</v>
      </c>
      <c r="CG88" s="1450"/>
      <c r="CH88" s="440" t="str">
        <f t="shared" si="171"/>
        <v>N</v>
      </c>
      <c r="CI88" s="526" t="str">
        <f t="shared" si="162"/>
        <v>Sandwich Bread</v>
      </c>
      <c r="CJ88" s="565" t="str">
        <f t="shared" si="162"/>
        <v>BR3</v>
      </c>
      <c r="CK88" s="269">
        <f>'Delivery Summary'!D10</f>
        <v>0</v>
      </c>
      <c r="CL88" s="428"/>
      <c r="CM88" s="428"/>
      <c r="CN88" s="428"/>
      <c r="CO88" s="428"/>
      <c r="CP88" s="428"/>
      <c r="CQ88" s="428"/>
      <c r="CR88" s="428"/>
      <c r="CS88" s="428"/>
      <c r="CT88" s="270"/>
      <c r="CU88" s="428"/>
      <c r="CV88" s="428"/>
      <c r="CW88" s="428"/>
      <c r="CX88" s="428"/>
      <c r="CY88" s="428"/>
      <c r="CZ88" s="429"/>
      <c r="DA88" s="430">
        <f t="shared" si="172"/>
        <v>0</v>
      </c>
      <c r="DB88" s="1450"/>
      <c r="DC88" s="5"/>
      <c r="DG88" s="5"/>
      <c r="DH88" s="5"/>
      <c r="DI88" s="5"/>
      <c r="DJ88" s="5"/>
      <c r="DK88" s="5"/>
      <c r="DL88" s="5"/>
      <c r="DM88" s="5"/>
      <c r="DN88" s="5"/>
      <c r="DO88" s="5"/>
      <c r="DP88" s="5"/>
      <c r="DQ88" s="5"/>
      <c r="DR88" s="5"/>
      <c r="DS88" s="5"/>
      <c r="DT88" s="5"/>
      <c r="DU88" s="5"/>
      <c r="DW88" s="5"/>
      <c r="EA88" s="5"/>
      <c r="EB88" s="5"/>
      <c r="EC88" s="5"/>
      <c r="ED88" s="5"/>
      <c r="EE88" s="5"/>
      <c r="EF88" s="5"/>
      <c r="EG88" s="5"/>
      <c r="EH88" s="5"/>
      <c r="EI88" s="5"/>
      <c r="EJ88" s="5"/>
      <c r="EK88" s="5"/>
      <c r="EL88" s="5"/>
      <c r="EM88" s="5"/>
      <c r="EN88" s="5"/>
      <c r="EO88" s="5"/>
      <c r="EQ88" s="5"/>
      <c r="EU88" s="5"/>
      <c r="EV88" s="5"/>
      <c r="EW88" s="5"/>
      <c r="EX88" s="5"/>
      <c r="EY88" s="5"/>
      <c r="EZ88" s="5"/>
      <c r="FA88" s="5"/>
      <c r="FB88" s="5"/>
      <c r="FC88" s="5"/>
      <c r="FD88" s="5"/>
      <c r="FE88" s="5"/>
      <c r="FF88" s="5"/>
      <c r="FG88" s="5"/>
      <c r="FH88" s="5"/>
      <c r="FI88" s="5"/>
    </row>
    <row r="89" spans="1:167" ht="20.100000000000001" customHeight="1" x14ac:dyDescent="0.25">
      <c r="A89" s="449" t="str">
        <f t="shared" si="163"/>
        <v>N</v>
      </c>
      <c r="B89" s="526" t="str">
        <f t="shared" si="158"/>
        <v>Roast Bread - M</v>
      </c>
      <c r="C89" s="565" t="str">
        <f t="shared" si="158"/>
        <v>BR7</v>
      </c>
      <c r="D89" s="269">
        <f>'Delivery Summary'!D11</f>
        <v>0</v>
      </c>
      <c r="E89" s="428"/>
      <c r="F89" s="428"/>
      <c r="G89" s="428"/>
      <c r="H89" s="428"/>
      <c r="I89" s="428"/>
      <c r="J89" s="428"/>
      <c r="K89" s="428"/>
      <c r="L89" s="428"/>
      <c r="M89" s="270"/>
      <c r="N89" s="428"/>
      <c r="O89" s="428"/>
      <c r="P89" s="428"/>
      <c r="Q89" s="428"/>
      <c r="R89" s="428"/>
      <c r="S89" s="429"/>
      <c r="T89" s="430">
        <f t="shared" si="164"/>
        <v>0</v>
      </c>
      <c r="U89" s="1450"/>
      <c r="W89" s="440" t="str">
        <f t="shared" si="165"/>
        <v>N</v>
      </c>
      <c r="X89" s="526" t="str">
        <f t="shared" si="159"/>
        <v>Roast Bread - M</v>
      </c>
      <c r="Y89" s="565" t="str">
        <f t="shared" si="159"/>
        <v>BR7</v>
      </c>
      <c r="Z89" s="269">
        <f>'Delivery Summary'!D11</f>
        <v>0</v>
      </c>
      <c r="AA89" s="428"/>
      <c r="AB89" s="428"/>
      <c r="AC89" s="428"/>
      <c r="AD89" s="428"/>
      <c r="AE89" s="428"/>
      <c r="AF89" s="428"/>
      <c r="AG89" s="428"/>
      <c r="AH89" s="428"/>
      <c r="AI89" s="270"/>
      <c r="AJ89" s="428"/>
      <c r="AK89" s="428"/>
      <c r="AL89" s="428"/>
      <c r="AM89" s="428"/>
      <c r="AN89" s="428"/>
      <c r="AO89" s="429"/>
      <c r="AP89" s="430">
        <f t="shared" si="166"/>
        <v>0</v>
      </c>
      <c r="AQ89" s="1450"/>
      <c r="AR89" s="440" t="str">
        <f t="shared" si="167"/>
        <v>N</v>
      </c>
      <c r="AS89" s="526" t="str">
        <f t="shared" si="160"/>
        <v>Roast Bread - M</v>
      </c>
      <c r="AT89" s="565" t="str">
        <f t="shared" si="160"/>
        <v>BR7</v>
      </c>
      <c r="AU89" s="269">
        <f>'Delivery Summary'!D11</f>
        <v>0</v>
      </c>
      <c r="AV89" s="428"/>
      <c r="AW89" s="428"/>
      <c r="AX89" s="428"/>
      <c r="AY89" s="428"/>
      <c r="AZ89" s="428"/>
      <c r="BA89" s="428"/>
      <c r="BB89" s="428"/>
      <c r="BC89" s="428"/>
      <c r="BD89" s="270"/>
      <c r="BE89" s="428"/>
      <c r="BF89" s="428"/>
      <c r="BG89" s="428"/>
      <c r="BH89" s="428"/>
      <c r="BI89" s="428"/>
      <c r="BJ89" s="429"/>
      <c r="BK89" s="430">
        <f t="shared" si="168"/>
        <v>0</v>
      </c>
      <c r="BL89" s="1450"/>
      <c r="BM89" s="440" t="str">
        <f t="shared" si="169"/>
        <v>N</v>
      </c>
      <c r="BN89" s="526" t="str">
        <f t="shared" si="161"/>
        <v>Roast Bread - M</v>
      </c>
      <c r="BO89" s="565" t="str">
        <f t="shared" si="161"/>
        <v>BR7</v>
      </c>
      <c r="BP89" s="269">
        <f>'Delivery Summary'!D11</f>
        <v>0</v>
      </c>
      <c r="BQ89" s="428"/>
      <c r="BR89" s="428"/>
      <c r="BS89" s="428"/>
      <c r="BT89" s="428"/>
      <c r="BU89" s="428"/>
      <c r="BV89" s="428"/>
      <c r="BW89" s="428"/>
      <c r="BX89" s="428"/>
      <c r="BY89" s="270"/>
      <c r="BZ89" s="428"/>
      <c r="CA89" s="428"/>
      <c r="CB89" s="428"/>
      <c r="CC89" s="428"/>
      <c r="CD89" s="428"/>
      <c r="CE89" s="429"/>
      <c r="CF89" s="430">
        <f t="shared" si="170"/>
        <v>0</v>
      </c>
      <c r="CG89" s="1450"/>
      <c r="CH89" s="440" t="str">
        <f t="shared" si="171"/>
        <v>N</v>
      </c>
      <c r="CI89" s="526" t="str">
        <f t="shared" si="162"/>
        <v>Roast Bread - M</v>
      </c>
      <c r="CJ89" s="565" t="str">
        <f t="shared" si="162"/>
        <v>BR7</v>
      </c>
      <c r="CK89" s="269">
        <f>'Delivery Summary'!D11</f>
        <v>0</v>
      </c>
      <c r="CL89" s="428"/>
      <c r="CM89" s="428"/>
      <c r="CN89" s="428"/>
      <c r="CO89" s="428"/>
      <c r="CP89" s="428"/>
      <c r="CQ89" s="428"/>
      <c r="CR89" s="428"/>
      <c r="CS89" s="428"/>
      <c r="CT89" s="270"/>
      <c r="CU89" s="428"/>
      <c r="CV89" s="428"/>
      <c r="CW89" s="428"/>
      <c r="CX89" s="428"/>
      <c r="CY89" s="428"/>
      <c r="CZ89" s="429"/>
      <c r="DA89" s="430">
        <f t="shared" si="172"/>
        <v>0</v>
      </c>
      <c r="DB89" s="1450"/>
      <c r="DC89" s="5"/>
      <c r="DG89" s="5"/>
      <c r="DH89" s="5"/>
      <c r="DI89" s="5"/>
      <c r="DJ89" s="5"/>
      <c r="DK89" s="5"/>
      <c r="DL89" s="5"/>
      <c r="DM89" s="5"/>
      <c r="DN89" s="5"/>
      <c r="DO89" s="5"/>
      <c r="DP89" s="5"/>
      <c r="DQ89" s="5"/>
      <c r="DR89" s="5"/>
      <c r="DS89" s="5"/>
      <c r="DT89" s="5"/>
      <c r="DU89" s="5"/>
      <c r="DW89" s="5"/>
      <c r="EA89" s="5"/>
      <c r="EB89" s="5"/>
      <c r="EC89" s="5"/>
      <c r="ED89" s="5"/>
      <c r="EE89" s="5"/>
      <c r="EF89" s="5"/>
      <c r="EG89" s="5"/>
      <c r="EH89" s="5"/>
      <c r="EI89" s="5"/>
      <c r="EJ89" s="5"/>
      <c r="EK89" s="5"/>
      <c r="EL89" s="5"/>
      <c r="EM89" s="5"/>
      <c r="EN89" s="5"/>
      <c r="EO89" s="5"/>
      <c r="EQ89" s="5"/>
      <c r="EU89" s="5"/>
      <c r="EV89" s="5"/>
      <c r="EW89" s="5"/>
      <c r="EX89" s="5"/>
      <c r="EY89" s="5"/>
      <c r="EZ89" s="5"/>
      <c r="FA89" s="5"/>
      <c r="FB89" s="5"/>
      <c r="FC89" s="5"/>
      <c r="FD89" s="5"/>
      <c r="FE89" s="5"/>
      <c r="FF89" s="5"/>
      <c r="FG89" s="5"/>
      <c r="FH89" s="5"/>
      <c r="FI89" s="5"/>
    </row>
    <row r="90" spans="1:167" ht="20.100000000000001" customHeight="1" x14ac:dyDescent="0.25">
      <c r="A90" s="449" t="str">
        <f t="shared" si="163"/>
        <v>N</v>
      </c>
      <c r="B90" s="526" t="str">
        <f t="shared" si="158"/>
        <v>Sandwich Bread Large</v>
      </c>
      <c r="C90" s="565" t="str">
        <f t="shared" si="158"/>
        <v>BR2</v>
      </c>
      <c r="D90" s="269">
        <f>'Delivery Summary'!D12</f>
        <v>0</v>
      </c>
      <c r="E90" s="428"/>
      <c r="F90" s="428"/>
      <c r="G90" s="428"/>
      <c r="H90" s="428"/>
      <c r="I90" s="428"/>
      <c r="J90" s="428"/>
      <c r="K90" s="428"/>
      <c r="L90" s="428"/>
      <c r="M90" s="270"/>
      <c r="N90" s="428"/>
      <c r="O90" s="428"/>
      <c r="P90" s="428"/>
      <c r="Q90" s="428"/>
      <c r="R90" s="428"/>
      <c r="S90" s="429"/>
      <c r="T90" s="430">
        <f t="shared" si="164"/>
        <v>0</v>
      </c>
      <c r="U90" s="1450"/>
      <c r="W90" s="440" t="str">
        <f t="shared" si="165"/>
        <v>N</v>
      </c>
      <c r="X90" s="526" t="str">
        <f t="shared" si="159"/>
        <v>Sandwich Bread Large</v>
      </c>
      <c r="Y90" s="565" t="str">
        <f t="shared" si="159"/>
        <v>BR2</v>
      </c>
      <c r="Z90" s="269">
        <f>'Delivery Summary'!D12</f>
        <v>0</v>
      </c>
      <c r="AA90" s="428"/>
      <c r="AB90" s="428"/>
      <c r="AC90" s="428"/>
      <c r="AD90" s="428"/>
      <c r="AE90" s="428"/>
      <c r="AF90" s="428"/>
      <c r="AG90" s="428"/>
      <c r="AH90" s="428"/>
      <c r="AI90" s="270"/>
      <c r="AJ90" s="428"/>
      <c r="AK90" s="428"/>
      <c r="AL90" s="428"/>
      <c r="AM90" s="428"/>
      <c r="AN90" s="428"/>
      <c r="AO90" s="429"/>
      <c r="AP90" s="430">
        <f t="shared" si="166"/>
        <v>0</v>
      </c>
      <c r="AQ90" s="1450"/>
      <c r="AR90" s="440" t="str">
        <f t="shared" si="167"/>
        <v>N</v>
      </c>
      <c r="AS90" s="526" t="str">
        <f t="shared" si="160"/>
        <v>Sandwich Bread Large</v>
      </c>
      <c r="AT90" s="565" t="str">
        <f t="shared" si="160"/>
        <v>BR2</v>
      </c>
      <c r="AU90" s="269">
        <f>'Delivery Summary'!D12</f>
        <v>0</v>
      </c>
      <c r="AV90" s="428"/>
      <c r="AW90" s="428"/>
      <c r="AX90" s="428"/>
      <c r="AY90" s="428"/>
      <c r="AZ90" s="428"/>
      <c r="BA90" s="428"/>
      <c r="BB90" s="428"/>
      <c r="BC90" s="428"/>
      <c r="BD90" s="270"/>
      <c r="BE90" s="428"/>
      <c r="BF90" s="428"/>
      <c r="BG90" s="428"/>
      <c r="BH90" s="428"/>
      <c r="BI90" s="428"/>
      <c r="BJ90" s="429"/>
      <c r="BK90" s="430">
        <f t="shared" si="168"/>
        <v>0</v>
      </c>
      <c r="BL90" s="1450"/>
      <c r="BM90" s="440" t="str">
        <f t="shared" si="169"/>
        <v>N</v>
      </c>
      <c r="BN90" s="526" t="str">
        <f t="shared" si="161"/>
        <v>Sandwich Bread Large</v>
      </c>
      <c r="BO90" s="565" t="str">
        <f t="shared" si="161"/>
        <v>BR2</v>
      </c>
      <c r="BP90" s="269">
        <f>'Delivery Summary'!D12</f>
        <v>0</v>
      </c>
      <c r="BQ90" s="428"/>
      <c r="BR90" s="428"/>
      <c r="BS90" s="428"/>
      <c r="BT90" s="428"/>
      <c r="BU90" s="428"/>
      <c r="BV90" s="428"/>
      <c r="BW90" s="428"/>
      <c r="BX90" s="428"/>
      <c r="BY90" s="270"/>
      <c r="BZ90" s="428"/>
      <c r="CA90" s="428"/>
      <c r="CB90" s="428"/>
      <c r="CC90" s="428"/>
      <c r="CD90" s="428"/>
      <c r="CE90" s="429"/>
      <c r="CF90" s="430">
        <f t="shared" si="170"/>
        <v>0</v>
      </c>
      <c r="CG90" s="1450"/>
      <c r="CH90" s="440" t="str">
        <f t="shared" si="171"/>
        <v>N</v>
      </c>
      <c r="CI90" s="526" t="str">
        <f t="shared" si="162"/>
        <v>Sandwich Bread Large</v>
      </c>
      <c r="CJ90" s="565" t="str">
        <f t="shared" si="162"/>
        <v>BR2</v>
      </c>
      <c r="CK90" s="269">
        <f>'Delivery Summary'!D12</f>
        <v>0</v>
      </c>
      <c r="CL90" s="428"/>
      <c r="CM90" s="428"/>
      <c r="CN90" s="428"/>
      <c r="CO90" s="428"/>
      <c r="CP90" s="428"/>
      <c r="CQ90" s="428"/>
      <c r="CR90" s="428"/>
      <c r="CS90" s="428"/>
      <c r="CT90" s="270"/>
      <c r="CU90" s="428"/>
      <c r="CV90" s="428"/>
      <c r="CW90" s="428"/>
      <c r="CX90" s="428"/>
      <c r="CY90" s="428"/>
      <c r="CZ90" s="429"/>
      <c r="DA90" s="430">
        <f t="shared" si="172"/>
        <v>0</v>
      </c>
      <c r="DB90" s="1450"/>
      <c r="DC90" s="5"/>
      <c r="DG90" s="5"/>
      <c r="DH90" s="5"/>
      <c r="DI90" s="5"/>
      <c r="DJ90" s="5"/>
      <c r="DK90" s="5"/>
      <c r="DL90" s="5"/>
      <c r="DM90" s="5"/>
      <c r="DN90" s="5"/>
      <c r="DO90" s="5"/>
      <c r="DP90" s="5"/>
      <c r="DQ90" s="5"/>
      <c r="DR90" s="5"/>
      <c r="DS90" s="5"/>
      <c r="DT90" s="5"/>
      <c r="DU90" s="5"/>
      <c r="DW90" s="5"/>
      <c r="EA90" s="5"/>
      <c r="EB90" s="5"/>
      <c r="EC90" s="5"/>
      <c r="ED90" s="5"/>
      <c r="EE90" s="5"/>
      <c r="EF90" s="5"/>
      <c r="EG90" s="5"/>
      <c r="EH90" s="5"/>
      <c r="EI90" s="5"/>
      <c r="EJ90" s="5"/>
      <c r="EK90" s="5"/>
      <c r="EL90" s="5"/>
      <c r="EM90" s="5"/>
      <c r="EN90" s="5"/>
      <c r="EO90" s="5"/>
      <c r="EQ90" s="5"/>
      <c r="EU90" s="5"/>
      <c r="EV90" s="5"/>
      <c r="EW90" s="5"/>
      <c r="EX90" s="5"/>
      <c r="EY90" s="5"/>
      <c r="EZ90" s="5"/>
      <c r="FA90" s="5"/>
      <c r="FB90" s="5"/>
      <c r="FC90" s="5"/>
      <c r="FD90" s="5"/>
      <c r="FE90" s="5"/>
      <c r="FF90" s="5"/>
      <c r="FG90" s="5"/>
      <c r="FH90" s="5"/>
      <c r="FI90" s="5"/>
    </row>
    <row r="91" spans="1:167" ht="20.100000000000001" customHeight="1" x14ac:dyDescent="0.25">
      <c r="A91" s="449" t="str">
        <f t="shared" si="163"/>
        <v>N</v>
      </c>
      <c r="B91" s="526" t="str">
        <f t="shared" si="158"/>
        <v>Vegetable Bun (L)</v>
      </c>
      <c r="C91" s="565" t="str">
        <f t="shared" si="158"/>
        <v>BU8</v>
      </c>
      <c r="D91" s="269">
        <f>'Delivery Summary'!D13</f>
        <v>0</v>
      </c>
      <c r="E91" s="428"/>
      <c r="F91" s="428"/>
      <c r="G91" s="428"/>
      <c r="H91" s="428"/>
      <c r="I91" s="428"/>
      <c r="J91" s="428"/>
      <c r="K91" s="428"/>
      <c r="L91" s="428"/>
      <c r="M91" s="270"/>
      <c r="N91" s="428"/>
      <c r="O91" s="428"/>
      <c r="P91" s="428"/>
      <c r="Q91" s="428"/>
      <c r="R91" s="428"/>
      <c r="S91" s="429"/>
      <c r="T91" s="430">
        <f t="shared" si="164"/>
        <v>0</v>
      </c>
      <c r="U91" s="1450"/>
      <c r="W91" s="440" t="str">
        <f t="shared" si="165"/>
        <v>N</v>
      </c>
      <c r="X91" s="526" t="str">
        <f t="shared" si="159"/>
        <v>Vegetable Bun (L)</v>
      </c>
      <c r="Y91" s="565" t="str">
        <f t="shared" si="159"/>
        <v>BU8</v>
      </c>
      <c r="Z91" s="269">
        <f>'Delivery Summary'!D13</f>
        <v>0</v>
      </c>
      <c r="AA91" s="428"/>
      <c r="AB91" s="428"/>
      <c r="AC91" s="428"/>
      <c r="AD91" s="428"/>
      <c r="AE91" s="428"/>
      <c r="AF91" s="428"/>
      <c r="AG91" s="428"/>
      <c r="AH91" s="428"/>
      <c r="AI91" s="270"/>
      <c r="AJ91" s="428"/>
      <c r="AK91" s="428"/>
      <c r="AL91" s="428"/>
      <c r="AM91" s="428"/>
      <c r="AN91" s="428"/>
      <c r="AO91" s="429"/>
      <c r="AP91" s="430">
        <f t="shared" si="166"/>
        <v>0</v>
      </c>
      <c r="AQ91" s="1450"/>
      <c r="AR91" s="440" t="str">
        <f t="shared" si="167"/>
        <v>N</v>
      </c>
      <c r="AS91" s="526" t="str">
        <f t="shared" si="160"/>
        <v>Vegetable Bun (L)</v>
      </c>
      <c r="AT91" s="565" t="str">
        <f t="shared" si="160"/>
        <v>BU8</v>
      </c>
      <c r="AU91" s="269">
        <f>'Delivery Summary'!D13</f>
        <v>0</v>
      </c>
      <c r="AV91" s="428"/>
      <c r="AW91" s="428"/>
      <c r="AX91" s="428"/>
      <c r="AY91" s="428"/>
      <c r="AZ91" s="428"/>
      <c r="BA91" s="428"/>
      <c r="BB91" s="428"/>
      <c r="BC91" s="428"/>
      <c r="BD91" s="270"/>
      <c r="BE91" s="428"/>
      <c r="BF91" s="428"/>
      <c r="BG91" s="428"/>
      <c r="BH91" s="428"/>
      <c r="BI91" s="428"/>
      <c r="BJ91" s="429"/>
      <c r="BK91" s="430">
        <f t="shared" si="168"/>
        <v>0</v>
      </c>
      <c r="BL91" s="1450"/>
      <c r="BM91" s="440" t="str">
        <f t="shared" si="169"/>
        <v>N</v>
      </c>
      <c r="BN91" s="526" t="str">
        <f t="shared" si="161"/>
        <v>Vegetable Bun (L)</v>
      </c>
      <c r="BO91" s="565" t="str">
        <f t="shared" si="161"/>
        <v>BU8</v>
      </c>
      <c r="BP91" s="269">
        <f>'Delivery Summary'!D13</f>
        <v>0</v>
      </c>
      <c r="BQ91" s="428"/>
      <c r="BR91" s="428"/>
      <c r="BS91" s="428"/>
      <c r="BT91" s="428"/>
      <c r="BU91" s="428"/>
      <c r="BV91" s="428"/>
      <c r="BW91" s="428"/>
      <c r="BX91" s="428"/>
      <c r="BY91" s="270"/>
      <c r="BZ91" s="428"/>
      <c r="CA91" s="428"/>
      <c r="CB91" s="428"/>
      <c r="CC91" s="428"/>
      <c r="CD91" s="428"/>
      <c r="CE91" s="429"/>
      <c r="CF91" s="430">
        <f t="shared" si="170"/>
        <v>0</v>
      </c>
      <c r="CG91" s="1450"/>
      <c r="CH91" s="440" t="str">
        <f t="shared" si="171"/>
        <v>N</v>
      </c>
      <c r="CI91" s="526" t="str">
        <f t="shared" si="162"/>
        <v>Vegetable Bun (L)</v>
      </c>
      <c r="CJ91" s="565" t="str">
        <f t="shared" si="162"/>
        <v>BU8</v>
      </c>
      <c r="CK91" s="269">
        <f>'Delivery Summary'!D13</f>
        <v>0</v>
      </c>
      <c r="CL91" s="428"/>
      <c r="CM91" s="428"/>
      <c r="CN91" s="428"/>
      <c r="CO91" s="428"/>
      <c r="CP91" s="428"/>
      <c r="CQ91" s="428"/>
      <c r="CR91" s="428"/>
      <c r="CS91" s="428"/>
      <c r="CT91" s="270"/>
      <c r="CU91" s="428"/>
      <c r="CV91" s="428"/>
      <c r="CW91" s="428"/>
      <c r="CX91" s="428"/>
      <c r="CY91" s="428"/>
      <c r="CZ91" s="429"/>
      <c r="DA91" s="430">
        <f t="shared" si="172"/>
        <v>0</v>
      </c>
      <c r="DB91" s="1450"/>
      <c r="DC91" s="5"/>
      <c r="DG91" s="5"/>
      <c r="DH91" s="5"/>
      <c r="DI91" s="5"/>
      <c r="DJ91" s="5"/>
      <c r="DK91" s="5"/>
      <c r="DL91" s="5"/>
      <c r="DM91" s="5"/>
      <c r="DN91" s="5"/>
      <c r="DO91" s="5"/>
      <c r="DP91" s="5"/>
      <c r="DQ91" s="5"/>
      <c r="DR91" s="5"/>
      <c r="DS91" s="5"/>
      <c r="DT91" s="5"/>
      <c r="DU91" s="5"/>
      <c r="DW91" s="5"/>
      <c r="EA91" s="5"/>
      <c r="EB91" s="5"/>
      <c r="EC91" s="5"/>
      <c r="ED91" s="5"/>
      <c r="EE91" s="5"/>
      <c r="EF91" s="5"/>
      <c r="EG91" s="5"/>
      <c r="EH91" s="5"/>
      <c r="EI91" s="5"/>
      <c r="EJ91" s="5"/>
      <c r="EK91" s="5"/>
      <c r="EL91" s="5"/>
      <c r="EM91" s="5"/>
      <c r="EN91" s="5"/>
      <c r="EO91" s="5"/>
      <c r="EQ91" s="5"/>
      <c r="EU91" s="5"/>
      <c r="EV91" s="5"/>
      <c r="EW91" s="5"/>
      <c r="EX91" s="5"/>
      <c r="EY91" s="5"/>
      <c r="EZ91" s="5"/>
      <c r="FA91" s="5"/>
      <c r="FB91" s="5"/>
      <c r="FC91" s="5"/>
      <c r="FD91" s="5"/>
      <c r="FE91" s="5"/>
      <c r="FF91" s="5"/>
      <c r="FG91" s="5"/>
      <c r="FH91" s="5"/>
      <c r="FI91" s="5"/>
    </row>
    <row r="92" spans="1:167" ht="20.100000000000001" customHeight="1" x14ac:dyDescent="0.25">
      <c r="A92" s="449" t="str">
        <f t="shared" si="163"/>
        <v>N</v>
      </c>
      <c r="B92" s="526" t="str">
        <f t="shared" si="158"/>
        <v>Seeni Sambol Bun</v>
      </c>
      <c r="C92" s="565" t="str">
        <f t="shared" si="158"/>
        <v>BU2</v>
      </c>
      <c r="D92" s="269">
        <f>'Delivery Summary'!D14</f>
        <v>0</v>
      </c>
      <c r="E92" s="428"/>
      <c r="F92" s="428"/>
      <c r="G92" s="428"/>
      <c r="H92" s="428"/>
      <c r="I92" s="428"/>
      <c r="J92" s="428"/>
      <c r="K92" s="428"/>
      <c r="L92" s="428"/>
      <c r="M92" s="270"/>
      <c r="N92" s="428"/>
      <c r="O92" s="428"/>
      <c r="P92" s="428"/>
      <c r="Q92" s="428"/>
      <c r="R92" s="428"/>
      <c r="S92" s="429"/>
      <c r="T92" s="430">
        <f t="shared" si="164"/>
        <v>0</v>
      </c>
      <c r="U92" s="1450"/>
      <c r="W92" s="440" t="str">
        <f t="shared" si="165"/>
        <v>N</v>
      </c>
      <c r="X92" s="526" t="str">
        <f t="shared" si="159"/>
        <v>Seeni Sambol Bun</v>
      </c>
      <c r="Y92" s="565" t="str">
        <f t="shared" si="159"/>
        <v>BU2</v>
      </c>
      <c r="Z92" s="269">
        <f>'Delivery Summary'!D14</f>
        <v>0</v>
      </c>
      <c r="AA92" s="428"/>
      <c r="AB92" s="428"/>
      <c r="AC92" s="428"/>
      <c r="AD92" s="428"/>
      <c r="AE92" s="428"/>
      <c r="AF92" s="428"/>
      <c r="AG92" s="428"/>
      <c r="AH92" s="428"/>
      <c r="AI92" s="270"/>
      <c r="AJ92" s="428"/>
      <c r="AK92" s="428"/>
      <c r="AL92" s="428"/>
      <c r="AM92" s="428"/>
      <c r="AN92" s="428"/>
      <c r="AO92" s="429"/>
      <c r="AP92" s="430">
        <f t="shared" si="166"/>
        <v>0</v>
      </c>
      <c r="AQ92" s="1450"/>
      <c r="AR92" s="440" t="str">
        <f t="shared" si="167"/>
        <v>Y</v>
      </c>
      <c r="AS92" s="526" t="str">
        <f t="shared" si="160"/>
        <v>Seeni Sambol Bun</v>
      </c>
      <c r="AT92" s="565" t="str">
        <f t="shared" si="160"/>
        <v>BU2</v>
      </c>
      <c r="AU92" s="269">
        <f>'Delivery Summary'!D14</f>
        <v>0</v>
      </c>
      <c r="AV92" s="428"/>
      <c r="AW92" s="428"/>
      <c r="AX92" s="428"/>
      <c r="AY92" s="428">
        <v>2</v>
      </c>
      <c r="AZ92" s="428">
        <v>3</v>
      </c>
      <c r="BA92" s="428">
        <v>5</v>
      </c>
      <c r="BB92" s="428">
        <v>3</v>
      </c>
      <c r="BC92" s="428">
        <v>0</v>
      </c>
      <c r="BD92" s="270">
        <v>3</v>
      </c>
      <c r="BE92" s="428">
        <v>5</v>
      </c>
      <c r="BF92" s="428">
        <v>10</v>
      </c>
      <c r="BG92" s="428">
        <v>10</v>
      </c>
      <c r="BH92" s="428">
        <v>10</v>
      </c>
      <c r="BI92" s="428">
        <v>11</v>
      </c>
      <c r="BJ92" s="429"/>
      <c r="BK92" s="430">
        <f t="shared" si="168"/>
        <v>62</v>
      </c>
      <c r="BL92" s="1450"/>
      <c r="BM92" s="440" t="str">
        <f t="shared" si="169"/>
        <v>N</v>
      </c>
      <c r="BN92" s="526" t="str">
        <f t="shared" si="161"/>
        <v>Seeni Sambol Bun</v>
      </c>
      <c r="BO92" s="565" t="str">
        <f t="shared" si="161"/>
        <v>BU2</v>
      </c>
      <c r="BP92" s="269">
        <f>'Delivery Summary'!D14</f>
        <v>0</v>
      </c>
      <c r="BQ92" s="428"/>
      <c r="BR92" s="428"/>
      <c r="BS92" s="428"/>
      <c r="BT92" s="428"/>
      <c r="BU92" s="428"/>
      <c r="BV92" s="428"/>
      <c r="BW92" s="428"/>
      <c r="BX92" s="428"/>
      <c r="BY92" s="270"/>
      <c r="BZ92" s="428"/>
      <c r="CA92" s="428"/>
      <c r="CB92" s="428"/>
      <c r="CC92" s="428"/>
      <c r="CD92" s="428"/>
      <c r="CE92" s="429"/>
      <c r="CF92" s="430">
        <f t="shared" si="170"/>
        <v>0</v>
      </c>
      <c r="CG92" s="1450"/>
      <c r="CH92" s="440" t="str">
        <f t="shared" si="171"/>
        <v>Y</v>
      </c>
      <c r="CI92" s="526" t="str">
        <f t="shared" si="162"/>
        <v>Seeni Sambol Bun</v>
      </c>
      <c r="CJ92" s="565" t="str">
        <f t="shared" si="162"/>
        <v>BU2</v>
      </c>
      <c r="CK92" s="269">
        <f>'Delivery Summary'!D14</f>
        <v>0</v>
      </c>
      <c r="CL92" s="428">
        <v>0</v>
      </c>
      <c r="CM92" s="428"/>
      <c r="CN92" s="428"/>
      <c r="CO92" s="428"/>
      <c r="CP92" s="428"/>
      <c r="CQ92" s="428"/>
      <c r="CR92" s="428">
        <v>10</v>
      </c>
      <c r="CS92" s="428">
        <v>10</v>
      </c>
      <c r="CT92" s="270">
        <v>10</v>
      </c>
      <c r="CU92" s="428">
        <v>10</v>
      </c>
      <c r="CV92" s="428">
        <v>30</v>
      </c>
      <c r="CW92" s="428">
        <v>10</v>
      </c>
      <c r="CX92" s="428">
        <v>10</v>
      </c>
      <c r="CY92" s="428">
        <v>30</v>
      </c>
      <c r="CZ92" s="429"/>
      <c r="DA92" s="430">
        <f t="shared" si="172"/>
        <v>120</v>
      </c>
      <c r="DB92" s="1450"/>
      <c r="DC92" s="5"/>
      <c r="DG92" s="5"/>
      <c r="DH92" s="5"/>
      <c r="DI92" s="5"/>
      <c r="DJ92" s="5"/>
      <c r="DK92" s="5"/>
      <c r="DL92" s="5"/>
      <c r="DM92" s="5"/>
      <c r="DN92" s="5"/>
      <c r="DO92" s="5"/>
      <c r="DP92" s="5"/>
      <c r="DQ92" s="5"/>
      <c r="DR92" s="5"/>
      <c r="DS92" s="5"/>
      <c r="DT92" s="5"/>
      <c r="DU92" s="5"/>
      <c r="DW92" s="5"/>
      <c r="EA92" s="5"/>
      <c r="EB92" s="5"/>
      <c r="EC92" s="5"/>
      <c r="ED92" s="5"/>
      <c r="EE92" s="5"/>
      <c r="EF92" s="5"/>
      <c r="EG92" s="5"/>
      <c r="EH92" s="5"/>
      <c r="EI92" s="5"/>
      <c r="EJ92" s="5"/>
      <c r="EK92" s="5"/>
      <c r="EL92" s="5"/>
      <c r="EM92" s="5"/>
      <c r="EN92" s="5"/>
      <c r="EO92" s="5"/>
      <c r="EQ92" s="5"/>
      <c r="EU92" s="5"/>
      <c r="EV92" s="5"/>
      <c r="EW92" s="5"/>
      <c r="EX92" s="5"/>
      <c r="EY92" s="5"/>
      <c r="EZ92" s="5"/>
      <c r="FA92" s="5"/>
      <c r="FB92" s="5"/>
      <c r="FC92" s="5"/>
      <c r="FD92" s="5"/>
      <c r="FE92" s="5"/>
      <c r="FF92" s="5"/>
      <c r="FG92" s="5"/>
      <c r="FH92" s="5"/>
      <c r="FI92" s="5"/>
    </row>
    <row r="93" spans="1:167" ht="20.100000000000001" customHeight="1" x14ac:dyDescent="0.25">
      <c r="A93" s="449" t="str">
        <f t="shared" si="163"/>
        <v>Y</v>
      </c>
      <c r="B93" s="526" t="str">
        <f t="shared" si="158"/>
        <v>Tea Bun</v>
      </c>
      <c r="C93" s="565" t="str">
        <f t="shared" si="158"/>
        <v>BU4</v>
      </c>
      <c r="D93" s="269">
        <f>'Delivery Summary'!D15</f>
        <v>0</v>
      </c>
      <c r="E93" s="428"/>
      <c r="F93" s="428"/>
      <c r="G93" s="428">
        <v>0</v>
      </c>
      <c r="H93" s="428">
        <v>2</v>
      </c>
      <c r="I93" s="428">
        <v>2</v>
      </c>
      <c r="J93" s="428">
        <v>2</v>
      </c>
      <c r="K93" s="428">
        <v>2</v>
      </c>
      <c r="L93" s="428">
        <v>3</v>
      </c>
      <c r="M93" s="270">
        <v>3</v>
      </c>
      <c r="N93" s="428">
        <v>3</v>
      </c>
      <c r="O93" s="428">
        <v>3</v>
      </c>
      <c r="P93" s="428">
        <v>3</v>
      </c>
      <c r="Q93" s="428">
        <v>3</v>
      </c>
      <c r="R93" s="428">
        <v>6</v>
      </c>
      <c r="S93" s="429"/>
      <c r="T93" s="430">
        <f t="shared" si="164"/>
        <v>32</v>
      </c>
      <c r="U93" s="1450"/>
      <c r="W93" s="440" t="str">
        <f t="shared" si="165"/>
        <v>Y</v>
      </c>
      <c r="X93" s="526" t="str">
        <f t="shared" si="159"/>
        <v>Tea Bun</v>
      </c>
      <c r="Y93" s="565" t="str">
        <f t="shared" si="159"/>
        <v>BU4</v>
      </c>
      <c r="Z93" s="269">
        <f>'Delivery Summary'!D15</f>
        <v>0</v>
      </c>
      <c r="AA93" s="428"/>
      <c r="AB93" s="428"/>
      <c r="AC93" s="428">
        <v>0</v>
      </c>
      <c r="AD93" s="428">
        <v>2</v>
      </c>
      <c r="AE93" s="428">
        <v>2</v>
      </c>
      <c r="AF93" s="428">
        <v>2</v>
      </c>
      <c r="AG93" s="428">
        <v>2</v>
      </c>
      <c r="AH93" s="428">
        <v>3</v>
      </c>
      <c r="AI93" s="270">
        <v>3</v>
      </c>
      <c r="AJ93" s="428">
        <v>3</v>
      </c>
      <c r="AK93" s="428">
        <v>3</v>
      </c>
      <c r="AL93" s="428">
        <v>3</v>
      </c>
      <c r="AM93" s="428">
        <v>5</v>
      </c>
      <c r="AN93" s="428">
        <v>12</v>
      </c>
      <c r="AO93" s="429"/>
      <c r="AP93" s="430">
        <f t="shared" si="166"/>
        <v>40</v>
      </c>
      <c r="AQ93" s="1450"/>
      <c r="AR93" s="440" t="str">
        <f t="shared" si="167"/>
        <v>Y</v>
      </c>
      <c r="AS93" s="526" t="str">
        <f t="shared" si="160"/>
        <v>Tea Bun</v>
      </c>
      <c r="AT93" s="565" t="str">
        <f t="shared" si="160"/>
        <v>BU4</v>
      </c>
      <c r="AU93" s="269">
        <f>'Delivery Summary'!D15</f>
        <v>0</v>
      </c>
      <c r="AV93" s="428"/>
      <c r="AW93" s="428"/>
      <c r="AX93" s="428"/>
      <c r="AY93" s="428">
        <v>2</v>
      </c>
      <c r="AZ93" s="428">
        <v>2</v>
      </c>
      <c r="BA93" s="428">
        <v>2</v>
      </c>
      <c r="BB93" s="428">
        <v>2</v>
      </c>
      <c r="BC93" s="428">
        <v>3</v>
      </c>
      <c r="BD93" s="270">
        <v>3</v>
      </c>
      <c r="BE93" s="428">
        <v>3</v>
      </c>
      <c r="BF93" s="428">
        <v>3</v>
      </c>
      <c r="BG93" s="428">
        <v>3</v>
      </c>
      <c r="BH93" s="428">
        <v>5</v>
      </c>
      <c r="BI93" s="428">
        <v>10</v>
      </c>
      <c r="BJ93" s="429"/>
      <c r="BK93" s="430">
        <v>40</v>
      </c>
      <c r="BL93" s="1450"/>
      <c r="BM93" s="440" t="str">
        <f t="shared" si="169"/>
        <v>Y</v>
      </c>
      <c r="BN93" s="526" t="str">
        <f t="shared" si="161"/>
        <v>Tea Bun</v>
      </c>
      <c r="BO93" s="565" t="str">
        <f t="shared" si="161"/>
        <v>BU4</v>
      </c>
      <c r="BP93" s="269">
        <f>'Delivery Summary'!D15</f>
        <v>0</v>
      </c>
      <c r="BQ93" s="428"/>
      <c r="BR93" s="428"/>
      <c r="BS93" s="428"/>
      <c r="BT93" s="428">
        <v>2</v>
      </c>
      <c r="BU93" s="428">
        <v>2</v>
      </c>
      <c r="BV93" s="428">
        <v>2</v>
      </c>
      <c r="BW93" s="428">
        <v>2</v>
      </c>
      <c r="BX93" s="428">
        <v>3</v>
      </c>
      <c r="BY93" s="270">
        <v>3</v>
      </c>
      <c r="BZ93" s="428">
        <v>3</v>
      </c>
      <c r="CA93" s="428">
        <v>3</v>
      </c>
      <c r="CB93" s="428">
        <v>3</v>
      </c>
      <c r="CC93" s="428">
        <v>5</v>
      </c>
      <c r="CD93" s="428">
        <v>12</v>
      </c>
      <c r="CE93" s="429"/>
      <c r="CF93" s="430">
        <f t="shared" si="170"/>
        <v>40</v>
      </c>
      <c r="CG93" s="1450"/>
      <c r="CH93" s="440" t="str">
        <f t="shared" si="171"/>
        <v>N</v>
      </c>
      <c r="CI93" s="526" t="str">
        <f t="shared" si="162"/>
        <v>Tea Bun</v>
      </c>
      <c r="CJ93" s="565" t="str">
        <f t="shared" si="162"/>
        <v>BU4</v>
      </c>
      <c r="CK93" s="269">
        <f>'Delivery Summary'!D15</f>
        <v>0</v>
      </c>
      <c r="CL93" s="428"/>
      <c r="CM93" s="428"/>
      <c r="CN93" s="428"/>
      <c r="CO93" s="428"/>
      <c r="CP93" s="428"/>
      <c r="CQ93" s="428"/>
      <c r="CR93" s="428"/>
      <c r="CS93" s="428"/>
      <c r="CT93" s="270"/>
      <c r="CU93" s="428"/>
      <c r="CV93" s="428"/>
      <c r="CW93" s="428"/>
      <c r="CX93" s="428"/>
      <c r="CY93" s="428"/>
      <c r="CZ93" s="429"/>
      <c r="DA93" s="430">
        <f t="shared" si="172"/>
        <v>0</v>
      </c>
      <c r="DB93" s="1450"/>
      <c r="DC93" s="5"/>
      <c r="DG93" s="5"/>
      <c r="DH93" s="5"/>
      <c r="DI93" s="5"/>
      <c r="DJ93" s="5"/>
      <c r="DK93" s="5"/>
      <c r="DL93" s="5"/>
      <c r="DM93" s="5"/>
      <c r="DN93" s="5"/>
      <c r="DO93" s="5"/>
      <c r="DP93" s="5"/>
      <c r="DQ93" s="5"/>
      <c r="DR93" s="5"/>
      <c r="DS93" s="5"/>
      <c r="DT93" s="5"/>
      <c r="DU93" s="5"/>
      <c r="DW93" s="5"/>
      <c r="EA93" s="5"/>
      <c r="EB93" s="5"/>
      <c r="EC93" s="5"/>
      <c r="ED93" s="5"/>
      <c r="EE93" s="5"/>
      <c r="EF93" s="5"/>
      <c r="EG93" s="5"/>
      <c r="EH93" s="5"/>
      <c r="EI93" s="5"/>
      <c r="EJ93" s="5"/>
      <c r="EK93" s="5"/>
      <c r="EL93" s="5"/>
      <c r="EM93" s="5"/>
      <c r="EN93" s="5"/>
      <c r="EO93" s="5"/>
      <c r="EQ93" s="5"/>
      <c r="EU93" s="5"/>
      <c r="EV93" s="5"/>
      <c r="EW93" s="5"/>
      <c r="EX93" s="5"/>
      <c r="EY93" s="5"/>
      <c r="EZ93" s="5"/>
      <c r="FA93" s="5"/>
      <c r="FB93" s="5"/>
      <c r="FC93" s="5"/>
      <c r="FD93" s="5"/>
      <c r="FE93" s="5"/>
      <c r="FF93" s="5"/>
      <c r="FG93" s="5"/>
      <c r="FH93" s="5"/>
      <c r="FI93" s="5"/>
    </row>
    <row r="94" spans="1:167" ht="20.100000000000001" customHeight="1" x14ac:dyDescent="0.25">
      <c r="A94" s="449" t="str">
        <f t="shared" si="163"/>
        <v>N</v>
      </c>
      <c r="B94" s="526" t="str">
        <f t="shared" si="158"/>
        <v>Sugar Bun</v>
      </c>
      <c r="C94" s="565" t="str">
        <f t="shared" si="158"/>
        <v>BU5</v>
      </c>
      <c r="D94" s="269">
        <f>'Delivery Summary'!D16</f>
        <v>0</v>
      </c>
      <c r="E94" s="428"/>
      <c r="F94" s="428"/>
      <c r="G94" s="428"/>
      <c r="H94" s="428"/>
      <c r="I94" s="428"/>
      <c r="J94" s="428"/>
      <c r="K94" s="428"/>
      <c r="L94" s="428"/>
      <c r="M94" s="270"/>
      <c r="N94" s="428"/>
      <c r="O94" s="428"/>
      <c r="P94" s="428"/>
      <c r="Q94" s="428"/>
      <c r="R94" s="428"/>
      <c r="S94" s="429"/>
      <c r="T94" s="430">
        <f t="shared" si="164"/>
        <v>0</v>
      </c>
      <c r="U94" s="1450"/>
      <c r="W94" s="440" t="str">
        <f t="shared" si="165"/>
        <v>N</v>
      </c>
      <c r="X94" s="526" t="str">
        <f t="shared" si="159"/>
        <v>Sugar Bun</v>
      </c>
      <c r="Y94" s="565" t="str">
        <f t="shared" si="159"/>
        <v>BU5</v>
      </c>
      <c r="Z94" s="269">
        <f>'Delivery Summary'!D16</f>
        <v>0</v>
      </c>
      <c r="AA94" s="428"/>
      <c r="AB94" s="428"/>
      <c r="AC94" s="428"/>
      <c r="AD94" s="428"/>
      <c r="AE94" s="428"/>
      <c r="AF94" s="428"/>
      <c r="AG94" s="428"/>
      <c r="AH94" s="428"/>
      <c r="AI94" s="270"/>
      <c r="AJ94" s="428"/>
      <c r="AK94" s="428"/>
      <c r="AL94" s="428"/>
      <c r="AM94" s="428"/>
      <c r="AN94" s="428"/>
      <c r="AO94" s="429"/>
      <c r="AP94" s="430">
        <f t="shared" si="166"/>
        <v>0</v>
      </c>
      <c r="AQ94" s="1450"/>
      <c r="AR94" s="440" t="str">
        <f t="shared" si="167"/>
        <v>N</v>
      </c>
      <c r="AS94" s="526" t="str">
        <f t="shared" si="160"/>
        <v>Sugar Bun</v>
      </c>
      <c r="AT94" s="565" t="str">
        <f t="shared" si="160"/>
        <v>BU5</v>
      </c>
      <c r="AU94" s="269">
        <f>'Delivery Summary'!D16</f>
        <v>0</v>
      </c>
      <c r="AV94" s="428"/>
      <c r="AW94" s="428"/>
      <c r="AX94" s="428"/>
      <c r="AY94" s="428"/>
      <c r="AZ94" s="428"/>
      <c r="BA94" s="428"/>
      <c r="BB94" s="428"/>
      <c r="BC94" s="428"/>
      <c r="BD94" s="270"/>
      <c r="BE94" s="428"/>
      <c r="BF94" s="428"/>
      <c r="BG94" s="428"/>
      <c r="BH94" s="428"/>
      <c r="BI94" s="428"/>
      <c r="BJ94" s="429"/>
      <c r="BK94" s="430">
        <f t="shared" si="168"/>
        <v>0</v>
      </c>
      <c r="BL94" s="1450"/>
      <c r="BM94" s="440" t="str">
        <f t="shared" si="169"/>
        <v>N</v>
      </c>
      <c r="BN94" s="526" t="str">
        <f t="shared" si="161"/>
        <v>Sugar Bun</v>
      </c>
      <c r="BO94" s="565" t="str">
        <f t="shared" si="161"/>
        <v>BU5</v>
      </c>
      <c r="BP94" s="269">
        <f>'Delivery Summary'!D16</f>
        <v>0</v>
      </c>
      <c r="BQ94" s="428"/>
      <c r="BR94" s="428"/>
      <c r="BS94" s="428"/>
      <c r="BT94" s="428"/>
      <c r="BU94" s="428"/>
      <c r="BV94" s="428"/>
      <c r="BW94" s="428"/>
      <c r="BX94" s="428"/>
      <c r="BY94" s="270"/>
      <c r="BZ94" s="428"/>
      <c r="CA94" s="428"/>
      <c r="CB94" s="428"/>
      <c r="CC94" s="428"/>
      <c r="CD94" s="428"/>
      <c r="CE94" s="429"/>
      <c r="CF94" s="430">
        <f t="shared" si="170"/>
        <v>0</v>
      </c>
      <c r="CG94" s="1450"/>
      <c r="CH94" s="440" t="str">
        <f t="shared" si="171"/>
        <v>N</v>
      </c>
      <c r="CI94" s="526" t="str">
        <f t="shared" si="162"/>
        <v>Sugar Bun</v>
      </c>
      <c r="CJ94" s="565" t="str">
        <f t="shared" si="162"/>
        <v>BU5</v>
      </c>
      <c r="CK94" s="269">
        <f>'Delivery Summary'!D16</f>
        <v>0</v>
      </c>
      <c r="CL94" s="428"/>
      <c r="CM94" s="428"/>
      <c r="CN94" s="428"/>
      <c r="CO94" s="428"/>
      <c r="CP94" s="428"/>
      <c r="CQ94" s="428"/>
      <c r="CR94" s="428"/>
      <c r="CS94" s="428"/>
      <c r="CT94" s="270"/>
      <c r="CU94" s="428"/>
      <c r="CV94" s="428"/>
      <c r="CW94" s="428"/>
      <c r="CX94" s="428"/>
      <c r="CY94" s="428"/>
      <c r="CZ94" s="429"/>
      <c r="DA94" s="430">
        <f t="shared" si="172"/>
        <v>0</v>
      </c>
      <c r="DB94" s="1450"/>
      <c r="DC94" s="5"/>
      <c r="DG94" s="5"/>
      <c r="DH94" s="5"/>
      <c r="DI94" s="5"/>
      <c r="DJ94" s="5"/>
      <c r="DK94" s="5"/>
      <c r="DL94" s="5"/>
      <c r="DM94" s="5"/>
      <c r="DN94" s="5"/>
      <c r="DO94" s="5"/>
      <c r="DP94" s="5"/>
      <c r="DQ94" s="5"/>
      <c r="DR94" s="5"/>
      <c r="DS94" s="5"/>
      <c r="DT94" s="5"/>
      <c r="DU94" s="5"/>
      <c r="DW94" s="5"/>
      <c r="EA94" s="5"/>
      <c r="EB94" s="5"/>
      <c r="EC94" s="5"/>
      <c r="ED94" s="5"/>
      <c r="EE94" s="5"/>
      <c r="EF94" s="5"/>
      <c r="EG94" s="5"/>
      <c r="EH94" s="5"/>
      <c r="EI94" s="5"/>
      <c r="EJ94" s="5"/>
      <c r="EK94" s="5"/>
      <c r="EL94" s="5"/>
      <c r="EM94" s="5"/>
      <c r="EN94" s="5"/>
      <c r="EO94" s="5"/>
      <c r="EQ94" s="5"/>
      <c r="EU94" s="5"/>
      <c r="EV94" s="5"/>
      <c r="EW94" s="5"/>
      <c r="EX94" s="5"/>
      <c r="EY94" s="5"/>
      <c r="EZ94" s="5"/>
      <c r="FA94" s="5"/>
      <c r="FB94" s="5"/>
      <c r="FC94" s="5"/>
      <c r="FD94" s="5"/>
      <c r="FE94" s="5"/>
      <c r="FF94" s="5"/>
      <c r="FG94" s="5"/>
      <c r="FH94" s="5"/>
      <c r="FI94" s="5"/>
    </row>
    <row r="95" spans="1:167" ht="20.100000000000001" customHeight="1" x14ac:dyDescent="0.25">
      <c r="A95" s="449" t="str">
        <f t="shared" si="163"/>
        <v>N</v>
      </c>
      <c r="B95" s="526" t="str">
        <f t="shared" si="158"/>
        <v>Sugar Candy Bun</v>
      </c>
      <c r="C95" s="565" t="str">
        <f t="shared" si="158"/>
        <v>BU6</v>
      </c>
      <c r="D95" s="269">
        <f>'Delivery Summary'!D17</f>
        <v>0</v>
      </c>
      <c r="E95" s="428"/>
      <c r="F95" s="428"/>
      <c r="G95" s="428"/>
      <c r="H95" s="428"/>
      <c r="I95" s="428"/>
      <c r="J95" s="428"/>
      <c r="K95" s="428"/>
      <c r="L95" s="428"/>
      <c r="M95" s="270"/>
      <c r="N95" s="428"/>
      <c r="O95" s="428"/>
      <c r="P95" s="428"/>
      <c r="Q95" s="428"/>
      <c r="R95" s="428"/>
      <c r="S95" s="429"/>
      <c r="T95" s="430">
        <f t="shared" si="164"/>
        <v>0</v>
      </c>
      <c r="U95" s="1450"/>
      <c r="W95" s="440" t="str">
        <f t="shared" si="165"/>
        <v>N</v>
      </c>
      <c r="X95" s="526" t="str">
        <f t="shared" si="159"/>
        <v>Sugar Candy Bun</v>
      </c>
      <c r="Y95" s="565" t="str">
        <f t="shared" si="159"/>
        <v>BU6</v>
      </c>
      <c r="Z95" s="269">
        <f>'Delivery Summary'!D17</f>
        <v>0</v>
      </c>
      <c r="AA95" s="428"/>
      <c r="AB95" s="428"/>
      <c r="AC95" s="428"/>
      <c r="AD95" s="428"/>
      <c r="AE95" s="428"/>
      <c r="AF95" s="428"/>
      <c r="AG95" s="428"/>
      <c r="AH95" s="428"/>
      <c r="AI95" s="270"/>
      <c r="AJ95" s="428"/>
      <c r="AK95" s="428"/>
      <c r="AL95" s="428"/>
      <c r="AM95" s="428"/>
      <c r="AN95" s="428"/>
      <c r="AO95" s="429"/>
      <c r="AP95" s="430">
        <f t="shared" si="166"/>
        <v>0</v>
      </c>
      <c r="AQ95" s="1450"/>
      <c r="AR95" s="440" t="str">
        <f t="shared" si="167"/>
        <v>N</v>
      </c>
      <c r="AS95" s="526" t="str">
        <f t="shared" si="160"/>
        <v>Sugar Candy Bun</v>
      </c>
      <c r="AT95" s="565" t="str">
        <f t="shared" si="160"/>
        <v>BU6</v>
      </c>
      <c r="AU95" s="269">
        <f>'Delivery Summary'!D17</f>
        <v>0</v>
      </c>
      <c r="AV95" s="428"/>
      <c r="AW95" s="428"/>
      <c r="AX95" s="428"/>
      <c r="AY95" s="428"/>
      <c r="AZ95" s="428"/>
      <c r="BA95" s="428"/>
      <c r="BB95" s="428"/>
      <c r="BC95" s="428"/>
      <c r="BD95" s="270"/>
      <c r="BE95" s="428"/>
      <c r="BF95" s="428"/>
      <c r="BG95" s="428"/>
      <c r="BH95" s="428"/>
      <c r="BI95" s="428"/>
      <c r="BJ95" s="429"/>
      <c r="BK95" s="430">
        <f t="shared" si="168"/>
        <v>0</v>
      </c>
      <c r="BL95" s="1450"/>
      <c r="BM95" s="440" t="str">
        <f t="shared" si="169"/>
        <v>N</v>
      </c>
      <c r="BN95" s="526" t="str">
        <f t="shared" si="161"/>
        <v>Sugar Candy Bun</v>
      </c>
      <c r="BO95" s="565" t="str">
        <f t="shared" si="161"/>
        <v>BU6</v>
      </c>
      <c r="BP95" s="269">
        <f>'Delivery Summary'!D17</f>
        <v>0</v>
      </c>
      <c r="BQ95" s="428"/>
      <c r="BR95" s="428"/>
      <c r="BS95" s="428"/>
      <c r="BT95" s="428"/>
      <c r="BU95" s="428"/>
      <c r="BV95" s="428"/>
      <c r="BW95" s="428"/>
      <c r="BX95" s="428"/>
      <c r="BY95" s="270"/>
      <c r="BZ95" s="428"/>
      <c r="CA95" s="428"/>
      <c r="CB95" s="428"/>
      <c r="CC95" s="428"/>
      <c r="CD95" s="428"/>
      <c r="CE95" s="429"/>
      <c r="CF95" s="430">
        <f t="shared" si="170"/>
        <v>0</v>
      </c>
      <c r="CG95" s="1450"/>
      <c r="CH95" s="440" t="str">
        <f t="shared" si="171"/>
        <v>N</v>
      </c>
      <c r="CI95" s="526" t="str">
        <f t="shared" si="162"/>
        <v>Sugar Candy Bun</v>
      </c>
      <c r="CJ95" s="565" t="str">
        <f t="shared" si="162"/>
        <v>BU6</v>
      </c>
      <c r="CK95" s="269">
        <f>'Delivery Summary'!D17</f>
        <v>0</v>
      </c>
      <c r="CL95" s="428"/>
      <c r="CM95" s="428"/>
      <c r="CN95" s="428"/>
      <c r="CO95" s="428"/>
      <c r="CP95" s="428"/>
      <c r="CQ95" s="428"/>
      <c r="CR95" s="428"/>
      <c r="CS95" s="428"/>
      <c r="CT95" s="270"/>
      <c r="CU95" s="428"/>
      <c r="CV95" s="428"/>
      <c r="CW95" s="428"/>
      <c r="CX95" s="428"/>
      <c r="CY95" s="428"/>
      <c r="CZ95" s="429"/>
      <c r="DA95" s="430">
        <f t="shared" si="172"/>
        <v>0</v>
      </c>
      <c r="DB95" s="1450"/>
      <c r="DC95" s="5"/>
      <c r="DG95" s="5"/>
      <c r="DH95" s="5"/>
      <c r="DI95" s="5"/>
      <c r="DJ95" s="5"/>
      <c r="DK95" s="5"/>
      <c r="DL95" s="5"/>
      <c r="DM95" s="5"/>
      <c r="DN95" s="5"/>
      <c r="DO95" s="5"/>
      <c r="DP95" s="5"/>
      <c r="DQ95" s="5"/>
      <c r="DR95" s="5"/>
      <c r="DS95" s="5"/>
      <c r="DT95" s="5"/>
      <c r="DU95" s="5"/>
      <c r="DW95" s="5"/>
      <c r="EA95" s="5"/>
      <c r="EB95" s="5"/>
      <c r="EC95" s="5"/>
      <c r="ED95" s="5"/>
      <c r="EE95" s="5"/>
      <c r="EF95" s="5"/>
      <c r="EG95" s="5"/>
      <c r="EH95" s="5"/>
      <c r="EI95" s="5"/>
      <c r="EJ95" s="5"/>
      <c r="EK95" s="5"/>
      <c r="EL95" s="5"/>
      <c r="EM95" s="5"/>
      <c r="EN95" s="5"/>
      <c r="EO95" s="5"/>
      <c r="EQ95" s="5"/>
      <c r="EU95" s="5"/>
      <c r="EV95" s="5"/>
      <c r="EW95" s="5"/>
      <c r="EX95" s="5"/>
      <c r="EY95" s="5"/>
      <c r="EZ95" s="5"/>
      <c r="FA95" s="5"/>
      <c r="FB95" s="5"/>
      <c r="FC95" s="5"/>
      <c r="FD95" s="5"/>
      <c r="FE95" s="5"/>
      <c r="FF95" s="5"/>
      <c r="FG95" s="5"/>
      <c r="FH95" s="5"/>
      <c r="FI95" s="5"/>
    </row>
    <row r="96" spans="1:167" ht="20.100000000000001" customHeight="1" x14ac:dyDescent="0.25">
      <c r="A96" s="449" t="str">
        <f t="shared" si="163"/>
        <v>Y</v>
      </c>
      <c r="B96" s="526" t="str">
        <f t="shared" si="158"/>
        <v>Viyana Roll</v>
      </c>
      <c r="C96" s="565" t="str">
        <f t="shared" si="158"/>
        <v>BU7</v>
      </c>
      <c r="D96" s="269">
        <f>'Delivery Summary'!D18</f>
        <v>0</v>
      </c>
      <c r="E96" s="428"/>
      <c r="F96" s="428"/>
      <c r="G96" s="428">
        <v>0</v>
      </c>
      <c r="H96" s="428">
        <v>2</v>
      </c>
      <c r="I96" s="428">
        <v>1</v>
      </c>
      <c r="J96" s="428">
        <v>0</v>
      </c>
      <c r="K96" s="428">
        <v>0</v>
      </c>
      <c r="L96" s="428">
        <v>1</v>
      </c>
      <c r="M96" s="270">
        <v>2</v>
      </c>
      <c r="N96" s="428">
        <v>2</v>
      </c>
      <c r="O96" s="428">
        <v>2</v>
      </c>
      <c r="P96" s="428">
        <v>2</v>
      </c>
      <c r="Q96" s="428">
        <v>2</v>
      </c>
      <c r="R96" s="428">
        <v>3</v>
      </c>
      <c r="S96" s="429"/>
      <c r="T96" s="430">
        <f t="shared" si="164"/>
        <v>17</v>
      </c>
      <c r="U96" s="1450"/>
      <c r="W96" s="440" t="str">
        <f t="shared" si="165"/>
        <v>Y</v>
      </c>
      <c r="X96" s="526" t="str">
        <f t="shared" si="159"/>
        <v>Viyana Roll</v>
      </c>
      <c r="Y96" s="565" t="str">
        <f t="shared" si="159"/>
        <v>BU7</v>
      </c>
      <c r="Z96" s="269">
        <f>'Delivery Summary'!D18</f>
        <v>0</v>
      </c>
      <c r="AA96" s="428"/>
      <c r="AB96" s="428"/>
      <c r="AC96" s="428">
        <v>0</v>
      </c>
      <c r="AD96" s="428">
        <v>2</v>
      </c>
      <c r="AE96" s="428">
        <v>1</v>
      </c>
      <c r="AF96" s="428">
        <v>0</v>
      </c>
      <c r="AG96" s="428">
        <v>0</v>
      </c>
      <c r="AH96" s="428">
        <v>1</v>
      </c>
      <c r="AI96" s="270">
        <v>2</v>
      </c>
      <c r="AJ96" s="428">
        <v>2</v>
      </c>
      <c r="AK96" s="428">
        <v>2</v>
      </c>
      <c r="AL96" s="428">
        <v>2</v>
      </c>
      <c r="AM96" s="428">
        <v>4</v>
      </c>
      <c r="AN96" s="428">
        <v>6</v>
      </c>
      <c r="AO96" s="429"/>
      <c r="AP96" s="430">
        <f t="shared" si="166"/>
        <v>22</v>
      </c>
      <c r="AQ96" s="1450"/>
      <c r="AR96" s="440" t="str">
        <f t="shared" si="167"/>
        <v>N</v>
      </c>
      <c r="AS96" s="526" t="str">
        <f t="shared" si="160"/>
        <v>Viyana Roll</v>
      </c>
      <c r="AT96" s="565" t="str">
        <f t="shared" si="160"/>
        <v>BU7</v>
      </c>
      <c r="AU96" s="269">
        <f>'Delivery Summary'!D18</f>
        <v>0</v>
      </c>
      <c r="AV96" s="428"/>
      <c r="AW96" s="428"/>
      <c r="AX96" s="428"/>
      <c r="AY96" s="428"/>
      <c r="AZ96" s="428"/>
      <c r="BA96" s="428"/>
      <c r="BB96" s="428"/>
      <c r="BC96" s="428"/>
      <c r="BD96" s="270"/>
      <c r="BE96" s="428"/>
      <c r="BF96" s="428"/>
      <c r="BG96" s="428"/>
      <c r="BH96" s="428"/>
      <c r="BI96" s="428"/>
      <c r="BJ96" s="429"/>
      <c r="BK96" s="430">
        <f t="shared" si="168"/>
        <v>0</v>
      </c>
      <c r="BL96" s="1450"/>
      <c r="BM96" s="440" t="str">
        <f t="shared" si="169"/>
        <v>N</v>
      </c>
      <c r="BN96" s="526" t="str">
        <f t="shared" si="161"/>
        <v>Viyana Roll</v>
      </c>
      <c r="BO96" s="565" t="str">
        <f t="shared" si="161"/>
        <v>BU7</v>
      </c>
      <c r="BP96" s="269">
        <f>'Delivery Summary'!D18</f>
        <v>0</v>
      </c>
      <c r="BQ96" s="428"/>
      <c r="BR96" s="428"/>
      <c r="BS96" s="428"/>
      <c r="BT96" s="428"/>
      <c r="BU96" s="428"/>
      <c r="BV96" s="428"/>
      <c r="BW96" s="428"/>
      <c r="BX96" s="428"/>
      <c r="BY96" s="270"/>
      <c r="BZ96" s="428"/>
      <c r="CA96" s="428"/>
      <c r="CB96" s="428"/>
      <c r="CC96" s="428"/>
      <c r="CD96" s="428"/>
      <c r="CE96" s="429"/>
      <c r="CF96" s="430">
        <f t="shared" si="170"/>
        <v>0</v>
      </c>
      <c r="CG96" s="1450"/>
      <c r="CH96" s="440" t="str">
        <f t="shared" si="171"/>
        <v>N</v>
      </c>
      <c r="CI96" s="526" t="str">
        <f t="shared" si="162"/>
        <v>Viyana Roll</v>
      </c>
      <c r="CJ96" s="565" t="str">
        <f t="shared" si="162"/>
        <v>BU7</v>
      </c>
      <c r="CK96" s="269">
        <f>'Delivery Summary'!D18</f>
        <v>0</v>
      </c>
      <c r="CL96" s="428"/>
      <c r="CM96" s="428"/>
      <c r="CN96" s="428"/>
      <c r="CO96" s="428"/>
      <c r="CP96" s="428"/>
      <c r="CQ96" s="428"/>
      <c r="CR96" s="428"/>
      <c r="CS96" s="428"/>
      <c r="CT96" s="270"/>
      <c r="CU96" s="428"/>
      <c r="CV96" s="428"/>
      <c r="CW96" s="428"/>
      <c r="CX96" s="428"/>
      <c r="CY96" s="428"/>
      <c r="CZ96" s="429"/>
      <c r="DA96" s="430">
        <f t="shared" si="172"/>
        <v>0</v>
      </c>
      <c r="DB96" s="1450"/>
      <c r="DC96" s="5"/>
      <c r="DG96" s="5"/>
      <c r="DH96" s="5"/>
      <c r="DI96" s="5"/>
      <c r="DJ96" s="5"/>
      <c r="DK96" s="5"/>
      <c r="DL96" s="5"/>
      <c r="DM96" s="5"/>
      <c r="DN96" s="5"/>
      <c r="DO96" s="5"/>
      <c r="DP96" s="5"/>
      <c r="DQ96" s="5"/>
      <c r="DR96" s="5"/>
      <c r="DS96" s="5"/>
      <c r="DT96" s="5"/>
      <c r="DU96" s="5"/>
      <c r="DW96" s="5"/>
      <c r="EA96" s="5"/>
      <c r="EB96" s="5"/>
      <c r="EC96" s="5"/>
      <c r="ED96" s="5"/>
      <c r="EE96" s="5"/>
      <c r="EF96" s="5"/>
      <c r="EG96" s="5"/>
      <c r="EH96" s="5"/>
      <c r="EI96" s="5"/>
      <c r="EJ96" s="5"/>
      <c r="EK96" s="5"/>
      <c r="EL96" s="5"/>
      <c r="EM96" s="5"/>
      <c r="EN96" s="5"/>
      <c r="EO96" s="5"/>
      <c r="EQ96" s="5"/>
      <c r="EU96" s="5"/>
      <c r="EV96" s="5"/>
      <c r="EW96" s="5"/>
      <c r="EX96" s="5"/>
      <c r="EY96" s="5"/>
      <c r="EZ96" s="5"/>
      <c r="FA96" s="5"/>
      <c r="FB96" s="5"/>
      <c r="FC96" s="5"/>
      <c r="FD96" s="5"/>
      <c r="FE96" s="5"/>
      <c r="FF96" s="5"/>
      <c r="FG96" s="5"/>
      <c r="FH96" s="5"/>
      <c r="FI96" s="5"/>
    </row>
    <row r="97" spans="1:165" ht="20.100000000000001" customHeight="1" x14ac:dyDescent="0.25">
      <c r="A97" s="449" t="str">
        <f t="shared" si="163"/>
        <v>N</v>
      </c>
      <c r="B97" s="526" t="str">
        <f t="shared" si="158"/>
        <v>Fish Bun</v>
      </c>
      <c r="C97" s="565" t="str">
        <f t="shared" si="158"/>
        <v>BU1</v>
      </c>
      <c r="D97" s="269">
        <f>'Delivery Summary'!D19</f>
        <v>0</v>
      </c>
      <c r="E97" s="428"/>
      <c r="F97" s="428"/>
      <c r="G97" s="428"/>
      <c r="H97" s="428"/>
      <c r="I97" s="428"/>
      <c r="J97" s="428"/>
      <c r="K97" s="428"/>
      <c r="L97" s="428"/>
      <c r="M97" s="270"/>
      <c r="N97" s="428"/>
      <c r="O97" s="428"/>
      <c r="P97" s="428"/>
      <c r="Q97" s="428"/>
      <c r="R97" s="428"/>
      <c r="S97" s="429"/>
      <c r="T97" s="430">
        <f t="shared" si="164"/>
        <v>0</v>
      </c>
      <c r="U97" s="1450"/>
      <c r="W97" s="440" t="str">
        <f t="shared" si="165"/>
        <v>Y</v>
      </c>
      <c r="X97" s="526" t="str">
        <f t="shared" si="159"/>
        <v>Fish Bun</v>
      </c>
      <c r="Y97" s="565" t="str">
        <f t="shared" si="159"/>
        <v>BU1</v>
      </c>
      <c r="Z97" s="269">
        <f>'Delivery Summary'!D19</f>
        <v>0</v>
      </c>
      <c r="AA97" s="428"/>
      <c r="AB97" s="428"/>
      <c r="AC97" s="428">
        <v>0</v>
      </c>
      <c r="AD97" s="428"/>
      <c r="AE97" s="428">
        <v>4</v>
      </c>
      <c r="AF97" s="428">
        <v>4</v>
      </c>
      <c r="AG97" s="428">
        <v>4</v>
      </c>
      <c r="AH97" s="428">
        <v>4</v>
      </c>
      <c r="AI97" s="270">
        <v>4</v>
      </c>
      <c r="AJ97" s="428">
        <v>4</v>
      </c>
      <c r="AK97" s="428">
        <v>6</v>
      </c>
      <c r="AL97" s="428">
        <v>10</v>
      </c>
      <c r="AM97" s="428">
        <v>10</v>
      </c>
      <c r="AN97" s="428">
        <v>10</v>
      </c>
      <c r="AO97" s="429"/>
      <c r="AP97" s="430">
        <f t="shared" si="166"/>
        <v>60</v>
      </c>
      <c r="AQ97" s="1450"/>
      <c r="AR97" s="440" t="str">
        <f t="shared" si="167"/>
        <v>Y</v>
      </c>
      <c r="AS97" s="526" t="str">
        <f t="shared" si="160"/>
        <v>Fish Bun</v>
      </c>
      <c r="AT97" s="565" t="str">
        <f t="shared" si="160"/>
        <v>BU1</v>
      </c>
      <c r="AU97" s="269">
        <f>'Delivery Summary'!D19</f>
        <v>0</v>
      </c>
      <c r="AV97" s="428"/>
      <c r="AW97" s="428"/>
      <c r="AX97" s="428"/>
      <c r="AY97" s="428">
        <v>5</v>
      </c>
      <c r="AZ97" s="428">
        <v>5</v>
      </c>
      <c r="BA97" s="428">
        <v>5</v>
      </c>
      <c r="BB97" s="428">
        <v>5</v>
      </c>
      <c r="BC97" s="428">
        <v>5</v>
      </c>
      <c r="BD97" s="270">
        <v>5</v>
      </c>
      <c r="BE97" s="428">
        <v>10</v>
      </c>
      <c r="BF97" s="428">
        <v>5</v>
      </c>
      <c r="BG97" s="428">
        <v>15</v>
      </c>
      <c r="BH97" s="428">
        <v>15</v>
      </c>
      <c r="BI97" s="428">
        <v>25</v>
      </c>
      <c r="BJ97" s="429"/>
      <c r="BK97" s="430">
        <f t="shared" si="168"/>
        <v>100</v>
      </c>
      <c r="BL97" s="1450"/>
      <c r="BM97" s="440" t="str">
        <f t="shared" si="169"/>
        <v>Y</v>
      </c>
      <c r="BN97" s="526" t="str">
        <f t="shared" si="161"/>
        <v>Fish Bun</v>
      </c>
      <c r="BO97" s="565" t="str">
        <f t="shared" si="161"/>
        <v>BU1</v>
      </c>
      <c r="BP97" s="269">
        <f>'Delivery Summary'!D19</f>
        <v>0</v>
      </c>
      <c r="BQ97" s="428"/>
      <c r="BR97" s="428"/>
      <c r="BS97" s="428"/>
      <c r="BT97" s="428">
        <v>5</v>
      </c>
      <c r="BU97" s="428">
        <v>5</v>
      </c>
      <c r="BV97" s="428">
        <v>5</v>
      </c>
      <c r="BW97" s="428">
        <v>5</v>
      </c>
      <c r="BX97" s="428">
        <v>5</v>
      </c>
      <c r="BY97" s="270">
        <v>5</v>
      </c>
      <c r="BZ97" s="428">
        <v>10</v>
      </c>
      <c r="CA97" s="428">
        <v>5</v>
      </c>
      <c r="CB97" s="428">
        <v>15</v>
      </c>
      <c r="CC97" s="428">
        <v>15</v>
      </c>
      <c r="CD97" s="428">
        <v>25</v>
      </c>
      <c r="CE97" s="429"/>
      <c r="CF97" s="430">
        <f t="shared" si="170"/>
        <v>100</v>
      </c>
      <c r="CG97" s="1450"/>
      <c r="CH97" s="440" t="str">
        <f t="shared" si="171"/>
        <v>Y</v>
      </c>
      <c r="CI97" s="526" t="str">
        <f t="shared" si="162"/>
        <v>Fish Bun</v>
      </c>
      <c r="CJ97" s="565" t="str">
        <f t="shared" si="162"/>
        <v>BU1</v>
      </c>
      <c r="CK97" s="269">
        <f>'Delivery Summary'!D19</f>
        <v>0</v>
      </c>
      <c r="CL97" s="428">
        <v>0</v>
      </c>
      <c r="CM97" s="428"/>
      <c r="CN97" s="428"/>
      <c r="CO97" s="428"/>
      <c r="CP97" s="428"/>
      <c r="CQ97" s="428"/>
      <c r="CR97" s="428">
        <v>80</v>
      </c>
      <c r="CS97" s="428">
        <v>20</v>
      </c>
      <c r="CT97" s="270">
        <v>20</v>
      </c>
      <c r="CU97" s="428">
        <v>20</v>
      </c>
      <c r="CV97" s="428">
        <v>100</v>
      </c>
      <c r="CW97" s="428">
        <v>30</v>
      </c>
      <c r="CX97" s="428">
        <v>60</v>
      </c>
      <c r="CY97" s="428">
        <v>50</v>
      </c>
      <c r="CZ97" s="429"/>
      <c r="DA97" s="430">
        <f t="shared" si="172"/>
        <v>380</v>
      </c>
      <c r="DB97" s="1450"/>
      <c r="DC97" s="5"/>
      <c r="DG97" s="5"/>
      <c r="DH97" s="5"/>
      <c r="DI97" s="5"/>
      <c r="DJ97" s="5"/>
      <c r="DK97" s="5"/>
      <c r="DL97" s="5"/>
      <c r="DM97" s="5"/>
      <c r="DN97" s="5"/>
      <c r="DO97" s="5"/>
      <c r="DP97" s="5"/>
      <c r="DQ97" s="5"/>
      <c r="DR97" s="5"/>
      <c r="DS97" s="5"/>
      <c r="DT97" s="5"/>
      <c r="DU97" s="5"/>
      <c r="DW97" s="5"/>
      <c r="EA97" s="5"/>
      <c r="EB97" s="5"/>
      <c r="EC97" s="5"/>
      <c r="ED97" s="5"/>
      <c r="EE97" s="5"/>
      <c r="EF97" s="5"/>
      <c r="EG97" s="5"/>
      <c r="EH97" s="5"/>
      <c r="EI97" s="5"/>
      <c r="EJ97" s="5"/>
      <c r="EK97" s="5"/>
      <c r="EL97" s="5"/>
      <c r="EM97" s="5"/>
      <c r="EN97" s="5"/>
      <c r="EO97" s="5"/>
      <c r="EQ97" s="5"/>
      <c r="EU97" s="5"/>
      <c r="EV97" s="5"/>
      <c r="EW97" s="5"/>
      <c r="EX97" s="5"/>
      <c r="EY97" s="5"/>
      <c r="EZ97" s="5"/>
      <c r="FA97" s="5"/>
      <c r="FB97" s="5"/>
      <c r="FC97" s="5"/>
      <c r="FD97" s="5"/>
      <c r="FE97" s="5"/>
      <c r="FF97" s="5"/>
      <c r="FG97" s="5"/>
      <c r="FH97" s="5"/>
      <c r="FI97" s="5"/>
    </row>
    <row r="98" spans="1:165" ht="20.100000000000001" customHeight="1" x14ac:dyDescent="0.25">
      <c r="A98" s="449" t="str">
        <f t="shared" si="163"/>
        <v>N</v>
      </c>
      <c r="B98" s="526" t="str">
        <f t="shared" si="158"/>
        <v>Cuttlefish Bun</v>
      </c>
      <c r="C98" s="565" t="str">
        <f t="shared" si="158"/>
        <v>BU19</v>
      </c>
      <c r="D98" s="269">
        <f>'Delivery Summary'!D20</f>
        <v>0</v>
      </c>
      <c r="E98" s="428"/>
      <c r="F98" s="428"/>
      <c r="G98" s="428"/>
      <c r="H98" s="428"/>
      <c r="I98" s="428"/>
      <c r="J98" s="428"/>
      <c r="K98" s="428"/>
      <c r="L98" s="428"/>
      <c r="M98" s="428"/>
      <c r="N98" s="428"/>
      <c r="O98" s="428"/>
      <c r="P98" s="428"/>
      <c r="Q98" s="428"/>
      <c r="R98" s="428"/>
      <c r="S98" s="429"/>
      <c r="T98" s="430">
        <f t="shared" si="164"/>
        <v>0</v>
      </c>
      <c r="U98" s="1450"/>
      <c r="W98" s="440" t="str">
        <f t="shared" si="165"/>
        <v>N</v>
      </c>
      <c r="X98" s="526" t="str">
        <f t="shared" si="159"/>
        <v>Cuttlefish Bun</v>
      </c>
      <c r="Y98" s="565" t="str">
        <f t="shared" si="159"/>
        <v>BU19</v>
      </c>
      <c r="Z98" s="269">
        <f>'Delivery Summary'!D20</f>
        <v>0</v>
      </c>
      <c r="AA98" s="428"/>
      <c r="AB98" s="428"/>
      <c r="AC98" s="428"/>
      <c r="AD98" s="428"/>
      <c r="AE98" s="428"/>
      <c r="AF98" s="428"/>
      <c r="AG98" s="428"/>
      <c r="AH98" s="428"/>
      <c r="AI98" s="428"/>
      <c r="AJ98" s="428"/>
      <c r="AK98" s="428"/>
      <c r="AL98" s="428"/>
      <c r="AM98" s="428"/>
      <c r="AN98" s="428"/>
      <c r="AO98" s="429"/>
      <c r="AP98" s="430">
        <f t="shared" si="166"/>
        <v>0</v>
      </c>
      <c r="AQ98" s="1450"/>
      <c r="AR98" s="440" t="str">
        <f t="shared" si="167"/>
        <v>N</v>
      </c>
      <c r="AS98" s="526" t="str">
        <f t="shared" si="160"/>
        <v>Cuttlefish Bun</v>
      </c>
      <c r="AT98" s="565" t="str">
        <f t="shared" si="160"/>
        <v>BU19</v>
      </c>
      <c r="AU98" s="269">
        <f>'Delivery Summary'!D20</f>
        <v>0</v>
      </c>
      <c r="AV98" s="428"/>
      <c r="AW98" s="428"/>
      <c r="AX98" s="428"/>
      <c r="AY98" s="428"/>
      <c r="AZ98" s="428"/>
      <c r="BA98" s="428"/>
      <c r="BB98" s="428"/>
      <c r="BC98" s="428"/>
      <c r="BD98" s="428"/>
      <c r="BE98" s="428"/>
      <c r="BF98" s="428"/>
      <c r="BG98" s="428"/>
      <c r="BH98" s="428"/>
      <c r="BI98" s="428"/>
      <c r="BJ98" s="429"/>
      <c r="BK98" s="430">
        <f t="shared" si="168"/>
        <v>0</v>
      </c>
      <c r="BL98" s="1450"/>
      <c r="BM98" s="440" t="str">
        <f t="shared" si="169"/>
        <v>N</v>
      </c>
      <c r="BN98" s="526" t="str">
        <f t="shared" si="161"/>
        <v>Cuttlefish Bun</v>
      </c>
      <c r="BO98" s="565" t="str">
        <f t="shared" si="161"/>
        <v>BU19</v>
      </c>
      <c r="BP98" s="269">
        <f>'Delivery Summary'!D20</f>
        <v>0</v>
      </c>
      <c r="BQ98" s="428"/>
      <c r="BR98" s="428"/>
      <c r="BS98" s="428"/>
      <c r="BT98" s="428"/>
      <c r="BU98" s="428"/>
      <c r="BV98" s="428"/>
      <c r="BW98" s="428"/>
      <c r="BX98" s="428"/>
      <c r="BY98" s="428"/>
      <c r="BZ98" s="428"/>
      <c r="CA98" s="428"/>
      <c r="CB98" s="428"/>
      <c r="CC98" s="428"/>
      <c r="CD98" s="428"/>
      <c r="CE98" s="429"/>
      <c r="CF98" s="430">
        <f t="shared" si="170"/>
        <v>0</v>
      </c>
      <c r="CG98" s="1450"/>
      <c r="CH98" s="440" t="str">
        <f t="shared" si="171"/>
        <v>N</v>
      </c>
      <c r="CI98" s="526" t="str">
        <f t="shared" si="162"/>
        <v>Cuttlefish Bun</v>
      </c>
      <c r="CJ98" s="565" t="str">
        <f t="shared" si="162"/>
        <v>BU19</v>
      </c>
      <c r="CK98" s="269">
        <f>'Delivery Summary'!D20</f>
        <v>0</v>
      </c>
      <c r="CL98" s="428"/>
      <c r="CM98" s="428"/>
      <c r="CN98" s="428"/>
      <c r="CO98" s="428"/>
      <c r="CP98" s="428"/>
      <c r="CQ98" s="428"/>
      <c r="CR98" s="428"/>
      <c r="CS98" s="428"/>
      <c r="CT98" s="428"/>
      <c r="CU98" s="428"/>
      <c r="CV98" s="428"/>
      <c r="CW98" s="428"/>
      <c r="CX98" s="428"/>
      <c r="CY98" s="428"/>
      <c r="CZ98" s="429"/>
      <c r="DA98" s="430">
        <f t="shared" si="172"/>
        <v>0</v>
      </c>
      <c r="DB98" s="1450"/>
      <c r="DC98" s="5"/>
      <c r="DG98" s="5"/>
      <c r="DH98" s="5"/>
      <c r="DI98" s="5"/>
      <c r="DJ98" s="5"/>
      <c r="DK98" s="5"/>
      <c r="DL98" s="5"/>
      <c r="DM98" s="5"/>
      <c r="DN98" s="5"/>
      <c r="DO98" s="5"/>
      <c r="DP98" s="5"/>
      <c r="DQ98" s="5"/>
      <c r="DR98" s="5"/>
      <c r="DS98" s="5"/>
      <c r="DT98" s="5"/>
      <c r="DU98" s="5"/>
      <c r="DW98" s="5"/>
      <c r="EA98" s="5"/>
      <c r="EB98" s="5"/>
      <c r="EC98" s="5"/>
      <c r="ED98" s="5"/>
      <c r="EE98" s="5"/>
      <c r="EF98" s="5"/>
      <c r="EG98" s="5"/>
      <c r="EH98" s="5"/>
      <c r="EI98" s="5"/>
      <c r="EJ98" s="5"/>
      <c r="EK98" s="5"/>
      <c r="EL98" s="5"/>
      <c r="EM98" s="5"/>
      <c r="EN98" s="5"/>
      <c r="EO98" s="5"/>
      <c r="EQ98" s="5"/>
      <c r="EU98" s="5"/>
      <c r="EV98" s="5"/>
      <c r="EW98" s="5"/>
      <c r="EX98" s="5"/>
      <c r="EY98" s="5"/>
      <c r="EZ98" s="5"/>
      <c r="FA98" s="5"/>
      <c r="FB98" s="5"/>
      <c r="FC98" s="5"/>
      <c r="FD98" s="5"/>
      <c r="FE98" s="5"/>
      <c r="FF98" s="5"/>
      <c r="FG98" s="5"/>
      <c r="FH98" s="5"/>
      <c r="FI98" s="5"/>
    </row>
    <row r="99" spans="1:165" ht="20.100000000000001" customHeight="1" x14ac:dyDescent="0.25">
      <c r="A99" s="449" t="str">
        <f t="shared" si="163"/>
        <v>N</v>
      </c>
      <c r="B99" s="526" t="str">
        <f t="shared" si="158"/>
        <v>Chicken Sausage Bun</v>
      </c>
      <c r="C99" s="565" t="str">
        <f t="shared" si="158"/>
        <v>BU13</v>
      </c>
      <c r="D99" s="269">
        <f>'Delivery Summary'!D21</f>
        <v>0</v>
      </c>
      <c r="E99" s="428"/>
      <c r="F99" s="428"/>
      <c r="G99" s="428"/>
      <c r="H99" s="428"/>
      <c r="I99" s="428"/>
      <c r="J99" s="428"/>
      <c r="K99" s="428"/>
      <c r="L99" s="428"/>
      <c r="M99" s="270"/>
      <c r="N99" s="428"/>
      <c r="O99" s="428"/>
      <c r="P99" s="428"/>
      <c r="Q99" s="428"/>
      <c r="R99" s="428"/>
      <c r="S99" s="429"/>
      <c r="T99" s="430">
        <f t="shared" si="164"/>
        <v>0</v>
      </c>
      <c r="U99" s="1450"/>
      <c r="W99" s="440" t="str">
        <f t="shared" si="165"/>
        <v>N</v>
      </c>
      <c r="X99" s="526" t="str">
        <f t="shared" si="159"/>
        <v>Chicken Sausage Bun</v>
      </c>
      <c r="Y99" s="565" t="str">
        <f t="shared" si="159"/>
        <v>BU13</v>
      </c>
      <c r="Z99" s="269">
        <f>'Delivery Summary'!D21</f>
        <v>0</v>
      </c>
      <c r="AA99" s="428"/>
      <c r="AB99" s="428"/>
      <c r="AC99" s="428"/>
      <c r="AD99" s="428"/>
      <c r="AE99" s="428"/>
      <c r="AF99" s="428"/>
      <c r="AG99" s="428"/>
      <c r="AH99" s="428"/>
      <c r="AI99" s="270"/>
      <c r="AJ99" s="428"/>
      <c r="AK99" s="428"/>
      <c r="AL99" s="428"/>
      <c r="AM99" s="428"/>
      <c r="AN99" s="428"/>
      <c r="AO99" s="429"/>
      <c r="AP99" s="430">
        <f t="shared" si="166"/>
        <v>0</v>
      </c>
      <c r="AQ99" s="1450"/>
      <c r="AR99" s="440" t="str">
        <f t="shared" si="167"/>
        <v>N</v>
      </c>
      <c r="AS99" s="526" t="str">
        <f t="shared" si="160"/>
        <v>Chicken Sausage Bun</v>
      </c>
      <c r="AT99" s="565" t="str">
        <f t="shared" si="160"/>
        <v>BU13</v>
      </c>
      <c r="AU99" s="269">
        <f>'Delivery Summary'!D21</f>
        <v>0</v>
      </c>
      <c r="AV99" s="428"/>
      <c r="AW99" s="428"/>
      <c r="AX99" s="428"/>
      <c r="AY99" s="428"/>
      <c r="AZ99" s="428"/>
      <c r="BA99" s="428"/>
      <c r="BB99" s="428"/>
      <c r="BC99" s="428"/>
      <c r="BD99" s="270"/>
      <c r="BE99" s="428"/>
      <c r="BF99" s="428"/>
      <c r="BG99" s="428"/>
      <c r="BH99" s="428"/>
      <c r="BI99" s="428"/>
      <c r="BJ99" s="429"/>
      <c r="BK99" s="430">
        <f t="shared" si="168"/>
        <v>0</v>
      </c>
      <c r="BL99" s="1450"/>
      <c r="BM99" s="440" t="str">
        <f t="shared" si="169"/>
        <v>N</v>
      </c>
      <c r="BN99" s="526" t="str">
        <f t="shared" si="161"/>
        <v>Chicken Sausage Bun</v>
      </c>
      <c r="BO99" s="565" t="str">
        <f t="shared" si="161"/>
        <v>BU13</v>
      </c>
      <c r="BP99" s="269">
        <f>'Delivery Summary'!D21</f>
        <v>0</v>
      </c>
      <c r="BQ99" s="428"/>
      <c r="BR99" s="428"/>
      <c r="BS99" s="428"/>
      <c r="BT99" s="428"/>
      <c r="BU99" s="428"/>
      <c r="BV99" s="428"/>
      <c r="BW99" s="428"/>
      <c r="BX99" s="428"/>
      <c r="BY99" s="270"/>
      <c r="BZ99" s="428"/>
      <c r="CA99" s="428"/>
      <c r="CB99" s="428"/>
      <c r="CC99" s="428"/>
      <c r="CD99" s="428"/>
      <c r="CE99" s="429"/>
      <c r="CF99" s="430">
        <f t="shared" si="170"/>
        <v>0</v>
      </c>
      <c r="CG99" s="1450"/>
      <c r="CH99" s="440" t="str">
        <f t="shared" si="171"/>
        <v>Y</v>
      </c>
      <c r="CI99" s="526" t="str">
        <f t="shared" si="162"/>
        <v>Chicken Sausage Bun</v>
      </c>
      <c r="CJ99" s="565" t="str">
        <f t="shared" si="162"/>
        <v>BU13</v>
      </c>
      <c r="CK99" s="269">
        <f>'Delivery Summary'!D21</f>
        <v>0</v>
      </c>
      <c r="CL99" s="428">
        <v>0</v>
      </c>
      <c r="CM99" s="428"/>
      <c r="CN99" s="428"/>
      <c r="CO99" s="428"/>
      <c r="CP99" s="428"/>
      <c r="CQ99" s="428"/>
      <c r="CR99" s="428">
        <v>10</v>
      </c>
      <c r="CS99" s="428">
        <v>10</v>
      </c>
      <c r="CT99" s="270">
        <v>10</v>
      </c>
      <c r="CU99" s="428">
        <v>10</v>
      </c>
      <c r="CV99" s="428">
        <v>30</v>
      </c>
      <c r="CW99" s="428">
        <v>10</v>
      </c>
      <c r="CX99" s="428">
        <v>10</v>
      </c>
      <c r="CY99" s="428">
        <v>20</v>
      </c>
      <c r="CZ99" s="429"/>
      <c r="DA99" s="430">
        <f t="shared" si="172"/>
        <v>110</v>
      </c>
      <c r="DB99" s="1450"/>
      <c r="DC99" s="5"/>
      <c r="DG99" s="5"/>
      <c r="DH99" s="5"/>
      <c r="DI99" s="5"/>
      <c r="DJ99" s="5"/>
      <c r="DK99" s="5"/>
      <c r="DL99" s="5"/>
      <c r="DM99" s="5"/>
      <c r="DN99" s="5"/>
      <c r="DO99" s="5"/>
      <c r="DP99" s="5"/>
      <c r="DQ99" s="5"/>
      <c r="DR99" s="5"/>
      <c r="DS99" s="5"/>
      <c r="DT99" s="5"/>
      <c r="DU99" s="5"/>
      <c r="DW99" s="5"/>
      <c r="EA99" s="5"/>
      <c r="EB99" s="5"/>
      <c r="EC99" s="5"/>
      <c r="ED99" s="5"/>
      <c r="EE99" s="5"/>
      <c r="EF99" s="5"/>
      <c r="EG99" s="5"/>
      <c r="EH99" s="5"/>
      <c r="EI99" s="5"/>
      <c r="EJ99" s="5"/>
      <c r="EK99" s="5"/>
      <c r="EL99" s="5"/>
      <c r="EM99" s="5"/>
      <c r="EN99" s="5"/>
      <c r="EO99" s="5"/>
      <c r="EQ99" s="5"/>
      <c r="EU99" s="5"/>
      <c r="EV99" s="5"/>
      <c r="EW99" s="5"/>
      <c r="EX99" s="5"/>
      <c r="EY99" s="5"/>
      <c r="EZ99" s="5"/>
      <c r="FA99" s="5"/>
      <c r="FB99" s="5"/>
      <c r="FC99" s="5"/>
      <c r="FD99" s="5"/>
      <c r="FE99" s="5"/>
      <c r="FF99" s="5"/>
      <c r="FG99" s="5"/>
      <c r="FH99" s="5"/>
      <c r="FI99" s="5"/>
    </row>
    <row r="100" spans="1:165" ht="20.100000000000001" customHeight="1" x14ac:dyDescent="0.25">
      <c r="A100" s="449" t="str">
        <f t="shared" si="163"/>
        <v>Y</v>
      </c>
      <c r="B100" s="526" t="str">
        <f t="shared" si="158"/>
        <v>Egg Bun</v>
      </c>
      <c r="C100" s="565" t="str">
        <f t="shared" si="158"/>
        <v>BU14</v>
      </c>
      <c r="D100" s="269">
        <f>'Delivery Summary'!D22</f>
        <v>0</v>
      </c>
      <c r="E100" s="428"/>
      <c r="F100" s="270"/>
      <c r="G100" s="270">
        <v>0</v>
      </c>
      <c r="H100" s="270">
        <v>2</v>
      </c>
      <c r="I100" s="270">
        <v>3</v>
      </c>
      <c r="J100" s="428">
        <v>3</v>
      </c>
      <c r="K100" s="270">
        <v>3</v>
      </c>
      <c r="L100" s="270">
        <v>3</v>
      </c>
      <c r="M100" s="270">
        <v>3</v>
      </c>
      <c r="N100" s="270">
        <v>5</v>
      </c>
      <c r="O100" s="270">
        <v>3</v>
      </c>
      <c r="P100" s="270">
        <v>4</v>
      </c>
      <c r="Q100" s="270">
        <v>4</v>
      </c>
      <c r="R100" s="270">
        <v>7</v>
      </c>
      <c r="S100" s="429"/>
      <c r="T100" s="430">
        <f t="shared" si="164"/>
        <v>40</v>
      </c>
      <c r="U100" s="1450"/>
      <c r="W100" s="440" t="str">
        <f t="shared" si="165"/>
        <v>Y</v>
      </c>
      <c r="X100" s="526" t="str">
        <f t="shared" si="159"/>
        <v>Egg Bun</v>
      </c>
      <c r="Y100" s="565" t="str">
        <f t="shared" si="159"/>
        <v>BU14</v>
      </c>
      <c r="Z100" s="269">
        <f>'Delivery Summary'!D22</f>
        <v>0</v>
      </c>
      <c r="AA100" s="428"/>
      <c r="AB100" s="270"/>
      <c r="AC100" s="270">
        <v>0</v>
      </c>
      <c r="AD100" s="270">
        <v>2</v>
      </c>
      <c r="AE100" s="270">
        <v>3</v>
      </c>
      <c r="AF100" s="428">
        <v>3</v>
      </c>
      <c r="AG100" s="270">
        <v>3</v>
      </c>
      <c r="AH100" s="270">
        <v>3</v>
      </c>
      <c r="AI100" s="270">
        <v>3</v>
      </c>
      <c r="AJ100" s="270">
        <v>5</v>
      </c>
      <c r="AK100" s="270">
        <v>3</v>
      </c>
      <c r="AL100" s="270">
        <v>6</v>
      </c>
      <c r="AM100" s="270">
        <v>6</v>
      </c>
      <c r="AN100" s="270">
        <v>7</v>
      </c>
      <c r="AO100" s="429"/>
      <c r="AP100" s="430">
        <f t="shared" si="166"/>
        <v>44</v>
      </c>
      <c r="AQ100" s="1450"/>
      <c r="AR100" s="440" t="str">
        <f t="shared" si="167"/>
        <v>Y</v>
      </c>
      <c r="AS100" s="526" t="str">
        <f t="shared" si="160"/>
        <v>Egg Bun</v>
      </c>
      <c r="AT100" s="565" t="str">
        <f t="shared" si="160"/>
        <v>BU14</v>
      </c>
      <c r="AU100" s="269">
        <f>'Delivery Summary'!D22</f>
        <v>0</v>
      </c>
      <c r="AV100" s="428"/>
      <c r="AW100" s="270"/>
      <c r="AX100" s="270"/>
      <c r="AY100" s="270">
        <v>2</v>
      </c>
      <c r="AZ100" s="270">
        <v>3</v>
      </c>
      <c r="BA100" s="428">
        <v>3</v>
      </c>
      <c r="BB100" s="270">
        <v>3</v>
      </c>
      <c r="BC100" s="270">
        <v>3</v>
      </c>
      <c r="BD100" s="270">
        <v>3</v>
      </c>
      <c r="BE100" s="270">
        <v>5</v>
      </c>
      <c r="BF100" s="270">
        <v>5</v>
      </c>
      <c r="BG100" s="270">
        <v>5</v>
      </c>
      <c r="BH100" s="270">
        <v>8</v>
      </c>
      <c r="BI100" s="270">
        <v>10</v>
      </c>
      <c r="BJ100" s="429"/>
      <c r="BK100" s="430">
        <f t="shared" si="168"/>
        <v>50</v>
      </c>
      <c r="BL100" s="1450"/>
      <c r="BM100" s="440" t="str">
        <f t="shared" si="169"/>
        <v>Y</v>
      </c>
      <c r="BN100" s="526" t="str">
        <f t="shared" si="161"/>
        <v>Egg Bun</v>
      </c>
      <c r="BO100" s="565" t="str">
        <f t="shared" si="161"/>
        <v>BU14</v>
      </c>
      <c r="BP100" s="269">
        <f>'Delivery Summary'!D22</f>
        <v>0</v>
      </c>
      <c r="BQ100" s="428"/>
      <c r="BR100" s="270"/>
      <c r="BS100" s="270"/>
      <c r="BT100" s="270">
        <v>2</v>
      </c>
      <c r="BU100" s="270">
        <v>3</v>
      </c>
      <c r="BV100" s="428">
        <v>3</v>
      </c>
      <c r="BW100" s="270">
        <v>3</v>
      </c>
      <c r="BX100" s="270">
        <v>3</v>
      </c>
      <c r="BY100" s="270">
        <v>3</v>
      </c>
      <c r="BZ100" s="270">
        <v>5</v>
      </c>
      <c r="CA100" s="270">
        <v>3</v>
      </c>
      <c r="CB100" s="270">
        <v>6</v>
      </c>
      <c r="CC100" s="270">
        <v>6</v>
      </c>
      <c r="CD100" s="270">
        <v>9</v>
      </c>
      <c r="CE100" s="429"/>
      <c r="CF100" s="430">
        <f t="shared" si="170"/>
        <v>46</v>
      </c>
      <c r="CG100" s="1450"/>
      <c r="CH100" s="440" t="str">
        <f t="shared" si="171"/>
        <v>Y</v>
      </c>
      <c r="CI100" s="526" t="str">
        <f t="shared" si="162"/>
        <v>Egg Bun</v>
      </c>
      <c r="CJ100" s="565" t="str">
        <f t="shared" si="162"/>
        <v>BU14</v>
      </c>
      <c r="CK100" s="269">
        <f>'Delivery Summary'!D22</f>
        <v>0</v>
      </c>
      <c r="CL100" s="270">
        <v>0</v>
      </c>
      <c r="CM100" s="270"/>
      <c r="CN100" s="270"/>
      <c r="CO100" s="270"/>
      <c r="CP100" s="270"/>
      <c r="CQ100" s="428"/>
      <c r="CR100" s="270">
        <v>20</v>
      </c>
      <c r="CS100" s="270">
        <v>10</v>
      </c>
      <c r="CT100" s="270">
        <v>10</v>
      </c>
      <c r="CU100" s="270">
        <v>10</v>
      </c>
      <c r="CV100" s="270">
        <v>25</v>
      </c>
      <c r="CW100" s="270">
        <v>20</v>
      </c>
      <c r="CX100" s="270">
        <v>20</v>
      </c>
      <c r="CY100" s="270">
        <v>25</v>
      </c>
      <c r="CZ100" s="429"/>
      <c r="DA100" s="430">
        <f t="shared" si="172"/>
        <v>140</v>
      </c>
      <c r="DB100" s="1450"/>
      <c r="DC100" s="5"/>
      <c r="DG100" s="5"/>
      <c r="DH100" s="5"/>
      <c r="DI100" s="5"/>
      <c r="DJ100" s="5"/>
      <c r="DK100" s="5"/>
      <c r="DL100" s="5"/>
      <c r="DM100" s="5"/>
      <c r="DN100" s="5"/>
      <c r="DO100" s="5"/>
      <c r="DP100" s="5"/>
      <c r="DQ100" s="5"/>
      <c r="DR100" s="5"/>
      <c r="DS100" s="5"/>
      <c r="DT100" s="5"/>
      <c r="DU100" s="5"/>
      <c r="DW100" s="5"/>
      <c r="EA100" s="5"/>
      <c r="EB100" s="5"/>
      <c r="EC100" s="5"/>
      <c r="ED100" s="5"/>
      <c r="EE100" s="5"/>
      <c r="EF100" s="5"/>
      <c r="EG100" s="5"/>
      <c r="EH100" s="5"/>
      <c r="EI100" s="5"/>
      <c r="EJ100" s="5"/>
      <c r="EK100" s="5"/>
      <c r="EL100" s="5"/>
      <c r="EM100" s="5"/>
      <c r="EN100" s="5"/>
      <c r="EO100" s="5"/>
      <c r="EQ100" s="5"/>
      <c r="EU100" s="5"/>
      <c r="EV100" s="5"/>
      <c r="EW100" s="5"/>
      <c r="EX100" s="5"/>
      <c r="EY100" s="5"/>
      <c r="EZ100" s="5"/>
      <c r="FA100" s="5"/>
      <c r="FB100" s="5"/>
      <c r="FC100" s="5"/>
      <c r="FD100" s="5"/>
      <c r="FE100" s="5"/>
      <c r="FF100" s="5"/>
      <c r="FG100" s="5"/>
      <c r="FH100" s="5"/>
      <c r="FI100" s="5"/>
    </row>
    <row r="101" spans="1:165" ht="20.100000000000001" customHeight="1" x14ac:dyDescent="0.25">
      <c r="A101" s="449" t="str">
        <f t="shared" si="163"/>
        <v>N</v>
      </c>
      <c r="B101" s="526" t="str">
        <f t="shared" si="158"/>
        <v>Omelette Bun</v>
      </c>
      <c r="C101" s="565" t="str">
        <f t="shared" si="158"/>
        <v>BU15</v>
      </c>
      <c r="D101" s="269">
        <f>'Delivery Summary'!D23</f>
        <v>0</v>
      </c>
      <c r="E101" s="428"/>
      <c r="F101" s="428"/>
      <c r="G101" s="428"/>
      <c r="H101" s="428"/>
      <c r="I101" s="428"/>
      <c r="J101" s="428"/>
      <c r="K101" s="428"/>
      <c r="L101" s="428"/>
      <c r="M101" s="270"/>
      <c r="N101" s="428"/>
      <c r="O101" s="428"/>
      <c r="P101" s="428"/>
      <c r="Q101" s="428"/>
      <c r="R101" s="428"/>
      <c r="S101" s="429"/>
      <c r="T101" s="430">
        <f t="shared" si="164"/>
        <v>0</v>
      </c>
      <c r="U101" s="1450"/>
      <c r="W101" s="440" t="str">
        <f t="shared" si="165"/>
        <v>N</v>
      </c>
      <c r="X101" s="526" t="str">
        <f t="shared" si="159"/>
        <v>Omelette Bun</v>
      </c>
      <c r="Y101" s="565" t="str">
        <f t="shared" si="159"/>
        <v>BU15</v>
      </c>
      <c r="Z101" s="269">
        <f>'Delivery Summary'!D23</f>
        <v>0</v>
      </c>
      <c r="AA101" s="428"/>
      <c r="AB101" s="428"/>
      <c r="AC101" s="428"/>
      <c r="AD101" s="428"/>
      <c r="AE101" s="428"/>
      <c r="AF101" s="428"/>
      <c r="AG101" s="428"/>
      <c r="AH101" s="428"/>
      <c r="AI101" s="270"/>
      <c r="AJ101" s="428"/>
      <c r="AK101" s="428"/>
      <c r="AL101" s="428"/>
      <c r="AM101" s="428"/>
      <c r="AN101" s="428"/>
      <c r="AO101" s="429"/>
      <c r="AP101" s="430">
        <f t="shared" si="166"/>
        <v>0</v>
      </c>
      <c r="AQ101" s="1450"/>
      <c r="AR101" s="440" t="str">
        <f t="shared" si="167"/>
        <v>Y</v>
      </c>
      <c r="AS101" s="526" t="str">
        <f t="shared" si="160"/>
        <v>Omelette Bun</v>
      </c>
      <c r="AT101" s="565" t="str">
        <f t="shared" si="160"/>
        <v>BU15</v>
      </c>
      <c r="AU101" s="269">
        <f>'Delivery Summary'!D23</f>
        <v>0</v>
      </c>
      <c r="AV101" s="428"/>
      <c r="AW101" s="428"/>
      <c r="AX101" s="428"/>
      <c r="AY101" s="428">
        <v>0</v>
      </c>
      <c r="AZ101" s="428">
        <v>0</v>
      </c>
      <c r="BA101" s="428">
        <v>0</v>
      </c>
      <c r="BB101" s="428">
        <v>3</v>
      </c>
      <c r="BC101" s="428"/>
      <c r="BD101" s="270">
        <v>0</v>
      </c>
      <c r="BE101" s="428">
        <v>0</v>
      </c>
      <c r="BF101" s="428">
        <v>5</v>
      </c>
      <c r="BG101" s="428">
        <v>5</v>
      </c>
      <c r="BH101" s="428">
        <v>8</v>
      </c>
      <c r="BI101" s="428">
        <v>9</v>
      </c>
      <c r="BJ101" s="429"/>
      <c r="BK101" s="430">
        <f t="shared" si="168"/>
        <v>30</v>
      </c>
      <c r="BL101" s="1450"/>
      <c r="BM101" s="440" t="str">
        <f t="shared" si="169"/>
        <v>Y</v>
      </c>
      <c r="BN101" s="526" t="str">
        <f t="shared" si="161"/>
        <v>Omelette Bun</v>
      </c>
      <c r="BO101" s="565" t="str">
        <f t="shared" si="161"/>
        <v>BU15</v>
      </c>
      <c r="BP101" s="269">
        <f>'Delivery Summary'!D23</f>
        <v>0</v>
      </c>
      <c r="BQ101" s="428"/>
      <c r="BR101" s="428"/>
      <c r="BS101" s="428"/>
      <c r="BT101" s="428">
        <v>0</v>
      </c>
      <c r="BU101" s="428">
        <v>0</v>
      </c>
      <c r="BV101" s="428">
        <v>0</v>
      </c>
      <c r="BW101" s="428">
        <v>3</v>
      </c>
      <c r="BX101" s="428">
        <v>0</v>
      </c>
      <c r="BY101" s="270">
        <v>0</v>
      </c>
      <c r="BZ101" s="428">
        <v>0</v>
      </c>
      <c r="CA101" s="428">
        <v>5</v>
      </c>
      <c r="CB101" s="428">
        <v>5</v>
      </c>
      <c r="CC101" s="428">
        <v>8</v>
      </c>
      <c r="CD101" s="428">
        <v>9</v>
      </c>
      <c r="CE101" s="429"/>
      <c r="CF101" s="430">
        <f t="shared" si="170"/>
        <v>30</v>
      </c>
      <c r="CG101" s="1450"/>
      <c r="CH101" s="440" t="str">
        <f t="shared" si="171"/>
        <v>Y</v>
      </c>
      <c r="CI101" s="526" t="str">
        <f t="shared" si="162"/>
        <v>Omelette Bun</v>
      </c>
      <c r="CJ101" s="565" t="str">
        <f t="shared" si="162"/>
        <v>BU15</v>
      </c>
      <c r="CK101" s="269">
        <f>'Delivery Summary'!D23</f>
        <v>0</v>
      </c>
      <c r="CL101" s="428">
        <v>0</v>
      </c>
      <c r="CM101" s="428"/>
      <c r="CN101" s="428"/>
      <c r="CO101" s="428"/>
      <c r="CP101" s="428"/>
      <c r="CQ101" s="428"/>
      <c r="CR101" s="428">
        <v>20</v>
      </c>
      <c r="CS101" s="428">
        <v>10</v>
      </c>
      <c r="CT101" s="270">
        <v>10</v>
      </c>
      <c r="CU101" s="428">
        <v>10</v>
      </c>
      <c r="CV101" s="428">
        <v>25</v>
      </c>
      <c r="CW101" s="428">
        <v>20</v>
      </c>
      <c r="CX101" s="428">
        <v>20</v>
      </c>
      <c r="CY101" s="428">
        <v>25</v>
      </c>
      <c r="CZ101" s="429"/>
      <c r="DA101" s="430">
        <f t="shared" si="172"/>
        <v>140</v>
      </c>
      <c r="DB101" s="1450"/>
      <c r="DC101" s="5"/>
      <c r="DG101" s="5"/>
      <c r="DH101" s="5"/>
      <c r="DI101" s="5"/>
      <c r="DJ101" s="5"/>
      <c r="DK101" s="5"/>
      <c r="DL101" s="5"/>
      <c r="DM101" s="5"/>
      <c r="DN101" s="5"/>
      <c r="DO101" s="5"/>
      <c r="DP101" s="5"/>
      <c r="DQ101" s="5"/>
      <c r="DR101" s="5"/>
      <c r="DS101" s="5"/>
      <c r="DT101" s="5"/>
      <c r="DU101" s="5"/>
      <c r="DW101" s="5"/>
      <c r="EA101" s="5"/>
      <c r="EB101" s="5"/>
      <c r="EC101" s="5"/>
      <c r="ED101" s="5"/>
      <c r="EE101" s="5"/>
      <c r="EF101" s="5"/>
      <c r="EG101" s="5"/>
      <c r="EH101" s="5"/>
      <c r="EI101" s="5"/>
      <c r="EJ101" s="5"/>
      <c r="EK101" s="5"/>
      <c r="EL101" s="5"/>
      <c r="EM101" s="5"/>
      <c r="EN101" s="5"/>
      <c r="EO101" s="5"/>
      <c r="EQ101" s="5"/>
      <c r="EU101" s="5"/>
      <c r="EV101" s="5"/>
      <c r="EW101" s="5"/>
      <c r="EX101" s="5"/>
      <c r="EY101" s="5"/>
      <c r="EZ101" s="5"/>
      <c r="FA101" s="5"/>
      <c r="FB101" s="5"/>
      <c r="FC101" s="5"/>
      <c r="FD101" s="5"/>
      <c r="FE101" s="5"/>
      <c r="FF101" s="5"/>
      <c r="FG101" s="5"/>
      <c r="FH101" s="5"/>
      <c r="FI101" s="5"/>
    </row>
    <row r="102" spans="1:165" ht="20.100000000000001" customHeight="1" x14ac:dyDescent="0.25">
      <c r="A102" s="449" t="str">
        <f t="shared" si="163"/>
        <v>N</v>
      </c>
      <c r="B102" s="526" t="str">
        <f t="shared" si="158"/>
        <v>Egg Burger</v>
      </c>
      <c r="C102" s="565" t="str">
        <f t="shared" si="158"/>
        <v>BU16</v>
      </c>
      <c r="D102" s="269">
        <f>'Delivery Summary'!D24</f>
        <v>0</v>
      </c>
      <c r="E102" s="428"/>
      <c r="F102" s="428"/>
      <c r="G102" s="428"/>
      <c r="H102" s="428"/>
      <c r="I102" s="428"/>
      <c r="J102" s="428"/>
      <c r="K102" s="428"/>
      <c r="L102" s="428"/>
      <c r="M102" s="428"/>
      <c r="N102" s="428"/>
      <c r="O102" s="428"/>
      <c r="P102" s="428"/>
      <c r="Q102" s="428"/>
      <c r="R102" s="428"/>
      <c r="S102" s="429"/>
      <c r="T102" s="430">
        <f t="shared" si="164"/>
        <v>0</v>
      </c>
      <c r="U102" s="1450"/>
      <c r="W102" s="440" t="str">
        <f t="shared" si="165"/>
        <v>N</v>
      </c>
      <c r="X102" s="526" t="str">
        <f t="shared" si="159"/>
        <v>Egg Burger</v>
      </c>
      <c r="Y102" s="565" t="str">
        <f t="shared" si="159"/>
        <v>BU16</v>
      </c>
      <c r="Z102" s="269">
        <f>'Delivery Summary'!D24</f>
        <v>0</v>
      </c>
      <c r="AA102" s="428"/>
      <c r="AB102" s="428"/>
      <c r="AC102" s="428"/>
      <c r="AD102" s="428"/>
      <c r="AE102" s="428"/>
      <c r="AF102" s="428"/>
      <c r="AG102" s="428"/>
      <c r="AH102" s="428"/>
      <c r="AI102" s="428"/>
      <c r="AJ102" s="428"/>
      <c r="AK102" s="428"/>
      <c r="AL102" s="428"/>
      <c r="AM102" s="428"/>
      <c r="AN102" s="428"/>
      <c r="AO102" s="429"/>
      <c r="AP102" s="430">
        <f t="shared" si="166"/>
        <v>0</v>
      </c>
      <c r="AQ102" s="1450"/>
      <c r="AR102" s="440" t="str">
        <f t="shared" si="167"/>
        <v>N</v>
      </c>
      <c r="AS102" s="526" t="str">
        <f t="shared" si="160"/>
        <v>Egg Burger</v>
      </c>
      <c r="AT102" s="565" t="str">
        <f t="shared" si="160"/>
        <v>BU16</v>
      </c>
      <c r="AU102" s="269">
        <f>'Delivery Summary'!D24</f>
        <v>0</v>
      </c>
      <c r="AV102" s="428"/>
      <c r="AW102" s="428"/>
      <c r="AX102" s="428"/>
      <c r="AY102" s="428"/>
      <c r="AZ102" s="428"/>
      <c r="BA102" s="428"/>
      <c r="BB102" s="428"/>
      <c r="BC102" s="428"/>
      <c r="BD102" s="428"/>
      <c r="BE102" s="428"/>
      <c r="BF102" s="428"/>
      <c r="BG102" s="428"/>
      <c r="BH102" s="428"/>
      <c r="BI102" s="428"/>
      <c r="BJ102" s="429"/>
      <c r="BK102" s="430">
        <f t="shared" si="168"/>
        <v>0</v>
      </c>
      <c r="BL102" s="1450"/>
      <c r="BM102" s="440" t="str">
        <f t="shared" si="169"/>
        <v>N</v>
      </c>
      <c r="BN102" s="526" t="str">
        <f t="shared" si="161"/>
        <v>Egg Burger</v>
      </c>
      <c r="BO102" s="565" t="str">
        <f t="shared" si="161"/>
        <v>BU16</v>
      </c>
      <c r="BP102" s="269">
        <f>'Delivery Summary'!D24</f>
        <v>0</v>
      </c>
      <c r="BQ102" s="428"/>
      <c r="BR102" s="428"/>
      <c r="BS102" s="428"/>
      <c r="BT102" s="428"/>
      <c r="BU102" s="428"/>
      <c r="BV102" s="428"/>
      <c r="BW102" s="428"/>
      <c r="BX102" s="428"/>
      <c r="BY102" s="428"/>
      <c r="BZ102" s="428"/>
      <c r="CA102" s="428"/>
      <c r="CB102" s="428"/>
      <c r="CC102" s="428"/>
      <c r="CD102" s="428"/>
      <c r="CE102" s="429"/>
      <c r="CF102" s="430">
        <f t="shared" si="170"/>
        <v>0</v>
      </c>
      <c r="CG102" s="1450"/>
      <c r="CH102" s="440" t="str">
        <f t="shared" si="171"/>
        <v>N</v>
      </c>
      <c r="CI102" s="526" t="str">
        <f t="shared" si="162"/>
        <v>Egg Burger</v>
      </c>
      <c r="CJ102" s="565" t="str">
        <f t="shared" si="162"/>
        <v>BU16</v>
      </c>
      <c r="CK102" s="269">
        <f>'Delivery Summary'!D24</f>
        <v>0</v>
      </c>
      <c r="CL102" s="428"/>
      <c r="CM102" s="428"/>
      <c r="CN102" s="428"/>
      <c r="CO102" s="428"/>
      <c r="CP102" s="428"/>
      <c r="CQ102" s="428"/>
      <c r="CR102" s="428"/>
      <c r="CS102" s="428"/>
      <c r="CT102" s="428"/>
      <c r="CU102" s="428"/>
      <c r="CV102" s="428"/>
      <c r="CW102" s="428"/>
      <c r="CX102" s="428"/>
      <c r="CY102" s="428"/>
      <c r="CZ102" s="429"/>
      <c r="DA102" s="430">
        <f t="shared" si="172"/>
        <v>0</v>
      </c>
      <c r="DB102" s="1450"/>
      <c r="DC102" s="5"/>
      <c r="DG102" s="5"/>
      <c r="DH102" s="5"/>
      <c r="DI102" s="5"/>
      <c r="DJ102" s="5"/>
      <c r="DK102" s="5"/>
      <c r="DL102" s="5"/>
      <c r="DM102" s="5"/>
      <c r="DN102" s="5"/>
      <c r="DO102" s="5"/>
      <c r="DP102" s="5"/>
      <c r="DQ102" s="5"/>
      <c r="DR102" s="5"/>
      <c r="DS102" s="5"/>
      <c r="DT102" s="5"/>
      <c r="DU102" s="5"/>
      <c r="DW102" s="5"/>
      <c r="EA102" s="5"/>
      <c r="EB102" s="5"/>
      <c r="EC102" s="5"/>
      <c r="ED102" s="5"/>
      <c r="EE102" s="5"/>
      <c r="EF102" s="5"/>
      <c r="EG102" s="5"/>
      <c r="EH102" s="5"/>
      <c r="EI102" s="5"/>
      <c r="EJ102" s="5"/>
      <c r="EK102" s="5"/>
      <c r="EL102" s="5"/>
      <c r="EM102" s="5"/>
      <c r="EN102" s="5"/>
      <c r="EO102" s="5"/>
      <c r="EQ102" s="5"/>
      <c r="EU102" s="5"/>
      <c r="EV102" s="5"/>
      <c r="EW102" s="5"/>
      <c r="EX102" s="5"/>
      <c r="EY102" s="5"/>
      <c r="EZ102" s="5"/>
      <c r="FA102" s="5"/>
      <c r="FB102" s="5"/>
      <c r="FC102" s="5"/>
      <c r="FD102" s="5"/>
      <c r="FE102" s="5"/>
      <c r="FF102" s="5"/>
      <c r="FG102" s="5"/>
      <c r="FH102" s="5"/>
      <c r="FI102" s="5"/>
    </row>
    <row r="103" spans="1:165" ht="20.100000000000001" customHeight="1" x14ac:dyDescent="0.25">
      <c r="A103" s="449" t="str">
        <f t="shared" si="163"/>
        <v>N</v>
      </c>
      <c r="B103" s="526" t="str">
        <f t="shared" si="158"/>
        <v>Fish Curry Bun</v>
      </c>
      <c r="C103" s="565" t="str">
        <f t="shared" si="158"/>
        <v>BU18</v>
      </c>
      <c r="D103" s="269">
        <f>'Delivery Summary'!D25</f>
        <v>0</v>
      </c>
      <c r="E103" s="428"/>
      <c r="F103" s="428"/>
      <c r="G103" s="428"/>
      <c r="H103" s="428"/>
      <c r="I103" s="428"/>
      <c r="J103" s="428"/>
      <c r="K103" s="428"/>
      <c r="L103" s="428"/>
      <c r="M103" s="428"/>
      <c r="N103" s="428"/>
      <c r="O103" s="428"/>
      <c r="P103" s="428"/>
      <c r="Q103" s="428"/>
      <c r="R103" s="428"/>
      <c r="S103" s="429"/>
      <c r="T103" s="430">
        <f t="shared" si="164"/>
        <v>0</v>
      </c>
      <c r="U103" s="1450"/>
      <c r="W103" s="440" t="str">
        <f t="shared" si="165"/>
        <v>N</v>
      </c>
      <c r="X103" s="526" t="str">
        <f t="shared" si="159"/>
        <v>Fish Curry Bun</v>
      </c>
      <c r="Y103" s="565" t="str">
        <f t="shared" si="159"/>
        <v>BU18</v>
      </c>
      <c r="Z103" s="269">
        <f>'Delivery Summary'!D25</f>
        <v>0</v>
      </c>
      <c r="AA103" s="428"/>
      <c r="AB103" s="428"/>
      <c r="AC103" s="428"/>
      <c r="AD103" s="428"/>
      <c r="AE103" s="428"/>
      <c r="AF103" s="428"/>
      <c r="AG103" s="428"/>
      <c r="AH103" s="428"/>
      <c r="AI103" s="428"/>
      <c r="AJ103" s="428"/>
      <c r="AK103" s="428"/>
      <c r="AL103" s="428"/>
      <c r="AM103" s="428"/>
      <c r="AN103" s="428"/>
      <c r="AO103" s="429"/>
      <c r="AP103" s="430">
        <f t="shared" si="166"/>
        <v>0</v>
      </c>
      <c r="AQ103" s="1450"/>
      <c r="AR103" s="440" t="str">
        <f t="shared" si="167"/>
        <v>N</v>
      </c>
      <c r="AS103" s="526" t="str">
        <f t="shared" si="160"/>
        <v>Fish Curry Bun</v>
      </c>
      <c r="AT103" s="565" t="str">
        <f t="shared" si="160"/>
        <v>BU18</v>
      </c>
      <c r="AU103" s="269">
        <f>'Delivery Summary'!D25</f>
        <v>0</v>
      </c>
      <c r="AV103" s="428"/>
      <c r="AW103" s="428"/>
      <c r="AX103" s="428"/>
      <c r="AY103" s="428"/>
      <c r="AZ103" s="428"/>
      <c r="BA103" s="428"/>
      <c r="BB103" s="428"/>
      <c r="BC103" s="428"/>
      <c r="BD103" s="428"/>
      <c r="BE103" s="428"/>
      <c r="BF103" s="428"/>
      <c r="BG103" s="428"/>
      <c r="BH103" s="428"/>
      <c r="BI103" s="428"/>
      <c r="BJ103" s="429"/>
      <c r="BK103" s="430">
        <f t="shared" si="168"/>
        <v>0</v>
      </c>
      <c r="BL103" s="1450"/>
      <c r="BM103" s="440" t="str">
        <f t="shared" si="169"/>
        <v>N</v>
      </c>
      <c r="BN103" s="526" t="str">
        <f t="shared" si="161"/>
        <v>Fish Curry Bun</v>
      </c>
      <c r="BO103" s="565" t="str">
        <f t="shared" si="161"/>
        <v>BU18</v>
      </c>
      <c r="BP103" s="269">
        <f>'Delivery Summary'!D25</f>
        <v>0</v>
      </c>
      <c r="BQ103" s="428"/>
      <c r="BR103" s="428"/>
      <c r="BS103" s="428"/>
      <c r="BT103" s="428"/>
      <c r="BU103" s="428"/>
      <c r="BV103" s="428"/>
      <c r="BW103" s="428"/>
      <c r="BX103" s="428"/>
      <c r="BY103" s="428"/>
      <c r="BZ103" s="428"/>
      <c r="CA103" s="428"/>
      <c r="CB103" s="428"/>
      <c r="CC103" s="428"/>
      <c r="CD103" s="428"/>
      <c r="CE103" s="429"/>
      <c r="CF103" s="430">
        <f t="shared" si="170"/>
        <v>0</v>
      </c>
      <c r="CG103" s="1450"/>
      <c r="CH103" s="440" t="str">
        <f t="shared" si="171"/>
        <v>N</v>
      </c>
      <c r="CI103" s="526" t="str">
        <f t="shared" si="162"/>
        <v>Fish Curry Bun</v>
      </c>
      <c r="CJ103" s="565" t="str">
        <f t="shared" si="162"/>
        <v>BU18</v>
      </c>
      <c r="CK103" s="269">
        <f>'Delivery Summary'!D25</f>
        <v>0</v>
      </c>
      <c r="CL103" s="428"/>
      <c r="CM103" s="428"/>
      <c r="CN103" s="428"/>
      <c r="CO103" s="428"/>
      <c r="CP103" s="428"/>
      <c r="CQ103" s="428"/>
      <c r="CR103" s="428"/>
      <c r="CS103" s="428"/>
      <c r="CT103" s="428"/>
      <c r="CU103" s="428"/>
      <c r="CV103" s="428"/>
      <c r="CW103" s="428"/>
      <c r="CX103" s="428"/>
      <c r="CY103" s="428"/>
      <c r="CZ103" s="429"/>
      <c r="DA103" s="430">
        <f t="shared" si="172"/>
        <v>0</v>
      </c>
      <c r="DB103" s="1450"/>
      <c r="DC103" s="5"/>
      <c r="DG103" s="5"/>
      <c r="DH103" s="5"/>
      <c r="DI103" s="5"/>
      <c r="DJ103" s="5"/>
      <c r="DK103" s="5"/>
      <c r="DL103" s="5"/>
      <c r="DM103" s="5"/>
      <c r="DN103" s="5"/>
      <c r="DO103" s="5"/>
      <c r="DP103" s="5"/>
      <c r="DQ103" s="5"/>
      <c r="DR103" s="5"/>
      <c r="DS103" s="5"/>
      <c r="DT103" s="5"/>
      <c r="DU103" s="5"/>
      <c r="DW103" s="5"/>
      <c r="EA103" s="5"/>
      <c r="EB103" s="5"/>
      <c r="EC103" s="5"/>
      <c r="ED103" s="5"/>
      <c r="EE103" s="5"/>
      <c r="EF103" s="5"/>
      <c r="EG103" s="5"/>
      <c r="EH103" s="5"/>
      <c r="EI103" s="5"/>
      <c r="EJ103" s="5"/>
      <c r="EK103" s="5"/>
      <c r="EL103" s="5"/>
      <c r="EM103" s="5"/>
      <c r="EN103" s="5"/>
      <c r="EO103" s="5"/>
      <c r="EQ103" s="5"/>
      <c r="EU103" s="5"/>
      <c r="EV103" s="5"/>
      <c r="EW103" s="5"/>
      <c r="EX103" s="5"/>
      <c r="EY103" s="5"/>
      <c r="EZ103" s="5"/>
      <c r="FA103" s="5"/>
      <c r="FB103" s="5"/>
      <c r="FC103" s="5"/>
      <c r="FD103" s="5"/>
      <c r="FE103" s="5"/>
      <c r="FF103" s="5"/>
      <c r="FG103" s="5"/>
      <c r="FH103" s="5"/>
      <c r="FI103" s="5"/>
    </row>
    <row r="104" spans="1:165" ht="20.100000000000001" customHeight="1" x14ac:dyDescent="0.25">
      <c r="A104" s="449" t="str">
        <f t="shared" si="163"/>
        <v>Y</v>
      </c>
      <c r="B104" s="526" t="str">
        <f t="shared" si="158"/>
        <v>Chicken Hot Dog</v>
      </c>
      <c r="C104" s="565" t="str">
        <f t="shared" si="158"/>
        <v>BU17</v>
      </c>
      <c r="D104" s="269">
        <f>'Delivery Summary'!D26</f>
        <v>0</v>
      </c>
      <c r="E104" s="428"/>
      <c r="F104" s="270"/>
      <c r="G104" s="270">
        <v>20</v>
      </c>
      <c r="H104" s="270">
        <v>0</v>
      </c>
      <c r="I104" s="270">
        <v>0</v>
      </c>
      <c r="J104" s="428">
        <v>0</v>
      </c>
      <c r="K104" s="270">
        <v>0</v>
      </c>
      <c r="L104" s="270">
        <v>0</v>
      </c>
      <c r="M104" s="270">
        <v>0</v>
      </c>
      <c r="N104" s="270">
        <v>0</v>
      </c>
      <c r="O104" s="270">
        <v>0</v>
      </c>
      <c r="P104" s="270">
        <v>0</v>
      </c>
      <c r="Q104" s="270">
        <v>0</v>
      </c>
      <c r="R104" s="270">
        <v>0</v>
      </c>
      <c r="S104" s="429"/>
      <c r="T104" s="430">
        <f t="shared" si="164"/>
        <v>20</v>
      </c>
      <c r="U104" s="1450"/>
      <c r="W104" s="440" t="str">
        <f t="shared" si="165"/>
        <v>Y</v>
      </c>
      <c r="X104" s="526" t="str">
        <f t="shared" si="159"/>
        <v>Chicken Hot Dog</v>
      </c>
      <c r="Y104" s="565" t="str">
        <f t="shared" si="159"/>
        <v>BU17</v>
      </c>
      <c r="Z104" s="269">
        <f>'Delivery Summary'!D26</f>
        <v>0</v>
      </c>
      <c r="AA104" s="428"/>
      <c r="AB104" s="270"/>
      <c r="AC104" s="270">
        <v>20</v>
      </c>
      <c r="AD104" s="270">
        <v>0</v>
      </c>
      <c r="AE104" s="270">
        <v>0</v>
      </c>
      <c r="AF104" s="428">
        <v>0</v>
      </c>
      <c r="AG104" s="270">
        <v>0</v>
      </c>
      <c r="AH104" s="270">
        <v>0</v>
      </c>
      <c r="AI104" s="270">
        <v>0</v>
      </c>
      <c r="AJ104" s="270">
        <v>0</v>
      </c>
      <c r="AK104" s="270">
        <v>0</v>
      </c>
      <c r="AL104" s="270">
        <v>0</v>
      </c>
      <c r="AM104" s="270">
        <v>0</v>
      </c>
      <c r="AN104" s="270">
        <v>0</v>
      </c>
      <c r="AO104" s="429"/>
      <c r="AP104" s="430">
        <f t="shared" si="166"/>
        <v>20</v>
      </c>
      <c r="AQ104" s="1450"/>
      <c r="AR104" s="440" t="str">
        <f t="shared" si="167"/>
        <v>Y</v>
      </c>
      <c r="AS104" s="526" t="str">
        <f t="shared" si="160"/>
        <v>Chicken Hot Dog</v>
      </c>
      <c r="AT104" s="565" t="str">
        <f t="shared" si="160"/>
        <v>BU17</v>
      </c>
      <c r="AU104" s="269">
        <f>'Delivery Summary'!D26</f>
        <v>0</v>
      </c>
      <c r="AV104" s="428"/>
      <c r="AW104" s="270"/>
      <c r="AX104" s="270"/>
      <c r="AY104" s="270">
        <v>0</v>
      </c>
      <c r="AZ104" s="270">
        <v>0</v>
      </c>
      <c r="BA104" s="428">
        <v>0</v>
      </c>
      <c r="BB104" s="270">
        <v>3</v>
      </c>
      <c r="BC104" s="270">
        <v>0</v>
      </c>
      <c r="BD104" s="270">
        <v>0</v>
      </c>
      <c r="BE104" s="270">
        <v>2</v>
      </c>
      <c r="BF104" s="270">
        <v>5</v>
      </c>
      <c r="BG104" s="270">
        <v>5</v>
      </c>
      <c r="BH104" s="270">
        <v>8</v>
      </c>
      <c r="BI104" s="270">
        <v>9</v>
      </c>
      <c r="BJ104" s="429"/>
      <c r="BK104" s="430">
        <f t="shared" si="168"/>
        <v>32</v>
      </c>
      <c r="BL104" s="1450"/>
      <c r="BM104" s="440" t="str">
        <f t="shared" si="169"/>
        <v>Y</v>
      </c>
      <c r="BN104" s="526" t="str">
        <f t="shared" si="161"/>
        <v>Chicken Hot Dog</v>
      </c>
      <c r="BO104" s="565" t="str">
        <f t="shared" si="161"/>
        <v>BU17</v>
      </c>
      <c r="BP104" s="269">
        <f>'Delivery Summary'!D26</f>
        <v>0</v>
      </c>
      <c r="BQ104" s="428"/>
      <c r="BR104" s="270"/>
      <c r="BS104" s="270"/>
      <c r="BT104" s="270">
        <v>0</v>
      </c>
      <c r="BU104" s="270">
        <v>0</v>
      </c>
      <c r="BV104" s="428">
        <v>0</v>
      </c>
      <c r="BW104" s="270">
        <v>3</v>
      </c>
      <c r="BX104" s="270">
        <v>0</v>
      </c>
      <c r="BY104" s="270">
        <v>0</v>
      </c>
      <c r="BZ104" s="270">
        <v>2</v>
      </c>
      <c r="CA104" s="270">
        <v>5</v>
      </c>
      <c r="CB104" s="270">
        <v>5</v>
      </c>
      <c r="CC104" s="270">
        <v>8</v>
      </c>
      <c r="CD104" s="270">
        <v>9</v>
      </c>
      <c r="CE104" s="429"/>
      <c r="CF104" s="430">
        <f t="shared" si="170"/>
        <v>32</v>
      </c>
      <c r="CG104" s="1450"/>
      <c r="CH104" s="440" t="str">
        <f t="shared" si="171"/>
        <v>Y</v>
      </c>
      <c r="CI104" s="526" t="str">
        <f t="shared" si="162"/>
        <v>Chicken Hot Dog</v>
      </c>
      <c r="CJ104" s="565" t="str">
        <f t="shared" si="162"/>
        <v>BU17</v>
      </c>
      <c r="CK104" s="269">
        <f>'Delivery Summary'!D26</f>
        <v>0</v>
      </c>
      <c r="CL104" s="270">
        <v>0</v>
      </c>
      <c r="CM104" s="270"/>
      <c r="CN104" s="270"/>
      <c r="CO104" s="270"/>
      <c r="CP104" s="270"/>
      <c r="CQ104" s="428"/>
      <c r="CR104" s="270">
        <v>10</v>
      </c>
      <c r="CS104" s="270">
        <v>5</v>
      </c>
      <c r="CT104" s="270">
        <v>5</v>
      </c>
      <c r="CU104" s="270">
        <v>5</v>
      </c>
      <c r="CV104" s="270">
        <v>20</v>
      </c>
      <c r="CW104" s="270">
        <v>10</v>
      </c>
      <c r="CX104" s="270">
        <v>10</v>
      </c>
      <c r="CY104" s="270">
        <v>10</v>
      </c>
      <c r="CZ104" s="429"/>
      <c r="DA104" s="430">
        <f t="shared" si="172"/>
        <v>75</v>
      </c>
      <c r="DB104" s="1450"/>
      <c r="DC104" s="5"/>
      <c r="DG104" s="5"/>
      <c r="DH104" s="5"/>
      <c r="DI104" s="5"/>
      <c r="DJ104" s="5"/>
      <c r="DK104" s="5"/>
      <c r="DL104" s="5"/>
      <c r="DM104" s="5"/>
      <c r="DN104" s="5"/>
      <c r="DO104" s="5"/>
      <c r="DP104" s="5"/>
      <c r="DQ104" s="5"/>
      <c r="DR104" s="5"/>
      <c r="DS104" s="5"/>
      <c r="DT104" s="5"/>
      <c r="DU104" s="5"/>
      <c r="DW104" s="5"/>
      <c r="EA104" s="5"/>
      <c r="EB104" s="5"/>
      <c r="EC104" s="5"/>
      <c r="ED104" s="5"/>
      <c r="EE104" s="5"/>
      <c r="EF104" s="5"/>
      <c r="EG104" s="5"/>
      <c r="EH104" s="5"/>
      <c r="EI104" s="5"/>
      <c r="EJ104" s="5"/>
      <c r="EK104" s="5"/>
      <c r="EL104" s="5"/>
      <c r="EM104" s="5"/>
      <c r="EN104" s="5"/>
      <c r="EO104" s="5"/>
      <c r="EQ104" s="5"/>
      <c r="EU104" s="5"/>
      <c r="EV104" s="5"/>
      <c r="EW104" s="5"/>
      <c r="EX104" s="5"/>
      <c r="EY104" s="5"/>
      <c r="EZ104" s="5"/>
      <c r="FA104" s="5"/>
      <c r="FB104" s="5"/>
      <c r="FC104" s="5"/>
      <c r="FD104" s="5"/>
      <c r="FE104" s="5"/>
      <c r="FF104" s="5"/>
      <c r="FG104" s="5"/>
      <c r="FH104" s="5"/>
      <c r="FI104" s="5"/>
    </row>
    <row r="105" spans="1:165" ht="20.100000000000001" customHeight="1" x14ac:dyDescent="0.25">
      <c r="A105" s="449" t="str">
        <f t="shared" si="163"/>
        <v>N</v>
      </c>
      <c r="B105" s="526" t="str">
        <f t="shared" ref="B105:C124" si="173">B27</f>
        <v>Egg Boat Mini</v>
      </c>
      <c r="C105" s="565" t="str">
        <f t="shared" si="173"/>
        <v>PTY1</v>
      </c>
      <c r="D105" s="269">
        <f>'Delivery Summary'!D27</f>
        <v>0</v>
      </c>
      <c r="E105" s="428"/>
      <c r="F105" s="270"/>
      <c r="G105" s="428"/>
      <c r="H105" s="270"/>
      <c r="I105" s="270"/>
      <c r="J105" s="270"/>
      <c r="K105" s="270"/>
      <c r="L105" s="270"/>
      <c r="M105" s="270"/>
      <c r="N105" s="270"/>
      <c r="O105" s="270"/>
      <c r="P105" s="270"/>
      <c r="Q105" s="270"/>
      <c r="R105" s="270"/>
      <c r="S105" s="429"/>
      <c r="T105" s="430">
        <f t="shared" si="164"/>
        <v>0</v>
      </c>
      <c r="U105" s="1450"/>
      <c r="W105" s="440" t="str">
        <f t="shared" si="165"/>
        <v>N</v>
      </c>
      <c r="X105" s="526" t="str">
        <f t="shared" ref="X105:Y124" si="174">X27</f>
        <v>Egg Boat Mini</v>
      </c>
      <c r="Y105" s="565" t="str">
        <f t="shared" si="174"/>
        <v>PTY1</v>
      </c>
      <c r="Z105" s="269">
        <f>'Delivery Summary'!D27</f>
        <v>0</v>
      </c>
      <c r="AA105" s="428"/>
      <c r="AB105" s="270"/>
      <c r="AC105" s="428"/>
      <c r="AD105" s="270"/>
      <c r="AE105" s="270"/>
      <c r="AF105" s="270"/>
      <c r="AG105" s="270"/>
      <c r="AH105" s="270"/>
      <c r="AI105" s="270"/>
      <c r="AJ105" s="270"/>
      <c r="AK105" s="270"/>
      <c r="AL105" s="270"/>
      <c r="AM105" s="270"/>
      <c r="AN105" s="270"/>
      <c r="AO105" s="429"/>
      <c r="AP105" s="430">
        <f t="shared" si="166"/>
        <v>0</v>
      </c>
      <c r="AQ105" s="1450"/>
      <c r="AR105" s="440" t="str">
        <f t="shared" si="167"/>
        <v>N</v>
      </c>
      <c r="AS105" s="526" t="str">
        <f t="shared" ref="AS105:AT124" si="175">AS27</f>
        <v>Egg Boat Mini</v>
      </c>
      <c r="AT105" s="565" t="str">
        <f t="shared" si="175"/>
        <v>PTY1</v>
      </c>
      <c r="AU105" s="269">
        <f>'Delivery Summary'!D27</f>
        <v>0</v>
      </c>
      <c r="AV105" s="428"/>
      <c r="AW105" s="270"/>
      <c r="AX105" s="428"/>
      <c r="AY105" s="270"/>
      <c r="AZ105" s="270"/>
      <c r="BA105" s="270"/>
      <c r="BB105" s="270"/>
      <c r="BC105" s="270"/>
      <c r="BD105" s="270"/>
      <c r="BE105" s="270"/>
      <c r="BF105" s="270"/>
      <c r="BG105" s="270"/>
      <c r="BH105" s="270"/>
      <c r="BI105" s="270"/>
      <c r="BJ105" s="429"/>
      <c r="BK105" s="430">
        <f t="shared" si="168"/>
        <v>0</v>
      </c>
      <c r="BL105" s="1450"/>
      <c r="BM105" s="440" t="str">
        <f t="shared" si="169"/>
        <v>N</v>
      </c>
      <c r="BN105" s="526" t="str">
        <f t="shared" ref="BN105:BO124" si="176">BN27</f>
        <v>Egg Boat Mini</v>
      </c>
      <c r="BO105" s="565" t="str">
        <f t="shared" si="176"/>
        <v>PTY1</v>
      </c>
      <c r="BP105" s="269">
        <f>'Delivery Summary'!D27</f>
        <v>0</v>
      </c>
      <c r="BQ105" s="428"/>
      <c r="BR105" s="270"/>
      <c r="BS105" s="428"/>
      <c r="BT105" s="270"/>
      <c r="BU105" s="270"/>
      <c r="BV105" s="270"/>
      <c r="BW105" s="270"/>
      <c r="BX105" s="270"/>
      <c r="BY105" s="270"/>
      <c r="BZ105" s="270"/>
      <c r="CA105" s="270"/>
      <c r="CB105" s="270"/>
      <c r="CC105" s="270"/>
      <c r="CD105" s="270"/>
      <c r="CE105" s="429"/>
      <c r="CF105" s="430">
        <f t="shared" si="170"/>
        <v>0</v>
      </c>
      <c r="CG105" s="1450"/>
      <c r="CH105" s="440" t="str">
        <f t="shared" si="171"/>
        <v>N</v>
      </c>
      <c r="CI105" s="526" t="str">
        <f t="shared" ref="CI105:CJ124" si="177">CI27</f>
        <v>Egg Boat Mini</v>
      </c>
      <c r="CJ105" s="565" t="str">
        <f t="shared" si="177"/>
        <v>PTY1</v>
      </c>
      <c r="CK105" s="269">
        <f>'Delivery Summary'!D27</f>
        <v>0</v>
      </c>
      <c r="CL105" s="428"/>
      <c r="CM105" s="270"/>
      <c r="CN105" s="428"/>
      <c r="CO105" s="270"/>
      <c r="CP105" s="270"/>
      <c r="CQ105" s="270"/>
      <c r="CR105" s="270"/>
      <c r="CS105" s="270"/>
      <c r="CT105" s="270"/>
      <c r="CU105" s="270"/>
      <c r="CV105" s="270"/>
      <c r="CW105" s="270"/>
      <c r="CX105" s="270"/>
      <c r="CY105" s="270"/>
      <c r="CZ105" s="429"/>
      <c r="DA105" s="430">
        <f t="shared" si="172"/>
        <v>0</v>
      </c>
      <c r="DB105" s="1450"/>
      <c r="DC105" s="5"/>
      <c r="DG105" s="5"/>
      <c r="DH105" s="5"/>
      <c r="DI105" s="5"/>
      <c r="DJ105" s="5"/>
      <c r="DK105" s="5"/>
      <c r="DL105" s="5"/>
      <c r="DM105" s="5"/>
      <c r="DN105" s="5"/>
      <c r="DO105" s="5"/>
      <c r="DP105" s="5"/>
      <c r="DQ105" s="5"/>
      <c r="DR105" s="5"/>
      <c r="DS105" s="5"/>
      <c r="DT105" s="5"/>
      <c r="DU105" s="5"/>
      <c r="DW105" s="5"/>
      <c r="EA105" s="5"/>
      <c r="EB105" s="5"/>
      <c r="EC105" s="5"/>
      <c r="ED105" s="5"/>
      <c r="EE105" s="5"/>
      <c r="EF105" s="5"/>
      <c r="EG105" s="5"/>
      <c r="EH105" s="5"/>
      <c r="EI105" s="5"/>
      <c r="EJ105" s="5"/>
      <c r="EK105" s="5"/>
      <c r="EL105" s="5"/>
      <c r="EM105" s="5"/>
      <c r="EN105" s="5"/>
      <c r="EO105" s="5"/>
      <c r="EQ105" s="5"/>
      <c r="EU105" s="5"/>
      <c r="EV105" s="5"/>
      <c r="EW105" s="5"/>
      <c r="EX105" s="5"/>
      <c r="EY105" s="5"/>
      <c r="EZ105" s="5"/>
      <c r="FA105" s="5"/>
      <c r="FB105" s="5"/>
      <c r="FC105" s="5"/>
      <c r="FD105" s="5"/>
      <c r="FE105" s="5"/>
      <c r="FF105" s="5"/>
      <c r="FG105" s="5"/>
      <c r="FH105" s="5"/>
      <c r="FI105" s="5"/>
    </row>
    <row r="106" spans="1:165" ht="20.100000000000001" customHeight="1" x14ac:dyDescent="0.25">
      <c r="A106" s="449" t="str">
        <f t="shared" si="163"/>
        <v>N</v>
      </c>
      <c r="B106" s="527" t="str">
        <f t="shared" si="173"/>
        <v>Honey Sausage Bun</v>
      </c>
      <c r="C106" s="565" t="str">
        <f t="shared" si="173"/>
        <v>BU11</v>
      </c>
      <c r="D106" s="269">
        <f>'Delivery Summary'!D28</f>
        <v>0</v>
      </c>
      <c r="E106" s="428"/>
      <c r="F106" s="428"/>
      <c r="G106" s="428"/>
      <c r="H106" s="428"/>
      <c r="I106" s="428"/>
      <c r="J106" s="428"/>
      <c r="K106" s="428"/>
      <c r="L106" s="428"/>
      <c r="M106" s="270"/>
      <c r="N106" s="428"/>
      <c r="O106" s="428"/>
      <c r="P106" s="428"/>
      <c r="Q106" s="428"/>
      <c r="R106" s="428"/>
      <c r="S106" s="429"/>
      <c r="T106" s="430">
        <f t="shared" si="164"/>
        <v>0</v>
      </c>
      <c r="U106" s="1450"/>
      <c r="W106" s="440" t="str">
        <f t="shared" si="165"/>
        <v>N</v>
      </c>
      <c r="X106" s="527" t="str">
        <f t="shared" si="174"/>
        <v>Honey Sausage Bun</v>
      </c>
      <c r="Y106" s="565" t="str">
        <f t="shared" si="174"/>
        <v>BU11</v>
      </c>
      <c r="Z106" s="269">
        <f>'Delivery Summary'!D28</f>
        <v>0</v>
      </c>
      <c r="AA106" s="428"/>
      <c r="AB106" s="428"/>
      <c r="AC106" s="428"/>
      <c r="AD106" s="428"/>
      <c r="AE106" s="428"/>
      <c r="AF106" s="428"/>
      <c r="AG106" s="428"/>
      <c r="AH106" s="428"/>
      <c r="AI106" s="270"/>
      <c r="AJ106" s="428"/>
      <c r="AK106" s="428"/>
      <c r="AL106" s="428"/>
      <c r="AM106" s="428"/>
      <c r="AN106" s="428"/>
      <c r="AO106" s="429"/>
      <c r="AP106" s="430">
        <f t="shared" si="166"/>
        <v>0</v>
      </c>
      <c r="AQ106" s="1450"/>
      <c r="AR106" s="440" t="str">
        <f t="shared" si="167"/>
        <v>N</v>
      </c>
      <c r="AS106" s="527" t="str">
        <f t="shared" si="175"/>
        <v>Honey Sausage Bun</v>
      </c>
      <c r="AT106" s="565" t="str">
        <f t="shared" si="175"/>
        <v>BU11</v>
      </c>
      <c r="AU106" s="269">
        <f>'Delivery Summary'!D28</f>
        <v>0</v>
      </c>
      <c r="AV106" s="428"/>
      <c r="AW106" s="428"/>
      <c r="AX106" s="428"/>
      <c r="AY106" s="428"/>
      <c r="AZ106" s="428"/>
      <c r="BA106" s="428"/>
      <c r="BB106" s="428"/>
      <c r="BC106" s="428"/>
      <c r="BD106" s="270"/>
      <c r="BE106" s="428"/>
      <c r="BF106" s="428"/>
      <c r="BG106" s="428"/>
      <c r="BH106" s="428"/>
      <c r="BI106" s="428"/>
      <c r="BJ106" s="429"/>
      <c r="BK106" s="430">
        <f t="shared" si="168"/>
        <v>0</v>
      </c>
      <c r="BL106" s="1450"/>
      <c r="BM106" s="440" t="str">
        <f t="shared" si="169"/>
        <v>N</v>
      </c>
      <c r="BN106" s="527" t="str">
        <f t="shared" si="176"/>
        <v>Honey Sausage Bun</v>
      </c>
      <c r="BO106" s="565" t="str">
        <f t="shared" si="176"/>
        <v>BU11</v>
      </c>
      <c r="BP106" s="269">
        <f>'Delivery Summary'!D28</f>
        <v>0</v>
      </c>
      <c r="BQ106" s="428"/>
      <c r="BR106" s="428"/>
      <c r="BS106" s="428"/>
      <c r="BT106" s="428"/>
      <c r="BU106" s="428"/>
      <c r="BV106" s="428"/>
      <c r="BW106" s="428"/>
      <c r="BX106" s="428"/>
      <c r="BY106" s="270"/>
      <c r="BZ106" s="428"/>
      <c r="CA106" s="428"/>
      <c r="CB106" s="428"/>
      <c r="CC106" s="428"/>
      <c r="CD106" s="428"/>
      <c r="CE106" s="429"/>
      <c r="CF106" s="430">
        <f t="shared" si="170"/>
        <v>0</v>
      </c>
      <c r="CG106" s="1450"/>
      <c r="CH106" s="440" t="str">
        <f t="shared" si="171"/>
        <v>N</v>
      </c>
      <c r="CI106" s="527" t="str">
        <f t="shared" si="177"/>
        <v>Honey Sausage Bun</v>
      </c>
      <c r="CJ106" s="565" t="str">
        <f t="shared" si="177"/>
        <v>BU11</v>
      </c>
      <c r="CK106" s="269">
        <f>'Delivery Summary'!D28</f>
        <v>0</v>
      </c>
      <c r="CL106" s="428"/>
      <c r="CM106" s="428"/>
      <c r="CN106" s="428"/>
      <c r="CO106" s="428"/>
      <c r="CP106" s="428"/>
      <c r="CQ106" s="428"/>
      <c r="CR106" s="428"/>
      <c r="CS106" s="428"/>
      <c r="CT106" s="270"/>
      <c r="CU106" s="428"/>
      <c r="CV106" s="428"/>
      <c r="CW106" s="428"/>
      <c r="CX106" s="428"/>
      <c r="CY106" s="428"/>
      <c r="CZ106" s="429"/>
      <c r="DA106" s="430">
        <f t="shared" si="172"/>
        <v>0</v>
      </c>
      <c r="DB106" s="1450"/>
      <c r="DC106" s="5"/>
      <c r="DG106" s="5"/>
      <c r="DH106" s="5"/>
      <c r="DI106" s="5"/>
      <c r="DJ106" s="5"/>
      <c r="DK106" s="5"/>
      <c r="DL106" s="5"/>
      <c r="DM106" s="5"/>
      <c r="DN106" s="5"/>
      <c r="DO106" s="5"/>
      <c r="DP106" s="5"/>
      <c r="DQ106" s="5"/>
      <c r="DR106" s="5"/>
      <c r="DS106" s="5"/>
      <c r="DT106" s="5"/>
      <c r="DU106" s="5"/>
      <c r="DW106" s="5"/>
      <c r="EA106" s="5"/>
      <c r="EB106" s="5"/>
      <c r="EC106" s="5"/>
      <c r="ED106" s="5"/>
      <c r="EE106" s="5"/>
      <c r="EF106" s="5"/>
      <c r="EG106" s="5"/>
      <c r="EH106" s="5"/>
      <c r="EI106" s="5"/>
      <c r="EJ106" s="5"/>
      <c r="EK106" s="5"/>
      <c r="EL106" s="5"/>
      <c r="EM106" s="5"/>
      <c r="EN106" s="5"/>
      <c r="EO106" s="5"/>
      <c r="EQ106" s="5"/>
      <c r="EU106" s="5"/>
      <c r="EV106" s="5"/>
      <c r="EW106" s="5"/>
      <c r="EX106" s="5"/>
      <c r="EY106" s="5"/>
      <c r="EZ106" s="5"/>
      <c r="FA106" s="5"/>
      <c r="FB106" s="5"/>
      <c r="FC106" s="5"/>
      <c r="FD106" s="5"/>
      <c r="FE106" s="5"/>
      <c r="FF106" s="5"/>
      <c r="FG106" s="5"/>
      <c r="FH106" s="5"/>
      <c r="FI106" s="5"/>
    </row>
    <row r="107" spans="1:165" ht="20.100000000000001" customHeight="1" x14ac:dyDescent="0.25">
      <c r="A107" s="449" t="str">
        <f t="shared" si="163"/>
        <v>N</v>
      </c>
      <c r="B107" s="527" t="str">
        <f t="shared" si="173"/>
        <v>Cheese Chicken Curry Bun</v>
      </c>
      <c r="C107" s="565" t="str">
        <f t="shared" si="173"/>
        <v>BU12</v>
      </c>
      <c r="D107" s="269">
        <f>'Delivery Summary'!D29</f>
        <v>0</v>
      </c>
      <c r="E107" s="428"/>
      <c r="F107" s="428"/>
      <c r="G107" s="428"/>
      <c r="H107" s="428"/>
      <c r="I107" s="428"/>
      <c r="J107" s="428"/>
      <c r="K107" s="428"/>
      <c r="L107" s="428"/>
      <c r="M107" s="270"/>
      <c r="N107" s="428"/>
      <c r="O107" s="428"/>
      <c r="P107" s="428"/>
      <c r="Q107" s="428"/>
      <c r="R107" s="428"/>
      <c r="S107" s="429"/>
      <c r="T107" s="430">
        <f t="shared" si="164"/>
        <v>0</v>
      </c>
      <c r="U107" s="1450"/>
      <c r="W107" s="440" t="str">
        <f t="shared" si="165"/>
        <v>N</v>
      </c>
      <c r="X107" s="527" t="str">
        <f t="shared" si="174"/>
        <v>Cheese Chicken Curry Bun</v>
      </c>
      <c r="Y107" s="565" t="str">
        <f t="shared" si="174"/>
        <v>BU12</v>
      </c>
      <c r="Z107" s="269">
        <f>'Delivery Summary'!D29</f>
        <v>0</v>
      </c>
      <c r="AA107" s="428"/>
      <c r="AB107" s="428"/>
      <c r="AC107" s="428"/>
      <c r="AD107" s="428"/>
      <c r="AE107" s="428"/>
      <c r="AF107" s="428"/>
      <c r="AG107" s="428"/>
      <c r="AH107" s="428"/>
      <c r="AI107" s="270"/>
      <c r="AJ107" s="428"/>
      <c r="AK107" s="428"/>
      <c r="AL107" s="428"/>
      <c r="AM107" s="428"/>
      <c r="AN107" s="428"/>
      <c r="AO107" s="429"/>
      <c r="AP107" s="430">
        <f t="shared" si="166"/>
        <v>0</v>
      </c>
      <c r="AQ107" s="1450"/>
      <c r="AR107" s="440" t="str">
        <f t="shared" si="167"/>
        <v>N</v>
      </c>
      <c r="AS107" s="527" t="str">
        <f t="shared" si="175"/>
        <v>Cheese Chicken Curry Bun</v>
      </c>
      <c r="AT107" s="565" t="str">
        <f t="shared" si="175"/>
        <v>BU12</v>
      </c>
      <c r="AU107" s="269">
        <f>'Delivery Summary'!D29</f>
        <v>0</v>
      </c>
      <c r="AV107" s="428"/>
      <c r="AW107" s="428"/>
      <c r="AX107" s="428"/>
      <c r="AY107" s="428"/>
      <c r="AZ107" s="428"/>
      <c r="BA107" s="428"/>
      <c r="BB107" s="428"/>
      <c r="BC107" s="428"/>
      <c r="BD107" s="270"/>
      <c r="BE107" s="428"/>
      <c r="BF107" s="428"/>
      <c r="BG107" s="428"/>
      <c r="BH107" s="428"/>
      <c r="BI107" s="428"/>
      <c r="BJ107" s="429"/>
      <c r="BK107" s="430">
        <f t="shared" si="168"/>
        <v>0</v>
      </c>
      <c r="BL107" s="1450"/>
      <c r="BM107" s="440" t="str">
        <f t="shared" si="169"/>
        <v>N</v>
      </c>
      <c r="BN107" s="527" t="str">
        <f t="shared" si="176"/>
        <v>Cheese Chicken Curry Bun</v>
      </c>
      <c r="BO107" s="565" t="str">
        <f t="shared" si="176"/>
        <v>BU12</v>
      </c>
      <c r="BP107" s="269">
        <f>'Delivery Summary'!D29</f>
        <v>0</v>
      </c>
      <c r="BQ107" s="428"/>
      <c r="BR107" s="428"/>
      <c r="BS107" s="428"/>
      <c r="BT107" s="428"/>
      <c r="BU107" s="428"/>
      <c r="BV107" s="428"/>
      <c r="BW107" s="428"/>
      <c r="BX107" s="428"/>
      <c r="BY107" s="270"/>
      <c r="BZ107" s="428"/>
      <c r="CA107" s="428"/>
      <c r="CB107" s="428"/>
      <c r="CC107" s="428"/>
      <c r="CD107" s="428"/>
      <c r="CE107" s="429"/>
      <c r="CF107" s="430">
        <f t="shared" si="170"/>
        <v>0</v>
      </c>
      <c r="CG107" s="1450"/>
      <c r="CH107" s="440" t="str">
        <f t="shared" si="171"/>
        <v>N</v>
      </c>
      <c r="CI107" s="527" t="str">
        <f t="shared" si="177"/>
        <v>Cheese Chicken Curry Bun</v>
      </c>
      <c r="CJ107" s="565" t="str">
        <f t="shared" si="177"/>
        <v>BU12</v>
      </c>
      <c r="CK107" s="269">
        <f>'Delivery Summary'!D29</f>
        <v>0</v>
      </c>
      <c r="CL107" s="428"/>
      <c r="CM107" s="428"/>
      <c r="CN107" s="428"/>
      <c r="CO107" s="428"/>
      <c r="CP107" s="428"/>
      <c r="CQ107" s="428"/>
      <c r="CR107" s="428"/>
      <c r="CS107" s="428"/>
      <c r="CT107" s="270"/>
      <c r="CU107" s="428"/>
      <c r="CV107" s="428"/>
      <c r="CW107" s="428"/>
      <c r="CX107" s="428"/>
      <c r="CY107" s="428"/>
      <c r="CZ107" s="429"/>
      <c r="DA107" s="430">
        <f t="shared" si="172"/>
        <v>0</v>
      </c>
      <c r="DB107" s="1450"/>
      <c r="DC107" s="5"/>
      <c r="DG107" s="5"/>
      <c r="DH107" s="5"/>
      <c r="DI107" s="5"/>
      <c r="DJ107" s="5"/>
      <c r="DK107" s="5"/>
      <c r="DL107" s="5"/>
      <c r="DM107" s="5"/>
      <c r="DN107" s="5"/>
      <c r="DO107" s="5"/>
      <c r="DP107" s="5"/>
      <c r="DQ107" s="5"/>
      <c r="DR107" s="5"/>
      <c r="DS107" s="5"/>
      <c r="DT107" s="5"/>
      <c r="DU107" s="5"/>
      <c r="DW107" s="5"/>
      <c r="EA107" s="5"/>
      <c r="EB107" s="5"/>
      <c r="EC107" s="5"/>
      <c r="ED107" s="5"/>
      <c r="EE107" s="5"/>
      <c r="EF107" s="5"/>
      <c r="EG107" s="5"/>
      <c r="EH107" s="5"/>
      <c r="EI107" s="5"/>
      <c r="EJ107" s="5"/>
      <c r="EK107" s="5"/>
      <c r="EL107" s="5"/>
      <c r="EM107" s="5"/>
      <c r="EN107" s="5"/>
      <c r="EO107" s="5"/>
      <c r="EQ107" s="5"/>
      <c r="EU107" s="5"/>
      <c r="EV107" s="5"/>
      <c r="EW107" s="5"/>
      <c r="EX107" s="5"/>
      <c r="EY107" s="5"/>
      <c r="EZ107" s="5"/>
      <c r="FA107" s="5"/>
      <c r="FB107" s="5"/>
      <c r="FC107" s="5"/>
      <c r="FD107" s="5"/>
      <c r="FE107" s="5"/>
      <c r="FF107" s="5"/>
      <c r="FG107" s="5"/>
      <c r="FH107" s="5"/>
      <c r="FI107" s="5"/>
    </row>
    <row r="108" spans="1:165" ht="20.100000000000001" customHeight="1" x14ac:dyDescent="0.25">
      <c r="A108" s="449" t="str">
        <f t="shared" si="163"/>
        <v>Y</v>
      </c>
      <c r="B108" s="526" t="str">
        <f t="shared" si="173"/>
        <v>Chicken Bun</v>
      </c>
      <c r="C108" s="565" t="str">
        <f t="shared" si="173"/>
        <v>BU3</v>
      </c>
      <c r="D108" s="269">
        <f>'Delivery Summary'!D30</f>
        <v>0</v>
      </c>
      <c r="E108" s="428"/>
      <c r="F108" s="428"/>
      <c r="G108" s="428">
        <v>15</v>
      </c>
      <c r="H108" s="428">
        <v>3</v>
      </c>
      <c r="I108" s="428">
        <v>3</v>
      </c>
      <c r="J108" s="428">
        <v>5</v>
      </c>
      <c r="K108" s="428">
        <v>5</v>
      </c>
      <c r="L108" s="428">
        <v>2</v>
      </c>
      <c r="M108" s="270">
        <v>5</v>
      </c>
      <c r="N108" s="428">
        <v>10</v>
      </c>
      <c r="O108" s="428">
        <v>5</v>
      </c>
      <c r="P108" s="428">
        <v>5</v>
      </c>
      <c r="Q108" s="428">
        <v>5</v>
      </c>
      <c r="R108" s="428">
        <v>10</v>
      </c>
      <c r="S108" s="429"/>
      <c r="T108" s="430">
        <f t="shared" si="164"/>
        <v>73</v>
      </c>
      <c r="U108" s="1450"/>
      <c r="W108" s="440" t="str">
        <f t="shared" si="165"/>
        <v>Y</v>
      </c>
      <c r="X108" s="526" t="str">
        <f t="shared" si="174"/>
        <v>Chicken Bun</v>
      </c>
      <c r="Y108" s="565" t="str">
        <f t="shared" si="174"/>
        <v>BU3</v>
      </c>
      <c r="Z108" s="269">
        <f>'Delivery Summary'!D30</f>
        <v>0</v>
      </c>
      <c r="AA108" s="428"/>
      <c r="AB108" s="428"/>
      <c r="AC108" s="428">
        <v>15</v>
      </c>
      <c r="AD108" s="428">
        <v>3</v>
      </c>
      <c r="AE108" s="428">
        <v>3</v>
      </c>
      <c r="AF108" s="428">
        <v>5</v>
      </c>
      <c r="AG108" s="428">
        <v>5</v>
      </c>
      <c r="AH108" s="428">
        <v>2</v>
      </c>
      <c r="AI108" s="270">
        <v>5</v>
      </c>
      <c r="AJ108" s="428">
        <v>10</v>
      </c>
      <c r="AK108" s="428">
        <v>5</v>
      </c>
      <c r="AL108" s="428">
        <v>5</v>
      </c>
      <c r="AM108" s="428">
        <v>5</v>
      </c>
      <c r="AN108" s="428">
        <v>10</v>
      </c>
      <c r="AO108" s="429"/>
      <c r="AP108" s="430">
        <f t="shared" si="166"/>
        <v>73</v>
      </c>
      <c r="AQ108" s="1450"/>
      <c r="AR108" s="440" t="str">
        <f t="shared" si="167"/>
        <v>Y</v>
      </c>
      <c r="AS108" s="526" t="str">
        <f t="shared" si="175"/>
        <v>Chicken Bun</v>
      </c>
      <c r="AT108" s="565" t="str">
        <f t="shared" si="175"/>
        <v>BU3</v>
      </c>
      <c r="AU108" s="269">
        <f>'Delivery Summary'!D30</f>
        <v>0</v>
      </c>
      <c r="AV108" s="428"/>
      <c r="AW108" s="428"/>
      <c r="AX108" s="428"/>
      <c r="AY108" s="428">
        <v>2</v>
      </c>
      <c r="AZ108" s="428">
        <v>3</v>
      </c>
      <c r="BA108" s="428">
        <v>5</v>
      </c>
      <c r="BB108" s="428">
        <v>3</v>
      </c>
      <c r="BC108" s="428">
        <v>2</v>
      </c>
      <c r="BD108" s="270">
        <v>5</v>
      </c>
      <c r="BE108" s="428">
        <v>10</v>
      </c>
      <c r="BF108" s="428">
        <v>8</v>
      </c>
      <c r="BG108" s="428">
        <v>10</v>
      </c>
      <c r="BH108" s="428">
        <v>10</v>
      </c>
      <c r="BI108" s="428">
        <v>17</v>
      </c>
      <c r="BJ108" s="429"/>
      <c r="BK108" s="430">
        <f t="shared" si="168"/>
        <v>75</v>
      </c>
      <c r="BL108" s="1450"/>
      <c r="BM108" s="440" t="str">
        <f t="shared" si="169"/>
        <v>Y</v>
      </c>
      <c r="BN108" s="526" t="str">
        <f t="shared" si="176"/>
        <v>Chicken Bun</v>
      </c>
      <c r="BO108" s="565" t="str">
        <f t="shared" si="176"/>
        <v>BU3</v>
      </c>
      <c r="BP108" s="269">
        <f>'Delivery Summary'!D30</f>
        <v>0</v>
      </c>
      <c r="BQ108" s="428"/>
      <c r="BR108" s="428"/>
      <c r="BS108" s="428"/>
      <c r="BT108" s="428">
        <v>2</v>
      </c>
      <c r="BU108" s="428">
        <v>3</v>
      </c>
      <c r="BV108" s="428">
        <v>5</v>
      </c>
      <c r="BW108" s="428">
        <v>3</v>
      </c>
      <c r="BX108" s="428">
        <v>2</v>
      </c>
      <c r="BY108" s="270">
        <v>5</v>
      </c>
      <c r="BZ108" s="428">
        <v>10</v>
      </c>
      <c r="CA108" s="428">
        <v>8</v>
      </c>
      <c r="CB108" s="428">
        <v>10</v>
      </c>
      <c r="CC108" s="428">
        <v>10</v>
      </c>
      <c r="CD108" s="428">
        <v>16</v>
      </c>
      <c r="CE108" s="429"/>
      <c r="CF108" s="430">
        <f t="shared" si="170"/>
        <v>74</v>
      </c>
      <c r="CG108" s="1450"/>
      <c r="CH108" s="440" t="str">
        <f t="shared" si="171"/>
        <v>Y</v>
      </c>
      <c r="CI108" s="526" t="str">
        <f t="shared" si="177"/>
        <v>Chicken Bun</v>
      </c>
      <c r="CJ108" s="565" t="str">
        <f t="shared" si="177"/>
        <v>BU3</v>
      </c>
      <c r="CK108" s="269">
        <f>'Delivery Summary'!D30</f>
        <v>0</v>
      </c>
      <c r="CL108" s="428">
        <v>0</v>
      </c>
      <c r="CM108" s="428"/>
      <c r="CN108" s="428"/>
      <c r="CO108" s="428"/>
      <c r="CP108" s="428"/>
      <c r="CQ108" s="428"/>
      <c r="CR108" s="428">
        <v>10</v>
      </c>
      <c r="CS108" s="428">
        <v>10</v>
      </c>
      <c r="CT108" s="270">
        <v>10</v>
      </c>
      <c r="CU108" s="428">
        <v>10</v>
      </c>
      <c r="CV108" s="428">
        <v>40</v>
      </c>
      <c r="CW108" s="428">
        <v>20</v>
      </c>
      <c r="CX108" s="428">
        <v>15</v>
      </c>
      <c r="CY108" s="428">
        <v>20</v>
      </c>
      <c r="CZ108" s="429"/>
      <c r="DA108" s="430">
        <f t="shared" si="172"/>
        <v>135</v>
      </c>
      <c r="DB108" s="1450"/>
      <c r="DC108" s="5"/>
      <c r="DG108" s="5"/>
      <c r="DH108" s="5"/>
      <c r="DI108" s="5"/>
      <c r="DJ108" s="5"/>
      <c r="DK108" s="5"/>
      <c r="DL108" s="5"/>
      <c r="DM108" s="5"/>
      <c r="DN108" s="5"/>
      <c r="DO108" s="5"/>
      <c r="DP108" s="5"/>
      <c r="DQ108" s="5"/>
      <c r="DR108" s="5"/>
      <c r="DS108" s="5"/>
      <c r="DT108" s="5"/>
      <c r="DU108" s="5"/>
      <c r="DW108" s="5"/>
      <c r="EA108" s="5"/>
      <c r="EB108" s="5"/>
      <c r="EC108" s="5"/>
      <c r="ED108" s="5"/>
      <c r="EE108" s="5"/>
      <c r="EF108" s="5"/>
      <c r="EG108" s="5"/>
      <c r="EH108" s="5"/>
      <c r="EI108" s="5"/>
      <c r="EJ108" s="5"/>
      <c r="EK108" s="5"/>
      <c r="EL108" s="5"/>
      <c r="EM108" s="5"/>
      <c r="EN108" s="5"/>
      <c r="EO108" s="5"/>
      <c r="EQ108" s="5"/>
      <c r="EU108" s="5"/>
      <c r="EV108" s="5"/>
      <c r="EW108" s="5"/>
      <c r="EX108" s="5"/>
      <c r="EY108" s="5"/>
      <c r="EZ108" s="5"/>
      <c r="FA108" s="5"/>
      <c r="FB108" s="5"/>
      <c r="FC108" s="5"/>
      <c r="FD108" s="5"/>
      <c r="FE108" s="5"/>
      <c r="FF108" s="5"/>
      <c r="FG108" s="5"/>
      <c r="FH108" s="5"/>
      <c r="FI108" s="5"/>
    </row>
    <row r="109" spans="1:165" ht="20.100000000000001" customHeight="1" x14ac:dyDescent="0.25">
      <c r="A109" s="449" t="str">
        <f t="shared" si="163"/>
        <v>Y</v>
      </c>
      <c r="B109" s="526" t="str">
        <f t="shared" si="173"/>
        <v>Prawn Bun</v>
      </c>
      <c r="C109" s="565" t="str">
        <f t="shared" si="173"/>
        <v>BU10</v>
      </c>
      <c r="D109" s="269">
        <f>'Delivery Summary'!D31</f>
        <v>0</v>
      </c>
      <c r="E109" s="428"/>
      <c r="F109" s="270"/>
      <c r="G109" s="428">
        <v>0</v>
      </c>
      <c r="H109" s="270">
        <v>2</v>
      </c>
      <c r="I109" s="270">
        <v>2</v>
      </c>
      <c r="J109" s="270">
        <v>2</v>
      </c>
      <c r="K109" s="270">
        <v>2</v>
      </c>
      <c r="L109" s="270">
        <v>2</v>
      </c>
      <c r="M109" s="270">
        <v>3</v>
      </c>
      <c r="N109" s="270">
        <v>2</v>
      </c>
      <c r="O109" s="270">
        <v>3</v>
      </c>
      <c r="P109" s="270">
        <v>5</v>
      </c>
      <c r="Q109" s="270">
        <v>5</v>
      </c>
      <c r="R109" s="270">
        <v>4</v>
      </c>
      <c r="S109" s="429"/>
      <c r="T109" s="430">
        <f t="shared" si="164"/>
        <v>32</v>
      </c>
      <c r="U109" s="1450"/>
      <c r="W109" s="440" t="str">
        <f t="shared" si="165"/>
        <v>Y</v>
      </c>
      <c r="X109" s="526" t="str">
        <f t="shared" si="174"/>
        <v>Prawn Bun</v>
      </c>
      <c r="Y109" s="565" t="str">
        <f t="shared" si="174"/>
        <v>BU10</v>
      </c>
      <c r="Z109" s="269">
        <f>'Delivery Summary'!D31</f>
        <v>0</v>
      </c>
      <c r="AA109" s="428"/>
      <c r="AB109" s="270"/>
      <c r="AC109" s="428">
        <v>0</v>
      </c>
      <c r="AD109" s="428">
        <v>2</v>
      </c>
      <c r="AE109" s="270">
        <v>2</v>
      </c>
      <c r="AF109" s="270">
        <v>2</v>
      </c>
      <c r="AG109" s="270">
        <v>2</v>
      </c>
      <c r="AH109" s="270">
        <v>2</v>
      </c>
      <c r="AI109" s="270">
        <v>3</v>
      </c>
      <c r="AJ109" s="270">
        <v>2</v>
      </c>
      <c r="AK109" s="270">
        <v>3</v>
      </c>
      <c r="AL109" s="270">
        <v>5</v>
      </c>
      <c r="AM109" s="270">
        <v>5</v>
      </c>
      <c r="AN109" s="270">
        <v>4</v>
      </c>
      <c r="AO109" s="429"/>
      <c r="AP109" s="430">
        <f t="shared" si="166"/>
        <v>32</v>
      </c>
      <c r="AQ109" s="1450"/>
      <c r="AR109" s="440" t="str">
        <f t="shared" si="167"/>
        <v>Y</v>
      </c>
      <c r="AS109" s="526" t="str">
        <f t="shared" si="175"/>
        <v>Prawn Bun</v>
      </c>
      <c r="AT109" s="565" t="str">
        <f t="shared" si="175"/>
        <v>BU10</v>
      </c>
      <c r="AU109" s="269">
        <f>'Delivery Summary'!D31</f>
        <v>0</v>
      </c>
      <c r="AV109" s="428"/>
      <c r="AW109" s="270"/>
      <c r="AX109" s="428"/>
      <c r="AY109" s="270">
        <v>0</v>
      </c>
      <c r="AZ109" s="270">
        <v>3</v>
      </c>
      <c r="BA109" s="270">
        <v>5</v>
      </c>
      <c r="BB109" s="270">
        <v>2</v>
      </c>
      <c r="BC109" s="270">
        <v>2</v>
      </c>
      <c r="BD109" s="270">
        <v>5</v>
      </c>
      <c r="BE109" s="270">
        <v>5</v>
      </c>
      <c r="BF109" s="270">
        <v>5</v>
      </c>
      <c r="BG109" s="270">
        <v>5</v>
      </c>
      <c r="BH109" s="270">
        <v>10</v>
      </c>
      <c r="BI109" s="270">
        <v>12</v>
      </c>
      <c r="BJ109" s="429"/>
      <c r="BK109" s="430">
        <f t="shared" si="168"/>
        <v>54</v>
      </c>
      <c r="BL109" s="1450"/>
      <c r="BM109" s="440" t="str">
        <f t="shared" si="169"/>
        <v>Y</v>
      </c>
      <c r="BN109" s="526" t="str">
        <f t="shared" si="176"/>
        <v>Prawn Bun</v>
      </c>
      <c r="BO109" s="565" t="str">
        <f t="shared" si="176"/>
        <v>BU10</v>
      </c>
      <c r="BP109" s="269">
        <f>'Delivery Summary'!D31</f>
        <v>0</v>
      </c>
      <c r="BQ109" s="428"/>
      <c r="BR109" s="270"/>
      <c r="BS109" s="428"/>
      <c r="BT109" s="270">
        <v>0</v>
      </c>
      <c r="BU109" s="270">
        <v>3</v>
      </c>
      <c r="BV109" s="270">
        <v>5</v>
      </c>
      <c r="BW109" s="270">
        <v>2</v>
      </c>
      <c r="BX109" s="270">
        <v>2</v>
      </c>
      <c r="BY109" s="270">
        <v>5</v>
      </c>
      <c r="BZ109" s="270">
        <v>5</v>
      </c>
      <c r="CA109" s="270">
        <v>5</v>
      </c>
      <c r="CB109" s="270">
        <v>5</v>
      </c>
      <c r="CC109" s="270">
        <v>10</v>
      </c>
      <c r="CD109" s="270">
        <v>12</v>
      </c>
      <c r="CE109" s="429"/>
      <c r="CF109" s="430">
        <f t="shared" si="170"/>
        <v>54</v>
      </c>
      <c r="CG109" s="1450"/>
      <c r="CH109" s="440" t="str">
        <f t="shared" si="171"/>
        <v>Y</v>
      </c>
      <c r="CI109" s="526" t="str">
        <f t="shared" si="177"/>
        <v>Prawn Bun</v>
      </c>
      <c r="CJ109" s="565" t="str">
        <f t="shared" si="177"/>
        <v>BU10</v>
      </c>
      <c r="CK109" s="269">
        <f>'Delivery Summary'!D31</f>
        <v>0</v>
      </c>
      <c r="CL109" s="428">
        <v>0</v>
      </c>
      <c r="CM109" s="270"/>
      <c r="CN109" s="428"/>
      <c r="CO109" s="270"/>
      <c r="CP109" s="270"/>
      <c r="CQ109" s="270"/>
      <c r="CR109" s="270">
        <v>15</v>
      </c>
      <c r="CS109" s="270">
        <v>10</v>
      </c>
      <c r="CT109" s="270">
        <v>10</v>
      </c>
      <c r="CU109" s="270">
        <v>5</v>
      </c>
      <c r="CV109" s="270">
        <v>20</v>
      </c>
      <c r="CW109" s="270">
        <v>15</v>
      </c>
      <c r="CX109" s="270">
        <v>15</v>
      </c>
      <c r="CY109" s="270">
        <v>20</v>
      </c>
      <c r="CZ109" s="429"/>
      <c r="DA109" s="430">
        <f t="shared" si="172"/>
        <v>110</v>
      </c>
      <c r="DB109" s="1450"/>
      <c r="DC109" s="5"/>
      <c r="DG109" s="5"/>
      <c r="DH109" s="5"/>
      <c r="DI109" s="5"/>
      <c r="DJ109" s="5"/>
      <c r="DK109" s="5"/>
      <c r="DL109" s="5"/>
      <c r="DM109" s="5"/>
      <c r="DN109" s="5"/>
      <c r="DO109" s="5"/>
      <c r="DP109" s="5"/>
      <c r="DQ109" s="5"/>
      <c r="DR109" s="5"/>
      <c r="DS109" s="5"/>
      <c r="DT109" s="5"/>
      <c r="DU109" s="5"/>
      <c r="DW109" s="5"/>
      <c r="EA109" s="5"/>
      <c r="EB109" s="5"/>
      <c r="EC109" s="5"/>
      <c r="ED109" s="5"/>
      <c r="EE109" s="5"/>
      <c r="EF109" s="5"/>
      <c r="EG109" s="5"/>
      <c r="EH109" s="5"/>
      <c r="EI109" s="5"/>
      <c r="EJ109" s="5"/>
      <c r="EK109" s="5"/>
      <c r="EL109" s="5"/>
      <c r="EM109" s="5"/>
      <c r="EN109" s="5"/>
      <c r="EO109" s="5"/>
      <c r="EQ109" s="5"/>
      <c r="EU109" s="5"/>
      <c r="EV109" s="5"/>
      <c r="EW109" s="5"/>
      <c r="EX109" s="5"/>
      <c r="EY109" s="5"/>
      <c r="EZ109" s="5"/>
      <c r="FA109" s="5"/>
      <c r="FB109" s="5"/>
      <c r="FC109" s="5"/>
      <c r="FD109" s="5"/>
      <c r="FE109" s="5"/>
      <c r="FF109" s="5"/>
      <c r="FG109" s="5"/>
      <c r="FH109" s="5"/>
      <c r="FI109" s="5"/>
    </row>
    <row r="110" spans="1:165" ht="20.100000000000001" customHeight="1" x14ac:dyDescent="0.25">
      <c r="A110" s="449" t="str">
        <f t="shared" si="163"/>
        <v>Y</v>
      </c>
      <c r="B110" s="526" t="str">
        <f t="shared" si="173"/>
        <v>Viyana Roll Mini</v>
      </c>
      <c r="C110" s="565" t="str">
        <f t="shared" si="173"/>
        <v>BU20</v>
      </c>
      <c r="D110" s="269">
        <f>'Delivery Summary'!D32</f>
        <v>0</v>
      </c>
      <c r="E110" s="428"/>
      <c r="F110" s="428"/>
      <c r="G110" s="428">
        <v>0</v>
      </c>
      <c r="H110" s="428">
        <v>2</v>
      </c>
      <c r="I110" s="428">
        <v>2</v>
      </c>
      <c r="J110" s="428">
        <v>2</v>
      </c>
      <c r="K110" s="428">
        <v>2</v>
      </c>
      <c r="L110" s="428">
        <v>2</v>
      </c>
      <c r="M110" s="270">
        <v>2</v>
      </c>
      <c r="N110" s="428">
        <v>2</v>
      </c>
      <c r="O110" s="428">
        <v>2</v>
      </c>
      <c r="P110" s="428">
        <v>2</v>
      </c>
      <c r="Q110" s="428">
        <v>2</v>
      </c>
      <c r="R110" s="428">
        <v>6</v>
      </c>
      <c r="S110" s="429"/>
      <c r="T110" s="430">
        <f t="shared" si="164"/>
        <v>26</v>
      </c>
      <c r="U110" s="1450"/>
      <c r="W110" s="440" t="str">
        <f t="shared" si="165"/>
        <v>Y</v>
      </c>
      <c r="X110" s="526" t="str">
        <f t="shared" si="174"/>
        <v>Viyana Roll Mini</v>
      </c>
      <c r="Y110" s="565" t="str">
        <f t="shared" si="174"/>
        <v>BU20</v>
      </c>
      <c r="Z110" s="269">
        <f>'Delivery Summary'!D32</f>
        <v>0</v>
      </c>
      <c r="AA110" s="428"/>
      <c r="AB110" s="428"/>
      <c r="AC110" s="428">
        <v>0</v>
      </c>
      <c r="AD110" s="428">
        <v>2</v>
      </c>
      <c r="AE110" s="428">
        <v>3</v>
      </c>
      <c r="AF110" s="428">
        <v>3</v>
      </c>
      <c r="AG110" s="428">
        <v>3</v>
      </c>
      <c r="AH110" s="428">
        <v>2</v>
      </c>
      <c r="AI110" s="270">
        <v>3</v>
      </c>
      <c r="AJ110" s="428">
        <v>3</v>
      </c>
      <c r="AK110" s="428">
        <v>4</v>
      </c>
      <c r="AL110" s="428">
        <v>4</v>
      </c>
      <c r="AM110" s="428">
        <v>5</v>
      </c>
      <c r="AN110" s="428">
        <v>6</v>
      </c>
      <c r="AO110" s="429"/>
      <c r="AP110" s="430">
        <f t="shared" si="166"/>
        <v>38</v>
      </c>
      <c r="AQ110" s="1450"/>
      <c r="AR110" s="440" t="str">
        <f t="shared" si="167"/>
        <v>Y</v>
      </c>
      <c r="AS110" s="526" t="str">
        <f t="shared" si="175"/>
        <v>Viyana Roll Mini</v>
      </c>
      <c r="AT110" s="565" t="str">
        <f t="shared" si="175"/>
        <v>BU20</v>
      </c>
      <c r="AU110" s="269">
        <f>'Delivery Summary'!D32</f>
        <v>0</v>
      </c>
      <c r="AV110" s="428"/>
      <c r="AW110" s="428"/>
      <c r="AX110" s="428"/>
      <c r="AY110" s="428">
        <v>3</v>
      </c>
      <c r="AZ110" s="428">
        <v>3</v>
      </c>
      <c r="BA110" s="428">
        <v>3</v>
      </c>
      <c r="BB110" s="428">
        <v>3</v>
      </c>
      <c r="BC110" s="428">
        <v>2</v>
      </c>
      <c r="BD110" s="270">
        <v>3</v>
      </c>
      <c r="BE110" s="428">
        <v>3</v>
      </c>
      <c r="BF110" s="428">
        <v>4</v>
      </c>
      <c r="BG110" s="428">
        <v>4</v>
      </c>
      <c r="BH110" s="428">
        <v>5</v>
      </c>
      <c r="BI110" s="428">
        <v>6</v>
      </c>
      <c r="BJ110" s="429"/>
      <c r="BK110" s="430">
        <f t="shared" si="168"/>
        <v>39</v>
      </c>
      <c r="BL110" s="1450"/>
      <c r="BM110" s="440" t="str">
        <f t="shared" si="169"/>
        <v>Y</v>
      </c>
      <c r="BN110" s="526" t="str">
        <f t="shared" si="176"/>
        <v>Viyana Roll Mini</v>
      </c>
      <c r="BO110" s="565" t="str">
        <f t="shared" si="176"/>
        <v>BU20</v>
      </c>
      <c r="BP110" s="269">
        <f>'Delivery Summary'!D32</f>
        <v>0</v>
      </c>
      <c r="BQ110" s="428"/>
      <c r="BR110" s="428"/>
      <c r="BS110" s="428"/>
      <c r="BT110" s="428">
        <v>3</v>
      </c>
      <c r="BU110" s="428">
        <v>3</v>
      </c>
      <c r="BV110" s="428">
        <v>3</v>
      </c>
      <c r="BW110" s="428">
        <v>3</v>
      </c>
      <c r="BX110" s="428">
        <v>2</v>
      </c>
      <c r="BY110" s="270">
        <v>3</v>
      </c>
      <c r="BZ110" s="428">
        <v>3</v>
      </c>
      <c r="CA110" s="428">
        <v>4</v>
      </c>
      <c r="CB110" s="428">
        <v>4</v>
      </c>
      <c r="CC110" s="428">
        <v>5</v>
      </c>
      <c r="CD110" s="428">
        <v>6</v>
      </c>
      <c r="CE110" s="429"/>
      <c r="CF110" s="430">
        <f t="shared" si="170"/>
        <v>39</v>
      </c>
      <c r="CG110" s="1450"/>
      <c r="CH110" s="440" t="str">
        <f t="shared" si="171"/>
        <v>N</v>
      </c>
      <c r="CI110" s="526" t="str">
        <f t="shared" si="177"/>
        <v>Viyana Roll Mini</v>
      </c>
      <c r="CJ110" s="565" t="str">
        <f t="shared" si="177"/>
        <v>BU20</v>
      </c>
      <c r="CK110" s="269">
        <f>'Delivery Summary'!D32</f>
        <v>0</v>
      </c>
      <c r="CL110" s="428"/>
      <c r="CM110" s="428"/>
      <c r="CN110" s="428"/>
      <c r="CO110" s="428"/>
      <c r="CP110" s="428"/>
      <c r="CQ110" s="428"/>
      <c r="CR110" s="428"/>
      <c r="CS110" s="428"/>
      <c r="CT110" s="270"/>
      <c r="CU110" s="428"/>
      <c r="CV110" s="428"/>
      <c r="CW110" s="428"/>
      <c r="CX110" s="428"/>
      <c r="CY110" s="428"/>
      <c r="CZ110" s="429"/>
      <c r="DA110" s="430">
        <f t="shared" si="172"/>
        <v>0</v>
      </c>
      <c r="DB110" s="1450"/>
      <c r="DC110" s="5"/>
      <c r="DG110" s="5"/>
      <c r="DH110" s="5"/>
      <c r="DI110" s="5"/>
      <c r="DJ110" s="5"/>
      <c r="DK110" s="5"/>
      <c r="DL110" s="5"/>
      <c r="DM110" s="5"/>
      <c r="DN110" s="5"/>
      <c r="DO110" s="5"/>
      <c r="DP110" s="5"/>
      <c r="DQ110" s="5"/>
      <c r="DR110" s="5"/>
      <c r="DS110" s="5"/>
      <c r="DT110" s="5"/>
      <c r="DU110" s="5"/>
      <c r="DW110" s="5"/>
      <c r="EA110" s="5"/>
      <c r="EB110" s="5"/>
      <c r="EC110" s="5"/>
      <c r="ED110" s="5"/>
      <c r="EE110" s="5"/>
      <c r="EF110" s="5"/>
      <c r="EG110" s="5"/>
      <c r="EH110" s="5"/>
      <c r="EI110" s="5"/>
      <c r="EJ110" s="5"/>
      <c r="EK110" s="5"/>
      <c r="EL110" s="5"/>
      <c r="EM110" s="5"/>
      <c r="EN110" s="5"/>
      <c r="EO110" s="5"/>
      <c r="EQ110" s="5"/>
      <c r="EU110" s="5"/>
      <c r="EV110" s="5"/>
      <c r="EW110" s="5"/>
      <c r="EX110" s="5"/>
      <c r="EY110" s="5"/>
      <c r="EZ110" s="5"/>
      <c r="FA110" s="5"/>
      <c r="FB110" s="5"/>
      <c r="FC110" s="5"/>
      <c r="FD110" s="5"/>
      <c r="FE110" s="5"/>
      <c r="FF110" s="5"/>
      <c r="FG110" s="5"/>
      <c r="FH110" s="5"/>
      <c r="FI110" s="5"/>
    </row>
    <row r="111" spans="1:165" ht="20.100000000000001" customHeight="1" x14ac:dyDescent="0.25">
      <c r="A111" s="449" t="str">
        <f t="shared" si="163"/>
        <v>N</v>
      </c>
      <c r="B111" s="528" t="str">
        <f t="shared" si="173"/>
        <v>Chicken Burger Mini</v>
      </c>
      <c r="C111" s="565" t="str">
        <f t="shared" si="173"/>
        <v>PTY13</v>
      </c>
      <c r="D111" s="269">
        <f>'Delivery Summary'!D33</f>
        <v>0</v>
      </c>
      <c r="E111" s="428"/>
      <c r="F111" s="443"/>
      <c r="G111" s="428"/>
      <c r="H111" s="443"/>
      <c r="I111" s="443"/>
      <c r="J111" s="443"/>
      <c r="K111" s="443"/>
      <c r="L111" s="443"/>
      <c r="M111" s="428"/>
      <c r="N111" s="443"/>
      <c r="O111" s="443"/>
      <c r="P111" s="443"/>
      <c r="Q111" s="443"/>
      <c r="R111" s="443"/>
      <c r="S111" s="429"/>
      <c r="T111" s="430">
        <f t="shared" si="164"/>
        <v>0</v>
      </c>
      <c r="U111" s="1450"/>
      <c r="W111" s="440" t="str">
        <f t="shared" si="165"/>
        <v>N</v>
      </c>
      <c r="X111" s="529" t="str">
        <f t="shared" si="174"/>
        <v>Chicken Burger Mini</v>
      </c>
      <c r="Y111" s="565" t="str">
        <f t="shared" si="174"/>
        <v>PTY13</v>
      </c>
      <c r="Z111" s="269">
        <f>'Delivery Summary'!D33</f>
        <v>0</v>
      </c>
      <c r="AA111" s="428"/>
      <c r="AB111" s="428"/>
      <c r="AC111" s="428"/>
      <c r="AD111" s="428"/>
      <c r="AE111" s="428"/>
      <c r="AF111" s="428"/>
      <c r="AG111" s="428"/>
      <c r="AH111" s="428"/>
      <c r="AI111" s="428"/>
      <c r="AJ111" s="428"/>
      <c r="AK111" s="428"/>
      <c r="AL111" s="428"/>
      <c r="AM111" s="428"/>
      <c r="AN111" s="428"/>
      <c r="AO111" s="429"/>
      <c r="AP111" s="430">
        <f t="shared" si="166"/>
        <v>0</v>
      </c>
      <c r="AQ111" s="1450"/>
      <c r="AR111" s="440" t="str">
        <f t="shared" si="167"/>
        <v>N</v>
      </c>
      <c r="AS111" s="528" t="str">
        <f t="shared" si="175"/>
        <v>Chicken Burger Mini</v>
      </c>
      <c r="AT111" s="565" t="str">
        <f t="shared" si="175"/>
        <v>PTY13</v>
      </c>
      <c r="AU111" s="269">
        <f>'Delivery Summary'!D33</f>
        <v>0</v>
      </c>
      <c r="AV111" s="428"/>
      <c r="AW111" s="443"/>
      <c r="AX111" s="428"/>
      <c r="AY111" s="443"/>
      <c r="AZ111" s="443"/>
      <c r="BA111" s="443"/>
      <c r="BB111" s="443"/>
      <c r="BC111" s="443"/>
      <c r="BD111" s="428"/>
      <c r="BE111" s="443"/>
      <c r="BF111" s="443"/>
      <c r="BG111" s="443"/>
      <c r="BH111" s="443"/>
      <c r="BI111" s="443"/>
      <c r="BJ111" s="429"/>
      <c r="BK111" s="430">
        <f t="shared" si="168"/>
        <v>0</v>
      </c>
      <c r="BL111" s="1450"/>
      <c r="BM111" s="440" t="str">
        <f t="shared" si="169"/>
        <v>N</v>
      </c>
      <c r="BN111" s="528" t="str">
        <f t="shared" si="176"/>
        <v>Chicken Burger Mini</v>
      </c>
      <c r="BO111" s="565" t="str">
        <f t="shared" si="176"/>
        <v>PTY13</v>
      </c>
      <c r="BP111" s="269">
        <f>'Delivery Summary'!D33</f>
        <v>0</v>
      </c>
      <c r="BQ111" s="428"/>
      <c r="BR111" s="443"/>
      <c r="BS111" s="428"/>
      <c r="BT111" s="443"/>
      <c r="BU111" s="443"/>
      <c r="BV111" s="443"/>
      <c r="BW111" s="443"/>
      <c r="BX111" s="443"/>
      <c r="BY111" s="428"/>
      <c r="BZ111" s="443"/>
      <c r="CA111" s="443"/>
      <c r="CB111" s="443"/>
      <c r="CC111" s="443"/>
      <c r="CD111" s="443"/>
      <c r="CE111" s="429"/>
      <c r="CF111" s="430">
        <f t="shared" si="170"/>
        <v>0</v>
      </c>
      <c r="CG111" s="1450"/>
      <c r="CH111" s="440" t="str">
        <f t="shared" si="171"/>
        <v>N</v>
      </c>
      <c r="CI111" s="528" t="str">
        <f t="shared" si="177"/>
        <v>Chicken Burger Mini</v>
      </c>
      <c r="CJ111" s="565" t="str">
        <f t="shared" si="177"/>
        <v>PTY13</v>
      </c>
      <c r="CK111" s="269">
        <f>'Delivery Summary'!D33</f>
        <v>0</v>
      </c>
      <c r="CL111" s="428"/>
      <c r="CM111" s="443"/>
      <c r="CN111" s="428"/>
      <c r="CO111" s="443"/>
      <c r="CP111" s="443"/>
      <c r="CQ111" s="443"/>
      <c r="CR111" s="443"/>
      <c r="CS111" s="443"/>
      <c r="CT111" s="428"/>
      <c r="CU111" s="443"/>
      <c r="CV111" s="443"/>
      <c r="CW111" s="443"/>
      <c r="CX111" s="443"/>
      <c r="CY111" s="443"/>
      <c r="CZ111" s="429"/>
      <c r="DA111" s="430">
        <f t="shared" si="172"/>
        <v>0</v>
      </c>
      <c r="DB111" s="1450"/>
      <c r="DC111" s="5"/>
      <c r="DG111" s="5"/>
      <c r="DH111" s="5"/>
      <c r="DI111" s="5"/>
      <c r="DJ111" s="5"/>
      <c r="DK111" s="5"/>
      <c r="DL111" s="5"/>
      <c r="DM111" s="5"/>
      <c r="DN111" s="5"/>
      <c r="DO111" s="5"/>
      <c r="DP111" s="5"/>
      <c r="DQ111" s="5"/>
      <c r="DR111" s="5"/>
      <c r="DS111" s="5"/>
      <c r="DT111" s="5"/>
      <c r="DU111" s="5"/>
      <c r="DW111" s="5"/>
      <c r="EA111" s="5"/>
      <c r="EB111" s="5"/>
      <c r="EC111" s="5"/>
      <c r="ED111" s="5"/>
      <c r="EE111" s="5"/>
      <c r="EF111" s="5"/>
      <c r="EG111" s="5"/>
      <c r="EH111" s="5"/>
      <c r="EI111" s="5"/>
      <c r="EJ111" s="5"/>
      <c r="EK111" s="5"/>
      <c r="EL111" s="5"/>
      <c r="EM111" s="5"/>
      <c r="EN111" s="5"/>
      <c r="EO111" s="5"/>
      <c r="EQ111" s="5"/>
      <c r="EU111" s="5"/>
      <c r="EV111" s="5"/>
      <c r="EW111" s="5"/>
      <c r="EX111" s="5"/>
      <c r="EY111" s="5"/>
      <c r="EZ111" s="5"/>
      <c r="FA111" s="5"/>
      <c r="FB111" s="5"/>
      <c r="FC111" s="5"/>
      <c r="FD111" s="5"/>
      <c r="FE111" s="5"/>
      <c r="FF111" s="5"/>
      <c r="FG111" s="5"/>
      <c r="FH111" s="5"/>
      <c r="FI111" s="5"/>
    </row>
    <row r="112" spans="1:165" ht="20.100000000000001" customHeight="1" x14ac:dyDescent="0.25">
      <c r="A112" s="449" t="str">
        <f t="shared" si="163"/>
        <v>N</v>
      </c>
      <c r="B112" s="529" t="str">
        <f t="shared" si="173"/>
        <v>Vegetable Burger Mini</v>
      </c>
      <c r="C112" s="565" t="str">
        <f t="shared" si="173"/>
        <v>PTY14</v>
      </c>
      <c r="D112" s="269">
        <f>'Delivery Summary'!D34</f>
        <v>0</v>
      </c>
      <c r="E112" s="428"/>
      <c r="F112" s="443"/>
      <c r="G112" s="428"/>
      <c r="H112" s="443"/>
      <c r="I112" s="443"/>
      <c r="J112" s="443"/>
      <c r="K112" s="443"/>
      <c r="L112" s="443"/>
      <c r="M112" s="428"/>
      <c r="N112" s="443"/>
      <c r="O112" s="443"/>
      <c r="P112" s="443"/>
      <c r="Q112" s="443"/>
      <c r="R112" s="443"/>
      <c r="S112" s="429"/>
      <c r="T112" s="430">
        <f t="shared" si="164"/>
        <v>0</v>
      </c>
      <c r="U112" s="1450"/>
      <c r="W112" s="440" t="str">
        <f t="shared" si="165"/>
        <v>N</v>
      </c>
      <c r="X112" s="529" t="str">
        <f t="shared" si="174"/>
        <v>Vegetable Burger Mini</v>
      </c>
      <c r="Y112" s="565" t="str">
        <f t="shared" si="174"/>
        <v>PTY14</v>
      </c>
      <c r="Z112" s="269">
        <f>'Delivery Summary'!D34</f>
        <v>0</v>
      </c>
      <c r="AA112" s="428"/>
      <c r="AB112" s="428"/>
      <c r="AC112" s="428"/>
      <c r="AD112" s="428"/>
      <c r="AE112" s="428"/>
      <c r="AF112" s="428"/>
      <c r="AG112" s="428"/>
      <c r="AH112" s="428"/>
      <c r="AI112" s="428"/>
      <c r="AJ112" s="428"/>
      <c r="AK112" s="428"/>
      <c r="AL112" s="428"/>
      <c r="AM112" s="428"/>
      <c r="AN112" s="428"/>
      <c r="AO112" s="429"/>
      <c r="AP112" s="430">
        <f t="shared" si="166"/>
        <v>0</v>
      </c>
      <c r="AQ112" s="1450"/>
      <c r="AR112" s="440" t="str">
        <f t="shared" si="167"/>
        <v>N</v>
      </c>
      <c r="AS112" s="529" t="str">
        <f t="shared" si="175"/>
        <v>Vegetable Burger Mini</v>
      </c>
      <c r="AT112" s="565" t="str">
        <f t="shared" si="175"/>
        <v>PTY14</v>
      </c>
      <c r="AU112" s="269">
        <f>'Delivery Summary'!D34</f>
        <v>0</v>
      </c>
      <c r="AV112" s="428"/>
      <c r="AW112" s="443"/>
      <c r="AX112" s="428"/>
      <c r="AY112" s="443"/>
      <c r="AZ112" s="443"/>
      <c r="BA112" s="443"/>
      <c r="BB112" s="443"/>
      <c r="BC112" s="443"/>
      <c r="BD112" s="428"/>
      <c r="BE112" s="443"/>
      <c r="BF112" s="443"/>
      <c r="BG112" s="443"/>
      <c r="BH112" s="443"/>
      <c r="BI112" s="443"/>
      <c r="BJ112" s="429"/>
      <c r="BK112" s="430">
        <f t="shared" si="168"/>
        <v>0</v>
      </c>
      <c r="BL112" s="1450"/>
      <c r="BM112" s="440" t="str">
        <f t="shared" si="169"/>
        <v>N</v>
      </c>
      <c r="BN112" s="529" t="str">
        <f t="shared" si="176"/>
        <v>Vegetable Burger Mini</v>
      </c>
      <c r="BO112" s="565" t="str">
        <f t="shared" si="176"/>
        <v>PTY14</v>
      </c>
      <c r="BP112" s="269">
        <f>'Delivery Summary'!D34</f>
        <v>0</v>
      </c>
      <c r="BQ112" s="428"/>
      <c r="BR112" s="443"/>
      <c r="BS112" s="428"/>
      <c r="BT112" s="443"/>
      <c r="BU112" s="443"/>
      <c r="BV112" s="443"/>
      <c r="BW112" s="443"/>
      <c r="BX112" s="443"/>
      <c r="BY112" s="428"/>
      <c r="BZ112" s="443"/>
      <c r="CA112" s="443"/>
      <c r="CB112" s="443"/>
      <c r="CC112" s="443"/>
      <c r="CD112" s="443"/>
      <c r="CE112" s="429"/>
      <c r="CF112" s="430">
        <f t="shared" si="170"/>
        <v>0</v>
      </c>
      <c r="CG112" s="1450"/>
      <c r="CH112" s="440" t="str">
        <f t="shared" si="171"/>
        <v>N</v>
      </c>
      <c r="CI112" s="529" t="str">
        <f t="shared" si="177"/>
        <v>Vegetable Burger Mini</v>
      </c>
      <c r="CJ112" s="565" t="str">
        <f t="shared" si="177"/>
        <v>PTY14</v>
      </c>
      <c r="CK112" s="269">
        <f>'Delivery Summary'!D34</f>
        <v>0</v>
      </c>
      <c r="CL112" s="428"/>
      <c r="CM112" s="443"/>
      <c r="CN112" s="428"/>
      <c r="CO112" s="443"/>
      <c r="CP112" s="443"/>
      <c r="CQ112" s="443"/>
      <c r="CR112" s="443"/>
      <c r="CS112" s="443"/>
      <c r="CT112" s="428"/>
      <c r="CU112" s="443"/>
      <c r="CV112" s="443"/>
      <c r="CW112" s="443"/>
      <c r="CX112" s="443"/>
      <c r="CY112" s="443"/>
      <c r="CZ112" s="429"/>
      <c r="DA112" s="430">
        <f t="shared" si="172"/>
        <v>0</v>
      </c>
      <c r="DB112" s="1450"/>
      <c r="DC112" s="5"/>
      <c r="DG112" s="5"/>
      <c r="DH112" s="5"/>
      <c r="DI112" s="5"/>
      <c r="DJ112" s="5"/>
      <c r="DK112" s="5"/>
      <c r="DL112" s="5"/>
      <c r="DM112" s="5"/>
      <c r="DN112" s="5"/>
      <c r="DO112" s="5"/>
      <c r="DP112" s="5"/>
      <c r="DQ112" s="5"/>
      <c r="DR112" s="5"/>
      <c r="DS112" s="5"/>
      <c r="DT112" s="5"/>
      <c r="DU112" s="5"/>
      <c r="DW112" s="5"/>
      <c r="EA112" s="5"/>
      <c r="EB112" s="5"/>
      <c r="EC112" s="5"/>
      <c r="ED112" s="5"/>
      <c r="EE112" s="5"/>
      <c r="EF112" s="5"/>
      <c r="EG112" s="5"/>
      <c r="EH112" s="5"/>
      <c r="EI112" s="5"/>
      <c r="EJ112" s="5"/>
      <c r="EK112" s="5"/>
      <c r="EL112" s="5"/>
      <c r="EM112" s="5"/>
      <c r="EN112" s="5"/>
      <c r="EO112" s="5"/>
      <c r="EQ112" s="5"/>
      <c r="EU112" s="5"/>
      <c r="EV112" s="5"/>
      <c r="EW112" s="5"/>
      <c r="EX112" s="5"/>
      <c r="EY112" s="5"/>
      <c r="EZ112" s="5"/>
      <c r="FA112" s="5"/>
      <c r="FB112" s="5"/>
      <c r="FC112" s="5"/>
      <c r="FD112" s="5"/>
      <c r="FE112" s="5"/>
      <c r="FF112" s="5"/>
      <c r="FG112" s="5"/>
      <c r="FH112" s="5"/>
      <c r="FI112" s="5"/>
    </row>
    <row r="113" spans="1:165" ht="20.100000000000001" customHeight="1" x14ac:dyDescent="0.25">
      <c r="A113" s="449" t="str">
        <f t="shared" si="163"/>
        <v>N</v>
      </c>
      <c r="B113" s="526" t="str">
        <f t="shared" si="173"/>
        <v>Egg Sandwich</v>
      </c>
      <c r="C113" s="565" t="str">
        <f t="shared" si="173"/>
        <v>SAN1</v>
      </c>
      <c r="D113" s="269">
        <f>'Delivery Summary'!D35</f>
        <v>0</v>
      </c>
      <c r="E113" s="428"/>
      <c r="F113" s="428"/>
      <c r="G113" s="428"/>
      <c r="H113" s="428"/>
      <c r="I113" s="428"/>
      <c r="J113" s="428"/>
      <c r="K113" s="428"/>
      <c r="L113" s="428"/>
      <c r="M113" s="270"/>
      <c r="N113" s="428"/>
      <c r="O113" s="428"/>
      <c r="P113" s="428"/>
      <c r="Q113" s="428"/>
      <c r="R113" s="428"/>
      <c r="S113" s="429"/>
      <c r="T113" s="430">
        <f t="shared" si="164"/>
        <v>0</v>
      </c>
      <c r="U113" s="1450"/>
      <c r="W113" s="440" t="str">
        <f t="shared" si="165"/>
        <v>N</v>
      </c>
      <c r="X113" s="526" t="str">
        <f t="shared" si="174"/>
        <v>Egg Sandwich</v>
      </c>
      <c r="Y113" s="565" t="str">
        <f t="shared" si="174"/>
        <v>SAN1</v>
      </c>
      <c r="Z113" s="269">
        <f>'Delivery Summary'!D35</f>
        <v>0</v>
      </c>
      <c r="AA113" s="428"/>
      <c r="AB113" s="428"/>
      <c r="AC113" s="428"/>
      <c r="AD113" s="428"/>
      <c r="AE113" s="428"/>
      <c r="AF113" s="428"/>
      <c r="AG113" s="428"/>
      <c r="AH113" s="428"/>
      <c r="AI113" s="270"/>
      <c r="AJ113" s="428"/>
      <c r="AK113" s="428"/>
      <c r="AL113" s="428"/>
      <c r="AM113" s="428"/>
      <c r="AN113" s="428"/>
      <c r="AO113" s="429"/>
      <c r="AP113" s="430">
        <f t="shared" si="166"/>
        <v>0</v>
      </c>
      <c r="AQ113" s="1450"/>
      <c r="AR113" s="440" t="str">
        <f t="shared" si="167"/>
        <v>N</v>
      </c>
      <c r="AS113" s="526" t="str">
        <f t="shared" si="175"/>
        <v>Egg Sandwich</v>
      </c>
      <c r="AT113" s="565" t="str">
        <f t="shared" si="175"/>
        <v>SAN1</v>
      </c>
      <c r="AU113" s="269">
        <f>'Delivery Summary'!D35</f>
        <v>0</v>
      </c>
      <c r="AV113" s="428"/>
      <c r="AW113" s="428"/>
      <c r="AX113" s="428"/>
      <c r="AY113" s="428"/>
      <c r="AZ113" s="428"/>
      <c r="BA113" s="428"/>
      <c r="BB113" s="428"/>
      <c r="BC113" s="428"/>
      <c r="BD113" s="270"/>
      <c r="BE113" s="428"/>
      <c r="BF113" s="428"/>
      <c r="BG113" s="428"/>
      <c r="BH113" s="428"/>
      <c r="BI113" s="428"/>
      <c r="BJ113" s="429"/>
      <c r="BK113" s="430">
        <f t="shared" si="168"/>
        <v>0</v>
      </c>
      <c r="BL113" s="1450"/>
      <c r="BM113" s="440" t="str">
        <f t="shared" si="169"/>
        <v>N</v>
      </c>
      <c r="BN113" s="526" t="str">
        <f t="shared" si="176"/>
        <v>Egg Sandwich</v>
      </c>
      <c r="BO113" s="565" t="str">
        <f t="shared" si="176"/>
        <v>SAN1</v>
      </c>
      <c r="BP113" s="269">
        <f>'Delivery Summary'!D35</f>
        <v>0</v>
      </c>
      <c r="BQ113" s="428"/>
      <c r="BR113" s="428"/>
      <c r="BS113" s="428"/>
      <c r="BT113" s="428"/>
      <c r="BU113" s="428"/>
      <c r="BV113" s="428"/>
      <c r="BW113" s="428"/>
      <c r="BX113" s="428"/>
      <c r="BY113" s="270"/>
      <c r="BZ113" s="428"/>
      <c r="CA113" s="428"/>
      <c r="CB113" s="428"/>
      <c r="CC113" s="428"/>
      <c r="CD113" s="428"/>
      <c r="CE113" s="429"/>
      <c r="CF113" s="430">
        <f t="shared" si="170"/>
        <v>0</v>
      </c>
      <c r="CG113" s="1450"/>
      <c r="CH113" s="440" t="str">
        <f t="shared" si="171"/>
        <v>N</v>
      </c>
      <c r="CI113" s="526" t="str">
        <f t="shared" si="177"/>
        <v>Egg Sandwich</v>
      </c>
      <c r="CJ113" s="565" t="str">
        <f t="shared" si="177"/>
        <v>SAN1</v>
      </c>
      <c r="CK113" s="269">
        <f>'Delivery Summary'!D35</f>
        <v>0</v>
      </c>
      <c r="CL113" s="428"/>
      <c r="CM113" s="428"/>
      <c r="CN113" s="428"/>
      <c r="CO113" s="428"/>
      <c r="CP113" s="428"/>
      <c r="CQ113" s="428"/>
      <c r="CR113" s="428"/>
      <c r="CS113" s="428"/>
      <c r="CT113" s="270"/>
      <c r="CU113" s="428"/>
      <c r="CV113" s="428"/>
      <c r="CW113" s="428"/>
      <c r="CX113" s="428"/>
      <c r="CY113" s="428"/>
      <c r="CZ113" s="429"/>
      <c r="DA113" s="430">
        <f t="shared" si="172"/>
        <v>0</v>
      </c>
      <c r="DB113" s="1450"/>
      <c r="DC113" s="5"/>
      <c r="DG113" s="5"/>
      <c r="DH113" s="5"/>
      <c r="DI113" s="5"/>
      <c r="DJ113" s="5"/>
      <c r="DK113" s="5"/>
      <c r="DL113" s="5"/>
      <c r="DM113" s="5"/>
      <c r="DN113" s="5"/>
      <c r="DO113" s="5"/>
      <c r="DP113" s="5"/>
      <c r="DQ113" s="5"/>
      <c r="DR113" s="5"/>
      <c r="DS113" s="5"/>
      <c r="DT113" s="5"/>
      <c r="DU113" s="5"/>
      <c r="DW113" s="5"/>
      <c r="EA113" s="5"/>
      <c r="EB113" s="5"/>
      <c r="EC113" s="5"/>
      <c r="ED113" s="5"/>
      <c r="EE113" s="5"/>
      <c r="EF113" s="5"/>
      <c r="EG113" s="5"/>
      <c r="EH113" s="5"/>
      <c r="EI113" s="5"/>
      <c r="EJ113" s="5"/>
      <c r="EK113" s="5"/>
      <c r="EL113" s="5"/>
      <c r="EM113" s="5"/>
      <c r="EN113" s="5"/>
      <c r="EO113" s="5"/>
      <c r="EQ113" s="5"/>
      <c r="EU113" s="5"/>
      <c r="EV113" s="5"/>
      <c r="EW113" s="5"/>
      <c r="EX113" s="5"/>
      <c r="EY113" s="5"/>
      <c r="EZ113" s="5"/>
      <c r="FA113" s="5"/>
      <c r="FB113" s="5"/>
      <c r="FC113" s="5"/>
      <c r="FD113" s="5"/>
      <c r="FE113" s="5"/>
      <c r="FF113" s="5"/>
      <c r="FG113" s="5"/>
      <c r="FH113" s="5"/>
      <c r="FI113" s="5"/>
    </row>
    <row r="114" spans="1:165" ht="20.100000000000001" customHeight="1" x14ac:dyDescent="0.25">
      <c r="A114" s="449" t="str">
        <f t="shared" si="163"/>
        <v>N</v>
      </c>
      <c r="B114" s="526" t="str">
        <f t="shared" si="173"/>
        <v>Fish Sandwich</v>
      </c>
      <c r="C114" s="565" t="str">
        <f t="shared" si="173"/>
        <v>SAN2</v>
      </c>
      <c r="D114" s="269">
        <f>'Delivery Summary'!D36</f>
        <v>0</v>
      </c>
      <c r="E114" s="428"/>
      <c r="F114" s="428"/>
      <c r="G114" s="428"/>
      <c r="H114" s="428"/>
      <c r="I114" s="428"/>
      <c r="J114" s="428"/>
      <c r="K114" s="428"/>
      <c r="L114" s="428"/>
      <c r="M114" s="270"/>
      <c r="N114" s="428"/>
      <c r="O114" s="428"/>
      <c r="P114" s="428"/>
      <c r="Q114" s="428"/>
      <c r="R114" s="428"/>
      <c r="S114" s="429"/>
      <c r="T114" s="430">
        <f t="shared" si="164"/>
        <v>0</v>
      </c>
      <c r="U114" s="1450"/>
      <c r="W114" s="440" t="str">
        <f t="shared" si="165"/>
        <v>N</v>
      </c>
      <c r="X114" s="526" t="str">
        <f t="shared" si="174"/>
        <v>Fish Sandwich</v>
      </c>
      <c r="Y114" s="565" t="str">
        <f t="shared" si="174"/>
        <v>SAN2</v>
      </c>
      <c r="Z114" s="269">
        <f>'Delivery Summary'!D36</f>
        <v>0</v>
      </c>
      <c r="AA114" s="428"/>
      <c r="AB114" s="428"/>
      <c r="AC114" s="428"/>
      <c r="AD114" s="428"/>
      <c r="AE114" s="428"/>
      <c r="AF114" s="428"/>
      <c r="AG114" s="428"/>
      <c r="AH114" s="428"/>
      <c r="AI114" s="270"/>
      <c r="AJ114" s="428"/>
      <c r="AK114" s="428"/>
      <c r="AL114" s="428"/>
      <c r="AM114" s="428"/>
      <c r="AN114" s="428"/>
      <c r="AO114" s="429"/>
      <c r="AP114" s="430">
        <f t="shared" si="166"/>
        <v>0</v>
      </c>
      <c r="AQ114" s="1450"/>
      <c r="AR114" s="440" t="str">
        <f t="shared" si="167"/>
        <v>N</v>
      </c>
      <c r="AS114" s="526" t="str">
        <f t="shared" si="175"/>
        <v>Fish Sandwich</v>
      </c>
      <c r="AT114" s="565" t="str">
        <f t="shared" si="175"/>
        <v>SAN2</v>
      </c>
      <c r="AU114" s="269">
        <f>'Delivery Summary'!D36</f>
        <v>0</v>
      </c>
      <c r="AV114" s="428"/>
      <c r="AW114" s="428"/>
      <c r="AX114" s="428"/>
      <c r="AY114" s="428"/>
      <c r="AZ114" s="428"/>
      <c r="BA114" s="428"/>
      <c r="BB114" s="428"/>
      <c r="BC114" s="428"/>
      <c r="BD114" s="270"/>
      <c r="BE114" s="428"/>
      <c r="BF114" s="428"/>
      <c r="BG114" s="428"/>
      <c r="BH114" s="428"/>
      <c r="BI114" s="428"/>
      <c r="BJ114" s="429"/>
      <c r="BK114" s="430">
        <f t="shared" si="168"/>
        <v>0</v>
      </c>
      <c r="BL114" s="1450"/>
      <c r="BM114" s="440" t="str">
        <f t="shared" si="169"/>
        <v>N</v>
      </c>
      <c r="BN114" s="526" t="str">
        <f t="shared" si="176"/>
        <v>Fish Sandwich</v>
      </c>
      <c r="BO114" s="565" t="str">
        <f t="shared" si="176"/>
        <v>SAN2</v>
      </c>
      <c r="BP114" s="269">
        <f>'Delivery Summary'!D36</f>
        <v>0</v>
      </c>
      <c r="BQ114" s="428"/>
      <c r="BR114" s="428"/>
      <c r="BS114" s="428"/>
      <c r="BT114" s="428"/>
      <c r="BU114" s="428"/>
      <c r="BV114" s="428"/>
      <c r="BW114" s="428"/>
      <c r="BX114" s="428"/>
      <c r="BY114" s="270"/>
      <c r="BZ114" s="428"/>
      <c r="CA114" s="428"/>
      <c r="CB114" s="428"/>
      <c r="CC114" s="428"/>
      <c r="CD114" s="428"/>
      <c r="CE114" s="429"/>
      <c r="CF114" s="430">
        <f t="shared" si="170"/>
        <v>0</v>
      </c>
      <c r="CG114" s="1450"/>
      <c r="CH114" s="440" t="str">
        <f t="shared" si="171"/>
        <v>N</v>
      </c>
      <c r="CI114" s="526" t="str">
        <f t="shared" si="177"/>
        <v>Fish Sandwich</v>
      </c>
      <c r="CJ114" s="565" t="str">
        <f t="shared" si="177"/>
        <v>SAN2</v>
      </c>
      <c r="CK114" s="269">
        <f>'Delivery Summary'!D36</f>
        <v>0</v>
      </c>
      <c r="CL114" s="428"/>
      <c r="CM114" s="428"/>
      <c r="CN114" s="428"/>
      <c r="CO114" s="428"/>
      <c r="CP114" s="428"/>
      <c r="CQ114" s="428"/>
      <c r="CR114" s="428"/>
      <c r="CS114" s="428"/>
      <c r="CT114" s="270"/>
      <c r="CU114" s="428"/>
      <c r="CV114" s="428"/>
      <c r="CW114" s="428"/>
      <c r="CX114" s="428"/>
      <c r="CY114" s="428"/>
      <c r="CZ114" s="429"/>
      <c r="DA114" s="430">
        <f t="shared" si="172"/>
        <v>0</v>
      </c>
      <c r="DB114" s="1450"/>
      <c r="DC114" s="5"/>
      <c r="DG114" s="5"/>
      <c r="DH114" s="5"/>
      <c r="DI114" s="5"/>
      <c r="DJ114" s="5"/>
      <c r="DK114" s="5"/>
      <c r="DL114" s="5"/>
      <c r="DM114" s="5"/>
      <c r="DN114" s="5"/>
      <c r="DO114" s="5"/>
      <c r="DP114" s="5"/>
      <c r="DQ114" s="5"/>
      <c r="DR114" s="5"/>
      <c r="DS114" s="5"/>
      <c r="DT114" s="5"/>
      <c r="DU114" s="5"/>
      <c r="DW114" s="5"/>
      <c r="EA114" s="5"/>
      <c r="EB114" s="5"/>
      <c r="EC114" s="5"/>
      <c r="ED114" s="5"/>
      <c r="EE114" s="5"/>
      <c r="EF114" s="5"/>
      <c r="EG114" s="5"/>
      <c r="EH114" s="5"/>
      <c r="EI114" s="5"/>
      <c r="EJ114" s="5"/>
      <c r="EK114" s="5"/>
      <c r="EL114" s="5"/>
      <c r="EM114" s="5"/>
      <c r="EN114" s="5"/>
      <c r="EO114" s="5"/>
      <c r="EQ114" s="5"/>
      <c r="EU114" s="5"/>
      <c r="EV114" s="5"/>
      <c r="EW114" s="5"/>
      <c r="EX114" s="5"/>
      <c r="EY114" s="5"/>
      <c r="EZ114" s="5"/>
      <c r="FA114" s="5"/>
      <c r="FB114" s="5"/>
      <c r="FC114" s="5"/>
      <c r="FD114" s="5"/>
      <c r="FE114" s="5"/>
      <c r="FF114" s="5"/>
      <c r="FG114" s="5"/>
      <c r="FH114" s="5"/>
      <c r="FI114" s="5"/>
    </row>
    <row r="115" spans="1:165" ht="20.100000000000001" customHeight="1" x14ac:dyDescent="0.25">
      <c r="A115" s="449" t="str">
        <f t="shared" si="163"/>
        <v>N</v>
      </c>
      <c r="B115" s="526" t="str">
        <f t="shared" si="173"/>
        <v>Club Sandwich</v>
      </c>
      <c r="C115" s="565" t="str">
        <f t="shared" si="173"/>
        <v>SAN7</v>
      </c>
      <c r="D115" s="269">
        <f>'Delivery Summary'!D37</f>
        <v>0</v>
      </c>
      <c r="E115" s="428"/>
      <c r="F115" s="270"/>
      <c r="G115" s="428"/>
      <c r="H115" s="270"/>
      <c r="I115" s="270"/>
      <c r="J115" s="270"/>
      <c r="K115" s="270"/>
      <c r="L115" s="270"/>
      <c r="M115" s="270"/>
      <c r="N115" s="270"/>
      <c r="O115" s="270"/>
      <c r="P115" s="270"/>
      <c r="Q115" s="270"/>
      <c r="R115" s="270"/>
      <c r="S115" s="429"/>
      <c r="T115" s="430">
        <f t="shared" si="164"/>
        <v>0</v>
      </c>
      <c r="U115" s="1450"/>
      <c r="W115" s="440" t="str">
        <f t="shared" si="165"/>
        <v>N</v>
      </c>
      <c r="X115" s="526" t="str">
        <f t="shared" si="174"/>
        <v>Club Sandwich</v>
      </c>
      <c r="Y115" s="565" t="str">
        <f t="shared" si="174"/>
        <v>SAN7</v>
      </c>
      <c r="Z115" s="269">
        <f>'Delivery Summary'!D37</f>
        <v>0</v>
      </c>
      <c r="AA115" s="428"/>
      <c r="AB115" s="270"/>
      <c r="AC115" s="428"/>
      <c r="AD115" s="270"/>
      <c r="AE115" s="270"/>
      <c r="AF115" s="270"/>
      <c r="AG115" s="270"/>
      <c r="AH115" s="270"/>
      <c r="AI115" s="270"/>
      <c r="AJ115" s="270"/>
      <c r="AK115" s="270"/>
      <c r="AL115" s="270"/>
      <c r="AM115" s="270"/>
      <c r="AN115" s="270"/>
      <c r="AO115" s="429"/>
      <c r="AP115" s="430">
        <f t="shared" si="166"/>
        <v>0</v>
      </c>
      <c r="AQ115" s="1450"/>
      <c r="AR115" s="440" t="str">
        <f t="shared" si="167"/>
        <v>N</v>
      </c>
      <c r="AS115" s="526" t="str">
        <f t="shared" si="175"/>
        <v>Club Sandwich</v>
      </c>
      <c r="AT115" s="565" t="str">
        <f t="shared" si="175"/>
        <v>SAN7</v>
      </c>
      <c r="AU115" s="269">
        <f>'Delivery Summary'!D37</f>
        <v>0</v>
      </c>
      <c r="AV115" s="428"/>
      <c r="AW115" s="270"/>
      <c r="AX115" s="428"/>
      <c r="AY115" s="270"/>
      <c r="AZ115" s="270"/>
      <c r="BA115" s="270"/>
      <c r="BB115" s="270"/>
      <c r="BC115" s="270"/>
      <c r="BD115" s="270"/>
      <c r="BE115" s="270"/>
      <c r="BF115" s="270"/>
      <c r="BG115" s="270"/>
      <c r="BH115" s="270"/>
      <c r="BI115" s="270"/>
      <c r="BJ115" s="429"/>
      <c r="BK115" s="430">
        <f t="shared" si="168"/>
        <v>0</v>
      </c>
      <c r="BL115" s="1450"/>
      <c r="BM115" s="440" t="str">
        <f t="shared" si="169"/>
        <v>Y</v>
      </c>
      <c r="BN115" s="526" t="str">
        <f t="shared" si="176"/>
        <v>Club Sandwich</v>
      </c>
      <c r="BO115" s="565" t="str">
        <f t="shared" si="176"/>
        <v>SAN7</v>
      </c>
      <c r="BP115" s="269">
        <f>'Delivery Summary'!D37</f>
        <v>0</v>
      </c>
      <c r="BQ115" s="428"/>
      <c r="BR115" s="270"/>
      <c r="BS115" s="428"/>
      <c r="BT115" s="270">
        <v>0</v>
      </c>
      <c r="BU115" s="270">
        <v>0</v>
      </c>
      <c r="BV115" s="270">
        <v>0</v>
      </c>
      <c r="BW115" s="270">
        <v>0</v>
      </c>
      <c r="BX115" s="270">
        <v>0</v>
      </c>
      <c r="BY115" s="270">
        <v>0</v>
      </c>
      <c r="BZ115" s="270">
        <v>0</v>
      </c>
      <c r="CA115" s="270">
        <v>0</v>
      </c>
      <c r="CB115" s="270">
        <v>0</v>
      </c>
      <c r="CC115" s="270">
        <v>0</v>
      </c>
      <c r="CD115" s="270">
        <v>10</v>
      </c>
      <c r="CE115" s="429"/>
      <c r="CF115" s="430">
        <f t="shared" si="170"/>
        <v>10</v>
      </c>
      <c r="CG115" s="1450"/>
      <c r="CH115" s="440" t="str">
        <f t="shared" si="171"/>
        <v>N</v>
      </c>
      <c r="CI115" s="526" t="str">
        <f t="shared" si="177"/>
        <v>Club Sandwich</v>
      </c>
      <c r="CJ115" s="565" t="str">
        <f t="shared" si="177"/>
        <v>SAN7</v>
      </c>
      <c r="CK115" s="269">
        <f>'Delivery Summary'!D37</f>
        <v>0</v>
      </c>
      <c r="CL115" s="428"/>
      <c r="CM115" s="270"/>
      <c r="CN115" s="428"/>
      <c r="CO115" s="270"/>
      <c r="CP115" s="270"/>
      <c r="CQ115" s="270"/>
      <c r="CR115" s="270"/>
      <c r="CS115" s="270"/>
      <c r="CT115" s="270"/>
      <c r="CU115" s="270"/>
      <c r="CV115" s="270"/>
      <c r="CW115" s="270"/>
      <c r="CX115" s="270"/>
      <c r="CY115" s="270"/>
      <c r="CZ115" s="429"/>
      <c r="DA115" s="430">
        <f t="shared" si="172"/>
        <v>0</v>
      </c>
      <c r="DB115" s="1450"/>
      <c r="DC115" s="5"/>
      <c r="DG115" s="5"/>
      <c r="DH115" s="5"/>
      <c r="DI115" s="5"/>
      <c r="DJ115" s="5"/>
      <c r="DK115" s="5"/>
      <c r="DL115" s="5"/>
      <c r="DM115" s="5"/>
      <c r="DN115" s="5"/>
      <c r="DO115" s="5"/>
      <c r="DP115" s="5"/>
      <c r="DQ115" s="5"/>
      <c r="DR115" s="5"/>
      <c r="DS115" s="5"/>
      <c r="DT115" s="5"/>
      <c r="DU115" s="5"/>
      <c r="DW115" s="5"/>
      <c r="EA115" s="5"/>
      <c r="EB115" s="5"/>
      <c r="EC115" s="5"/>
      <c r="ED115" s="5"/>
      <c r="EE115" s="5"/>
      <c r="EF115" s="5"/>
      <c r="EG115" s="5"/>
      <c r="EH115" s="5"/>
      <c r="EI115" s="5"/>
      <c r="EJ115" s="5"/>
      <c r="EK115" s="5"/>
      <c r="EL115" s="5"/>
      <c r="EM115" s="5"/>
      <c r="EN115" s="5"/>
      <c r="EO115" s="5"/>
      <c r="EQ115" s="5"/>
      <c r="EU115" s="5"/>
      <c r="EV115" s="5"/>
      <c r="EW115" s="5"/>
      <c r="EX115" s="5"/>
      <c r="EY115" s="5"/>
      <c r="EZ115" s="5"/>
      <c r="FA115" s="5"/>
      <c r="FB115" s="5"/>
      <c r="FC115" s="5"/>
      <c r="FD115" s="5"/>
      <c r="FE115" s="5"/>
      <c r="FF115" s="5"/>
      <c r="FG115" s="5"/>
      <c r="FH115" s="5"/>
      <c r="FI115" s="5"/>
    </row>
    <row r="116" spans="1:165" ht="20.100000000000001" customHeight="1" x14ac:dyDescent="0.25">
      <c r="A116" s="449" t="str">
        <f t="shared" si="163"/>
        <v>N</v>
      </c>
      <c r="B116" s="526" t="str">
        <f t="shared" si="173"/>
        <v>Vegetable Sandwich</v>
      </c>
      <c r="C116" s="565" t="str">
        <f t="shared" si="173"/>
        <v>SAN4</v>
      </c>
      <c r="D116" s="269">
        <f>'Delivery Summary'!D38</f>
        <v>0</v>
      </c>
      <c r="E116" s="428"/>
      <c r="F116" s="428"/>
      <c r="G116" s="428"/>
      <c r="H116" s="428"/>
      <c r="I116" s="428"/>
      <c r="J116" s="428"/>
      <c r="K116" s="428"/>
      <c r="L116" s="428"/>
      <c r="M116" s="270"/>
      <c r="N116" s="428"/>
      <c r="O116" s="428"/>
      <c r="P116" s="428"/>
      <c r="Q116" s="428"/>
      <c r="R116" s="428"/>
      <c r="S116" s="429"/>
      <c r="T116" s="430">
        <f t="shared" si="164"/>
        <v>0</v>
      </c>
      <c r="U116" s="1450"/>
      <c r="W116" s="440" t="str">
        <f t="shared" si="165"/>
        <v>N</v>
      </c>
      <c r="X116" s="526" t="str">
        <f t="shared" si="174"/>
        <v>Vegetable Sandwich</v>
      </c>
      <c r="Y116" s="565" t="str">
        <f t="shared" si="174"/>
        <v>SAN4</v>
      </c>
      <c r="Z116" s="269">
        <f>'Delivery Summary'!D38</f>
        <v>0</v>
      </c>
      <c r="AA116" s="428"/>
      <c r="AB116" s="428"/>
      <c r="AC116" s="428"/>
      <c r="AD116" s="428"/>
      <c r="AE116" s="428"/>
      <c r="AF116" s="428"/>
      <c r="AG116" s="428"/>
      <c r="AH116" s="428"/>
      <c r="AI116" s="270"/>
      <c r="AJ116" s="428"/>
      <c r="AK116" s="428"/>
      <c r="AL116" s="428"/>
      <c r="AM116" s="428"/>
      <c r="AN116" s="428"/>
      <c r="AO116" s="429"/>
      <c r="AP116" s="430">
        <f t="shared" si="166"/>
        <v>0</v>
      </c>
      <c r="AQ116" s="1450"/>
      <c r="AR116" s="440" t="str">
        <f t="shared" si="167"/>
        <v>N</v>
      </c>
      <c r="AS116" s="526" t="str">
        <f t="shared" si="175"/>
        <v>Vegetable Sandwich</v>
      </c>
      <c r="AT116" s="565" t="str">
        <f t="shared" si="175"/>
        <v>SAN4</v>
      </c>
      <c r="AU116" s="269">
        <f>'Delivery Summary'!D38</f>
        <v>0</v>
      </c>
      <c r="AV116" s="428"/>
      <c r="AW116" s="428"/>
      <c r="AX116" s="428"/>
      <c r="AY116" s="428"/>
      <c r="AZ116" s="428"/>
      <c r="BA116" s="428"/>
      <c r="BB116" s="428"/>
      <c r="BC116" s="428"/>
      <c r="BD116" s="270"/>
      <c r="BE116" s="428"/>
      <c r="BF116" s="428"/>
      <c r="BG116" s="428"/>
      <c r="BH116" s="428"/>
      <c r="BI116" s="428"/>
      <c r="BJ116" s="429"/>
      <c r="BK116" s="430">
        <f t="shared" si="168"/>
        <v>0</v>
      </c>
      <c r="BL116" s="1450"/>
      <c r="BM116" s="440" t="str">
        <f t="shared" si="169"/>
        <v>N</v>
      </c>
      <c r="BN116" s="526" t="str">
        <f t="shared" si="176"/>
        <v>Vegetable Sandwich</v>
      </c>
      <c r="BO116" s="565" t="str">
        <f t="shared" si="176"/>
        <v>SAN4</v>
      </c>
      <c r="BP116" s="269">
        <f>'Delivery Summary'!D38</f>
        <v>0</v>
      </c>
      <c r="BQ116" s="428"/>
      <c r="BR116" s="428"/>
      <c r="BS116" s="428"/>
      <c r="BT116" s="428"/>
      <c r="BU116" s="428"/>
      <c r="BV116" s="428"/>
      <c r="BW116" s="428"/>
      <c r="BX116" s="428"/>
      <c r="BY116" s="270"/>
      <c r="BZ116" s="428"/>
      <c r="CA116" s="428"/>
      <c r="CB116" s="428"/>
      <c r="CC116" s="428"/>
      <c r="CD116" s="428"/>
      <c r="CE116" s="429"/>
      <c r="CF116" s="430">
        <f t="shared" si="170"/>
        <v>0</v>
      </c>
      <c r="CG116" s="1450"/>
      <c r="CH116" s="440" t="str">
        <f t="shared" si="171"/>
        <v>N</v>
      </c>
      <c r="CI116" s="526" t="str">
        <f t="shared" si="177"/>
        <v>Vegetable Sandwich</v>
      </c>
      <c r="CJ116" s="565" t="str">
        <f t="shared" si="177"/>
        <v>SAN4</v>
      </c>
      <c r="CK116" s="269">
        <f>'Delivery Summary'!D38</f>
        <v>0</v>
      </c>
      <c r="CL116" s="428"/>
      <c r="CM116" s="428"/>
      <c r="CN116" s="428"/>
      <c r="CO116" s="428"/>
      <c r="CP116" s="428"/>
      <c r="CQ116" s="428"/>
      <c r="CR116" s="428"/>
      <c r="CS116" s="428"/>
      <c r="CT116" s="270"/>
      <c r="CU116" s="428"/>
      <c r="CV116" s="428"/>
      <c r="CW116" s="428"/>
      <c r="CX116" s="428"/>
      <c r="CY116" s="428"/>
      <c r="CZ116" s="429"/>
      <c r="DA116" s="430">
        <f t="shared" si="172"/>
        <v>0</v>
      </c>
      <c r="DB116" s="1450"/>
      <c r="DC116" s="5"/>
      <c r="DG116" s="5"/>
      <c r="DH116" s="5"/>
      <c r="DI116" s="5"/>
      <c r="DJ116" s="5"/>
      <c r="DK116" s="5"/>
      <c r="DL116" s="5"/>
      <c r="DM116" s="5"/>
      <c r="DN116" s="5"/>
      <c r="DO116" s="5"/>
      <c r="DP116" s="5"/>
      <c r="DQ116" s="5"/>
      <c r="DR116" s="5"/>
      <c r="DS116" s="5"/>
      <c r="DT116" s="5"/>
      <c r="DU116" s="5"/>
      <c r="DW116" s="5"/>
      <c r="EA116" s="5"/>
      <c r="EB116" s="5"/>
      <c r="EC116" s="5"/>
      <c r="ED116" s="5"/>
      <c r="EE116" s="5"/>
      <c r="EF116" s="5"/>
      <c r="EG116" s="5"/>
      <c r="EH116" s="5"/>
      <c r="EI116" s="5"/>
      <c r="EJ116" s="5"/>
      <c r="EK116" s="5"/>
      <c r="EL116" s="5"/>
      <c r="EM116" s="5"/>
      <c r="EN116" s="5"/>
      <c r="EO116" s="5"/>
      <c r="EQ116" s="5"/>
      <c r="EU116" s="5"/>
      <c r="EV116" s="5"/>
      <c r="EW116" s="5"/>
      <c r="EX116" s="5"/>
      <c r="EY116" s="5"/>
      <c r="EZ116" s="5"/>
      <c r="FA116" s="5"/>
      <c r="FB116" s="5"/>
      <c r="FC116" s="5"/>
      <c r="FD116" s="5"/>
      <c r="FE116" s="5"/>
      <c r="FF116" s="5"/>
      <c r="FG116" s="5"/>
      <c r="FH116" s="5"/>
      <c r="FI116" s="5"/>
    </row>
    <row r="117" spans="1:165" ht="20.100000000000001" customHeight="1" x14ac:dyDescent="0.25">
      <c r="A117" s="449" t="str">
        <f t="shared" si="163"/>
        <v>N</v>
      </c>
      <c r="B117" s="526" t="str">
        <f t="shared" si="173"/>
        <v>Cheese Sandwich</v>
      </c>
      <c r="C117" s="565" t="str">
        <f t="shared" si="173"/>
        <v>SAN5</v>
      </c>
      <c r="D117" s="269">
        <f>'Delivery Summary'!D39</f>
        <v>0</v>
      </c>
      <c r="E117" s="428"/>
      <c r="F117" s="428"/>
      <c r="G117" s="428"/>
      <c r="H117" s="428"/>
      <c r="I117" s="428"/>
      <c r="J117" s="428"/>
      <c r="K117" s="428"/>
      <c r="L117" s="428"/>
      <c r="M117" s="270"/>
      <c r="N117" s="428"/>
      <c r="O117" s="428"/>
      <c r="P117" s="428"/>
      <c r="Q117" s="428"/>
      <c r="R117" s="428"/>
      <c r="S117" s="429"/>
      <c r="T117" s="430">
        <f t="shared" si="164"/>
        <v>0</v>
      </c>
      <c r="U117" s="1450"/>
      <c r="W117" s="440" t="str">
        <f t="shared" si="165"/>
        <v>N</v>
      </c>
      <c r="X117" s="526" t="str">
        <f t="shared" si="174"/>
        <v>Cheese Sandwich</v>
      </c>
      <c r="Y117" s="565" t="str">
        <f t="shared" si="174"/>
        <v>SAN5</v>
      </c>
      <c r="Z117" s="269">
        <f>'Delivery Summary'!D39</f>
        <v>0</v>
      </c>
      <c r="AA117" s="428"/>
      <c r="AB117" s="428"/>
      <c r="AC117" s="428"/>
      <c r="AD117" s="428"/>
      <c r="AE117" s="428"/>
      <c r="AF117" s="428"/>
      <c r="AG117" s="428"/>
      <c r="AH117" s="428"/>
      <c r="AI117" s="270"/>
      <c r="AJ117" s="428"/>
      <c r="AK117" s="428"/>
      <c r="AL117" s="428"/>
      <c r="AM117" s="428"/>
      <c r="AN117" s="428"/>
      <c r="AO117" s="429"/>
      <c r="AP117" s="430">
        <f t="shared" si="166"/>
        <v>0</v>
      </c>
      <c r="AQ117" s="1450"/>
      <c r="AR117" s="440" t="str">
        <f t="shared" si="167"/>
        <v>N</v>
      </c>
      <c r="AS117" s="526" t="str">
        <f t="shared" si="175"/>
        <v>Cheese Sandwich</v>
      </c>
      <c r="AT117" s="565" t="str">
        <f t="shared" si="175"/>
        <v>SAN5</v>
      </c>
      <c r="AU117" s="269">
        <f>'Delivery Summary'!D39</f>
        <v>0</v>
      </c>
      <c r="AV117" s="428"/>
      <c r="AW117" s="428"/>
      <c r="AX117" s="428"/>
      <c r="AY117" s="428"/>
      <c r="AZ117" s="428"/>
      <c r="BA117" s="428"/>
      <c r="BB117" s="428"/>
      <c r="BC117" s="428"/>
      <c r="BD117" s="270"/>
      <c r="BE117" s="428"/>
      <c r="BF117" s="428"/>
      <c r="BG117" s="428"/>
      <c r="BH117" s="428"/>
      <c r="BI117" s="428"/>
      <c r="BJ117" s="429"/>
      <c r="BK117" s="430">
        <f t="shared" si="168"/>
        <v>0</v>
      </c>
      <c r="BL117" s="1450"/>
      <c r="BM117" s="440" t="str">
        <f t="shared" si="169"/>
        <v>N</v>
      </c>
      <c r="BN117" s="526" t="str">
        <f t="shared" si="176"/>
        <v>Cheese Sandwich</v>
      </c>
      <c r="BO117" s="565" t="str">
        <f t="shared" si="176"/>
        <v>SAN5</v>
      </c>
      <c r="BP117" s="269">
        <f>'Delivery Summary'!D39</f>
        <v>0</v>
      </c>
      <c r="BQ117" s="428"/>
      <c r="BR117" s="428"/>
      <c r="BS117" s="428"/>
      <c r="BT117" s="428"/>
      <c r="BU117" s="428"/>
      <c r="BV117" s="428"/>
      <c r="BW117" s="428"/>
      <c r="BX117" s="428"/>
      <c r="BY117" s="270"/>
      <c r="BZ117" s="428"/>
      <c r="CA117" s="428"/>
      <c r="CB117" s="428"/>
      <c r="CC117" s="428"/>
      <c r="CD117" s="428"/>
      <c r="CE117" s="429"/>
      <c r="CF117" s="430">
        <f t="shared" si="170"/>
        <v>0</v>
      </c>
      <c r="CG117" s="1450"/>
      <c r="CH117" s="440" t="str">
        <f t="shared" si="171"/>
        <v>N</v>
      </c>
      <c r="CI117" s="526" t="str">
        <f t="shared" si="177"/>
        <v>Cheese Sandwich</v>
      </c>
      <c r="CJ117" s="565" t="str">
        <f t="shared" si="177"/>
        <v>SAN5</v>
      </c>
      <c r="CK117" s="269">
        <f>'Delivery Summary'!D39</f>
        <v>0</v>
      </c>
      <c r="CL117" s="428"/>
      <c r="CM117" s="428"/>
      <c r="CN117" s="428"/>
      <c r="CO117" s="428"/>
      <c r="CP117" s="428"/>
      <c r="CQ117" s="428"/>
      <c r="CR117" s="428"/>
      <c r="CS117" s="428"/>
      <c r="CT117" s="270"/>
      <c r="CU117" s="428"/>
      <c r="CV117" s="428"/>
      <c r="CW117" s="428"/>
      <c r="CX117" s="428"/>
      <c r="CY117" s="428"/>
      <c r="CZ117" s="429"/>
      <c r="DA117" s="430">
        <f t="shared" si="172"/>
        <v>0</v>
      </c>
      <c r="DB117" s="1450"/>
      <c r="DC117" s="5"/>
      <c r="DG117" s="5"/>
      <c r="DH117" s="5"/>
      <c r="DI117" s="5"/>
      <c r="DJ117" s="5"/>
      <c r="DK117" s="5"/>
      <c r="DL117" s="5"/>
      <c r="DM117" s="5"/>
      <c r="DN117" s="5"/>
      <c r="DO117" s="5"/>
      <c r="DP117" s="5"/>
      <c r="DQ117" s="5"/>
      <c r="DR117" s="5"/>
      <c r="DS117" s="5"/>
      <c r="DT117" s="5"/>
      <c r="DU117" s="5"/>
      <c r="DW117" s="5"/>
      <c r="EA117" s="5"/>
      <c r="EB117" s="5"/>
      <c r="EC117" s="5"/>
      <c r="ED117" s="5"/>
      <c r="EE117" s="5"/>
      <c r="EF117" s="5"/>
      <c r="EG117" s="5"/>
      <c r="EH117" s="5"/>
      <c r="EI117" s="5"/>
      <c r="EJ117" s="5"/>
      <c r="EK117" s="5"/>
      <c r="EL117" s="5"/>
      <c r="EM117" s="5"/>
      <c r="EN117" s="5"/>
      <c r="EO117" s="5"/>
      <c r="EQ117" s="5"/>
      <c r="EU117" s="5"/>
      <c r="EV117" s="5"/>
      <c r="EW117" s="5"/>
      <c r="EX117" s="5"/>
      <c r="EY117" s="5"/>
      <c r="EZ117" s="5"/>
      <c r="FA117" s="5"/>
      <c r="FB117" s="5"/>
      <c r="FC117" s="5"/>
      <c r="FD117" s="5"/>
      <c r="FE117" s="5"/>
      <c r="FF117" s="5"/>
      <c r="FG117" s="5"/>
      <c r="FH117" s="5"/>
      <c r="FI117" s="5"/>
    </row>
    <row r="118" spans="1:165" ht="20.100000000000001" customHeight="1" x14ac:dyDescent="0.25">
      <c r="A118" s="449" t="str">
        <f t="shared" si="163"/>
        <v>N</v>
      </c>
      <c r="B118" s="530" t="str">
        <f t="shared" si="173"/>
        <v>Tomato &amp; Cheese Sandwich</v>
      </c>
      <c r="C118" s="565" t="str">
        <f t="shared" si="173"/>
        <v>SAN6</v>
      </c>
      <c r="D118" s="269">
        <f>'Delivery Summary'!D40</f>
        <v>0</v>
      </c>
      <c r="E118" s="428"/>
      <c r="F118" s="428"/>
      <c r="G118" s="428"/>
      <c r="H118" s="428"/>
      <c r="I118" s="428"/>
      <c r="J118" s="428"/>
      <c r="K118" s="428"/>
      <c r="L118" s="428"/>
      <c r="M118" s="428"/>
      <c r="N118" s="428"/>
      <c r="O118" s="428"/>
      <c r="P118" s="428"/>
      <c r="Q118" s="428"/>
      <c r="R118" s="428"/>
      <c r="S118" s="429"/>
      <c r="T118" s="430">
        <f t="shared" si="164"/>
        <v>0</v>
      </c>
      <c r="U118" s="1450"/>
      <c r="W118" s="440" t="str">
        <f t="shared" si="165"/>
        <v>N</v>
      </c>
      <c r="X118" s="566" t="str">
        <f t="shared" si="174"/>
        <v>Tomato &amp; Cheese Sandwich</v>
      </c>
      <c r="Y118" s="565" t="str">
        <f t="shared" si="174"/>
        <v>SAN6</v>
      </c>
      <c r="Z118" s="269">
        <f>'Delivery Summary'!D40</f>
        <v>0</v>
      </c>
      <c r="AA118" s="428"/>
      <c r="AB118" s="428"/>
      <c r="AC118" s="428"/>
      <c r="AD118" s="428"/>
      <c r="AE118" s="428"/>
      <c r="AF118" s="428"/>
      <c r="AG118" s="428"/>
      <c r="AH118" s="428"/>
      <c r="AI118" s="428"/>
      <c r="AJ118" s="428"/>
      <c r="AK118" s="428"/>
      <c r="AL118" s="428"/>
      <c r="AM118" s="428"/>
      <c r="AN118" s="428"/>
      <c r="AO118" s="429"/>
      <c r="AP118" s="430">
        <f t="shared" si="166"/>
        <v>0</v>
      </c>
      <c r="AQ118" s="1450"/>
      <c r="AR118" s="440" t="str">
        <f t="shared" si="167"/>
        <v>N</v>
      </c>
      <c r="AS118" s="530" t="str">
        <f t="shared" si="175"/>
        <v>Tomato &amp; Cheese Sandwich</v>
      </c>
      <c r="AT118" s="565" t="str">
        <f t="shared" si="175"/>
        <v>SAN6</v>
      </c>
      <c r="AU118" s="269">
        <f>'Delivery Summary'!D40</f>
        <v>0</v>
      </c>
      <c r="AV118" s="428"/>
      <c r="AW118" s="428"/>
      <c r="AX118" s="428"/>
      <c r="AY118" s="428"/>
      <c r="AZ118" s="428"/>
      <c r="BA118" s="428"/>
      <c r="BB118" s="428"/>
      <c r="BC118" s="428"/>
      <c r="BD118" s="428"/>
      <c r="BE118" s="428"/>
      <c r="BF118" s="428"/>
      <c r="BG118" s="428"/>
      <c r="BH118" s="428"/>
      <c r="BI118" s="428"/>
      <c r="BJ118" s="429"/>
      <c r="BK118" s="430">
        <f t="shared" si="168"/>
        <v>0</v>
      </c>
      <c r="BL118" s="1450"/>
      <c r="BM118" s="440" t="str">
        <f t="shared" si="169"/>
        <v>N</v>
      </c>
      <c r="BN118" s="530" t="str">
        <f t="shared" si="176"/>
        <v>Tomato &amp; Cheese Sandwich</v>
      </c>
      <c r="BO118" s="565" t="str">
        <f t="shared" si="176"/>
        <v>SAN6</v>
      </c>
      <c r="BP118" s="269">
        <f>'Delivery Summary'!D40</f>
        <v>0</v>
      </c>
      <c r="BQ118" s="428"/>
      <c r="BR118" s="428"/>
      <c r="BS118" s="428"/>
      <c r="BT118" s="428"/>
      <c r="BU118" s="428"/>
      <c r="BV118" s="428"/>
      <c r="BW118" s="428"/>
      <c r="BX118" s="428"/>
      <c r="BY118" s="428"/>
      <c r="BZ118" s="428"/>
      <c r="CA118" s="428"/>
      <c r="CB118" s="428"/>
      <c r="CC118" s="428"/>
      <c r="CD118" s="428"/>
      <c r="CE118" s="429"/>
      <c r="CF118" s="430">
        <f t="shared" si="170"/>
        <v>0</v>
      </c>
      <c r="CG118" s="1450"/>
      <c r="CH118" s="440" t="str">
        <f t="shared" si="171"/>
        <v>N</v>
      </c>
      <c r="CI118" s="530" t="str">
        <f t="shared" si="177"/>
        <v>Tomato &amp; Cheese Sandwich</v>
      </c>
      <c r="CJ118" s="565" t="str">
        <f t="shared" si="177"/>
        <v>SAN6</v>
      </c>
      <c r="CK118" s="269">
        <f>'Delivery Summary'!D40</f>
        <v>0</v>
      </c>
      <c r="CL118" s="428"/>
      <c r="CM118" s="428"/>
      <c r="CN118" s="428"/>
      <c r="CO118" s="428"/>
      <c r="CP118" s="428"/>
      <c r="CQ118" s="428"/>
      <c r="CR118" s="428"/>
      <c r="CS118" s="428"/>
      <c r="CT118" s="428"/>
      <c r="CU118" s="428"/>
      <c r="CV118" s="428"/>
      <c r="CW118" s="428"/>
      <c r="CX118" s="428"/>
      <c r="CY118" s="428"/>
      <c r="CZ118" s="429"/>
      <c r="DA118" s="430">
        <f t="shared" si="172"/>
        <v>0</v>
      </c>
      <c r="DB118" s="1450"/>
      <c r="DC118" s="5"/>
      <c r="DG118" s="5"/>
      <c r="DH118" s="5"/>
      <c r="DI118" s="5"/>
      <c r="DJ118" s="5"/>
      <c r="DK118" s="5"/>
      <c r="DL118" s="5"/>
      <c r="DM118" s="5"/>
      <c r="DN118" s="5"/>
      <c r="DO118" s="5"/>
      <c r="DP118" s="5"/>
      <c r="DQ118" s="5"/>
      <c r="DR118" s="5"/>
      <c r="DS118" s="5"/>
      <c r="DT118" s="5"/>
      <c r="DU118" s="5"/>
      <c r="DW118" s="5"/>
      <c r="EA118" s="5"/>
      <c r="EB118" s="5"/>
      <c r="EC118" s="5"/>
      <c r="ED118" s="5"/>
      <c r="EE118" s="5"/>
      <c r="EF118" s="5"/>
      <c r="EG118" s="5"/>
      <c r="EH118" s="5"/>
      <c r="EI118" s="5"/>
      <c r="EJ118" s="5"/>
      <c r="EK118" s="5"/>
      <c r="EL118" s="5"/>
      <c r="EM118" s="5"/>
      <c r="EN118" s="5"/>
      <c r="EO118" s="5"/>
      <c r="EQ118" s="5"/>
      <c r="EU118" s="5"/>
      <c r="EV118" s="5"/>
      <c r="EW118" s="5"/>
      <c r="EX118" s="5"/>
      <c r="EY118" s="5"/>
      <c r="EZ118" s="5"/>
      <c r="FA118" s="5"/>
      <c r="FB118" s="5"/>
      <c r="FC118" s="5"/>
      <c r="FD118" s="5"/>
      <c r="FE118" s="5"/>
      <c r="FF118" s="5"/>
      <c r="FG118" s="5"/>
      <c r="FH118" s="5"/>
      <c r="FI118" s="5"/>
    </row>
    <row r="119" spans="1:165" ht="20.100000000000001" customHeight="1" x14ac:dyDescent="0.25">
      <c r="A119" s="449" t="str">
        <f t="shared" si="163"/>
        <v>N</v>
      </c>
      <c r="B119" s="526" t="str">
        <f t="shared" si="173"/>
        <v>Ham &amp; Cheese Sandwich</v>
      </c>
      <c r="C119" s="565" t="str">
        <f t="shared" si="173"/>
        <v>SAN3</v>
      </c>
      <c r="D119" s="269">
        <f>'Delivery Summary'!D41</f>
        <v>0</v>
      </c>
      <c r="E119" s="428"/>
      <c r="F119" s="428"/>
      <c r="G119" s="428"/>
      <c r="H119" s="428"/>
      <c r="I119" s="428"/>
      <c r="J119" s="428"/>
      <c r="K119" s="428"/>
      <c r="L119" s="428"/>
      <c r="M119" s="270"/>
      <c r="N119" s="428"/>
      <c r="O119" s="428"/>
      <c r="P119" s="428"/>
      <c r="Q119" s="428"/>
      <c r="R119" s="428"/>
      <c r="S119" s="429"/>
      <c r="T119" s="430">
        <f t="shared" si="164"/>
        <v>0</v>
      </c>
      <c r="U119" s="1450"/>
      <c r="W119" s="440" t="str">
        <f t="shared" si="165"/>
        <v>N</v>
      </c>
      <c r="X119" s="526" t="str">
        <f t="shared" si="174"/>
        <v>Ham &amp; Cheese Sandwich</v>
      </c>
      <c r="Y119" s="565" t="str">
        <f t="shared" si="174"/>
        <v>SAN3</v>
      </c>
      <c r="Z119" s="269">
        <f>'Delivery Summary'!D41</f>
        <v>0</v>
      </c>
      <c r="AA119" s="428"/>
      <c r="AB119" s="428"/>
      <c r="AC119" s="428"/>
      <c r="AD119" s="428"/>
      <c r="AE119" s="428"/>
      <c r="AF119" s="428"/>
      <c r="AG119" s="428"/>
      <c r="AH119" s="428"/>
      <c r="AI119" s="270"/>
      <c r="AJ119" s="428"/>
      <c r="AK119" s="428"/>
      <c r="AL119" s="428"/>
      <c r="AM119" s="428"/>
      <c r="AN119" s="428"/>
      <c r="AO119" s="429"/>
      <c r="AP119" s="430">
        <f t="shared" si="166"/>
        <v>0</v>
      </c>
      <c r="AQ119" s="1450"/>
      <c r="AR119" s="440" t="str">
        <f t="shared" si="167"/>
        <v>N</v>
      </c>
      <c r="AS119" s="526" t="str">
        <f t="shared" si="175"/>
        <v>Ham &amp; Cheese Sandwich</v>
      </c>
      <c r="AT119" s="565" t="str">
        <f t="shared" si="175"/>
        <v>SAN3</v>
      </c>
      <c r="AU119" s="269">
        <f>'Delivery Summary'!D41</f>
        <v>0</v>
      </c>
      <c r="AV119" s="428"/>
      <c r="AW119" s="428"/>
      <c r="AX119" s="428"/>
      <c r="AY119" s="428"/>
      <c r="AZ119" s="428"/>
      <c r="BA119" s="428"/>
      <c r="BB119" s="428"/>
      <c r="BC119" s="428"/>
      <c r="BD119" s="270"/>
      <c r="BE119" s="428"/>
      <c r="BF119" s="428"/>
      <c r="BG119" s="428"/>
      <c r="BH119" s="428"/>
      <c r="BI119" s="428"/>
      <c r="BJ119" s="429"/>
      <c r="BK119" s="430">
        <f t="shared" si="168"/>
        <v>0</v>
      </c>
      <c r="BL119" s="1450"/>
      <c r="BM119" s="440" t="str">
        <f t="shared" si="169"/>
        <v>N</v>
      </c>
      <c r="BN119" s="526" t="str">
        <f t="shared" si="176"/>
        <v>Ham &amp; Cheese Sandwich</v>
      </c>
      <c r="BO119" s="565" t="str">
        <f t="shared" si="176"/>
        <v>SAN3</v>
      </c>
      <c r="BP119" s="269">
        <f>'Delivery Summary'!D41</f>
        <v>0</v>
      </c>
      <c r="BQ119" s="428"/>
      <c r="BR119" s="428"/>
      <c r="BS119" s="428"/>
      <c r="BT119" s="428"/>
      <c r="BU119" s="428"/>
      <c r="BV119" s="428"/>
      <c r="BW119" s="428"/>
      <c r="BX119" s="428"/>
      <c r="BY119" s="270"/>
      <c r="BZ119" s="428"/>
      <c r="CA119" s="428"/>
      <c r="CB119" s="428"/>
      <c r="CC119" s="428"/>
      <c r="CD119" s="428"/>
      <c r="CE119" s="429"/>
      <c r="CF119" s="430">
        <f t="shared" si="170"/>
        <v>0</v>
      </c>
      <c r="CG119" s="1450"/>
      <c r="CH119" s="440" t="str">
        <f t="shared" si="171"/>
        <v>N</v>
      </c>
      <c r="CI119" s="526" t="str">
        <f t="shared" si="177"/>
        <v>Ham &amp; Cheese Sandwich</v>
      </c>
      <c r="CJ119" s="565" t="str">
        <f t="shared" si="177"/>
        <v>SAN3</v>
      </c>
      <c r="CK119" s="269">
        <f>'Delivery Summary'!D41</f>
        <v>0</v>
      </c>
      <c r="CL119" s="428"/>
      <c r="CM119" s="428"/>
      <c r="CN119" s="428"/>
      <c r="CO119" s="428"/>
      <c r="CP119" s="428"/>
      <c r="CQ119" s="428"/>
      <c r="CR119" s="428"/>
      <c r="CS119" s="428"/>
      <c r="CT119" s="270"/>
      <c r="CU119" s="428"/>
      <c r="CV119" s="428"/>
      <c r="CW119" s="428"/>
      <c r="CX119" s="428"/>
      <c r="CY119" s="428"/>
      <c r="CZ119" s="429"/>
      <c r="DA119" s="430">
        <f t="shared" si="172"/>
        <v>0</v>
      </c>
      <c r="DB119" s="1450"/>
      <c r="DC119" s="5"/>
      <c r="DG119" s="5"/>
      <c r="DH119" s="5"/>
      <c r="DI119" s="5"/>
      <c r="DJ119" s="5"/>
      <c r="DK119" s="5"/>
      <c r="DL119" s="5"/>
      <c r="DM119" s="5"/>
      <c r="DN119" s="5"/>
      <c r="DO119" s="5"/>
      <c r="DP119" s="5"/>
      <c r="DQ119" s="5"/>
      <c r="DR119" s="5"/>
      <c r="DS119" s="5"/>
      <c r="DT119" s="5"/>
      <c r="DU119" s="5"/>
      <c r="DW119" s="5"/>
      <c r="EA119" s="5"/>
      <c r="EB119" s="5"/>
      <c r="EC119" s="5"/>
      <c r="ED119" s="5"/>
      <c r="EE119" s="5"/>
      <c r="EF119" s="5"/>
      <c r="EG119" s="5"/>
      <c r="EH119" s="5"/>
      <c r="EI119" s="5"/>
      <c r="EJ119" s="5"/>
      <c r="EK119" s="5"/>
      <c r="EL119" s="5"/>
      <c r="EM119" s="5"/>
      <c r="EN119" s="5"/>
      <c r="EO119" s="5"/>
      <c r="EQ119" s="5"/>
      <c r="EU119" s="5"/>
      <c r="EV119" s="5"/>
      <c r="EW119" s="5"/>
      <c r="EX119" s="5"/>
      <c r="EY119" s="5"/>
      <c r="EZ119" s="5"/>
      <c r="FA119" s="5"/>
      <c r="FB119" s="5"/>
      <c r="FC119" s="5"/>
      <c r="FD119" s="5"/>
      <c r="FE119" s="5"/>
      <c r="FF119" s="5"/>
      <c r="FG119" s="5"/>
      <c r="FH119" s="5"/>
      <c r="FI119" s="5"/>
    </row>
    <row r="120" spans="1:165" ht="20.100000000000001" customHeight="1" x14ac:dyDescent="0.25">
      <c r="A120" s="449" t="str">
        <f t="shared" si="163"/>
        <v>Y</v>
      </c>
      <c r="B120" s="526" t="str">
        <f t="shared" si="173"/>
        <v>Bread Toast</v>
      </c>
      <c r="C120" s="565" t="str">
        <f t="shared" si="173"/>
        <v>SAN10</v>
      </c>
      <c r="D120" s="269">
        <f>'Delivery Summary'!D42</f>
        <v>0</v>
      </c>
      <c r="E120" s="428"/>
      <c r="F120" s="428"/>
      <c r="G120" s="428">
        <v>0</v>
      </c>
      <c r="H120" s="428">
        <v>6</v>
      </c>
      <c r="I120" s="428">
        <v>5</v>
      </c>
      <c r="J120" s="428">
        <v>5</v>
      </c>
      <c r="K120" s="428">
        <v>5</v>
      </c>
      <c r="L120" s="428">
        <v>2</v>
      </c>
      <c r="M120" s="270">
        <v>2</v>
      </c>
      <c r="N120" s="428">
        <v>5</v>
      </c>
      <c r="O120" s="428">
        <v>10</v>
      </c>
      <c r="P120" s="428">
        <v>5</v>
      </c>
      <c r="Q120" s="428">
        <v>5</v>
      </c>
      <c r="R120" s="428">
        <v>14</v>
      </c>
      <c r="S120" s="429"/>
      <c r="T120" s="430">
        <f t="shared" si="164"/>
        <v>64</v>
      </c>
      <c r="U120" s="1450"/>
      <c r="W120" s="440" t="str">
        <f t="shared" si="165"/>
        <v>Y</v>
      </c>
      <c r="X120" s="526" t="str">
        <f t="shared" si="174"/>
        <v>Bread Toast</v>
      </c>
      <c r="Y120" s="565" t="str">
        <f t="shared" si="174"/>
        <v>SAN10</v>
      </c>
      <c r="Z120" s="269">
        <f>'Delivery Summary'!D42</f>
        <v>0</v>
      </c>
      <c r="AA120" s="428"/>
      <c r="AB120" s="428"/>
      <c r="AC120" s="428">
        <v>0</v>
      </c>
      <c r="AD120" s="428">
        <v>6</v>
      </c>
      <c r="AE120" s="428">
        <v>5</v>
      </c>
      <c r="AF120" s="428">
        <v>5</v>
      </c>
      <c r="AG120" s="428">
        <v>5</v>
      </c>
      <c r="AH120" s="428">
        <v>2</v>
      </c>
      <c r="AI120" s="270">
        <v>2</v>
      </c>
      <c r="AJ120" s="428">
        <v>5</v>
      </c>
      <c r="AK120" s="428">
        <v>10</v>
      </c>
      <c r="AL120" s="428">
        <v>5</v>
      </c>
      <c r="AM120" s="428">
        <v>5</v>
      </c>
      <c r="AN120" s="428">
        <v>14</v>
      </c>
      <c r="AO120" s="429"/>
      <c r="AP120" s="430">
        <f t="shared" si="166"/>
        <v>64</v>
      </c>
      <c r="AQ120" s="1450"/>
      <c r="AR120" s="440" t="str">
        <f t="shared" si="167"/>
        <v>Y</v>
      </c>
      <c r="AS120" s="526" t="str">
        <f t="shared" si="175"/>
        <v>Bread Toast</v>
      </c>
      <c r="AT120" s="565" t="str">
        <f t="shared" si="175"/>
        <v>SAN10</v>
      </c>
      <c r="AU120" s="269">
        <f>'Delivery Summary'!D42</f>
        <v>0</v>
      </c>
      <c r="AV120" s="428"/>
      <c r="AW120" s="428"/>
      <c r="AX120" s="428"/>
      <c r="AY120" s="428">
        <v>2</v>
      </c>
      <c r="AZ120" s="428">
        <v>5</v>
      </c>
      <c r="BA120" s="428">
        <v>5</v>
      </c>
      <c r="BB120" s="428">
        <v>3</v>
      </c>
      <c r="BC120" s="428">
        <v>2</v>
      </c>
      <c r="BD120" s="270">
        <v>3</v>
      </c>
      <c r="BE120" s="428">
        <v>5</v>
      </c>
      <c r="BF120" s="428">
        <v>10</v>
      </c>
      <c r="BG120" s="428">
        <v>10</v>
      </c>
      <c r="BH120" s="428">
        <v>10</v>
      </c>
      <c r="BI120" s="428">
        <v>24</v>
      </c>
      <c r="BJ120" s="429"/>
      <c r="BK120" s="430">
        <f t="shared" si="168"/>
        <v>79</v>
      </c>
      <c r="BL120" s="1450"/>
      <c r="BM120" s="440" t="str">
        <f t="shared" si="169"/>
        <v>Y</v>
      </c>
      <c r="BN120" s="526" t="str">
        <f t="shared" si="176"/>
        <v>Bread Toast</v>
      </c>
      <c r="BO120" s="565" t="str">
        <f t="shared" si="176"/>
        <v>SAN10</v>
      </c>
      <c r="BP120" s="269">
        <f>'Delivery Summary'!D42</f>
        <v>0</v>
      </c>
      <c r="BQ120" s="428"/>
      <c r="BR120" s="428"/>
      <c r="BS120" s="428"/>
      <c r="BT120" s="428">
        <v>2</v>
      </c>
      <c r="BU120" s="428">
        <v>5</v>
      </c>
      <c r="BV120" s="428">
        <v>5</v>
      </c>
      <c r="BW120" s="428">
        <v>3</v>
      </c>
      <c r="BX120" s="428">
        <v>2</v>
      </c>
      <c r="BY120" s="270">
        <v>3</v>
      </c>
      <c r="BZ120" s="428">
        <v>5</v>
      </c>
      <c r="CA120" s="428">
        <v>5</v>
      </c>
      <c r="CB120" s="428">
        <v>5</v>
      </c>
      <c r="CC120" s="428">
        <v>10</v>
      </c>
      <c r="CD120" s="428">
        <v>19</v>
      </c>
      <c r="CE120" s="429"/>
      <c r="CF120" s="430">
        <f t="shared" si="170"/>
        <v>64</v>
      </c>
      <c r="CG120" s="1450"/>
      <c r="CH120" s="440" t="str">
        <f t="shared" si="171"/>
        <v>Y</v>
      </c>
      <c r="CI120" s="526" t="str">
        <f t="shared" si="177"/>
        <v>Bread Toast</v>
      </c>
      <c r="CJ120" s="565" t="str">
        <f t="shared" si="177"/>
        <v>SAN10</v>
      </c>
      <c r="CK120" s="269">
        <f>'Delivery Summary'!D42</f>
        <v>0</v>
      </c>
      <c r="CL120" s="428">
        <v>0</v>
      </c>
      <c r="CM120" s="428"/>
      <c r="CN120" s="428"/>
      <c r="CO120" s="428"/>
      <c r="CP120" s="428"/>
      <c r="CQ120" s="428"/>
      <c r="CR120" s="428">
        <v>10</v>
      </c>
      <c r="CS120" s="428">
        <v>0</v>
      </c>
      <c r="CT120" s="270">
        <v>10</v>
      </c>
      <c r="CU120" s="428">
        <v>5</v>
      </c>
      <c r="CV120" s="428">
        <v>30</v>
      </c>
      <c r="CW120" s="428">
        <v>15</v>
      </c>
      <c r="CX120" s="428">
        <v>10</v>
      </c>
      <c r="CY120" s="428">
        <v>10</v>
      </c>
      <c r="CZ120" s="429"/>
      <c r="DA120" s="430">
        <f t="shared" si="172"/>
        <v>90</v>
      </c>
      <c r="DB120" s="1450"/>
      <c r="DC120" s="5"/>
      <c r="DG120" s="5"/>
      <c r="DH120" s="5"/>
      <c r="DI120" s="5"/>
      <c r="DJ120" s="5"/>
      <c r="DK120" s="5"/>
      <c r="DL120" s="5"/>
      <c r="DM120" s="5"/>
      <c r="DN120" s="5"/>
      <c r="DO120" s="5"/>
      <c r="DP120" s="5"/>
      <c r="DQ120" s="5"/>
      <c r="DR120" s="5"/>
      <c r="DS120" s="5"/>
      <c r="DT120" s="5"/>
      <c r="DU120" s="5"/>
      <c r="DW120" s="5"/>
      <c r="EA120" s="5"/>
      <c r="EB120" s="5"/>
      <c r="EC120" s="5"/>
      <c r="ED120" s="5"/>
      <c r="EE120" s="5"/>
      <c r="EF120" s="5"/>
      <c r="EG120" s="5"/>
      <c r="EH120" s="5"/>
      <c r="EI120" s="5"/>
      <c r="EJ120" s="5"/>
      <c r="EK120" s="5"/>
      <c r="EL120" s="5"/>
      <c r="EM120" s="5"/>
      <c r="EN120" s="5"/>
      <c r="EO120" s="5"/>
      <c r="EQ120" s="5"/>
      <c r="EU120" s="5"/>
      <c r="EV120" s="5"/>
      <c r="EW120" s="5"/>
      <c r="EX120" s="5"/>
      <c r="EY120" s="5"/>
      <c r="EZ120" s="5"/>
      <c r="FA120" s="5"/>
      <c r="FB120" s="5"/>
      <c r="FC120" s="5"/>
      <c r="FD120" s="5"/>
      <c r="FE120" s="5"/>
      <c r="FF120" s="5"/>
      <c r="FG120" s="5"/>
      <c r="FH120" s="5"/>
      <c r="FI120" s="5"/>
    </row>
    <row r="121" spans="1:165" ht="20.100000000000001" customHeight="1" x14ac:dyDescent="0.25">
      <c r="A121" s="449" t="str">
        <f t="shared" si="163"/>
        <v>N</v>
      </c>
      <c r="B121" s="528" t="str">
        <f t="shared" si="173"/>
        <v>Chicken Sandwich</v>
      </c>
      <c r="C121" s="565" t="str">
        <f t="shared" si="173"/>
        <v>SAN8</v>
      </c>
      <c r="D121" s="269">
        <f>'Delivery Summary'!D43</f>
        <v>0</v>
      </c>
      <c r="E121" s="428"/>
      <c r="F121" s="428"/>
      <c r="G121" s="428"/>
      <c r="H121" s="428"/>
      <c r="I121" s="428"/>
      <c r="J121" s="428"/>
      <c r="K121" s="428"/>
      <c r="L121" s="428"/>
      <c r="M121" s="428"/>
      <c r="N121" s="428"/>
      <c r="O121" s="428"/>
      <c r="P121" s="428"/>
      <c r="Q121" s="428"/>
      <c r="R121" s="428"/>
      <c r="S121" s="429"/>
      <c r="T121" s="430">
        <f t="shared" si="164"/>
        <v>0</v>
      </c>
      <c r="U121" s="1450"/>
      <c r="W121" s="440" t="str">
        <f t="shared" si="165"/>
        <v>N</v>
      </c>
      <c r="X121" s="528" t="str">
        <f t="shared" si="174"/>
        <v>Chicken Sandwich</v>
      </c>
      <c r="Y121" s="565" t="str">
        <f t="shared" si="174"/>
        <v>SAN8</v>
      </c>
      <c r="Z121" s="269">
        <f>'Delivery Summary'!D43</f>
        <v>0</v>
      </c>
      <c r="AA121" s="428"/>
      <c r="AB121" s="428"/>
      <c r="AC121" s="428"/>
      <c r="AD121" s="428"/>
      <c r="AE121" s="428"/>
      <c r="AF121" s="428"/>
      <c r="AG121" s="428"/>
      <c r="AH121" s="428"/>
      <c r="AI121" s="428"/>
      <c r="AJ121" s="428"/>
      <c r="AK121" s="428"/>
      <c r="AL121" s="428"/>
      <c r="AM121" s="428"/>
      <c r="AN121" s="428"/>
      <c r="AO121" s="429"/>
      <c r="AP121" s="430">
        <f t="shared" si="166"/>
        <v>0</v>
      </c>
      <c r="AQ121" s="1450"/>
      <c r="AR121" s="440" t="str">
        <f t="shared" si="167"/>
        <v>N</v>
      </c>
      <c r="AS121" s="528" t="str">
        <f t="shared" si="175"/>
        <v>Chicken Sandwich</v>
      </c>
      <c r="AT121" s="565" t="str">
        <f t="shared" si="175"/>
        <v>SAN8</v>
      </c>
      <c r="AU121" s="269">
        <f>'Delivery Summary'!D43</f>
        <v>0</v>
      </c>
      <c r="AV121" s="428"/>
      <c r="AW121" s="428"/>
      <c r="AX121" s="428"/>
      <c r="AY121" s="428"/>
      <c r="AZ121" s="428"/>
      <c r="BA121" s="428"/>
      <c r="BB121" s="428"/>
      <c r="BC121" s="428"/>
      <c r="BD121" s="428"/>
      <c r="BE121" s="428"/>
      <c r="BF121" s="428"/>
      <c r="BG121" s="428"/>
      <c r="BH121" s="428"/>
      <c r="BI121" s="428"/>
      <c r="BJ121" s="429"/>
      <c r="BK121" s="430">
        <f t="shared" si="168"/>
        <v>0</v>
      </c>
      <c r="BL121" s="1450"/>
      <c r="BM121" s="440" t="str">
        <f t="shared" si="169"/>
        <v>N</v>
      </c>
      <c r="BN121" s="528" t="str">
        <f t="shared" si="176"/>
        <v>Chicken Sandwich</v>
      </c>
      <c r="BO121" s="565" t="str">
        <f t="shared" si="176"/>
        <v>SAN8</v>
      </c>
      <c r="BP121" s="269">
        <f>'Delivery Summary'!D43</f>
        <v>0</v>
      </c>
      <c r="BQ121" s="428"/>
      <c r="BR121" s="428"/>
      <c r="BS121" s="428"/>
      <c r="BT121" s="428"/>
      <c r="BU121" s="428"/>
      <c r="BV121" s="428"/>
      <c r="BW121" s="428"/>
      <c r="BX121" s="428"/>
      <c r="BY121" s="428"/>
      <c r="BZ121" s="428"/>
      <c r="CA121" s="428"/>
      <c r="CB121" s="428"/>
      <c r="CC121" s="428"/>
      <c r="CD121" s="428"/>
      <c r="CE121" s="429"/>
      <c r="CF121" s="430">
        <f t="shared" si="170"/>
        <v>0</v>
      </c>
      <c r="CG121" s="1450"/>
      <c r="CH121" s="440" t="str">
        <f t="shared" si="171"/>
        <v>N</v>
      </c>
      <c r="CI121" s="528" t="str">
        <f t="shared" si="177"/>
        <v>Chicken Sandwich</v>
      </c>
      <c r="CJ121" s="565" t="str">
        <f t="shared" si="177"/>
        <v>SAN8</v>
      </c>
      <c r="CK121" s="269">
        <f>'Delivery Summary'!D43</f>
        <v>0</v>
      </c>
      <c r="CL121" s="428"/>
      <c r="CM121" s="428"/>
      <c r="CN121" s="428"/>
      <c r="CO121" s="428"/>
      <c r="CP121" s="428"/>
      <c r="CQ121" s="428"/>
      <c r="CR121" s="428"/>
      <c r="CS121" s="428"/>
      <c r="CT121" s="428"/>
      <c r="CU121" s="428"/>
      <c r="CV121" s="428"/>
      <c r="CW121" s="428"/>
      <c r="CX121" s="428"/>
      <c r="CY121" s="428"/>
      <c r="CZ121" s="429"/>
      <c r="DA121" s="430">
        <f t="shared" si="172"/>
        <v>0</v>
      </c>
      <c r="DB121" s="1450"/>
      <c r="DC121" s="5"/>
      <c r="DG121" s="5"/>
      <c r="DH121" s="5"/>
      <c r="DI121" s="5"/>
      <c r="DJ121" s="5"/>
      <c r="DK121" s="5"/>
      <c r="DL121" s="5"/>
      <c r="DM121" s="5"/>
      <c r="DN121" s="5"/>
      <c r="DO121" s="5"/>
      <c r="DP121" s="5"/>
      <c r="DQ121" s="5"/>
      <c r="DR121" s="5"/>
      <c r="DS121" s="5"/>
      <c r="DT121" s="5"/>
      <c r="DU121" s="5"/>
      <c r="DW121" s="5"/>
      <c r="EA121" s="5"/>
      <c r="EB121" s="5"/>
      <c r="EC121" s="5"/>
      <c r="ED121" s="5"/>
      <c r="EE121" s="5"/>
      <c r="EF121" s="5"/>
      <c r="EG121" s="5"/>
      <c r="EH121" s="5"/>
      <c r="EI121" s="5"/>
      <c r="EJ121" s="5"/>
      <c r="EK121" s="5"/>
      <c r="EL121" s="5"/>
      <c r="EM121" s="5"/>
      <c r="EN121" s="5"/>
      <c r="EO121" s="5"/>
      <c r="EQ121" s="5"/>
      <c r="EU121" s="5"/>
      <c r="EV121" s="5"/>
      <c r="EW121" s="5"/>
      <c r="EX121" s="5"/>
      <c r="EY121" s="5"/>
      <c r="EZ121" s="5"/>
      <c r="FA121" s="5"/>
      <c r="FB121" s="5"/>
      <c r="FC121" s="5"/>
      <c r="FD121" s="5"/>
      <c r="FE121" s="5"/>
      <c r="FF121" s="5"/>
      <c r="FG121" s="5"/>
      <c r="FH121" s="5"/>
      <c r="FI121" s="5"/>
    </row>
    <row r="122" spans="1:165" ht="20.100000000000001" customHeight="1" x14ac:dyDescent="0.25">
      <c r="A122" s="449" t="str">
        <f t="shared" si="163"/>
        <v>N</v>
      </c>
      <c r="B122" s="526" t="str">
        <f t="shared" si="173"/>
        <v>Kurakkan Plain Bun (35g)</v>
      </c>
      <c r="C122" s="565" t="str">
        <f t="shared" si="173"/>
        <v>PR5</v>
      </c>
      <c r="D122" s="269">
        <f>'Delivery Summary'!D44</f>
        <v>0</v>
      </c>
      <c r="E122" s="428"/>
      <c r="F122" s="428"/>
      <c r="G122" s="428"/>
      <c r="H122" s="428"/>
      <c r="I122" s="428"/>
      <c r="J122" s="428"/>
      <c r="K122" s="428"/>
      <c r="L122" s="428"/>
      <c r="M122" s="270"/>
      <c r="N122" s="428"/>
      <c r="O122" s="428"/>
      <c r="P122" s="428"/>
      <c r="Q122" s="428"/>
      <c r="R122" s="428"/>
      <c r="S122" s="429"/>
      <c r="T122" s="430">
        <f t="shared" si="164"/>
        <v>0</v>
      </c>
      <c r="U122" s="1450"/>
      <c r="W122" s="440" t="str">
        <f t="shared" si="165"/>
        <v>N</v>
      </c>
      <c r="X122" s="526" t="str">
        <f t="shared" si="174"/>
        <v>Kurakkan Plain Bun (35g)</v>
      </c>
      <c r="Y122" s="565" t="str">
        <f t="shared" si="174"/>
        <v>PR5</v>
      </c>
      <c r="Z122" s="269">
        <f>'Delivery Summary'!D44</f>
        <v>0</v>
      </c>
      <c r="AA122" s="428"/>
      <c r="AB122" s="428"/>
      <c r="AC122" s="428"/>
      <c r="AD122" s="428"/>
      <c r="AE122" s="428"/>
      <c r="AF122" s="428"/>
      <c r="AG122" s="428"/>
      <c r="AH122" s="428"/>
      <c r="AI122" s="270"/>
      <c r="AJ122" s="428"/>
      <c r="AK122" s="428"/>
      <c r="AL122" s="428"/>
      <c r="AM122" s="428"/>
      <c r="AN122" s="428"/>
      <c r="AO122" s="429"/>
      <c r="AP122" s="430">
        <f t="shared" si="166"/>
        <v>0</v>
      </c>
      <c r="AQ122" s="1450"/>
      <c r="AR122" s="440" t="str">
        <f t="shared" si="167"/>
        <v>N</v>
      </c>
      <c r="AS122" s="526" t="str">
        <f t="shared" si="175"/>
        <v>Kurakkan Plain Bun (35g)</v>
      </c>
      <c r="AT122" s="565" t="str">
        <f t="shared" si="175"/>
        <v>PR5</v>
      </c>
      <c r="AU122" s="269">
        <f>'Delivery Summary'!D44</f>
        <v>0</v>
      </c>
      <c r="AV122" s="428"/>
      <c r="AW122" s="428"/>
      <c r="AX122" s="428"/>
      <c r="AY122" s="428"/>
      <c r="AZ122" s="428"/>
      <c r="BA122" s="428"/>
      <c r="BB122" s="428"/>
      <c r="BC122" s="428"/>
      <c r="BD122" s="270"/>
      <c r="BE122" s="428"/>
      <c r="BF122" s="428"/>
      <c r="BG122" s="428"/>
      <c r="BH122" s="428"/>
      <c r="BI122" s="428"/>
      <c r="BJ122" s="429"/>
      <c r="BK122" s="430">
        <f t="shared" si="168"/>
        <v>0</v>
      </c>
      <c r="BL122" s="1450"/>
      <c r="BM122" s="440" t="str">
        <f t="shared" si="169"/>
        <v>N</v>
      </c>
      <c r="BN122" s="526" t="str">
        <f t="shared" si="176"/>
        <v>Kurakkan Plain Bun (35g)</v>
      </c>
      <c r="BO122" s="565" t="str">
        <f t="shared" si="176"/>
        <v>PR5</v>
      </c>
      <c r="BP122" s="269">
        <f>'Delivery Summary'!D44</f>
        <v>0</v>
      </c>
      <c r="BQ122" s="428"/>
      <c r="BR122" s="428"/>
      <c r="BS122" s="428"/>
      <c r="BT122" s="428"/>
      <c r="BU122" s="428"/>
      <c r="BV122" s="428"/>
      <c r="BW122" s="428"/>
      <c r="BX122" s="428"/>
      <c r="BY122" s="270"/>
      <c r="BZ122" s="428"/>
      <c r="CA122" s="428"/>
      <c r="CB122" s="428"/>
      <c r="CC122" s="428"/>
      <c r="CD122" s="428"/>
      <c r="CE122" s="429"/>
      <c r="CF122" s="430">
        <f t="shared" si="170"/>
        <v>0</v>
      </c>
      <c r="CG122" s="1450"/>
      <c r="CH122" s="440" t="str">
        <f t="shared" si="171"/>
        <v>N</v>
      </c>
      <c r="CI122" s="526" t="str">
        <f t="shared" si="177"/>
        <v>Kurakkan Plain Bun (35g)</v>
      </c>
      <c r="CJ122" s="565" t="str">
        <f t="shared" si="177"/>
        <v>PR5</v>
      </c>
      <c r="CK122" s="269">
        <f>'Delivery Summary'!D44</f>
        <v>0</v>
      </c>
      <c r="CL122" s="428"/>
      <c r="CM122" s="428"/>
      <c r="CN122" s="428"/>
      <c r="CO122" s="428"/>
      <c r="CP122" s="428"/>
      <c r="CQ122" s="428"/>
      <c r="CR122" s="428"/>
      <c r="CS122" s="428"/>
      <c r="CT122" s="270"/>
      <c r="CU122" s="428"/>
      <c r="CV122" s="428"/>
      <c r="CW122" s="428"/>
      <c r="CX122" s="428"/>
      <c r="CY122" s="428"/>
      <c r="CZ122" s="429"/>
      <c r="DA122" s="430">
        <f t="shared" si="172"/>
        <v>0</v>
      </c>
      <c r="DB122" s="1450"/>
      <c r="DC122" s="5"/>
      <c r="DG122" s="5"/>
      <c r="DH122" s="5"/>
      <c r="DI122" s="5"/>
      <c r="DJ122" s="5"/>
      <c r="DK122" s="5"/>
      <c r="DL122" s="5"/>
      <c r="DM122" s="5"/>
      <c r="DN122" s="5"/>
      <c r="DO122" s="5"/>
      <c r="DP122" s="5"/>
      <c r="DQ122" s="5"/>
      <c r="DR122" s="5"/>
      <c r="DS122" s="5"/>
      <c r="DT122" s="5"/>
      <c r="DU122" s="5"/>
      <c r="DW122" s="5"/>
      <c r="EA122" s="5"/>
      <c r="EB122" s="5"/>
      <c r="EC122" s="5"/>
      <c r="ED122" s="5"/>
      <c r="EE122" s="5"/>
      <c r="EF122" s="5"/>
      <c r="EG122" s="5"/>
      <c r="EH122" s="5"/>
      <c r="EI122" s="5"/>
      <c r="EJ122" s="5"/>
      <c r="EK122" s="5"/>
      <c r="EL122" s="5"/>
      <c r="EM122" s="5"/>
      <c r="EN122" s="5"/>
      <c r="EO122" s="5"/>
      <c r="EQ122" s="5"/>
      <c r="EU122" s="5"/>
      <c r="EV122" s="5"/>
      <c r="EW122" s="5"/>
      <c r="EX122" s="5"/>
      <c r="EY122" s="5"/>
      <c r="EZ122" s="5"/>
      <c r="FA122" s="5"/>
      <c r="FB122" s="5"/>
      <c r="FC122" s="5"/>
      <c r="FD122" s="5"/>
      <c r="FE122" s="5"/>
      <c r="FF122" s="5"/>
      <c r="FG122" s="5"/>
      <c r="FH122" s="5"/>
      <c r="FI122" s="5"/>
    </row>
    <row r="123" spans="1:165" ht="20.100000000000001" customHeight="1" x14ac:dyDescent="0.25">
      <c r="A123" s="449" t="str">
        <f t="shared" si="163"/>
        <v>N</v>
      </c>
      <c r="B123" s="527" t="str">
        <f t="shared" si="173"/>
        <v>Beef Rotty</v>
      </c>
      <c r="C123" s="565" t="str">
        <f t="shared" si="173"/>
        <v>RO6</v>
      </c>
      <c r="D123" s="269">
        <f>'Delivery Summary'!D45</f>
        <v>0</v>
      </c>
      <c r="E123" s="428"/>
      <c r="F123" s="428"/>
      <c r="G123" s="428"/>
      <c r="H123" s="428"/>
      <c r="I123" s="428"/>
      <c r="J123" s="428"/>
      <c r="K123" s="428"/>
      <c r="L123" s="428"/>
      <c r="M123" s="270"/>
      <c r="N123" s="428"/>
      <c r="O123" s="428"/>
      <c r="P123" s="428"/>
      <c r="Q123" s="428"/>
      <c r="R123" s="428"/>
      <c r="S123" s="429"/>
      <c r="T123" s="430">
        <f t="shared" si="164"/>
        <v>0</v>
      </c>
      <c r="U123" s="1450"/>
      <c r="W123" s="440" t="str">
        <f t="shared" si="165"/>
        <v>N</v>
      </c>
      <c r="X123" s="527" t="str">
        <f t="shared" si="174"/>
        <v>Beef Rotty</v>
      </c>
      <c r="Y123" s="565" t="str">
        <f t="shared" si="174"/>
        <v>RO6</v>
      </c>
      <c r="Z123" s="269">
        <f>'Delivery Summary'!D45</f>
        <v>0</v>
      </c>
      <c r="AA123" s="428"/>
      <c r="AB123" s="428"/>
      <c r="AC123" s="428"/>
      <c r="AD123" s="428"/>
      <c r="AE123" s="428"/>
      <c r="AF123" s="428"/>
      <c r="AG123" s="428"/>
      <c r="AH123" s="428"/>
      <c r="AI123" s="270"/>
      <c r="AJ123" s="428"/>
      <c r="AK123" s="428"/>
      <c r="AL123" s="428"/>
      <c r="AM123" s="428"/>
      <c r="AN123" s="428"/>
      <c r="AO123" s="429"/>
      <c r="AP123" s="430">
        <f t="shared" si="166"/>
        <v>0</v>
      </c>
      <c r="AQ123" s="1450"/>
      <c r="AR123" s="440" t="str">
        <f t="shared" si="167"/>
        <v>N</v>
      </c>
      <c r="AS123" s="527" t="str">
        <f t="shared" si="175"/>
        <v>Beef Rotty</v>
      </c>
      <c r="AT123" s="565" t="str">
        <f t="shared" si="175"/>
        <v>RO6</v>
      </c>
      <c r="AU123" s="269">
        <f>'Delivery Summary'!D45</f>
        <v>0</v>
      </c>
      <c r="AV123" s="428"/>
      <c r="AW123" s="428"/>
      <c r="AX123" s="428"/>
      <c r="AY123" s="428"/>
      <c r="AZ123" s="428"/>
      <c r="BA123" s="428"/>
      <c r="BB123" s="428"/>
      <c r="BC123" s="428"/>
      <c r="BD123" s="270"/>
      <c r="BE123" s="428"/>
      <c r="BF123" s="428"/>
      <c r="BG123" s="428"/>
      <c r="BH123" s="428"/>
      <c r="BI123" s="428"/>
      <c r="BJ123" s="429"/>
      <c r="BK123" s="430">
        <f t="shared" si="168"/>
        <v>0</v>
      </c>
      <c r="BL123" s="1450"/>
      <c r="BM123" s="440" t="str">
        <f t="shared" si="169"/>
        <v>N</v>
      </c>
      <c r="BN123" s="527" t="str">
        <f t="shared" si="176"/>
        <v>Beef Rotty</v>
      </c>
      <c r="BO123" s="565" t="str">
        <f t="shared" si="176"/>
        <v>RO6</v>
      </c>
      <c r="BP123" s="269">
        <f>'Delivery Summary'!D45</f>
        <v>0</v>
      </c>
      <c r="BQ123" s="428"/>
      <c r="BR123" s="428"/>
      <c r="BS123" s="428"/>
      <c r="BT123" s="428"/>
      <c r="BU123" s="428"/>
      <c r="BV123" s="428"/>
      <c r="BW123" s="428"/>
      <c r="BX123" s="428"/>
      <c r="BY123" s="270"/>
      <c r="BZ123" s="428"/>
      <c r="CA123" s="428"/>
      <c r="CB123" s="428"/>
      <c r="CC123" s="428"/>
      <c r="CD123" s="428"/>
      <c r="CE123" s="429"/>
      <c r="CF123" s="430">
        <f t="shared" si="170"/>
        <v>0</v>
      </c>
      <c r="CG123" s="1450"/>
      <c r="CH123" s="440" t="str">
        <f t="shared" si="171"/>
        <v>N</v>
      </c>
      <c r="CI123" s="527" t="str">
        <f t="shared" si="177"/>
        <v>Beef Rotty</v>
      </c>
      <c r="CJ123" s="565" t="str">
        <f t="shared" si="177"/>
        <v>RO6</v>
      </c>
      <c r="CK123" s="269">
        <f>'Delivery Summary'!D45</f>
        <v>0</v>
      </c>
      <c r="CL123" s="428"/>
      <c r="CM123" s="428"/>
      <c r="CN123" s="428"/>
      <c r="CO123" s="428"/>
      <c r="CP123" s="428"/>
      <c r="CQ123" s="428"/>
      <c r="CR123" s="428"/>
      <c r="CS123" s="428"/>
      <c r="CT123" s="270"/>
      <c r="CU123" s="428"/>
      <c r="CV123" s="428"/>
      <c r="CW123" s="428"/>
      <c r="CX123" s="428"/>
      <c r="CY123" s="428"/>
      <c r="CZ123" s="429"/>
      <c r="DA123" s="430">
        <f t="shared" si="172"/>
        <v>0</v>
      </c>
      <c r="DB123" s="1450"/>
      <c r="DC123" s="5"/>
      <c r="DG123" s="5"/>
      <c r="DH123" s="5"/>
      <c r="DI123" s="5"/>
      <c r="DJ123" s="5"/>
      <c r="DK123" s="5"/>
      <c r="DL123" s="5"/>
      <c r="DM123" s="5"/>
      <c r="DN123" s="5"/>
      <c r="DO123" s="5"/>
      <c r="DP123" s="5"/>
      <c r="DQ123" s="5"/>
      <c r="DR123" s="5"/>
      <c r="DS123" s="5"/>
      <c r="DT123" s="5"/>
      <c r="DU123" s="5"/>
      <c r="DW123" s="5"/>
      <c r="EA123" s="5"/>
      <c r="EB123" s="5"/>
      <c r="EC123" s="5"/>
      <c r="ED123" s="5"/>
      <c r="EE123" s="5"/>
      <c r="EF123" s="5"/>
      <c r="EG123" s="5"/>
      <c r="EH123" s="5"/>
      <c r="EI123" s="5"/>
      <c r="EJ123" s="5"/>
      <c r="EK123" s="5"/>
      <c r="EL123" s="5"/>
      <c r="EM123" s="5"/>
      <c r="EN123" s="5"/>
      <c r="EO123" s="5"/>
      <c r="EQ123" s="5"/>
      <c r="EU123" s="5"/>
      <c r="EV123" s="5"/>
      <c r="EW123" s="5"/>
      <c r="EX123" s="5"/>
      <c r="EY123" s="5"/>
      <c r="EZ123" s="5"/>
      <c r="FA123" s="5"/>
      <c r="FB123" s="5"/>
      <c r="FC123" s="5"/>
      <c r="FD123" s="5"/>
      <c r="FE123" s="5"/>
      <c r="FF123" s="5"/>
      <c r="FG123" s="5"/>
      <c r="FH123" s="5"/>
      <c r="FI123" s="5"/>
    </row>
    <row r="124" spans="1:165" ht="20.100000000000001" customHeight="1" x14ac:dyDescent="0.25">
      <c r="A124" s="449" t="str">
        <f t="shared" si="163"/>
        <v>N</v>
      </c>
      <c r="B124" s="526" t="str">
        <f t="shared" si="173"/>
        <v>Vegetable Cutlet</v>
      </c>
      <c r="C124" s="565" t="str">
        <f t="shared" si="173"/>
        <v>SE1</v>
      </c>
      <c r="D124" s="269">
        <f>'Delivery Summary'!D46</f>
        <v>0</v>
      </c>
      <c r="E124" s="428"/>
      <c r="F124" s="428"/>
      <c r="G124" s="428"/>
      <c r="H124" s="428"/>
      <c r="I124" s="428"/>
      <c r="J124" s="428"/>
      <c r="K124" s="428"/>
      <c r="L124" s="428"/>
      <c r="M124" s="270"/>
      <c r="N124" s="428"/>
      <c r="O124" s="428"/>
      <c r="P124" s="428"/>
      <c r="Q124" s="428"/>
      <c r="R124" s="428"/>
      <c r="S124" s="429"/>
      <c r="T124" s="430">
        <f t="shared" si="164"/>
        <v>0</v>
      </c>
      <c r="U124" s="1450"/>
      <c r="W124" s="440" t="str">
        <f t="shared" si="165"/>
        <v>N</v>
      </c>
      <c r="X124" s="526" t="str">
        <f t="shared" si="174"/>
        <v>Vegetable Cutlet</v>
      </c>
      <c r="Y124" s="565" t="str">
        <f t="shared" si="174"/>
        <v>SE1</v>
      </c>
      <c r="Z124" s="269">
        <f>'Delivery Summary'!D46</f>
        <v>0</v>
      </c>
      <c r="AA124" s="428"/>
      <c r="AB124" s="428"/>
      <c r="AC124" s="428"/>
      <c r="AD124" s="428"/>
      <c r="AE124" s="428"/>
      <c r="AF124" s="428"/>
      <c r="AG124" s="428"/>
      <c r="AH124" s="428"/>
      <c r="AI124" s="270"/>
      <c r="AJ124" s="428"/>
      <c r="AK124" s="428"/>
      <c r="AL124" s="428"/>
      <c r="AM124" s="428"/>
      <c r="AN124" s="428"/>
      <c r="AO124" s="429"/>
      <c r="AP124" s="430">
        <f t="shared" si="166"/>
        <v>0</v>
      </c>
      <c r="AQ124" s="1450"/>
      <c r="AR124" s="440" t="str">
        <f t="shared" si="167"/>
        <v>N</v>
      </c>
      <c r="AS124" s="526" t="str">
        <f t="shared" si="175"/>
        <v>Vegetable Cutlet</v>
      </c>
      <c r="AT124" s="565" t="str">
        <f t="shared" si="175"/>
        <v>SE1</v>
      </c>
      <c r="AU124" s="269">
        <f>'Delivery Summary'!D46</f>
        <v>0</v>
      </c>
      <c r="AV124" s="428"/>
      <c r="AW124" s="428"/>
      <c r="AX124" s="428"/>
      <c r="AY124" s="428"/>
      <c r="AZ124" s="428"/>
      <c r="BA124" s="428"/>
      <c r="BB124" s="428"/>
      <c r="BC124" s="428"/>
      <c r="BD124" s="270"/>
      <c r="BE124" s="428"/>
      <c r="BF124" s="428"/>
      <c r="BG124" s="428"/>
      <c r="BH124" s="428"/>
      <c r="BI124" s="428"/>
      <c r="BJ124" s="429"/>
      <c r="BK124" s="430">
        <f t="shared" si="168"/>
        <v>0</v>
      </c>
      <c r="BL124" s="1450"/>
      <c r="BM124" s="440" t="str">
        <f t="shared" si="169"/>
        <v>N</v>
      </c>
      <c r="BN124" s="526" t="str">
        <f t="shared" si="176"/>
        <v>Vegetable Cutlet</v>
      </c>
      <c r="BO124" s="565" t="str">
        <f t="shared" si="176"/>
        <v>SE1</v>
      </c>
      <c r="BP124" s="269">
        <f>'Delivery Summary'!D46</f>
        <v>0</v>
      </c>
      <c r="BQ124" s="428"/>
      <c r="BR124" s="428"/>
      <c r="BS124" s="428"/>
      <c r="BT124" s="428"/>
      <c r="BU124" s="428"/>
      <c r="BV124" s="428"/>
      <c r="BW124" s="428"/>
      <c r="BX124" s="428"/>
      <c r="BY124" s="270"/>
      <c r="BZ124" s="428"/>
      <c r="CA124" s="428"/>
      <c r="CB124" s="428"/>
      <c r="CC124" s="428"/>
      <c r="CD124" s="428"/>
      <c r="CE124" s="429"/>
      <c r="CF124" s="430">
        <f t="shared" si="170"/>
        <v>0</v>
      </c>
      <c r="CG124" s="1450"/>
      <c r="CH124" s="440" t="str">
        <f t="shared" si="171"/>
        <v>N</v>
      </c>
      <c r="CI124" s="526" t="str">
        <f t="shared" si="177"/>
        <v>Vegetable Cutlet</v>
      </c>
      <c r="CJ124" s="565" t="str">
        <f t="shared" si="177"/>
        <v>SE1</v>
      </c>
      <c r="CK124" s="269">
        <f>'Delivery Summary'!D46</f>
        <v>0</v>
      </c>
      <c r="CL124" s="428"/>
      <c r="CM124" s="428"/>
      <c r="CN124" s="428"/>
      <c r="CO124" s="428"/>
      <c r="CP124" s="428"/>
      <c r="CQ124" s="428"/>
      <c r="CR124" s="428"/>
      <c r="CS124" s="428"/>
      <c r="CT124" s="270"/>
      <c r="CU124" s="428"/>
      <c r="CV124" s="428"/>
      <c r="CW124" s="428"/>
      <c r="CX124" s="428"/>
      <c r="CY124" s="428"/>
      <c r="CZ124" s="429"/>
      <c r="DA124" s="430">
        <f t="shared" si="172"/>
        <v>0</v>
      </c>
      <c r="DB124" s="1450"/>
      <c r="DC124" s="5"/>
      <c r="DG124" s="5"/>
      <c r="DH124" s="5"/>
      <c r="DI124" s="5"/>
      <c r="DJ124" s="5"/>
      <c r="DK124" s="5"/>
      <c r="DL124" s="5"/>
      <c r="DM124" s="5"/>
      <c r="DN124" s="5"/>
      <c r="DO124" s="5"/>
      <c r="DP124" s="5"/>
      <c r="DQ124" s="5"/>
      <c r="DR124" s="5"/>
      <c r="DS124" s="5"/>
      <c r="DT124" s="5"/>
      <c r="DU124" s="5"/>
      <c r="DW124" s="5"/>
      <c r="EA124" s="5"/>
      <c r="EB124" s="5"/>
      <c r="EC124" s="5"/>
      <c r="ED124" s="5"/>
      <c r="EE124" s="5"/>
      <c r="EF124" s="5"/>
      <c r="EG124" s="5"/>
      <c r="EH124" s="5"/>
      <c r="EI124" s="5"/>
      <c r="EJ124" s="5"/>
      <c r="EK124" s="5"/>
      <c r="EL124" s="5"/>
      <c r="EM124" s="5"/>
      <c r="EN124" s="5"/>
      <c r="EO124" s="5"/>
      <c r="EQ124" s="5"/>
      <c r="EU124" s="5"/>
      <c r="EV124" s="5"/>
      <c r="EW124" s="5"/>
      <c r="EX124" s="5"/>
      <c r="EY124" s="5"/>
      <c r="EZ124" s="5"/>
      <c r="FA124" s="5"/>
      <c r="FB124" s="5"/>
      <c r="FC124" s="5"/>
      <c r="FD124" s="5"/>
      <c r="FE124" s="5"/>
      <c r="FF124" s="5"/>
      <c r="FG124" s="5"/>
      <c r="FH124" s="5"/>
      <c r="FI124" s="5"/>
    </row>
    <row r="125" spans="1:165" ht="20.100000000000001" customHeight="1" x14ac:dyDescent="0.25">
      <c r="A125" s="449" t="str">
        <f t="shared" si="163"/>
        <v>Y</v>
      </c>
      <c r="B125" s="526" t="str">
        <f t="shared" ref="B125:C144" si="178">B47</f>
        <v>Fish Cutlet</v>
      </c>
      <c r="C125" s="565" t="str">
        <f t="shared" si="178"/>
        <v>SE2</v>
      </c>
      <c r="D125" s="269">
        <f>'Delivery Summary'!D47</f>
        <v>0</v>
      </c>
      <c r="E125" s="428"/>
      <c r="F125" s="428"/>
      <c r="G125" s="428">
        <v>0</v>
      </c>
      <c r="H125" s="428">
        <v>3</v>
      </c>
      <c r="I125" s="428">
        <v>3</v>
      </c>
      <c r="J125" s="428">
        <v>5</v>
      </c>
      <c r="K125" s="428">
        <v>3</v>
      </c>
      <c r="L125" s="428">
        <v>3</v>
      </c>
      <c r="M125" s="270">
        <v>3</v>
      </c>
      <c r="N125" s="428">
        <v>5</v>
      </c>
      <c r="O125" s="428">
        <v>5</v>
      </c>
      <c r="P125" s="428">
        <v>5</v>
      </c>
      <c r="Q125" s="428">
        <v>10</v>
      </c>
      <c r="R125" s="428">
        <v>6</v>
      </c>
      <c r="S125" s="429"/>
      <c r="T125" s="430">
        <f t="shared" si="164"/>
        <v>51</v>
      </c>
      <c r="U125" s="1450"/>
      <c r="W125" s="440" t="str">
        <f t="shared" si="165"/>
        <v>Y</v>
      </c>
      <c r="X125" s="526" t="str">
        <f t="shared" ref="X125:Y144" si="179">X47</f>
        <v>Fish Cutlet</v>
      </c>
      <c r="Y125" s="565" t="str">
        <f t="shared" si="179"/>
        <v>SE2</v>
      </c>
      <c r="Z125" s="269">
        <f>'Delivery Summary'!D47</f>
        <v>0</v>
      </c>
      <c r="AA125" s="428"/>
      <c r="AB125" s="428"/>
      <c r="AC125" s="428">
        <v>0</v>
      </c>
      <c r="AD125" s="428">
        <v>3</v>
      </c>
      <c r="AE125" s="428">
        <v>3</v>
      </c>
      <c r="AF125" s="428">
        <v>5</v>
      </c>
      <c r="AG125" s="428">
        <v>3</v>
      </c>
      <c r="AH125" s="428">
        <v>3</v>
      </c>
      <c r="AI125" s="270">
        <v>3</v>
      </c>
      <c r="AJ125" s="428">
        <v>5</v>
      </c>
      <c r="AK125" s="428">
        <v>5</v>
      </c>
      <c r="AL125" s="428">
        <v>5</v>
      </c>
      <c r="AM125" s="428">
        <v>10</v>
      </c>
      <c r="AN125" s="428">
        <v>8</v>
      </c>
      <c r="AO125" s="429"/>
      <c r="AP125" s="430">
        <f t="shared" si="166"/>
        <v>53</v>
      </c>
      <c r="AQ125" s="1450"/>
      <c r="AR125" s="440" t="str">
        <f t="shared" si="167"/>
        <v>Y</v>
      </c>
      <c r="AS125" s="526" t="str">
        <f t="shared" ref="AS125:AT144" si="180">AS47</f>
        <v>Fish Cutlet</v>
      </c>
      <c r="AT125" s="565" t="str">
        <f t="shared" si="180"/>
        <v>SE2</v>
      </c>
      <c r="AU125" s="269">
        <f>'Delivery Summary'!D47</f>
        <v>0</v>
      </c>
      <c r="AV125" s="428"/>
      <c r="AW125" s="428"/>
      <c r="AX125" s="428"/>
      <c r="AY125" s="428">
        <v>0</v>
      </c>
      <c r="AZ125" s="428">
        <v>5</v>
      </c>
      <c r="BA125" s="428">
        <v>5</v>
      </c>
      <c r="BB125" s="428">
        <v>5</v>
      </c>
      <c r="BC125" s="428">
        <v>3</v>
      </c>
      <c r="BD125" s="270">
        <v>3</v>
      </c>
      <c r="BE125" s="428">
        <v>5</v>
      </c>
      <c r="BF125" s="428">
        <v>5</v>
      </c>
      <c r="BG125" s="428">
        <v>5</v>
      </c>
      <c r="BH125" s="428">
        <v>10</v>
      </c>
      <c r="BI125" s="428">
        <v>12</v>
      </c>
      <c r="BJ125" s="429"/>
      <c r="BK125" s="430">
        <f t="shared" si="168"/>
        <v>58</v>
      </c>
      <c r="BL125" s="1450"/>
      <c r="BM125" s="440" t="str">
        <f t="shared" si="169"/>
        <v>Y</v>
      </c>
      <c r="BN125" s="526" t="str">
        <f t="shared" ref="BN125:BO144" si="181">BN47</f>
        <v>Fish Cutlet</v>
      </c>
      <c r="BO125" s="565" t="str">
        <f t="shared" si="181"/>
        <v>SE2</v>
      </c>
      <c r="BP125" s="269">
        <f>'Delivery Summary'!D47</f>
        <v>0</v>
      </c>
      <c r="BQ125" s="428"/>
      <c r="BR125" s="428"/>
      <c r="BS125" s="428"/>
      <c r="BT125" s="428">
        <v>0</v>
      </c>
      <c r="BU125" s="428">
        <v>5</v>
      </c>
      <c r="BV125" s="428">
        <v>5</v>
      </c>
      <c r="BW125" s="428">
        <v>5</v>
      </c>
      <c r="BX125" s="428">
        <v>3</v>
      </c>
      <c r="BY125" s="270">
        <v>3</v>
      </c>
      <c r="BZ125" s="428">
        <v>5</v>
      </c>
      <c r="CA125" s="428">
        <v>5</v>
      </c>
      <c r="CB125" s="428">
        <v>5</v>
      </c>
      <c r="CC125" s="428">
        <v>10</v>
      </c>
      <c r="CD125" s="428">
        <v>14</v>
      </c>
      <c r="CE125" s="429"/>
      <c r="CF125" s="430">
        <f t="shared" si="170"/>
        <v>60</v>
      </c>
      <c r="CG125" s="1450"/>
      <c r="CH125" s="440" t="str">
        <f t="shared" si="171"/>
        <v>N</v>
      </c>
      <c r="CI125" s="526" t="str">
        <f t="shared" ref="CI125:CJ144" si="182">CI47</f>
        <v>Fish Cutlet</v>
      </c>
      <c r="CJ125" s="565" t="str">
        <f t="shared" si="182"/>
        <v>SE2</v>
      </c>
      <c r="CK125" s="269">
        <f>'Delivery Summary'!D47</f>
        <v>0</v>
      </c>
      <c r="CL125" s="428"/>
      <c r="CM125" s="428"/>
      <c r="CN125" s="428"/>
      <c r="CO125" s="428"/>
      <c r="CP125" s="428"/>
      <c r="CQ125" s="428"/>
      <c r="CR125" s="428"/>
      <c r="CS125" s="428"/>
      <c r="CT125" s="270"/>
      <c r="CU125" s="428"/>
      <c r="CV125" s="428"/>
      <c r="CW125" s="428"/>
      <c r="CX125" s="428"/>
      <c r="CY125" s="428"/>
      <c r="CZ125" s="429"/>
      <c r="DA125" s="430">
        <f t="shared" si="172"/>
        <v>0</v>
      </c>
      <c r="DB125" s="1450"/>
      <c r="DC125" s="5"/>
      <c r="DG125" s="5"/>
      <c r="DH125" s="5"/>
      <c r="DI125" s="5"/>
      <c r="DJ125" s="5"/>
      <c r="DK125" s="5"/>
      <c r="DL125" s="5"/>
      <c r="DM125" s="5"/>
      <c r="DN125" s="5"/>
      <c r="DO125" s="5"/>
      <c r="DP125" s="5"/>
      <c r="DQ125" s="5"/>
      <c r="DR125" s="5"/>
      <c r="DS125" s="5"/>
      <c r="DT125" s="5"/>
      <c r="DU125" s="5"/>
      <c r="DW125" s="5"/>
      <c r="EA125" s="5"/>
      <c r="EB125" s="5"/>
      <c r="EC125" s="5"/>
      <c r="ED125" s="5"/>
      <c r="EE125" s="5"/>
      <c r="EF125" s="5"/>
      <c r="EG125" s="5"/>
      <c r="EH125" s="5"/>
      <c r="EI125" s="5"/>
      <c r="EJ125" s="5"/>
      <c r="EK125" s="5"/>
      <c r="EL125" s="5"/>
      <c r="EM125" s="5"/>
      <c r="EN125" s="5"/>
      <c r="EO125" s="5"/>
      <c r="EQ125" s="5"/>
      <c r="EU125" s="5"/>
      <c r="EV125" s="5"/>
      <c r="EW125" s="5"/>
      <c r="EX125" s="5"/>
      <c r="EY125" s="5"/>
      <c r="EZ125" s="5"/>
      <c r="FA125" s="5"/>
      <c r="FB125" s="5"/>
      <c r="FC125" s="5"/>
      <c r="FD125" s="5"/>
      <c r="FE125" s="5"/>
      <c r="FF125" s="5"/>
      <c r="FG125" s="5"/>
      <c r="FH125" s="5"/>
      <c r="FI125" s="5"/>
    </row>
    <row r="126" spans="1:165" ht="20.100000000000001" customHeight="1" x14ac:dyDescent="0.25">
      <c r="A126" s="449" t="str">
        <f t="shared" si="163"/>
        <v>N</v>
      </c>
      <c r="B126" s="526" t="str">
        <f t="shared" si="178"/>
        <v>Egg Cutlet</v>
      </c>
      <c r="C126" s="565" t="str">
        <f t="shared" si="178"/>
        <v>SE3</v>
      </c>
      <c r="D126" s="269">
        <f>'Delivery Summary'!D48</f>
        <v>0</v>
      </c>
      <c r="E126" s="428"/>
      <c r="F126" s="428"/>
      <c r="G126" s="428"/>
      <c r="H126" s="428"/>
      <c r="I126" s="428"/>
      <c r="J126" s="428"/>
      <c r="K126" s="428"/>
      <c r="L126" s="428"/>
      <c r="M126" s="270"/>
      <c r="N126" s="428"/>
      <c r="O126" s="428"/>
      <c r="P126" s="428"/>
      <c r="Q126" s="428"/>
      <c r="R126" s="428"/>
      <c r="S126" s="429"/>
      <c r="T126" s="430">
        <f t="shared" si="164"/>
        <v>0</v>
      </c>
      <c r="U126" s="1450"/>
      <c r="W126" s="440" t="str">
        <f t="shared" si="165"/>
        <v>N</v>
      </c>
      <c r="X126" s="526" t="str">
        <f t="shared" si="179"/>
        <v>Egg Cutlet</v>
      </c>
      <c r="Y126" s="565" t="str">
        <f t="shared" si="179"/>
        <v>SE3</v>
      </c>
      <c r="Z126" s="269">
        <f>'Delivery Summary'!D48</f>
        <v>0</v>
      </c>
      <c r="AA126" s="428"/>
      <c r="AB126" s="428"/>
      <c r="AC126" s="428"/>
      <c r="AD126" s="428"/>
      <c r="AE126" s="428"/>
      <c r="AF126" s="428"/>
      <c r="AG126" s="428"/>
      <c r="AH126" s="428"/>
      <c r="AI126" s="270"/>
      <c r="AJ126" s="428"/>
      <c r="AK126" s="428"/>
      <c r="AL126" s="428"/>
      <c r="AM126" s="428"/>
      <c r="AN126" s="428"/>
      <c r="AO126" s="429"/>
      <c r="AP126" s="430">
        <f t="shared" si="166"/>
        <v>0</v>
      </c>
      <c r="AQ126" s="1450"/>
      <c r="AR126" s="440" t="str">
        <f t="shared" si="167"/>
        <v>N</v>
      </c>
      <c r="AS126" s="526" t="str">
        <f t="shared" si="180"/>
        <v>Egg Cutlet</v>
      </c>
      <c r="AT126" s="565" t="str">
        <f t="shared" si="180"/>
        <v>SE3</v>
      </c>
      <c r="AU126" s="269">
        <f>'Delivery Summary'!D48</f>
        <v>0</v>
      </c>
      <c r="AV126" s="428"/>
      <c r="AW126" s="428"/>
      <c r="AX126" s="428"/>
      <c r="AY126" s="428"/>
      <c r="AZ126" s="428"/>
      <c r="BA126" s="428"/>
      <c r="BB126" s="428"/>
      <c r="BC126" s="428"/>
      <c r="BD126" s="270"/>
      <c r="BE126" s="428"/>
      <c r="BF126" s="428"/>
      <c r="BG126" s="428"/>
      <c r="BH126" s="428"/>
      <c r="BI126" s="428"/>
      <c r="BJ126" s="429"/>
      <c r="BK126" s="430">
        <f t="shared" si="168"/>
        <v>0</v>
      </c>
      <c r="BL126" s="1450"/>
      <c r="BM126" s="440" t="str">
        <f t="shared" si="169"/>
        <v>N</v>
      </c>
      <c r="BN126" s="526" t="str">
        <f t="shared" si="181"/>
        <v>Egg Cutlet</v>
      </c>
      <c r="BO126" s="565" t="str">
        <f t="shared" si="181"/>
        <v>SE3</v>
      </c>
      <c r="BP126" s="269">
        <f>'Delivery Summary'!D48</f>
        <v>0</v>
      </c>
      <c r="BQ126" s="428"/>
      <c r="BR126" s="428"/>
      <c r="BS126" s="428"/>
      <c r="BT126" s="428"/>
      <c r="BU126" s="428"/>
      <c r="BV126" s="428"/>
      <c r="BW126" s="428"/>
      <c r="BX126" s="428"/>
      <c r="BY126" s="270"/>
      <c r="BZ126" s="428"/>
      <c r="CA126" s="428"/>
      <c r="CB126" s="428"/>
      <c r="CC126" s="428"/>
      <c r="CD126" s="428"/>
      <c r="CE126" s="429"/>
      <c r="CF126" s="430">
        <f t="shared" si="170"/>
        <v>0</v>
      </c>
      <c r="CG126" s="1450"/>
      <c r="CH126" s="440" t="str">
        <f t="shared" si="171"/>
        <v>N</v>
      </c>
      <c r="CI126" s="526" t="str">
        <f t="shared" si="182"/>
        <v>Egg Cutlet</v>
      </c>
      <c r="CJ126" s="565" t="str">
        <f t="shared" si="182"/>
        <v>SE3</v>
      </c>
      <c r="CK126" s="269">
        <f>'Delivery Summary'!D48</f>
        <v>0</v>
      </c>
      <c r="CL126" s="428"/>
      <c r="CM126" s="428"/>
      <c r="CN126" s="428"/>
      <c r="CO126" s="428"/>
      <c r="CP126" s="428"/>
      <c r="CQ126" s="428"/>
      <c r="CR126" s="428"/>
      <c r="CS126" s="428"/>
      <c r="CT126" s="270"/>
      <c r="CU126" s="428"/>
      <c r="CV126" s="428"/>
      <c r="CW126" s="428"/>
      <c r="CX126" s="428"/>
      <c r="CY126" s="428"/>
      <c r="CZ126" s="429"/>
      <c r="DA126" s="430">
        <f t="shared" si="172"/>
        <v>0</v>
      </c>
      <c r="DB126" s="1450"/>
      <c r="DC126" s="5"/>
      <c r="DG126" s="5"/>
      <c r="DH126" s="5"/>
      <c r="DI126" s="5"/>
      <c r="DJ126" s="5"/>
      <c r="DK126" s="5"/>
      <c r="DL126" s="5"/>
      <c r="DM126" s="5"/>
      <c r="DN126" s="5"/>
      <c r="DO126" s="5"/>
      <c r="DP126" s="5"/>
      <c r="DQ126" s="5"/>
      <c r="DR126" s="5"/>
      <c r="DS126" s="5"/>
      <c r="DT126" s="5"/>
      <c r="DU126" s="5"/>
      <c r="DW126" s="5"/>
      <c r="EA126" s="5"/>
      <c r="EB126" s="5"/>
      <c r="EC126" s="5"/>
      <c r="ED126" s="5"/>
      <c r="EE126" s="5"/>
      <c r="EF126" s="5"/>
      <c r="EG126" s="5"/>
      <c r="EH126" s="5"/>
      <c r="EI126" s="5"/>
      <c r="EJ126" s="5"/>
      <c r="EK126" s="5"/>
      <c r="EL126" s="5"/>
      <c r="EM126" s="5"/>
      <c r="EN126" s="5"/>
      <c r="EO126" s="5"/>
      <c r="EQ126" s="5"/>
      <c r="EU126" s="5"/>
      <c r="EV126" s="5"/>
      <c r="EW126" s="5"/>
      <c r="EX126" s="5"/>
      <c r="EY126" s="5"/>
      <c r="EZ126" s="5"/>
      <c r="FA126" s="5"/>
      <c r="FB126" s="5"/>
      <c r="FC126" s="5"/>
      <c r="FD126" s="5"/>
      <c r="FE126" s="5"/>
      <c r="FF126" s="5"/>
      <c r="FG126" s="5"/>
      <c r="FH126" s="5"/>
      <c r="FI126" s="5"/>
    </row>
    <row r="127" spans="1:165" ht="20.100000000000001" customHeight="1" x14ac:dyDescent="0.25">
      <c r="A127" s="449" t="str">
        <f t="shared" si="163"/>
        <v>N</v>
      </c>
      <c r="B127" s="526" t="str">
        <f t="shared" si="178"/>
        <v>Vegetable Pattie</v>
      </c>
      <c r="C127" s="565" t="str">
        <f t="shared" si="178"/>
        <v>SE4</v>
      </c>
      <c r="D127" s="269">
        <f>'Delivery Summary'!D49</f>
        <v>0</v>
      </c>
      <c r="E127" s="428"/>
      <c r="F127" s="428"/>
      <c r="G127" s="428"/>
      <c r="H127" s="428"/>
      <c r="I127" s="428"/>
      <c r="J127" s="428"/>
      <c r="K127" s="428"/>
      <c r="L127" s="428"/>
      <c r="M127" s="270"/>
      <c r="N127" s="428"/>
      <c r="O127" s="428"/>
      <c r="P127" s="428"/>
      <c r="Q127" s="428"/>
      <c r="R127" s="428"/>
      <c r="S127" s="429"/>
      <c r="T127" s="430">
        <f t="shared" si="164"/>
        <v>0</v>
      </c>
      <c r="U127" s="1450"/>
      <c r="W127" s="440" t="str">
        <f t="shared" si="165"/>
        <v>N</v>
      </c>
      <c r="X127" s="526" t="str">
        <f t="shared" si="179"/>
        <v>Vegetable Pattie</v>
      </c>
      <c r="Y127" s="565" t="str">
        <f t="shared" si="179"/>
        <v>SE4</v>
      </c>
      <c r="Z127" s="269">
        <f>'Delivery Summary'!D49</f>
        <v>0</v>
      </c>
      <c r="AA127" s="428"/>
      <c r="AB127" s="428"/>
      <c r="AC127" s="428"/>
      <c r="AD127" s="428"/>
      <c r="AE127" s="428"/>
      <c r="AF127" s="428"/>
      <c r="AG127" s="428"/>
      <c r="AH127" s="428"/>
      <c r="AI127" s="270"/>
      <c r="AJ127" s="428"/>
      <c r="AK127" s="428"/>
      <c r="AL127" s="428"/>
      <c r="AM127" s="428"/>
      <c r="AN127" s="428"/>
      <c r="AO127" s="429"/>
      <c r="AP127" s="430">
        <f t="shared" si="166"/>
        <v>0</v>
      </c>
      <c r="AQ127" s="1450"/>
      <c r="AR127" s="440" t="str">
        <f t="shared" si="167"/>
        <v>N</v>
      </c>
      <c r="AS127" s="526" t="str">
        <f t="shared" si="180"/>
        <v>Vegetable Pattie</v>
      </c>
      <c r="AT127" s="565" t="str">
        <f t="shared" si="180"/>
        <v>SE4</v>
      </c>
      <c r="AU127" s="269">
        <f>'Delivery Summary'!D49</f>
        <v>0</v>
      </c>
      <c r="AV127" s="428"/>
      <c r="AW127" s="428"/>
      <c r="AX127" s="428"/>
      <c r="AY127" s="428"/>
      <c r="AZ127" s="428"/>
      <c r="BA127" s="428"/>
      <c r="BB127" s="428"/>
      <c r="BC127" s="428"/>
      <c r="BD127" s="270"/>
      <c r="BE127" s="428"/>
      <c r="BF127" s="428"/>
      <c r="BG127" s="428"/>
      <c r="BH127" s="428"/>
      <c r="BI127" s="428"/>
      <c r="BJ127" s="429"/>
      <c r="BK127" s="430">
        <f t="shared" si="168"/>
        <v>0</v>
      </c>
      <c r="BL127" s="1450"/>
      <c r="BM127" s="440" t="str">
        <f t="shared" si="169"/>
        <v>N</v>
      </c>
      <c r="BN127" s="526" t="str">
        <f t="shared" si="181"/>
        <v>Vegetable Pattie</v>
      </c>
      <c r="BO127" s="565" t="str">
        <f t="shared" si="181"/>
        <v>SE4</v>
      </c>
      <c r="BP127" s="269">
        <f>'Delivery Summary'!D49</f>
        <v>0</v>
      </c>
      <c r="BQ127" s="428"/>
      <c r="BR127" s="428"/>
      <c r="BS127" s="428"/>
      <c r="BT127" s="428"/>
      <c r="BU127" s="428"/>
      <c r="BV127" s="428"/>
      <c r="BW127" s="428"/>
      <c r="BX127" s="428"/>
      <c r="BY127" s="270"/>
      <c r="BZ127" s="428"/>
      <c r="CA127" s="428"/>
      <c r="CB127" s="428"/>
      <c r="CC127" s="428"/>
      <c r="CD127" s="428"/>
      <c r="CE127" s="429"/>
      <c r="CF127" s="430">
        <f t="shared" si="170"/>
        <v>0</v>
      </c>
      <c r="CG127" s="1450"/>
      <c r="CH127" s="440" t="str">
        <f t="shared" si="171"/>
        <v>N</v>
      </c>
      <c r="CI127" s="526" t="str">
        <f t="shared" si="182"/>
        <v>Vegetable Pattie</v>
      </c>
      <c r="CJ127" s="565" t="str">
        <f t="shared" si="182"/>
        <v>SE4</v>
      </c>
      <c r="CK127" s="269">
        <f>'Delivery Summary'!D49</f>
        <v>0</v>
      </c>
      <c r="CL127" s="428"/>
      <c r="CM127" s="428"/>
      <c r="CN127" s="428"/>
      <c r="CO127" s="428"/>
      <c r="CP127" s="428"/>
      <c r="CQ127" s="428"/>
      <c r="CR127" s="428"/>
      <c r="CS127" s="428"/>
      <c r="CT127" s="270"/>
      <c r="CU127" s="428"/>
      <c r="CV127" s="428"/>
      <c r="CW127" s="428"/>
      <c r="CX127" s="428"/>
      <c r="CY127" s="428"/>
      <c r="CZ127" s="429"/>
      <c r="DA127" s="430">
        <f t="shared" si="172"/>
        <v>0</v>
      </c>
      <c r="DB127" s="1450"/>
      <c r="DC127" s="5"/>
      <c r="DG127" s="5"/>
      <c r="DH127" s="5"/>
      <c r="DI127" s="5"/>
      <c r="DJ127" s="5"/>
      <c r="DK127" s="5"/>
      <c r="DL127" s="5"/>
      <c r="DM127" s="5"/>
      <c r="DN127" s="5"/>
      <c r="DO127" s="5"/>
      <c r="DP127" s="5"/>
      <c r="DQ127" s="5"/>
      <c r="DR127" s="5"/>
      <c r="DS127" s="5"/>
      <c r="DT127" s="5"/>
      <c r="DU127" s="5"/>
      <c r="DW127" s="5"/>
      <c r="EA127" s="5"/>
      <c r="EB127" s="5"/>
      <c r="EC127" s="5"/>
      <c r="ED127" s="5"/>
      <c r="EE127" s="5"/>
      <c r="EF127" s="5"/>
      <c r="EG127" s="5"/>
      <c r="EH127" s="5"/>
      <c r="EI127" s="5"/>
      <c r="EJ127" s="5"/>
      <c r="EK127" s="5"/>
      <c r="EL127" s="5"/>
      <c r="EM127" s="5"/>
      <c r="EN127" s="5"/>
      <c r="EO127" s="5"/>
      <c r="EQ127" s="5"/>
      <c r="EU127" s="5"/>
      <c r="EV127" s="5"/>
      <c r="EW127" s="5"/>
      <c r="EX127" s="5"/>
      <c r="EY127" s="5"/>
      <c r="EZ127" s="5"/>
      <c r="FA127" s="5"/>
      <c r="FB127" s="5"/>
      <c r="FC127" s="5"/>
      <c r="FD127" s="5"/>
      <c r="FE127" s="5"/>
      <c r="FF127" s="5"/>
      <c r="FG127" s="5"/>
      <c r="FH127" s="5"/>
      <c r="FI127" s="5"/>
    </row>
    <row r="128" spans="1:165" ht="20.100000000000001" customHeight="1" x14ac:dyDescent="0.25">
      <c r="A128" s="449" t="str">
        <f t="shared" si="163"/>
        <v>Y</v>
      </c>
      <c r="B128" s="526" t="str">
        <f t="shared" si="178"/>
        <v>Fish Pattie</v>
      </c>
      <c r="C128" s="565" t="str">
        <f t="shared" si="178"/>
        <v>SE5</v>
      </c>
      <c r="D128" s="269">
        <f>'Delivery Summary'!D50</f>
        <v>0</v>
      </c>
      <c r="E128" s="428"/>
      <c r="F128" s="428"/>
      <c r="G128" s="428">
        <v>0</v>
      </c>
      <c r="H128" s="428">
        <v>3</v>
      </c>
      <c r="I128" s="428">
        <v>5</v>
      </c>
      <c r="J128" s="428">
        <v>5</v>
      </c>
      <c r="K128" s="428">
        <v>3</v>
      </c>
      <c r="L128" s="428">
        <v>3</v>
      </c>
      <c r="M128" s="270">
        <v>5</v>
      </c>
      <c r="N128" s="428">
        <v>0</v>
      </c>
      <c r="O128" s="428">
        <v>5</v>
      </c>
      <c r="P128" s="428">
        <v>10</v>
      </c>
      <c r="Q128" s="428">
        <v>15</v>
      </c>
      <c r="R128" s="428">
        <v>10</v>
      </c>
      <c r="S128" s="429"/>
      <c r="T128" s="430">
        <f t="shared" si="164"/>
        <v>64</v>
      </c>
      <c r="U128" s="1450"/>
      <c r="W128" s="440" t="str">
        <f t="shared" si="165"/>
        <v>Y</v>
      </c>
      <c r="X128" s="526" t="str">
        <f t="shared" si="179"/>
        <v>Fish Pattie</v>
      </c>
      <c r="Y128" s="565" t="str">
        <f t="shared" si="179"/>
        <v>SE5</v>
      </c>
      <c r="Z128" s="269">
        <f>'Delivery Summary'!D50</f>
        <v>0</v>
      </c>
      <c r="AA128" s="428"/>
      <c r="AB128" s="428"/>
      <c r="AC128" s="428">
        <v>0</v>
      </c>
      <c r="AD128" s="428">
        <v>3</v>
      </c>
      <c r="AE128" s="428">
        <v>5</v>
      </c>
      <c r="AF128" s="428">
        <v>5</v>
      </c>
      <c r="AG128" s="428">
        <v>3</v>
      </c>
      <c r="AH128" s="428">
        <v>3</v>
      </c>
      <c r="AI128" s="270">
        <v>5</v>
      </c>
      <c r="AJ128" s="428">
        <v>0</v>
      </c>
      <c r="AK128" s="428">
        <v>5</v>
      </c>
      <c r="AL128" s="428">
        <v>10</v>
      </c>
      <c r="AM128" s="428">
        <v>15</v>
      </c>
      <c r="AN128" s="428">
        <v>12</v>
      </c>
      <c r="AO128" s="429"/>
      <c r="AP128" s="430">
        <f t="shared" si="166"/>
        <v>66</v>
      </c>
      <c r="AQ128" s="1450"/>
      <c r="AR128" s="440" t="str">
        <f t="shared" si="167"/>
        <v>Y</v>
      </c>
      <c r="AS128" s="526" t="str">
        <f t="shared" si="180"/>
        <v>Fish Pattie</v>
      </c>
      <c r="AT128" s="565" t="str">
        <f t="shared" si="180"/>
        <v>SE5</v>
      </c>
      <c r="AU128" s="269">
        <f>'Delivery Summary'!D50</f>
        <v>0</v>
      </c>
      <c r="AV128" s="428"/>
      <c r="AW128" s="428"/>
      <c r="AX128" s="428"/>
      <c r="AY128" s="428">
        <v>2</v>
      </c>
      <c r="AZ128" s="428">
        <v>5</v>
      </c>
      <c r="BA128" s="428">
        <v>5</v>
      </c>
      <c r="BB128" s="428">
        <v>5</v>
      </c>
      <c r="BC128" s="428">
        <v>3</v>
      </c>
      <c r="BD128" s="270">
        <v>5</v>
      </c>
      <c r="BE128" s="428">
        <v>0</v>
      </c>
      <c r="BF128" s="428">
        <v>5</v>
      </c>
      <c r="BG128" s="428">
        <v>10</v>
      </c>
      <c r="BH128" s="428">
        <v>20</v>
      </c>
      <c r="BI128" s="428">
        <v>18</v>
      </c>
      <c r="BJ128" s="429"/>
      <c r="BK128" s="430">
        <f t="shared" si="168"/>
        <v>78</v>
      </c>
      <c r="BL128" s="1450"/>
      <c r="BM128" s="440" t="str">
        <f t="shared" si="169"/>
        <v>Y</v>
      </c>
      <c r="BN128" s="526" t="str">
        <f t="shared" si="181"/>
        <v>Fish Pattie</v>
      </c>
      <c r="BO128" s="565" t="str">
        <f t="shared" si="181"/>
        <v>SE5</v>
      </c>
      <c r="BP128" s="269">
        <f>'Delivery Summary'!D50</f>
        <v>0</v>
      </c>
      <c r="BQ128" s="428"/>
      <c r="BR128" s="428"/>
      <c r="BS128" s="428"/>
      <c r="BT128" s="428">
        <v>2</v>
      </c>
      <c r="BU128" s="428">
        <v>5</v>
      </c>
      <c r="BV128" s="428">
        <v>5</v>
      </c>
      <c r="BW128" s="428">
        <v>5</v>
      </c>
      <c r="BX128" s="428">
        <v>3</v>
      </c>
      <c r="BY128" s="270">
        <v>5</v>
      </c>
      <c r="BZ128" s="428">
        <v>0</v>
      </c>
      <c r="CA128" s="428">
        <v>5</v>
      </c>
      <c r="CB128" s="428">
        <v>5</v>
      </c>
      <c r="CC128" s="428">
        <v>20</v>
      </c>
      <c r="CD128" s="428">
        <v>18</v>
      </c>
      <c r="CE128" s="429"/>
      <c r="CF128" s="430">
        <f t="shared" si="170"/>
        <v>73</v>
      </c>
      <c r="CG128" s="1450"/>
      <c r="CH128" s="440" t="str">
        <f t="shared" si="171"/>
        <v>Y</v>
      </c>
      <c r="CI128" s="526" t="str">
        <f t="shared" si="182"/>
        <v>Fish Pattie</v>
      </c>
      <c r="CJ128" s="565" t="str">
        <f t="shared" si="182"/>
        <v>SE5</v>
      </c>
      <c r="CK128" s="269">
        <f>'Delivery Summary'!D50</f>
        <v>0</v>
      </c>
      <c r="CL128" s="428">
        <v>0</v>
      </c>
      <c r="CM128" s="428"/>
      <c r="CN128" s="428"/>
      <c r="CO128" s="428"/>
      <c r="CP128" s="428"/>
      <c r="CQ128" s="428"/>
      <c r="CR128" s="428">
        <v>30</v>
      </c>
      <c r="CS128" s="428">
        <v>15</v>
      </c>
      <c r="CT128" s="270">
        <v>15</v>
      </c>
      <c r="CU128" s="428">
        <v>15</v>
      </c>
      <c r="CV128" s="428">
        <v>40</v>
      </c>
      <c r="CW128" s="428">
        <v>25</v>
      </c>
      <c r="CX128" s="428">
        <v>25</v>
      </c>
      <c r="CY128" s="428">
        <v>20</v>
      </c>
      <c r="CZ128" s="429"/>
      <c r="DA128" s="430">
        <f t="shared" si="172"/>
        <v>185</v>
      </c>
      <c r="DB128" s="1450"/>
      <c r="DC128" s="5"/>
      <c r="DG128" s="5"/>
      <c r="DH128" s="5"/>
      <c r="DI128" s="5"/>
      <c r="DJ128" s="5"/>
      <c r="DK128" s="5"/>
      <c r="DL128" s="5"/>
      <c r="DM128" s="5"/>
      <c r="DN128" s="5"/>
      <c r="DO128" s="5"/>
      <c r="DP128" s="5"/>
      <c r="DQ128" s="5"/>
      <c r="DR128" s="5"/>
      <c r="DS128" s="5"/>
      <c r="DT128" s="5"/>
      <c r="DU128" s="5"/>
      <c r="DW128" s="5"/>
      <c r="EA128" s="5"/>
      <c r="EB128" s="5"/>
      <c r="EC128" s="5"/>
      <c r="ED128" s="5"/>
      <c r="EE128" s="5"/>
      <c r="EF128" s="5"/>
      <c r="EG128" s="5"/>
      <c r="EH128" s="5"/>
      <c r="EI128" s="5"/>
      <c r="EJ128" s="5"/>
      <c r="EK128" s="5"/>
      <c r="EL128" s="5"/>
      <c r="EM128" s="5"/>
      <c r="EN128" s="5"/>
      <c r="EO128" s="5"/>
      <c r="EQ128" s="5"/>
      <c r="EU128" s="5"/>
      <c r="EV128" s="5"/>
      <c r="EW128" s="5"/>
      <c r="EX128" s="5"/>
      <c r="EY128" s="5"/>
      <c r="EZ128" s="5"/>
      <c r="FA128" s="5"/>
      <c r="FB128" s="5"/>
      <c r="FC128" s="5"/>
      <c r="FD128" s="5"/>
      <c r="FE128" s="5"/>
      <c r="FF128" s="5"/>
      <c r="FG128" s="5"/>
      <c r="FH128" s="5"/>
      <c r="FI128" s="5"/>
    </row>
    <row r="129" spans="1:165" ht="20.100000000000001" customHeight="1" x14ac:dyDescent="0.25">
      <c r="A129" s="449" t="str">
        <f t="shared" si="163"/>
        <v>N</v>
      </c>
      <c r="B129" s="528" t="str">
        <f t="shared" si="178"/>
        <v>Stuffed Chillie</v>
      </c>
      <c r="C129" s="565" t="str">
        <f t="shared" si="178"/>
        <v>SE6</v>
      </c>
      <c r="D129" s="269">
        <f>'Delivery Summary'!D51</f>
        <v>0</v>
      </c>
      <c r="E129" s="428"/>
      <c r="F129" s="428"/>
      <c r="G129" s="428"/>
      <c r="H129" s="428"/>
      <c r="I129" s="428"/>
      <c r="J129" s="428"/>
      <c r="K129" s="428"/>
      <c r="L129" s="428"/>
      <c r="M129" s="428"/>
      <c r="N129" s="428"/>
      <c r="O129" s="428"/>
      <c r="P129" s="428"/>
      <c r="Q129" s="428"/>
      <c r="R129" s="428"/>
      <c r="S129" s="429"/>
      <c r="T129" s="430">
        <f t="shared" si="164"/>
        <v>0</v>
      </c>
      <c r="U129" s="1450"/>
      <c r="W129" s="440" t="str">
        <f t="shared" si="165"/>
        <v>N</v>
      </c>
      <c r="X129" s="528" t="str">
        <f t="shared" si="179"/>
        <v>Stuffed Chillie</v>
      </c>
      <c r="Y129" s="565" t="str">
        <f t="shared" si="179"/>
        <v>SE6</v>
      </c>
      <c r="Z129" s="269">
        <f>'Delivery Summary'!D51</f>
        <v>0</v>
      </c>
      <c r="AA129" s="428"/>
      <c r="AB129" s="428"/>
      <c r="AC129" s="428"/>
      <c r="AD129" s="428"/>
      <c r="AE129" s="428"/>
      <c r="AF129" s="428"/>
      <c r="AG129" s="428"/>
      <c r="AH129" s="428"/>
      <c r="AI129" s="428"/>
      <c r="AJ129" s="428"/>
      <c r="AK129" s="428"/>
      <c r="AL129" s="428"/>
      <c r="AM129" s="428"/>
      <c r="AN129" s="428"/>
      <c r="AO129" s="429"/>
      <c r="AP129" s="430">
        <f t="shared" si="166"/>
        <v>0</v>
      </c>
      <c r="AQ129" s="1450"/>
      <c r="AR129" s="440" t="str">
        <f t="shared" si="167"/>
        <v>N</v>
      </c>
      <c r="AS129" s="528" t="str">
        <f t="shared" si="180"/>
        <v>Stuffed Chillie</v>
      </c>
      <c r="AT129" s="565" t="str">
        <f t="shared" si="180"/>
        <v>SE6</v>
      </c>
      <c r="AU129" s="269">
        <f>'Delivery Summary'!D51</f>
        <v>0</v>
      </c>
      <c r="AV129" s="428"/>
      <c r="AW129" s="428"/>
      <c r="AX129" s="428"/>
      <c r="AY129" s="428"/>
      <c r="AZ129" s="428"/>
      <c r="BA129" s="428"/>
      <c r="BB129" s="428"/>
      <c r="BC129" s="428"/>
      <c r="BD129" s="428"/>
      <c r="BE129" s="428"/>
      <c r="BF129" s="428"/>
      <c r="BG129" s="428"/>
      <c r="BH129" s="428"/>
      <c r="BI129" s="428"/>
      <c r="BJ129" s="429"/>
      <c r="BK129" s="430">
        <f t="shared" si="168"/>
        <v>0</v>
      </c>
      <c r="BL129" s="1450"/>
      <c r="BM129" s="440" t="str">
        <f t="shared" si="169"/>
        <v>N</v>
      </c>
      <c r="BN129" s="528" t="str">
        <f t="shared" si="181"/>
        <v>Stuffed Chillie</v>
      </c>
      <c r="BO129" s="565" t="str">
        <f t="shared" si="181"/>
        <v>SE6</v>
      </c>
      <c r="BP129" s="269">
        <f>'Delivery Summary'!D51</f>
        <v>0</v>
      </c>
      <c r="BQ129" s="428"/>
      <c r="BR129" s="428"/>
      <c r="BS129" s="428"/>
      <c r="BT129" s="428"/>
      <c r="BU129" s="428"/>
      <c r="BV129" s="428"/>
      <c r="BW129" s="428"/>
      <c r="BX129" s="428"/>
      <c r="BY129" s="428"/>
      <c r="BZ129" s="428"/>
      <c r="CA129" s="428"/>
      <c r="CB129" s="428"/>
      <c r="CC129" s="428"/>
      <c r="CD129" s="428"/>
      <c r="CE129" s="429"/>
      <c r="CF129" s="430">
        <f t="shared" si="170"/>
        <v>0</v>
      </c>
      <c r="CG129" s="1450"/>
      <c r="CH129" s="440" t="str">
        <f t="shared" si="171"/>
        <v>N</v>
      </c>
      <c r="CI129" s="528" t="str">
        <f t="shared" si="182"/>
        <v>Stuffed Chillie</v>
      </c>
      <c r="CJ129" s="565" t="str">
        <f t="shared" si="182"/>
        <v>SE6</v>
      </c>
      <c r="CK129" s="269">
        <f>'Delivery Summary'!D51</f>
        <v>0</v>
      </c>
      <c r="CL129" s="428"/>
      <c r="CM129" s="428"/>
      <c r="CN129" s="428"/>
      <c r="CO129" s="428"/>
      <c r="CP129" s="428"/>
      <c r="CQ129" s="428"/>
      <c r="CR129" s="428"/>
      <c r="CS129" s="428"/>
      <c r="CT129" s="428"/>
      <c r="CU129" s="428"/>
      <c r="CV129" s="428"/>
      <c r="CW129" s="428"/>
      <c r="CX129" s="428"/>
      <c r="CY129" s="428"/>
      <c r="CZ129" s="429"/>
      <c r="DA129" s="430">
        <f t="shared" si="172"/>
        <v>0</v>
      </c>
      <c r="DB129" s="1450"/>
      <c r="DC129" s="5"/>
      <c r="DG129" s="5"/>
      <c r="DH129" s="5"/>
      <c r="DI129" s="5"/>
      <c r="DJ129" s="5"/>
      <c r="DK129" s="5"/>
      <c r="DL129" s="5"/>
      <c r="DM129" s="5"/>
      <c r="DN129" s="5"/>
      <c r="DO129" s="5"/>
      <c r="DP129" s="5"/>
      <c r="DQ129" s="5"/>
      <c r="DR129" s="5"/>
      <c r="DS129" s="5"/>
      <c r="DT129" s="5"/>
      <c r="DU129" s="5"/>
      <c r="DW129" s="5"/>
      <c r="EA129" s="5"/>
      <c r="EB129" s="5"/>
      <c r="EC129" s="5"/>
      <c r="ED129" s="5"/>
      <c r="EE129" s="5"/>
      <c r="EF129" s="5"/>
      <c r="EG129" s="5"/>
      <c r="EH129" s="5"/>
      <c r="EI129" s="5"/>
      <c r="EJ129" s="5"/>
      <c r="EK129" s="5"/>
      <c r="EL129" s="5"/>
      <c r="EM129" s="5"/>
      <c r="EN129" s="5"/>
      <c r="EO129" s="5"/>
      <c r="EQ129" s="5"/>
      <c r="EU129" s="5"/>
      <c r="EV129" s="5"/>
      <c r="EW129" s="5"/>
      <c r="EX129" s="5"/>
      <c r="EY129" s="5"/>
      <c r="EZ129" s="5"/>
      <c r="FA129" s="5"/>
      <c r="FB129" s="5"/>
      <c r="FC129" s="5"/>
      <c r="FD129" s="5"/>
      <c r="FE129" s="5"/>
      <c r="FF129" s="5"/>
      <c r="FG129" s="5"/>
      <c r="FH129" s="5"/>
      <c r="FI129" s="5"/>
    </row>
    <row r="130" spans="1:165" ht="20.100000000000001" customHeight="1" x14ac:dyDescent="0.25">
      <c r="A130" s="449" t="str">
        <f t="shared" si="163"/>
        <v>N</v>
      </c>
      <c r="B130" s="526" t="str">
        <f t="shared" si="178"/>
        <v>Vegetable Chinese Roll</v>
      </c>
      <c r="C130" s="565" t="str">
        <f t="shared" si="178"/>
        <v>SE7</v>
      </c>
      <c r="D130" s="269">
        <f>'Delivery Summary'!D52</f>
        <v>0</v>
      </c>
      <c r="E130" s="428"/>
      <c r="F130" s="428"/>
      <c r="G130" s="428"/>
      <c r="H130" s="428"/>
      <c r="I130" s="428"/>
      <c r="J130" s="428"/>
      <c r="K130" s="428"/>
      <c r="L130" s="428"/>
      <c r="M130" s="270"/>
      <c r="N130" s="428"/>
      <c r="O130" s="428"/>
      <c r="P130" s="428"/>
      <c r="Q130" s="428"/>
      <c r="R130" s="428"/>
      <c r="S130" s="429"/>
      <c r="T130" s="430">
        <f t="shared" si="164"/>
        <v>0</v>
      </c>
      <c r="U130" s="1450"/>
      <c r="W130" s="440" t="str">
        <f t="shared" si="165"/>
        <v>N</v>
      </c>
      <c r="X130" s="526" t="str">
        <f t="shared" si="179"/>
        <v>Vegetable Chinese Roll</v>
      </c>
      <c r="Y130" s="565" t="str">
        <f t="shared" si="179"/>
        <v>SE7</v>
      </c>
      <c r="Z130" s="269">
        <f>'Delivery Summary'!D52</f>
        <v>0</v>
      </c>
      <c r="AA130" s="428"/>
      <c r="AB130" s="428"/>
      <c r="AC130" s="428"/>
      <c r="AD130" s="428"/>
      <c r="AE130" s="428"/>
      <c r="AF130" s="428"/>
      <c r="AG130" s="428"/>
      <c r="AH130" s="428"/>
      <c r="AI130" s="270"/>
      <c r="AJ130" s="428"/>
      <c r="AK130" s="428"/>
      <c r="AL130" s="428"/>
      <c r="AM130" s="428"/>
      <c r="AN130" s="428"/>
      <c r="AO130" s="429"/>
      <c r="AP130" s="430">
        <f t="shared" si="166"/>
        <v>0</v>
      </c>
      <c r="AQ130" s="1450"/>
      <c r="AR130" s="440" t="str">
        <f t="shared" si="167"/>
        <v>N</v>
      </c>
      <c r="AS130" s="526" t="str">
        <f t="shared" si="180"/>
        <v>Vegetable Chinese Roll</v>
      </c>
      <c r="AT130" s="565" t="str">
        <f t="shared" si="180"/>
        <v>SE7</v>
      </c>
      <c r="AU130" s="269">
        <f>'Delivery Summary'!D52</f>
        <v>0</v>
      </c>
      <c r="AV130" s="428"/>
      <c r="AW130" s="428"/>
      <c r="AX130" s="428"/>
      <c r="AY130" s="428"/>
      <c r="AZ130" s="428"/>
      <c r="BA130" s="428"/>
      <c r="BB130" s="428"/>
      <c r="BC130" s="428"/>
      <c r="BD130" s="270"/>
      <c r="BE130" s="428"/>
      <c r="BF130" s="428"/>
      <c r="BG130" s="428"/>
      <c r="BH130" s="428"/>
      <c r="BI130" s="428"/>
      <c r="BJ130" s="429"/>
      <c r="BK130" s="430">
        <f t="shared" si="168"/>
        <v>0</v>
      </c>
      <c r="BL130" s="1450"/>
      <c r="BM130" s="440" t="str">
        <f t="shared" si="169"/>
        <v>N</v>
      </c>
      <c r="BN130" s="526" t="str">
        <f t="shared" si="181"/>
        <v>Vegetable Chinese Roll</v>
      </c>
      <c r="BO130" s="565" t="str">
        <f t="shared" si="181"/>
        <v>SE7</v>
      </c>
      <c r="BP130" s="269">
        <f>'Delivery Summary'!D52</f>
        <v>0</v>
      </c>
      <c r="BQ130" s="428"/>
      <c r="BR130" s="428"/>
      <c r="BS130" s="428"/>
      <c r="BT130" s="428"/>
      <c r="BU130" s="428"/>
      <c r="BV130" s="428"/>
      <c r="BW130" s="428"/>
      <c r="BX130" s="428"/>
      <c r="BY130" s="270"/>
      <c r="BZ130" s="428"/>
      <c r="CA130" s="428"/>
      <c r="CB130" s="428"/>
      <c r="CC130" s="428"/>
      <c r="CD130" s="428"/>
      <c r="CE130" s="429"/>
      <c r="CF130" s="430">
        <f t="shared" si="170"/>
        <v>0</v>
      </c>
      <c r="CG130" s="1450"/>
      <c r="CH130" s="440" t="str">
        <f t="shared" si="171"/>
        <v>N</v>
      </c>
      <c r="CI130" s="526" t="str">
        <f t="shared" si="182"/>
        <v>Vegetable Chinese Roll</v>
      </c>
      <c r="CJ130" s="565" t="str">
        <f t="shared" si="182"/>
        <v>SE7</v>
      </c>
      <c r="CK130" s="269">
        <f>'Delivery Summary'!D52</f>
        <v>0</v>
      </c>
      <c r="CL130" s="428"/>
      <c r="CM130" s="428"/>
      <c r="CN130" s="428"/>
      <c r="CO130" s="428"/>
      <c r="CP130" s="428"/>
      <c r="CQ130" s="428"/>
      <c r="CR130" s="428"/>
      <c r="CS130" s="428"/>
      <c r="CT130" s="270"/>
      <c r="CU130" s="428"/>
      <c r="CV130" s="428"/>
      <c r="CW130" s="428"/>
      <c r="CX130" s="428"/>
      <c r="CY130" s="428"/>
      <c r="CZ130" s="429"/>
      <c r="DA130" s="430">
        <f t="shared" si="172"/>
        <v>0</v>
      </c>
      <c r="DB130" s="1450"/>
      <c r="DC130" s="5"/>
      <c r="DG130" s="5"/>
      <c r="DH130" s="5"/>
      <c r="DI130" s="5"/>
      <c r="DJ130" s="5"/>
      <c r="DK130" s="5"/>
      <c r="DL130" s="5"/>
      <c r="DM130" s="5"/>
      <c r="DN130" s="5"/>
      <c r="DO130" s="5"/>
      <c r="DP130" s="5"/>
      <c r="DQ130" s="5"/>
      <c r="DR130" s="5"/>
      <c r="DS130" s="5"/>
      <c r="DT130" s="5"/>
      <c r="DU130" s="5"/>
      <c r="DW130" s="5"/>
      <c r="EA130" s="5"/>
      <c r="EB130" s="5"/>
      <c r="EC130" s="5"/>
      <c r="ED130" s="5"/>
      <c r="EE130" s="5"/>
      <c r="EF130" s="5"/>
      <c r="EG130" s="5"/>
      <c r="EH130" s="5"/>
      <c r="EI130" s="5"/>
      <c r="EJ130" s="5"/>
      <c r="EK130" s="5"/>
      <c r="EL130" s="5"/>
      <c r="EM130" s="5"/>
      <c r="EN130" s="5"/>
      <c r="EO130" s="5"/>
      <c r="EQ130" s="5"/>
      <c r="EU130" s="5"/>
      <c r="EV130" s="5"/>
      <c r="EW130" s="5"/>
      <c r="EX130" s="5"/>
      <c r="EY130" s="5"/>
      <c r="EZ130" s="5"/>
      <c r="FA130" s="5"/>
      <c r="FB130" s="5"/>
      <c r="FC130" s="5"/>
      <c r="FD130" s="5"/>
      <c r="FE130" s="5"/>
      <c r="FF130" s="5"/>
      <c r="FG130" s="5"/>
      <c r="FH130" s="5"/>
      <c r="FI130" s="5"/>
    </row>
    <row r="131" spans="1:165" ht="20.100000000000001" customHeight="1" x14ac:dyDescent="0.25">
      <c r="A131" s="449" t="str">
        <f t="shared" si="163"/>
        <v>Y</v>
      </c>
      <c r="B131" s="526" t="str">
        <f t="shared" si="178"/>
        <v>Fish Chinese Roll</v>
      </c>
      <c r="C131" s="565" t="str">
        <f t="shared" si="178"/>
        <v>SE8</v>
      </c>
      <c r="D131" s="269">
        <f>'Delivery Summary'!D53</f>
        <v>0</v>
      </c>
      <c r="E131" s="428"/>
      <c r="F131" s="428"/>
      <c r="G131" s="428">
        <v>0</v>
      </c>
      <c r="H131" s="428">
        <v>5</v>
      </c>
      <c r="I131" s="428">
        <v>5</v>
      </c>
      <c r="J131" s="428">
        <v>5</v>
      </c>
      <c r="K131" s="428">
        <v>5</v>
      </c>
      <c r="L131" s="428">
        <v>5</v>
      </c>
      <c r="M131" s="270">
        <v>10</v>
      </c>
      <c r="N131" s="428">
        <v>0</v>
      </c>
      <c r="O131" s="428">
        <v>5</v>
      </c>
      <c r="P131" s="428">
        <v>20</v>
      </c>
      <c r="Q131" s="428">
        <v>30</v>
      </c>
      <c r="R131" s="428">
        <v>15</v>
      </c>
      <c r="S131" s="429"/>
      <c r="T131" s="430">
        <f t="shared" si="164"/>
        <v>105</v>
      </c>
      <c r="U131" s="1450"/>
      <c r="W131" s="440" t="str">
        <f t="shared" si="165"/>
        <v>Y</v>
      </c>
      <c r="X131" s="526" t="str">
        <f t="shared" si="179"/>
        <v>Fish Chinese Roll</v>
      </c>
      <c r="Y131" s="565" t="str">
        <f t="shared" si="179"/>
        <v>SE8</v>
      </c>
      <c r="Z131" s="269">
        <f>'Delivery Summary'!D53</f>
        <v>0</v>
      </c>
      <c r="AA131" s="428"/>
      <c r="AB131" s="428"/>
      <c r="AC131" s="428">
        <v>0</v>
      </c>
      <c r="AD131" s="428">
        <v>5</v>
      </c>
      <c r="AE131" s="428">
        <v>5</v>
      </c>
      <c r="AF131" s="428">
        <v>5</v>
      </c>
      <c r="AG131" s="428">
        <v>5</v>
      </c>
      <c r="AH131" s="428">
        <v>5</v>
      </c>
      <c r="AI131" s="270">
        <v>10</v>
      </c>
      <c r="AJ131" s="428">
        <v>0</v>
      </c>
      <c r="AK131" s="428">
        <v>5</v>
      </c>
      <c r="AL131" s="428">
        <v>20</v>
      </c>
      <c r="AM131" s="428">
        <v>45</v>
      </c>
      <c r="AN131" s="428">
        <v>15</v>
      </c>
      <c r="AO131" s="429"/>
      <c r="AP131" s="430">
        <f t="shared" si="166"/>
        <v>120</v>
      </c>
      <c r="AQ131" s="1450"/>
      <c r="AR131" s="440" t="str">
        <f t="shared" si="167"/>
        <v>Y</v>
      </c>
      <c r="AS131" s="526" t="str">
        <f t="shared" si="180"/>
        <v>Fish Chinese Roll</v>
      </c>
      <c r="AT131" s="565" t="str">
        <f t="shared" si="180"/>
        <v>SE8</v>
      </c>
      <c r="AU131" s="269">
        <f>'Delivery Summary'!D53</f>
        <v>0</v>
      </c>
      <c r="AV131" s="428"/>
      <c r="AW131" s="428"/>
      <c r="AX131" s="428"/>
      <c r="AY131" s="428">
        <v>5</v>
      </c>
      <c r="AZ131" s="428">
        <v>5</v>
      </c>
      <c r="BA131" s="428">
        <v>5</v>
      </c>
      <c r="BB131" s="428">
        <v>5</v>
      </c>
      <c r="BC131" s="428">
        <v>5</v>
      </c>
      <c r="BD131" s="270">
        <v>10</v>
      </c>
      <c r="BE131" s="428">
        <v>0</v>
      </c>
      <c r="BF131" s="428">
        <v>10</v>
      </c>
      <c r="BG131" s="428">
        <v>25</v>
      </c>
      <c r="BH131" s="428">
        <v>30</v>
      </c>
      <c r="BI131" s="428">
        <v>15</v>
      </c>
      <c r="BJ131" s="429"/>
      <c r="BK131" s="430">
        <f t="shared" si="168"/>
        <v>115</v>
      </c>
      <c r="BL131" s="1450"/>
      <c r="BM131" s="440" t="str">
        <f t="shared" si="169"/>
        <v>Y</v>
      </c>
      <c r="BN131" s="526" t="str">
        <f t="shared" si="181"/>
        <v>Fish Chinese Roll</v>
      </c>
      <c r="BO131" s="565" t="str">
        <f t="shared" si="181"/>
        <v>SE8</v>
      </c>
      <c r="BP131" s="269">
        <f>'Delivery Summary'!D53</f>
        <v>0</v>
      </c>
      <c r="BQ131" s="428"/>
      <c r="BR131" s="428"/>
      <c r="BS131" s="428"/>
      <c r="BT131" s="428">
        <v>5</v>
      </c>
      <c r="BU131" s="428">
        <v>5</v>
      </c>
      <c r="BV131" s="428">
        <v>5</v>
      </c>
      <c r="BW131" s="428">
        <v>5</v>
      </c>
      <c r="BX131" s="428">
        <v>5</v>
      </c>
      <c r="BY131" s="270">
        <v>10</v>
      </c>
      <c r="BZ131" s="428">
        <v>0</v>
      </c>
      <c r="CA131" s="428">
        <v>10</v>
      </c>
      <c r="CB131" s="428">
        <v>10</v>
      </c>
      <c r="CC131" s="428">
        <v>20</v>
      </c>
      <c r="CD131" s="428">
        <v>10</v>
      </c>
      <c r="CE131" s="429"/>
      <c r="CF131" s="430">
        <f t="shared" si="170"/>
        <v>85</v>
      </c>
      <c r="CG131" s="1450"/>
      <c r="CH131" s="440" t="str">
        <f t="shared" si="171"/>
        <v>Y</v>
      </c>
      <c r="CI131" s="526" t="str">
        <f t="shared" si="182"/>
        <v>Fish Chinese Roll</v>
      </c>
      <c r="CJ131" s="565" t="str">
        <f t="shared" si="182"/>
        <v>SE8</v>
      </c>
      <c r="CK131" s="269">
        <f>'Delivery Summary'!D53</f>
        <v>0</v>
      </c>
      <c r="CL131" s="428">
        <v>0</v>
      </c>
      <c r="CM131" s="428"/>
      <c r="CN131" s="428"/>
      <c r="CO131" s="428"/>
      <c r="CP131" s="428"/>
      <c r="CQ131" s="428"/>
      <c r="CR131" s="428">
        <v>100</v>
      </c>
      <c r="CS131" s="428">
        <v>40</v>
      </c>
      <c r="CT131" s="270">
        <v>30</v>
      </c>
      <c r="CU131" s="428">
        <v>30</v>
      </c>
      <c r="CV131" s="428">
        <v>100</v>
      </c>
      <c r="CW131" s="428">
        <v>50</v>
      </c>
      <c r="CX131" s="428">
        <v>50</v>
      </c>
      <c r="CY131" s="428">
        <v>80</v>
      </c>
      <c r="CZ131" s="429"/>
      <c r="DA131" s="430">
        <f t="shared" si="172"/>
        <v>480</v>
      </c>
      <c r="DB131" s="1450"/>
      <c r="DC131" s="5"/>
      <c r="DG131" s="5"/>
      <c r="DH131" s="5"/>
      <c r="DI131" s="5"/>
      <c r="DJ131" s="5"/>
      <c r="DK131" s="5"/>
      <c r="DL131" s="5"/>
      <c r="DM131" s="5"/>
      <c r="DN131" s="5"/>
      <c r="DO131" s="5"/>
      <c r="DP131" s="5"/>
      <c r="DQ131" s="5"/>
      <c r="DR131" s="5"/>
      <c r="DS131" s="5"/>
      <c r="DT131" s="5"/>
      <c r="DU131" s="5"/>
      <c r="DW131" s="5"/>
      <c r="EA131" s="5"/>
      <c r="EB131" s="5"/>
      <c r="EC131" s="5"/>
      <c r="ED131" s="5"/>
      <c r="EE131" s="5"/>
      <c r="EF131" s="5"/>
      <c r="EG131" s="5"/>
      <c r="EH131" s="5"/>
      <c r="EI131" s="5"/>
      <c r="EJ131" s="5"/>
      <c r="EK131" s="5"/>
      <c r="EL131" s="5"/>
      <c r="EM131" s="5"/>
      <c r="EN131" s="5"/>
      <c r="EO131" s="5"/>
      <c r="EQ131" s="5"/>
      <c r="EU131" s="5"/>
      <c r="EV131" s="5"/>
      <c r="EW131" s="5"/>
      <c r="EX131" s="5"/>
      <c r="EY131" s="5"/>
      <c r="EZ131" s="5"/>
      <c r="FA131" s="5"/>
      <c r="FB131" s="5"/>
      <c r="FC131" s="5"/>
      <c r="FD131" s="5"/>
      <c r="FE131" s="5"/>
      <c r="FF131" s="5"/>
      <c r="FG131" s="5"/>
      <c r="FH131" s="5"/>
      <c r="FI131" s="5"/>
    </row>
    <row r="132" spans="1:165" ht="20.100000000000001" customHeight="1" x14ac:dyDescent="0.25">
      <c r="A132" s="449" t="str">
        <f t="shared" si="163"/>
        <v>Y</v>
      </c>
      <c r="B132" s="526" t="str">
        <f t="shared" si="178"/>
        <v>Chicken Chinese Roll</v>
      </c>
      <c r="C132" s="565" t="str">
        <f t="shared" si="178"/>
        <v>SE9</v>
      </c>
      <c r="D132" s="269">
        <f>'Delivery Summary'!D54</f>
        <v>0</v>
      </c>
      <c r="E132" s="428"/>
      <c r="F132" s="428"/>
      <c r="G132" s="428">
        <v>0</v>
      </c>
      <c r="H132" s="428">
        <v>5</v>
      </c>
      <c r="I132" s="428">
        <v>5</v>
      </c>
      <c r="J132" s="428">
        <v>5</v>
      </c>
      <c r="K132" s="428">
        <v>5</v>
      </c>
      <c r="L132" s="428">
        <v>5</v>
      </c>
      <c r="M132" s="270">
        <v>5</v>
      </c>
      <c r="N132" s="428">
        <v>0</v>
      </c>
      <c r="O132" s="428">
        <v>5</v>
      </c>
      <c r="P132" s="428">
        <v>10</v>
      </c>
      <c r="Q132" s="428">
        <v>20</v>
      </c>
      <c r="R132" s="428">
        <v>10</v>
      </c>
      <c r="S132" s="429"/>
      <c r="T132" s="430">
        <f t="shared" si="164"/>
        <v>75</v>
      </c>
      <c r="U132" s="1450"/>
      <c r="W132" s="440" t="str">
        <f t="shared" si="165"/>
        <v>Y</v>
      </c>
      <c r="X132" s="526" t="str">
        <f t="shared" si="179"/>
        <v>Chicken Chinese Roll</v>
      </c>
      <c r="Y132" s="565" t="str">
        <f t="shared" si="179"/>
        <v>SE9</v>
      </c>
      <c r="Z132" s="269">
        <f>'Delivery Summary'!D54</f>
        <v>0</v>
      </c>
      <c r="AA132" s="428"/>
      <c r="AB132" s="428"/>
      <c r="AC132" s="428">
        <v>0</v>
      </c>
      <c r="AD132" s="428">
        <v>5</v>
      </c>
      <c r="AE132" s="428">
        <v>5</v>
      </c>
      <c r="AF132" s="428">
        <v>5</v>
      </c>
      <c r="AG132" s="428">
        <v>5</v>
      </c>
      <c r="AH132" s="428">
        <v>5</v>
      </c>
      <c r="AI132" s="270">
        <v>5</v>
      </c>
      <c r="AJ132" s="428">
        <v>0</v>
      </c>
      <c r="AK132" s="428">
        <v>5</v>
      </c>
      <c r="AL132" s="428">
        <v>10</v>
      </c>
      <c r="AM132" s="428">
        <v>30</v>
      </c>
      <c r="AN132" s="428">
        <v>10</v>
      </c>
      <c r="AO132" s="429"/>
      <c r="AP132" s="430">
        <f t="shared" si="166"/>
        <v>85</v>
      </c>
      <c r="AQ132" s="1450"/>
      <c r="AR132" s="440" t="str">
        <f t="shared" si="167"/>
        <v>Y</v>
      </c>
      <c r="AS132" s="526" t="str">
        <f t="shared" si="180"/>
        <v>Chicken Chinese Roll</v>
      </c>
      <c r="AT132" s="565" t="str">
        <f t="shared" si="180"/>
        <v>SE9</v>
      </c>
      <c r="AU132" s="269">
        <f>'Delivery Summary'!D54</f>
        <v>0</v>
      </c>
      <c r="AV132" s="428"/>
      <c r="AW132" s="428"/>
      <c r="AX132" s="428"/>
      <c r="AY132" s="428">
        <v>5</v>
      </c>
      <c r="AZ132" s="428">
        <v>5</v>
      </c>
      <c r="BA132" s="428">
        <v>5</v>
      </c>
      <c r="BB132" s="428">
        <v>5</v>
      </c>
      <c r="BC132" s="428">
        <v>5</v>
      </c>
      <c r="BD132" s="270">
        <v>5</v>
      </c>
      <c r="BE132" s="428">
        <v>0</v>
      </c>
      <c r="BF132" s="428">
        <v>5</v>
      </c>
      <c r="BG132" s="428">
        <v>10</v>
      </c>
      <c r="BH132" s="428">
        <v>10</v>
      </c>
      <c r="BI132" s="428">
        <v>10</v>
      </c>
      <c r="BJ132" s="429"/>
      <c r="BK132" s="430">
        <f t="shared" si="168"/>
        <v>65</v>
      </c>
      <c r="BL132" s="1450"/>
      <c r="BM132" s="440" t="str">
        <f t="shared" si="169"/>
        <v>Y</v>
      </c>
      <c r="BN132" s="526" t="str">
        <f t="shared" si="181"/>
        <v>Chicken Chinese Roll</v>
      </c>
      <c r="BO132" s="565" t="str">
        <f t="shared" si="181"/>
        <v>SE9</v>
      </c>
      <c r="BP132" s="269">
        <f>'Delivery Summary'!D54</f>
        <v>0</v>
      </c>
      <c r="BQ132" s="428"/>
      <c r="BR132" s="428"/>
      <c r="BS132" s="428"/>
      <c r="BT132" s="428">
        <v>5</v>
      </c>
      <c r="BU132" s="428">
        <v>5</v>
      </c>
      <c r="BV132" s="428">
        <v>5</v>
      </c>
      <c r="BW132" s="428">
        <v>5</v>
      </c>
      <c r="BX132" s="428">
        <v>5</v>
      </c>
      <c r="BY132" s="270">
        <v>5</v>
      </c>
      <c r="BZ132" s="428">
        <v>0</v>
      </c>
      <c r="CA132" s="428">
        <v>5</v>
      </c>
      <c r="CB132" s="428">
        <v>10</v>
      </c>
      <c r="CC132" s="428">
        <v>10</v>
      </c>
      <c r="CD132" s="428">
        <v>10</v>
      </c>
      <c r="CE132" s="429"/>
      <c r="CF132" s="430">
        <f t="shared" si="170"/>
        <v>65</v>
      </c>
      <c r="CG132" s="1450"/>
      <c r="CH132" s="440" t="str">
        <f t="shared" si="171"/>
        <v>Y</v>
      </c>
      <c r="CI132" s="526" t="str">
        <f t="shared" si="182"/>
        <v>Chicken Chinese Roll</v>
      </c>
      <c r="CJ132" s="565" t="str">
        <f t="shared" si="182"/>
        <v>SE9</v>
      </c>
      <c r="CK132" s="269">
        <f>'Delivery Summary'!D54</f>
        <v>0</v>
      </c>
      <c r="CL132" s="428">
        <v>0</v>
      </c>
      <c r="CM132" s="428"/>
      <c r="CN132" s="428"/>
      <c r="CO132" s="428"/>
      <c r="CP132" s="428"/>
      <c r="CQ132" s="428"/>
      <c r="CR132" s="428">
        <v>25</v>
      </c>
      <c r="CS132" s="428">
        <v>20</v>
      </c>
      <c r="CT132" s="270">
        <v>10</v>
      </c>
      <c r="CU132" s="428">
        <v>10</v>
      </c>
      <c r="CV132" s="428">
        <v>40</v>
      </c>
      <c r="CW132" s="428">
        <v>20</v>
      </c>
      <c r="CX132" s="428">
        <v>20</v>
      </c>
      <c r="CY132" s="428">
        <v>20</v>
      </c>
      <c r="CZ132" s="429"/>
      <c r="DA132" s="430">
        <f t="shared" si="172"/>
        <v>165</v>
      </c>
      <c r="DB132" s="1450"/>
      <c r="DC132" s="5"/>
      <c r="DG132" s="5"/>
      <c r="DH132" s="5"/>
      <c r="DI132" s="5"/>
      <c r="DJ132" s="5"/>
      <c r="DK132" s="5"/>
      <c r="DL132" s="5"/>
      <c r="DM132" s="5"/>
      <c r="DN132" s="5"/>
      <c r="DO132" s="5"/>
      <c r="DP132" s="5"/>
      <c r="DQ132" s="5"/>
      <c r="DR132" s="5"/>
      <c r="DS132" s="5"/>
      <c r="DT132" s="5"/>
      <c r="DU132" s="5"/>
      <c r="DW132" s="5"/>
      <c r="EA132" s="5"/>
      <c r="EB132" s="5"/>
      <c r="EC132" s="5"/>
      <c r="ED132" s="5"/>
      <c r="EE132" s="5"/>
      <c r="EF132" s="5"/>
      <c r="EG132" s="5"/>
      <c r="EH132" s="5"/>
      <c r="EI132" s="5"/>
      <c r="EJ132" s="5"/>
      <c r="EK132" s="5"/>
      <c r="EL132" s="5"/>
      <c r="EM132" s="5"/>
      <c r="EN132" s="5"/>
      <c r="EO132" s="5"/>
      <c r="EQ132" s="5"/>
      <c r="EU132" s="5"/>
      <c r="EV132" s="5"/>
      <c r="EW132" s="5"/>
      <c r="EX132" s="5"/>
      <c r="EY132" s="5"/>
      <c r="EZ132" s="5"/>
      <c r="FA132" s="5"/>
      <c r="FB132" s="5"/>
      <c r="FC132" s="5"/>
      <c r="FD132" s="5"/>
      <c r="FE132" s="5"/>
      <c r="FF132" s="5"/>
      <c r="FG132" s="5"/>
      <c r="FH132" s="5"/>
      <c r="FI132" s="5"/>
    </row>
    <row r="133" spans="1:165" ht="20.100000000000001" customHeight="1" x14ac:dyDescent="0.25">
      <c r="A133" s="449" t="str">
        <f t="shared" si="163"/>
        <v>Y</v>
      </c>
      <c r="B133" s="526" t="str">
        <f t="shared" si="178"/>
        <v>Egg &amp; Fish Chinese Roll</v>
      </c>
      <c r="C133" s="565" t="str">
        <f t="shared" si="178"/>
        <v>SE12</v>
      </c>
      <c r="D133" s="269">
        <f>'Delivery Summary'!D55</f>
        <v>0</v>
      </c>
      <c r="E133" s="428"/>
      <c r="F133" s="428"/>
      <c r="G133" s="428">
        <v>0</v>
      </c>
      <c r="H133" s="428">
        <v>5</v>
      </c>
      <c r="I133" s="428">
        <v>5</v>
      </c>
      <c r="J133" s="428">
        <v>5</v>
      </c>
      <c r="K133" s="428">
        <v>5</v>
      </c>
      <c r="L133" s="428">
        <v>5</v>
      </c>
      <c r="M133" s="270">
        <v>10</v>
      </c>
      <c r="N133" s="428">
        <v>0</v>
      </c>
      <c r="O133" s="428">
        <v>5</v>
      </c>
      <c r="P133" s="428">
        <v>10</v>
      </c>
      <c r="Q133" s="428">
        <v>20</v>
      </c>
      <c r="R133" s="428">
        <v>10</v>
      </c>
      <c r="S133" s="429"/>
      <c r="T133" s="430">
        <f t="shared" si="164"/>
        <v>80</v>
      </c>
      <c r="U133" s="1450"/>
      <c r="W133" s="440" t="str">
        <f t="shared" si="165"/>
        <v>Y</v>
      </c>
      <c r="X133" s="526" t="str">
        <f t="shared" si="179"/>
        <v>Egg &amp; Fish Chinese Roll</v>
      </c>
      <c r="Y133" s="565" t="str">
        <f t="shared" si="179"/>
        <v>SE12</v>
      </c>
      <c r="Z133" s="269">
        <f>'Delivery Summary'!D55</f>
        <v>0</v>
      </c>
      <c r="AA133" s="428"/>
      <c r="AB133" s="428"/>
      <c r="AC133" s="428">
        <v>0</v>
      </c>
      <c r="AD133" s="428">
        <v>5</v>
      </c>
      <c r="AE133" s="428">
        <v>5</v>
      </c>
      <c r="AF133" s="428">
        <v>5</v>
      </c>
      <c r="AG133" s="428">
        <v>5</v>
      </c>
      <c r="AH133" s="428">
        <v>5</v>
      </c>
      <c r="AI133" s="270">
        <v>10</v>
      </c>
      <c r="AJ133" s="428">
        <v>0</v>
      </c>
      <c r="AK133" s="428">
        <v>5</v>
      </c>
      <c r="AL133" s="428">
        <v>10</v>
      </c>
      <c r="AM133" s="428">
        <v>30</v>
      </c>
      <c r="AN133" s="428">
        <v>10</v>
      </c>
      <c r="AO133" s="429"/>
      <c r="AP133" s="430">
        <f t="shared" si="166"/>
        <v>90</v>
      </c>
      <c r="AQ133" s="1450"/>
      <c r="AR133" s="440" t="str">
        <f t="shared" si="167"/>
        <v>Y</v>
      </c>
      <c r="AS133" s="526" t="str">
        <f t="shared" si="180"/>
        <v>Egg &amp; Fish Chinese Roll</v>
      </c>
      <c r="AT133" s="565" t="str">
        <f t="shared" si="180"/>
        <v>SE12</v>
      </c>
      <c r="AU133" s="269">
        <f>'Delivery Summary'!D55</f>
        <v>0</v>
      </c>
      <c r="AV133" s="428"/>
      <c r="AW133" s="428"/>
      <c r="AX133" s="428"/>
      <c r="AY133" s="428">
        <v>5</v>
      </c>
      <c r="AZ133" s="428">
        <v>5</v>
      </c>
      <c r="BA133" s="428">
        <v>5</v>
      </c>
      <c r="BB133" s="428">
        <v>5</v>
      </c>
      <c r="BC133" s="428">
        <v>5</v>
      </c>
      <c r="BD133" s="270">
        <v>10</v>
      </c>
      <c r="BE133" s="428">
        <v>0</v>
      </c>
      <c r="BF133" s="428">
        <v>5</v>
      </c>
      <c r="BG133" s="428">
        <v>10</v>
      </c>
      <c r="BH133" s="428">
        <v>10</v>
      </c>
      <c r="BI133" s="428">
        <v>10</v>
      </c>
      <c r="BJ133" s="429"/>
      <c r="BK133" s="430">
        <f t="shared" si="168"/>
        <v>70</v>
      </c>
      <c r="BL133" s="1450"/>
      <c r="BM133" s="440" t="str">
        <f t="shared" si="169"/>
        <v>Y</v>
      </c>
      <c r="BN133" s="526" t="str">
        <f t="shared" si="181"/>
        <v>Egg &amp; Fish Chinese Roll</v>
      </c>
      <c r="BO133" s="565" t="str">
        <f t="shared" si="181"/>
        <v>SE12</v>
      </c>
      <c r="BP133" s="269">
        <f>'Delivery Summary'!D55</f>
        <v>0</v>
      </c>
      <c r="BQ133" s="428"/>
      <c r="BR133" s="428"/>
      <c r="BS133" s="428"/>
      <c r="BT133" s="428">
        <v>5</v>
      </c>
      <c r="BU133" s="428">
        <v>5</v>
      </c>
      <c r="BV133" s="428">
        <v>5</v>
      </c>
      <c r="BW133" s="428">
        <v>5</v>
      </c>
      <c r="BX133" s="428">
        <v>5</v>
      </c>
      <c r="BY133" s="270">
        <v>10</v>
      </c>
      <c r="BZ133" s="428">
        <v>0</v>
      </c>
      <c r="CA133" s="428">
        <v>5</v>
      </c>
      <c r="CB133" s="428">
        <v>10</v>
      </c>
      <c r="CC133" s="428">
        <v>10</v>
      </c>
      <c r="CD133" s="428">
        <v>10</v>
      </c>
      <c r="CE133" s="429"/>
      <c r="CF133" s="430">
        <f t="shared" si="170"/>
        <v>70</v>
      </c>
      <c r="CG133" s="1450"/>
      <c r="CH133" s="440" t="str">
        <f t="shared" si="171"/>
        <v>N</v>
      </c>
      <c r="CI133" s="526" t="str">
        <f t="shared" si="182"/>
        <v>Egg &amp; Fish Chinese Roll</v>
      </c>
      <c r="CJ133" s="565" t="str">
        <f t="shared" si="182"/>
        <v>SE12</v>
      </c>
      <c r="CK133" s="269">
        <f>'Delivery Summary'!D55</f>
        <v>0</v>
      </c>
      <c r="CL133" s="428"/>
      <c r="CM133" s="428"/>
      <c r="CN133" s="428"/>
      <c r="CO133" s="428"/>
      <c r="CP133" s="428"/>
      <c r="CQ133" s="428"/>
      <c r="CR133" s="428"/>
      <c r="CS133" s="428"/>
      <c r="CT133" s="270"/>
      <c r="CU133" s="428"/>
      <c r="CV133" s="428"/>
      <c r="CW133" s="428"/>
      <c r="CX133" s="428"/>
      <c r="CY133" s="428"/>
      <c r="CZ133" s="429"/>
      <c r="DA133" s="430">
        <f t="shared" si="172"/>
        <v>0</v>
      </c>
      <c r="DB133" s="1450"/>
      <c r="DC133" s="5"/>
      <c r="DG133" s="5"/>
      <c r="DH133" s="5"/>
      <c r="DI133" s="5"/>
      <c r="DJ133" s="5"/>
      <c r="DK133" s="5"/>
      <c r="DL133" s="5"/>
      <c r="DM133" s="5"/>
      <c r="DN133" s="5"/>
      <c r="DO133" s="5"/>
      <c r="DP133" s="5"/>
      <c r="DQ133" s="5"/>
      <c r="DR133" s="5"/>
      <c r="DS133" s="5"/>
      <c r="DT133" s="5"/>
      <c r="DU133" s="5"/>
      <c r="DW133" s="5"/>
      <c r="EA133" s="5"/>
      <c r="EB133" s="5"/>
      <c r="EC133" s="5"/>
      <c r="ED133" s="5"/>
      <c r="EE133" s="5"/>
      <c r="EF133" s="5"/>
      <c r="EG133" s="5"/>
      <c r="EH133" s="5"/>
      <c r="EI133" s="5"/>
      <c r="EJ133" s="5"/>
      <c r="EK133" s="5"/>
      <c r="EL133" s="5"/>
      <c r="EM133" s="5"/>
      <c r="EN133" s="5"/>
      <c r="EO133" s="5"/>
      <c r="EQ133" s="5"/>
      <c r="EU133" s="5"/>
      <c r="EV133" s="5"/>
      <c r="EW133" s="5"/>
      <c r="EX133" s="5"/>
      <c r="EY133" s="5"/>
      <c r="EZ133" s="5"/>
      <c r="FA133" s="5"/>
      <c r="FB133" s="5"/>
      <c r="FC133" s="5"/>
      <c r="FD133" s="5"/>
      <c r="FE133" s="5"/>
      <c r="FF133" s="5"/>
      <c r="FG133" s="5"/>
      <c r="FH133" s="5"/>
      <c r="FI133" s="5"/>
    </row>
    <row r="134" spans="1:165" ht="20.100000000000001" customHeight="1" x14ac:dyDescent="0.25">
      <c r="A134" s="449" t="str">
        <f t="shared" si="163"/>
        <v>N</v>
      </c>
      <c r="B134" s="526" t="str">
        <f t="shared" si="178"/>
        <v>Chicken Spring Roll</v>
      </c>
      <c r="C134" s="565" t="str">
        <f t="shared" si="178"/>
        <v>SE14</v>
      </c>
      <c r="D134" s="269">
        <f>'Delivery Summary'!D56</f>
        <v>0</v>
      </c>
      <c r="E134" s="428"/>
      <c r="F134" s="428"/>
      <c r="G134" s="428"/>
      <c r="H134" s="428"/>
      <c r="I134" s="428"/>
      <c r="J134" s="428"/>
      <c r="K134" s="428"/>
      <c r="L134" s="428"/>
      <c r="M134" s="270"/>
      <c r="N134" s="428"/>
      <c r="O134" s="428"/>
      <c r="P134" s="428"/>
      <c r="Q134" s="428"/>
      <c r="R134" s="428"/>
      <c r="S134" s="429"/>
      <c r="T134" s="430">
        <f t="shared" si="164"/>
        <v>0</v>
      </c>
      <c r="U134" s="1450"/>
      <c r="W134" s="440" t="str">
        <f t="shared" si="165"/>
        <v>N</v>
      </c>
      <c r="X134" s="526" t="str">
        <f t="shared" si="179"/>
        <v>Chicken Spring Roll</v>
      </c>
      <c r="Y134" s="565" t="str">
        <f t="shared" si="179"/>
        <v>SE14</v>
      </c>
      <c r="Z134" s="269">
        <f>'Delivery Summary'!D56</f>
        <v>0</v>
      </c>
      <c r="AA134" s="428"/>
      <c r="AB134" s="428"/>
      <c r="AC134" s="428"/>
      <c r="AD134" s="428"/>
      <c r="AE134" s="428"/>
      <c r="AF134" s="428"/>
      <c r="AG134" s="428"/>
      <c r="AH134" s="428"/>
      <c r="AI134" s="270"/>
      <c r="AJ134" s="428"/>
      <c r="AK134" s="428"/>
      <c r="AL134" s="428"/>
      <c r="AM134" s="428"/>
      <c r="AN134" s="428"/>
      <c r="AO134" s="429"/>
      <c r="AP134" s="430">
        <f t="shared" si="166"/>
        <v>0</v>
      </c>
      <c r="AQ134" s="1450"/>
      <c r="AR134" s="440" t="str">
        <f t="shared" si="167"/>
        <v>N</v>
      </c>
      <c r="AS134" s="526" t="str">
        <f t="shared" si="180"/>
        <v>Chicken Spring Roll</v>
      </c>
      <c r="AT134" s="565" t="str">
        <f t="shared" si="180"/>
        <v>SE14</v>
      </c>
      <c r="AU134" s="269">
        <f>'Delivery Summary'!D56</f>
        <v>0</v>
      </c>
      <c r="AV134" s="428"/>
      <c r="AW134" s="428"/>
      <c r="AX134" s="428"/>
      <c r="AY134" s="428"/>
      <c r="AZ134" s="428"/>
      <c r="BA134" s="428"/>
      <c r="BB134" s="428"/>
      <c r="BC134" s="428"/>
      <c r="BD134" s="270"/>
      <c r="BE134" s="428"/>
      <c r="BF134" s="428"/>
      <c r="BG134" s="428"/>
      <c r="BH134" s="428"/>
      <c r="BI134" s="428"/>
      <c r="BJ134" s="429"/>
      <c r="BK134" s="430">
        <f t="shared" si="168"/>
        <v>0</v>
      </c>
      <c r="BL134" s="1450"/>
      <c r="BM134" s="440" t="str">
        <f t="shared" si="169"/>
        <v>N</v>
      </c>
      <c r="BN134" s="526" t="str">
        <f t="shared" si="181"/>
        <v>Chicken Spring Roll</v>
      </c>
      <c r="BO134" s="565" t="str">
        <f t="shared" si="181"/>
        <v>SE14</v>
      </c>
      <c r="BP134" s="269">
        <f>'Delivery Summary'!D56</f>
        <v>0</v>
      </c>
      <c r="BQ134" s="428"/>
      <c r="BR134" s="428"/>
      <c r="BS134" s="428"/>
      <c r="BT134" s="428"/>
      <c r="BU134" s="428"/>
      <c r="BV134" s="428"/>
      <c r="BW134" s="428"/>
      <c r="BX134" s="428"/>
      <c r="BY134" s="270"/>
      <c r="BZ134" s="428"/>
      <c r="CA134" s="428"/>
      <c r="CB134" s="428"/>
      <c r="CC134" s="428"/>
      <c r="CD134" s="428"/>
      <c r="CE134" s="429"/>
      <c r="CF134" s="430">
        <f t="shared" si="170"/>
        <v>0</v>
      </c>
      <c r="CG134" s="1450"/>
      <c r="CH134" s="440" t="str">
        <f t="shared" si="171"/>
        <v>N</v>
      </c>
      <c r="CI134" s="526" t="str">
        <f t="shared" si="182"/>
        <v>Chicken Spring Roll</v>
      </c>
      <c r="CJ134" s="565" t="str">
        <f t="shared" si="182"/>
        <v>SE14</v>
      </c>
      <c r="CK134" s="269">
        <f>'Delivery Summary'!D56</f>
        <v>0</v>
      </c>
      <c r="CL134" s="428"/>
      <c r="CM134" s="428"/>
      <c r="CN134" s="428"/>
      <c r="CO134" s="428"/>
      <c r="CP134" s="428"/>
      <c r="CQ134" s="428"/>
      <c r="CR134" s="428"/>
      <c r="CS134" s="428"/>
      <c r="CT134" s="270"/>
      <c r="CU134" s="428"/>
      <c r="CV134" s="428"/>
      <c r="CW134" s="428"/>
      <c r="CX134" s="428"/>
      <c r="CY134" s="428"/>
      <c r="CZ134" s="429"/>
      <c r="DA134" s="430">
        <f t="shared" si="172"/>
        <v>0</v>
      </c>
      <c r="DB134" s="1450"/>
      <c r="DC134" s="5"/>
      <c r="DG134" s="5"/>
      <c r="DH134" s="5"/>
      <c r="DI134" s="5"/>
      <c r="DJ134" s="5"/>
      <c r="DK134" s="5"/>
      <c r="DL134" s="5"/>
      <c r="DM134" s="5"/>
      <c r="DN134" s="5"/>
      <c r="DO134" s="5"/>
      <c r="DP134" s="5"/>
      <c r="DQ134" s="5"/>
      <c r="DR134" s="5"/>
      <c r="DS134" s="5"/>
      <c r="DT134" s="5"/>
      <c r="DU134" s="5"/>
      <c r="DW134" s="5"/>
      <c r="EA134" s="5"/>
      <c r="EB134" s="5"/>
      <c r="EC134" s="5"/>
      <c r="ED134" s="5"/>
      <c r="EE134" s="5"/>
      <c r="EF134" s="5"/>
      <c r="EG134" s="5"/>
      <c r="EH134" s="5"/>
      <c r="EI134" s="5"/>
      <c r="EJ134" s="5"/>
      <c r="EK134" s="5"/>
      <c r="EL134" s="5"/>
      <c r="EM134" s="5"/>
      <c r="EN134" s="5"/>
      <c r="EO134" s="5"/>
      <c r="EQ134" s="5"/>
      <c r="EU134" s="5"/>
      <c r="EV134" s="5"/>
      <c r="EW134" s="5"/>
      <c r="EX134" s="5"/>
      <c r="EY134" s="5"/>
      <c r="EZ134" s="5"/>
      <c r="FA134" s="5"/>
      <c r="FB134" s="5"/>
      <c r="FC134" s="5"/>
      <c r="FD134" s="5"/>
      <c r="FE134" s="5"/>
      <c r="FF134" s="5"/>
      <c r="FG134" s="5"/>
      <c r="FH134" s="5"/>
      <c r="FI134" s="5"/>
    </row>
    <row r="135" spans="1:165" ht="20.100000000000001" customHeight="1" x14ac:dyDescent="0.25">
      <c r="A135" s="449" t="str">
        <f t="shared" si="163"/>
        <v>N</v>
      </c>
      <c r="B135" s="528" t="str">
        <f t="shared" si="178"/>
        <v>Prawn Savoury Roll</v>
      </c>
      <c r="C135" s="565" t="str">
        <f t="shared" si="178"/>
        <v>SE13</v>
      </c>
      <c r="D135" s="269">
        <f>'Delivery Summary'!D57</f>
        <v>0</v>
      </c>
      <c r="E135" s="428"/>
      <c r="F135" s="428"/>
      <c r="G135" s="428"/>
      <c r="H135" s="428"/>
      <c r="I135" s="428"/>
      <c r="J135" s="428"/>
      <c r="K135" s="428"/>
      <c r="L135" s="428"/>
      <c r="M135" s="428"/>
      <c r="N135" s="428"/>
      <c r="O135" s="428"/>
      <c r="P135" s="428"/>
      <c r="Q135" s="428"/>
      <c r="R135" s="428"/>
      <c r="S135" s="429"/>
      <c r="T135" s="430">
        <f t="shared" si="164"/>
        <v>0</v>
      </c>
      <c r="U135" s="1450"/>
      <c r="W135" s="440" t="str">
        <f t="shared" si="165"/>
        <v>N</v>
      </c>
      <c r="X135" s="528" t="str">
        <f t="shared" si="179"/>
        <v>Prawn Savoury Roll</v>
      </c>
      <c r="Y135" s="565" t="str">
        <f t="shared" si="179"/>
        <v>SE13</v>
      </c>
      <c r="Z135" s="269">
        <f>'Delivery Summary'!D57</f>
        <v>0</v>
      </c>
      <c r="AA135" s="428"/>
      <c r="AB135" s="428"/>
      <c r="AC135" s="428"/>
      <c r="AD135" s="428"/>
      <c r="AE135" s="428"/>
      <c r="AF135" s="428"/>
      <c r="AG135" s="428"/>
      <c r="AH135" s="428"/>
      <c r="AI135" s="428"/>
      <c r="AJ135" s="428"/>
      <c r="AK135" s="428"/>
      <c r="AL135" s="428"/>
      <c r="AM135" s="428"/>
      <c r="AN135" s="428"/>
      <c r="AO135" s="429"/>
      <c r="AP135" s="430">
        <f t="shared" si="166"/>
        <v>0</v>
      </c>
      <c r="AQ135" s="1450"/>
      <c r="AR135" s="440" t="str">
        <f t="shared" si="167"/>
        <v>N</v>
      </c>
      <c r="AS135" s="528" t="str">
        <f t="shared" si="180"/>
        <v>Prawn Savoury Roll</v>
      </c>
      <c r="AT135" s="565" t="str">
        <f t="shared" si="180"/>
        <v>SE13</v>
      </c>
      <c r="AU135" s="269">
        <f>'Delivery Summary'!D57</f>
        <v>0</v>
      </c>
      <c r="AV135" s="428"/>
      <c r="AW135" s="428"/>
      <c r="AX135" s="428"/>
      <c r="AY135" s="428"/>
      <c r="AZ135" s="428"/>
      <c r="BA135" s="428"/>
      <c r="BB135" s="428"/>
      <c r="BC135" s="428"/>
      <c r="BD135" s="428"/>
      <c r="BE135" s="428"/>
      <c r="BF135" s="428"/>
      <c r="BG135" s="428"/>
      <c r="BH135" s="428"/>
      <c r="BI135" s="428"/>
      <c r="BJ135" s="429"/>
      <c r="BK135" s="430">
        <f t="shared" si="168"/>
        <v>0</v>
      </c>
      <c r="BL135" s="1450"/>
      <c r="BM135" s="440" t="str">
        <f t="shared" si="169"/>
        <v>N</v>
      </c>
      <c r="BN135" s="528" t="str">
        <f t="shared" si="181"/>
        <v>Prawn Savoury Roll</v>
      </c>
      <c r="BO135" s="565" t="str">
        <f t="shared" si="181"/>
        <v>SE13</v>
      </c>
      <c r="BP135" s="269">
        <f>'Delivery Summary'!D57</f>
        <v>0</v>
      </c>
      <c r="BQ135" s="428"/>
      <c r="BR135" s="428"/>
      <c r="BS135" s="428"/>
      <c r="BT135" s="428"/>
      <c r="BU135" s="428"/>
      <c r="BV135" s="428"/>
      <c r="BW135" s="428"/>
      <c r="BX135" s="428"/>
      <c r="BY135" s="428"/>
      <c r="BZ135" s="428"/>
      <c r="CA135" s="428"/>
      <c r="CB135" s="428"/>
      <c r="CC135" s="428"/>
      <c r="CD135" s="428"/>
      <c r="CE135" s="429"/>
      <c r="CF135" s="430">
        <f t="shared" si="170"/>
        <v>0</v>
      </c>
      <c r="CG135" s="1450"/>
      <c r="CH135" s="440" t="str">
        <f t="shared" si="171"/>
        <v>N</v>
      </c>
      <c r="CI135" s="528" t="str">
        <f t="shared" si="182"/>
        <v>Prawn Savoury Roll</v>
      </c>
      <c r="CJ135" s="565" t="str">
        <f t="shared" si="182"/>
        <v>SE13</v>
      </c>
      <c r="CK135" s="269">
        <f>'Delivery Summary'!D57</f>
        <v>0</v>
      </c>
      <c r="CL135" s="428"/>
      <c r="CM135" s="428"/>
      <c r="CN135" s="428"/>
      <c r="CO135" s="428"/>
      <c r="CP135" s="428"/>
      <c r="CQ135" s="428"/>
      <c r="CR135" s="428"/>
      <c r="CS135" s="428"/>
      <c r="CT135" s="428"/>
      <c r="CU135" s="428"/>
      <c r="CV135" s="428"/>
      <c r="CW135" s="428"/>
      <c r="CX135" s="428"/>
      <c r="CY135" s="428"/>
      <c r="CZ135" s="429"/>
      <c r="DA135" s="430">
        <f t="shared" si="172"/>
        <v>0</v>
      </c>
      <c r="DB135" s="1450"/>
      <c r="DC135" s="5"/>
      <c r="DG135" s="5"/>
      <c r="DH135" s="5"/>
      <c r="DI135" s="5"/>
      <c r="DJ135" s="5"/>
      <c r="DK135" s="5"/>
      <c r="DL135" s="5"/>
      <c r="DM135" s="5"/>
      <c r="DN135" s="5"/>
      <c r="DO135" s="5"/>
      <c r="DP135" s="5"/>
      <c r="DQ135" s="5"/>
      <c r="DR135" s="5"/>
      <c r="DS135" s="5"/>
      <c r="DT135" s="5"/>
      <c r="DU135" s="5"/>
      <c r="DW135" s="5"/>
      <c r="EA135" s="5"/>
      <c r="EB135" s="5"/>
      <c r="EC135" s="5"/>
      <c r="ED135" s="5"/>
      <c r="EE135" s="5"/>
      <c r="EF135" s="5"/>
      <c r="EG135" s="5"/>
      <c r="EH135" s="5"/>
      <c r="EI135" s="5"/>
      <c r="EJ135" s="5"/>
      <c r="EK135" s="5"/>
      <c r="EL135" s="5"/>
      <c r="EM135" s="5"/>
      <c r="EN135" s="5"/>
      <c r="EO135" s="5"/>
      <c r="EQ135" s="5"/>
      <c r="EU135" s="5"/>
      <c r="EV135" s="5"/>
      <c r="EW135" s="5"/>
      <c r="EX135" s="5"/>
      <c r="EY135" s="5"/>
      <c r="EZ135" s="5"/>
      <c r="FA135" s="5"/>
      <c r="FB135" s="5"/>
      <c r="FC135" s="5"/>
      <c r="FD135" s="5"/>
      <c r="FE135" s="5"/>
      <c r="FF135" s="5"/>
      <c r="FG135" s="5"/>
      <c r="FH135" s="5"/>
      <c r="FI135" s="5"/>
    </row>
    <row r="136" spans="1:165" ht="20.100000000000001" customHeight="1" x14ac:dyDescent="0.25">
      <c r="A136" s="449" t="str">
        <f t="shared" si="163"/>
        <v>N</v>
      </c>
      <c r="B136" s="529" t="str">
        <f t="shared" si="178"/>
        <v>Butter Bread</v>
      </c>
      <c r="C136" s="565" t="str">
        <f t="shared" si="178"/>
        <v>BR11</v>
      </c>
      <c r="D136" s="269">
        <f>'Delivery Summary'!D58</f>
        <v>0</v>
      </c>
      <c r="E136" s="428"/>
      <c r="F136" s="428"/>
      <c r="G136" s="428"/>
      <c r="H136" s="428"/>
      <c r="I136" s="428"/>
      <c r="J136" s="428"/>
      <c r="K136" s="428"/>
      <c r="L136" s="428"/>
      <c r="M136" s="270"/>
      <c r="N136" s="428"/>
      <c r="O136" s="428"/>
      <c r="P136" s="428"/>
      <c r="Q136" s="428"/>
      <c r="R136" s="428"/>
      <c r="S136" s="429"/>
      <c r="T136" s="430">
        <f t="shared" si="164"/>
        <v>0</v>
      </c>
      <c r="U136" s="1450"/>
      <c r="W136" s="440" t="str">
        <f t="shared" si="165"/>
        <v>N</v>
      </c>
      <c r="X136" s="529" t="str">
        <f t="shared" si="179"/>
        <v>Butter Bread</v>
      </c>
      <c r="Y136" s="565" t="str">
        <f t="shared" si="179"/>
        <v>BR11</v>
      </c>
      <c r="Z136" s="269">
        <f>'Delivery Summary'!D58</f>
        <v>0</v>
      </c>
      <c r="AA136" s="428"/>
      <c r="AB136" s="428"/>
      <c r="AC136" s="428"/>
      <c r="AD136" s="428"/>
      <c r="AE136" s="428"/>
      <c r="AF136" s="428"/>
      <c r="AG136" s="428"/>
      <c r="AH136" s="428"/>
      <c r="AI136" s="270"/>
      <c r="AJ136" s="428"/>
      <c r="AK136" s="428"/>
      <c r="AL136" s="428"/>
      <c r="AM136" s="428"/>
      <c r="AN136" s="428"/>
      <c r="AO136" s="429"/>
      <c r="AP136" s="430">
        <f t="shared" si="166"/>
        <v>0</v>
      </c>
      <c r="AQ136" s="1450"/>
      <c r="AR136" s="440" t="str">
        <f t="shared" si="167"/>
        <v>N</v>
      </c>
      <c r="AS136" s="529" t="str">
        <f t="shared" si="180"/>
        <v>Butter Bread</v>
      </c>
      <c r="AT136" s="565" t="str">
        <f t="shared" si="180"/>
        <v>BR11</v>
      </c>
      <c r="AU136" s="269">
        <f>'Delivery Summary'!D58</f>
        <v>0</v>
      </c>
      <c r="AV136" s="428"/>
      <c r="AW136" s="428"/>
      <c r="AX136" s="428"/>
      <c r="AY136" s="428"/>
      <c r="AZ136" s="428"/>
      <c r="BA136" s="428"/>
      <c r="BB136" s="428"/>
      <c r="BC136" s="428"/>
      <c r="BD136" s="270"/>
      <c r="BE136" s="428"/>
      <c r="BF136" s="428"/>
      <c r="BG136" s="428"/>
      <c r="BH136" s="428"/>
      <c r="BI136" s="428"/>
      <c r="BJ136" s="429"/>
      <c r="BK136" s="430">
        <f t="shared" si="168"/>
        <v>0</v>
      </c>
      <c r="BL136" s="1450"/>
      <c r="BM136" s="440" t="str">
        <f t="shared" si="169"/>
        <v>N</v>
      </c>
      <c r="BN136" s="529" t="str">
        <f t="shared" si="181"/>
        <v>Butter Bread</v>
      </c>
      <c r="BO136" s="565" t="str">
        <f t="shared" si="181"/>
        <v>BR11</v>
      </c>
      <c r="BP136" s="269">
        <f>'Delivery Summary'!D58</f>
        <v>0</v>
      </c>
      <c r="BQ136" s="428"/>
      <c r="BR136" s="428"/>
      <c r="BS136" s="428"/>
      <c r="BT136" s="428"/>
      <c r="BU136" s="428"/>
      <c r="BV136" s="428"/>
      <c r="BW136" s="428"/>
      <c r="BX136" s="428"/>
      <c r="BY136" s="270"/>
      <c r="BZ136" s="428"/>
      <c r="CA136" s="428"/>
      <c r="CB136" s="428"/>
      <c r="CC136" s="428"/>
      <c r="CD136" s="428"/>
      <c r="CE136" s="429"/>
      <c r="CF136" s="430">
        <f t="shared" si="170"/>
        <v>0</v>
      </c>
      <c r="CG136" s="1450"/>
      <c r="CH136" s="440" t="str">
        <f t="shared" si="171"/>
        <v>N</v>
      </c>
      <c r="CI136" s="529" t="str">
        <f t="shared" si="182"/>
        <v>Butter Bread</v>
      </c>
      <c r="CJ136" s="565" t="str">
        <f t="shared" si="182"/>
        <v>BR11</v>
      </c>
      <c r="CK136" s="269">
        <f>'Delivery Summary'!D58</f>
        <v>0</v>
      </c>
      <c r="CL136" s="428"/>
      <c r="CM136" s="428"/>
      <c r="CN136" s="428"/>
      <c r="CO136" s="428"/>
      <c r="CP136" s="428"/>
      <c r="CQ136" s="428"/>
      <c r="CR136" s="428"/>
      <c r="CS136" s="428"/>
      <c r="CT136" s="270"/>
      <c r="CU136" s="428"/>
      <c r="CV136" s="428"/>
      <c r="CW136" s="428"/>
      <c r="CX136" s="428"/>
      <c r="CY136" s="428"/>
      <c r="CZ136" s="429"/>
      <c r="DA136" s="430">
        <f t="shared" si="172"/>
        <v>0</v>
      </c>
      <c r="DB136" s="1450"/>
      <c r="DC136" s="5"/>
      <c r="DG136" s="5"/>
      <c r="DH136" s="5"/>
      <c r="DI136" s="5"/>
      <c r="DJ136" s="5"/>
      <c r="DK136" s="5"/>
      <c r="DL136" s="5"/>
      <c r="DM136" s="5"/>
      <c r="DN136" s="5"/>
      <c r="DO136" s="5"/>
      <c r="DP136" s="5"/>
      <c r="DQ136" s="5"/>
      <c r="DR136" s="5"/>
      <c r="DS136" s="5"/>
      <c r="DT136" s="5"/>
      <c r="DU136" s="5"/>
      <c r="DW136" s="5"/>
      <c r="EA136" s="5"/>
      <c r="EB136" s="5"/>
      <c r="EC136" s="5"/>
      <c r="ED136" s="5"/>
      <c r="EE136" s="5"/>
      <c r="EF136" s="5"/>
      <c r="EG136" s="5"/>
      <c r="EH136" s="5"/>
      <c r="EI136" s="5"/>
      <c r="EJ136" s="5"/>
      <c r="EK136" s="5"/>
      <c r="EL136" s="5"/>
      <c r="EM136" s="5"/>
      <c r="EN136" s="5"/>
      <c r="EO136" s="5"/>
      <c r="EQ136" s="5"/>
      <c r="EU136" s="5"/>
      <c r="EV136" s="5"/>
      <c r="EW136" s="5"/>
      <c r="EX136" s="5"/>
      <c r="EY136" s="5"/>
      <c r="EZ136" s="5"/>
      <c r="FA136" s="5"/>
      <c r="FB136" s="5"/>
      <c r="FC136" s="5"/>
      <c r="FD136" s="5"/>
      <c r="FE136" s="5"/>
      <c r="FF136" s="5"/>
      <c r="FG136" s="5"/>
      <c r="FH136" s="5"/>
      <c r="FI136" s="5"/>
    </row>
    <row r="137" spans="1:165" ht="20.100000000000001" customHeight="1" x14ac:dyDescent="0.25">
      <c r="A137" s="449" t="str">
        <f t="shared" si="163"/>
        <v>N</v>
      </c>
      <c r="B137" s="529" t="str">
        <f t="shared" si="178"/>
        <v>Thati Paan</v>
      </c>
      <c r="C137" s="565" t="str">
        <f t="shared" si="178"/>
        <v>BR10</v>
      </c>
      <c r="D137" s="269">
        <f>'Delivery Summary'!D59</f>
        <v>0</v>
      </c>
      <c r="E137" s="428"/>
      <c r="F137" s="428"/>
      <c r="G137" s="428"/>
      <c r="H137" s="428"/>
      <c r="I137" s="428"/>
      <c r="J137" s="428"/>
      <c r="K137" s="428"/>
      <c r="L137" s="428"/>
      <c r="M137" s="270"/>
      <c r="N137" s="428"/>
      <c r="O137" s="428"/>
      <c r="P137" s="428"/>
      <c r="Q137" s="428"/>
      <c r="R137" s="428"/>
      <c r="S137" s="429"/>
      <c r="T137" s="430">
        <f t="shared" si="164"/>
        <v>0</v>
      </c>
      <c r="U137" s="1450"/>
      <c r="W137" s="440" t="str">
        <f t="shared" si="165"/>
        <v>N</v>
      </c>
      <c r="X137" s="529" t="str">
        <f t="shared" si="179"/>
        <v>Thati Paan</v>
      </c>
      <c r="Y137" s="565" t="str">
        <f t="shared" si="179"/>
        <v>BR10</v>
      </c>
      <c r="Z137" s="269">
        <f>'Delivery Summary'!D59</f>
        <v>0</v>
      </c>
      <c r="AA137" s="428"/>
      <c r="AB137" s="428"/>
      <c r="AC137" s="428"/>
      <c r="AD137" s="428"/>
      <c r="AE137" s="428"/>
      <c r="AF137" s="428"/>
      <c r="AG137" s="428"/>
      <c r="AH137" s="428"/>
      <c r="AI137" s="270"/>
      <c r="AJ137" s="428"/>
      <c r="AK137" s="428"/>
      <c r="AL137" s="428"/>
      <c r="AM137" s="428"/>
      <c r="AN137" s="428"/>
      <c r="AO137" s="429"/>
      <c r="AP137" s="430">
        <f t="shared" si="166"/>
        <v>0</v>
      </c>
      <c r="AQ137" s="1450"/>
      <c r="AR137" s="440" t="str">
        <f t="shared" si="167"/>
        <v>N</v>
      </c>
      <c r="AS137" s="529" t="str">
        <f t="shared" si="180"/>
        <v>Thati Paan</v>
      </c>
      <c r="AT137" s="565" t="str">
        <f t="shared" si="180"/>
        <v>BR10</v>
      </c>
      <c r="AU137" s="269">
        <f>'Delivery Summary'!D59</f>
        <v>0</v>
      </c>
      <c r="AV137" s="428"/>
      <c r="AW137" s="428"/>
      <c r="AX137" s="428"/>
      <c r="AY137" s="428"/>
      <c r="AZ137" s="428"/>
      <c r="BA137" s="428"/>
      <c r="BB137" s="428"/>
      <c r="BC137" s="428"/>
      <c r="BD137" s="270"/>
      <c r="BE137" s="428"/>
      <c r="BF137" s="428"/>
      <c r="BG137" s="428"/>
      <c r="BH137" s="428"/>
      <c r="BI137" s="428"/>
      <c r="BJ137" s="429"/>
      <c r="BK137" s="430">
        <f t="shared" si="168"/>
        <v>0</v>
      </c>
      <c r="BL137" s="1450"/>
      <c r="BM137" s="440" t="str">
        <f t="shared" si="169"/>
        <v>N</v>
      </c>
      <c r="BN137" s="529" t="str">
        <f t="shared" si="181"/>
        <v>Thati Paan</v>
      </c>
      <c r="BO137" s="565" t="str">
        <f t="shared" si="181"/>
        <v>BR10</v>
      </c>
      <c r="BP137" s="269">
        <f>'Delivery Summary'!D59</f>
        <v>0</v>
      </c>
      <c r="BQ137" s="428"/>
      <c r="BR137" s="428"/>
      <c r="BS137" s="428"/>
      <c r="BT137" s="428"/>
      <c r="BU137" s="428"/>
      <c r="BV137" s="428"/>
      <c r="BW137" s="428"/>
      <c r="BX137" s="428"/>
      <c r="BY137" s="270"/>
      <c r="BZ137" s="428"/>
      <c r="CA137" s="428"/>
      <c r="CB137" s="428"/>
      <c r="CC137" s="428"/>
      <c r="CD137" s="428"/>
      <c r="CE137" s="429"/>
      <c r="CF137" s="430">
        <f t="shared" si="170"/>
        <v>0</v>
      </c>
      <c r="CG137" s="1450"/>
      <c r="CH137" s="440" t="str">
        <f t="shared" si="171"/>
        <v>N</v>
      </c>
      <c r="CI137" s="529" t="str">
        <f t="shared" si="182"/>
        <v>Thati Paan</v>
      </c>
      <c r="CJ137" s="565" t="str">
        <f t="shared" si="182"/>
        <v>BR10</v>
      </c>
      <c r="CK137" s="269">
        <f>'Delivery Summary'!D59</f>
        <v>0</v>
      </c>
      <c r="CL137" s="428"/>
      <c r="CM137" s="428"/>
      <c r="CN137" s="428"/>
      <c r="CO137" s="428"/>
      <c r="CP137" s="428"/>
      <c r="CQ137" s="428"/>
      <c r="CR137" s="428"/>
      <c r="CS137" s="428"/>
      <c r="CT137" s="270"/>
      <c r="CU137" s="428"/>
      <c r="CV137" s="428"/>
      <c r="CW137" s="428"/>
      <c r="CX137" s="428"/>
      <c r="CY137" s="428"/>
      <c r="CZ137" s="429"/>
      <c r="DA137" s="430">
        <f t="shared" si="172"/>
        <v>0</v>
      </c>
      <c r="DB137" s="1450"/>
      <c r="DC137" s="5"/>
      <c r="DG137" s="5"/>
      <c r="DH137" s="5"/>
      <c r="DI137" s="5"/>
      <c r="DJ137" s="5"/>
      <c r="DK137" s="5"/>
      <c r="DL137" s="5"/>
      <c r="DM137" s="5"/>
      <c r="DN137" s="5"/>
      <c r="DO137" s="5"/>
      <c r="DP137" s="5"/>
      <c r="DQ137" s="5"/>
      <c r="DR137" s="5"/>
      <c r="DS137" s="5"/>
      <c r="DT137" s="5"/>
      <c r="DU137" s="5"/>
      <c r="DW137" s="5"/>
      <c r="EA137" s="5"/>
      <c r="EB137" s="5"/>
      <c r="EC137" s="5"/>
      <c r="ED137" s="5"/>
      <c r="EE137" s="5"/>
      <c r="EF137" s="5"/>
      <c r="EG137" s="5"/>
      <c r="EH137" s="5"/>
      <c r="EI137" s="5"/>
      <c r="EJ137" s="5"/>
      <c r="EK137" s="5"/>
      <c r="EL137" s="5"/>
      <c r="EM137" s="5"/>
      <c r="EN137" s="5"/>
      <c r="EO137" s="5"/>
      <c r="EQ137" s="5"/>
      <c r="EU137" s="5"/>
      <c r="EV137" s="5"/>
      <c r="EW137" s="5"/>
      <c r="EX137" s="5"/>
      <c r="EY137" s="5"/>
      <c r="EZ137" s="5"/>
      <c r="FA137" s="5"/>
      <c r="FB137" s="5"/>
      <c r="FC137" s="5"/>
      <c r="FD137" s="5"/>
      <c r="FE137" s="5"/>
      <c r="FF137" s="5"/>
      <c r="FG137" s="5"/>
      <c r="FH137" s="5"/>
      <c r="FI137" s="5"/>
    </row>
    <row r="138" spans="1:165" ht="20.100000000000001" customHeight="1" x14ac:dyDescent="0.25">
      <c r="A138" s="449" t="str">
        <f t="shared" si="163"/>
        <v>Y</v>
      </c>
      <c r="B138" s="528" t="str">
        <f t="shared" si="178"/>
        <v>Chicken Pattie</v>
      </c>
      <c r="C138" s="567" t="str">
        <f t="shared" si="178"/>
        <v>SE10</v>
      </c>
      <c r="D138" s="269">
        <f>'Delivery Summary'!D60</f>
        <v>0</v>
      </c>
      <c r="E138" s="434"/>
      <c r="F138" s="428"/>
      <c r="G138" s="428">
        <v>0</v>
      </c>
      <c r="H138" s="428">
        <v>2</v>
      </c>
      <c r="I138" s="428">
        <v>5</v>
      </c>
      <c r="J138" s="428">
        <v>5</v>
      </c>
      <c r="K138" s="428">
        <v>2</v>
      </c>
      <c r="L138" s="428">
        <v>2</v>
      </c>
      <c r="M138" s="270">
        <v>3</v>
      </c>
      <c r="N138" s="428">
        <v>0</v>
      </c>
      <c r="O138" s="428">
        <v>5</v>
      </c>
      <c r="P138" s="428">
        <v>5</v>
      </c>
      <c r="Q138" s="428">
        <v>5</v>
      </c>
      <c r="R138" s="428">
        <v>15</v>
      </c>
      <c r="S138" s="429"/>
      <c r="T138" s="430">
        <f t="shared" si="164"/>
        <v>49</v>
      </c>
      <c r="U138" s="1450"/>
      <c r="W138" s="440" t="str">
        <f t="shared" si="165"/>
        <v>Y</v>
      </c>
      <c r="X138" s="528" t="str">
        <f t="shared" si="179"/>
        <v>Chicken Pattie</v>
      </c>
      <c r="Y138" s="567" t="str">
        <f t="shared" si="179"/>
        <v>SE10</v>
      </c>
      <c r="Z138" s="269">
        <f>'Delivery Summary'!D60</f>
        <v>0</v>
      </c>
      <c r="AA138" s="1354"/>
      <c r="AB138" s="428"/>
      <c r="AC138" s="428">
        <v>0</v>
      </c>
      <c r="AD138" s="428">
        <v>2</v>
      </c>
      <c r="AE138" s="428">
        <v>5</v>
      </c>
      <c r="AF138" s="428">
        <v>5</v>
      </c>
      <c r="AG138" s="428">
        <v>2</v>
      </c>
      <c r="AH138" s="428">
        <v>2</v>
      </c>
      <c r="AI138" s="270">
        <v>3</v>
      </c>
      <c r="AJ138" s="428">
        <v>0</v>
      </c>
      <c r="AK138" s="428">
        <v>5</v>
      </c>
      <c r="AL138" s="428">
        <v>5</v>
      </c>
      <c r="AM138" s="428">
        <v>5</v>
      </c>
      <c r="AN138" s="428">
        <v>16</v>
      </c>
      <c r="AO138" s="429"/>
      <c r="AP138" s="430">
        <f t="shared" si="166"/>
        <v>50</v>
      </c>
      <c r="AQ138" s="1450"/>
      <c r="AR138" s="440" t="str">
        <f t="shared" si="167"/>
        <v>Y</v>
      </c>
      <c r="AS138" s="528" t="str">
        <f t="shared" si="180"/>
        <v>Chicken Pattie</v>
      </c>
      <c r="AT138" s="567" t="str">
        <f t="shared" si="180"/>
        <v>SE10</v>
      </c>
      <c r="AU138" s="269">
        <f>'Delivery Summary'!D60</f>
        <v>0</v>
      </c>
      <c r="AV138" s="434"/>
      <c r="AW138" s="428"/>
      <c r="AX138" s="428"/>
      <c r="AY138" s="428">
        <v>2</v>
      </c>
      <c r="AZ138" s="428">
        <v>5</v>
      </c>
      <c r="BA138" s="428">
        <v>5</v>
      </c>
      <c r="BB138" s="428">
        <v>5</v>
      </c>
      <c r="BC138" s="428">
        <v>2</v>
      </c>
      <c r="BD138" s="270">
        <v>3</v>
      </c>
      <c r="BE138" s="428">
        <v>0</v>
      </c>
      <c r="BF138" s="428">
        <v>5</v>
      </c>
      <c r="BG138" s="428">
        <v>5</v>
      </c>
      <c r="BH138" s="428">
        <v>10</v>
      </c>
      <c r="BI138" s="428">
        <v>10</v>
      </c>
      <c r="BJ138" s="429"/>
      <c r="BK138" s="430">
        <f t="shared" si="168"/>
        <v>52</v>
      </c>
      <c r="BL138" s="1450"/>
      <c r="BM138" s="440" t="str">
        <f t="shared" si="169"/>
        <v>Y</v>
      </c>
      <c r="BN138" s="528" t="str">
        <f t="shared" si="181"/>
        <v>Chicken Pattie</v>
      </c>
      <c r="BO138" s="567" t="str">
        <f t="shared" si="181"/>
        <v>SE10</v>
      </c>
      <c r="BP138" s="269">
        <f>'Delivery Summary'!D60</f>
        <v>0</v>
      </c>
      <c r="BQ138" s="434"/>
      <c r="BR138" s="428"/>
      <c r="BS138" s="428"/>
      <c r="BT138" s="428">
        <v>2</v>
      </c>
      <c r="BU138" s="428">
        <v>5</v>
      </c>
      <c r="BV138" s="428">
        <v>5</v>
      </c>
      <c r="BW138" s="428">
        <v>5</v>
      </c>
      <c r="BX138" s="428">
        <v>2</v>
      </c>
      <c r="BY138" s="270">
        <v>3</v>
      </c>
      <c r="BZ138" s="428">
        <v>0</v>
      </c>
      <c r="CA138" s="428">
        <v>5</v>
      </c>
      <c r="CB138" s="428">
        <v>5</v>
      </c>
      <c r="CC138" s="428">
        <v>10</v>
      </c>
      <c r="CD138" s="428">
        <v>13</v>
      </c>
      <c r="CE138" s="429"/>
      <c r="CF138" s="430">
        <f t="shared" si="170"/>
        <v>55</v>
      </c>
      <c r="CG138" s="1450"/>
      <c r="CH138" s="440" t="str">
        <f t="shared" si="171"/>
        <v>N</v>
      </c>
      <c r="CI138" s="528" t="str">
        <f t="shared" si="182"/>
        <v>Chicken Pattie</v>
      </c>
      <c r="CJ138" s="567" t="str">
        <f t="shared" si="182"/>
        <v>SE10</v>
      </c>
      <c r="CK138" s="269">
        <f>'Delivery Summary'!D60</f>
        <v>0</v>
      </c>
      <c r="CL138" s="428"/>
      <c r="CM138" s="428"/>
      <c r="CN138" s="428"/>
      <c r="CO138" s="428"/>
      <c r="CP138" s="428"/>
      <c r="CQ138" s="428"/>
      <c r="CR138" s="428"/>
      <c r="CS138" s="428"/>
      <c r="CT138" s="270"/>
      <c r="CU138" s="428"/>
      <c r="CV138" s="428"/>
      <c r="CW138" s="428"/>
      <c r="CX138" s="428"/>
      <c r="CY138" s="428"/>
      <c r="CZ138" s="429"/>
      <c r="DA138" s="430">
        <f t="shared" si="172"/>
        <v>0</v>
      </c>
      <c r="DB138" s="1450"/>
      <c r="DC138" s="5"/>
      <c r="DG138" s="5"/>
      <c r="DH138" s="5"/>
      <c r="DI138" s="5"/>
      <c r="DJ138" s="5"/>
      <c r="DK138" s="5"/>
      <c r="DL138" s="5"/>
      <c r="DM138" s="5"/>
      <c r="DN138" s="5"/>
      <c r="DO138" s="5"/>
      <c r="DP138" s="5"/>
      <c r="DQ138" s="5"/>
      <c r="DR138" s="5"/>
      <c r="DS138" s="5"/>
      <c r="DT138" s="5"/>
      <c r="DU138" s="5"/>
      <c r="DW138" s="5"/>
      <c r="EA138" s="5"/>
      <c r="EB138" s="5"/>
      <c r="EC138" s="5"/>
      <c r="ED138" s="5"/>
      <c r="EE138" s="5"/>
      <c r="EF138" s="5"/>
      <c r="EG138" s="5"/>
      <c r="EH138" s="5"/>
      <c r="EI138" s="5"/>
      <c r="EJ138" s="5"/>
      <c r="EK138" s="5"/>
      <c r="EL138" s="5"/>
      <c r="EM138" s="5"/>
      <c r="EN138" s="5"/>
      <c r="EO138" s="5"/>
      <c r="EQ138" s="5"/>
      <c r="EU138" s="5"/>
      <c r="EV138" s="5"/>
      <c r="EW138" s="5"/>
      <c r="EX138" s="5"/>
      <c r="EY138" s="5"/>
      <c r="EZ138" s="5"/>
      <c r="FA138" s="5"/>
      <c r="FB138" s="5"/>
      <c r="FC138" s="5"/>
      <c r="FD138" s="5"/>
      <c r="FE138" s="5"/>
      <c r="FF138" s="5"/>
      <c r="FG138" s="5"/>
      <c r="FH138" s="5"/>
      <c r="FI138" s="5"/>
    </row>
    <row r="139" spans="1:165" ht="20.100000000000001" customHeight="1" x14ac:dyDescent="0.25">
      <c r="A139" s="449" t="str">
        <f t="shared" si="163"/>
        <v>N</v>
      </c>
      <c r="B139" s="528" t="str">
        <f t="shared" si="178"/>
        <v>Vegetable Spring Roll</v>
      </c>
      <c r="C139" s="565" t="str">
        <f t="shared" si="178"/>
        <v>SE11</v>
      </c>
      <c r="D139" s="269">
        <f>'Delivery Summary'!D61</f>
        <v>0</v>
      </c>
      <c r="E139" s="428"/>
      <c r="F139" s="428"/>
      <c r="G139" s="428"/>
      <c r="H139" s="428"/>
      <c r="I139" s="428"/>
      <c r="J139" s="428"/>
      <c r="K139" s="428"/>
      <c r="L139" s="428"/>
      <c r="M139" s="428"/>
      <c r="N139" s="428"/>
      <c r="O139" s="428"/>
      <c r="P139" s="428"/>
      <c r="Q139" s="428"/>
      <c r="R139" s="428"/>
      <c r="S139" s="429"/>
      <c r="T139" s="430">
        <f t="shared" si="164"/>
        <v>0</v>
      </c>
      <c r="U139" s="1450"/>
      <c r="W139" s="440" t="str">
        <f t="shared" si="165"/>
        <v>N</v>
      </c>
      <c r="X139" s="528" t="str">
        <f t="shared" si="179"/>
        <v>Vegetable Spring Roll</v>
      </c>
      <c r="Y139" s="565" t="str">
        <f t="shared" si="179"/>
        <v>SE11</v>
      </c>
      <c r="Z139" s="269">
        <f>'Delivery Summary'!D61</f>
        <v>0</v>
      </c>
      <c r="AA139" s="428"/>
      <c r="AB139" s="428"/>
      <c r="AC139" s="428"/>
      <c r="AD139" s="428"/>
      <c r="AE139" s="428"/>
      <c r="AF139" s="428"/>
      <c r="AG139" s="428"/>
      <c r="AH139" s="428"/>
      <c r="AI139" s="428"/>
      <c r="AJ139" s="428"/>
      <c r="AK139" s="428"/>
      <c r="AL139" s="428"/>
      <c r="AM139" s="428"/>
      <c r="AN139" s="428"/>
      <c r="AO139" s="429"/>
      <c r="AP139" s="430">
        <f t="shared" si="166"/>
        <v>0</v>
      </c>
      <c r="AQ139" s="1450"/>
      <c r="AR139" s="440" t="str">
        <f t="shared" si="167"/>
        <v>N</v>
      </c>
      <c r="AS139" s="528" t="str">
        <f t="shared" si="180"/>
        <v>Vegetable Spring Roll</v>
      </c>
      <c r="AT139" s="565" t="str">
        <f t="shared" si="180"/>
        <v>SE11</v>
      </c>
      <c r="AU139" s="269">
        <f>'Delivery Summary'!D61</f>
        <v>0</v>
      </c>
      <c r="AV139" s="428"/>
      <c r="AW139" s="428"/>
      <c r="AX139" s="428"/>
      <c r="AY139" s="428"/>
      <c r="AZ139" s="428"/>
      <c r="BA139" s="428"/>
      <c r="BB139" s="428"/>
      <c r="BC139" s="428"/>
      <c r="BD139" s="428"/>
      <c r="BE139" s="428"/>
      <c r="BF139" s="428"/>
      <c r="BG139" s="428"/>
      <c r="BH139" s="428"/>
      <c r="BI139" s="428"/>
      <c r="BJ139" s="429"/>
      <c r="BK139" s="430">
        <f t="shared" si="168"/>
        <v>0</v>
      </c>
      <c r="BL139" s="1450"/>
      <c r="BM139" s="440" t="str">
        <f t="shared" si="169"/>
        <v>N</v>
      </c>
      <c r="BN139" s="528" t="str">
        <f t="shared" si="181"/>
        <v>Vegetable Spring Roll</v>
      </c>
      <c r="BO139" s="565" t="str">
        <f t="shared" si="181"/>
        <v>SE11</v>
      </c>
      <c r="BP139" s="269">
        <f>'Delivery Summary'!D61</f>
        <v>0</v>
      </c>
      <c r="BQ139" s="428"/>
      <c r="BR139" s="428"/>
      <c r="BS139" s="428"/>
      <c r="BT139" s="428"/>
      <c r="BU139" s="428"/>
      <c r="BV139" s="428"/>
      <c r="BW139" s="428"/>
      <c r="BX139" s="428"/>
      <c r="BY139" s="428"/>
      <c r="BZ139" s="428"/>
      <c r="CA139" s="428"/>
      <c r="CB139" s="428"/>
      <c r="CC139" s="428"/>
      <c r="CD139" s="428"/>
      <c r="CE139" s="429"/>
      <c r="CF139" s="430">
        <f t="shared" si="170"/>
        <v>0</v>
      </c>
      <c r="CG139" s="1450"/>
      <c r="CH139" s="440" t="str">
        <f t="shared" si="171"/>
        <v>N</v>
      </c>
      <c r="CI139" s="528" t="str">
        <f t="shared" si="182"/>
        <v>Vegetable Spring Roll</v>
      </c>
      <c r="CJ139" s="565" t="str">
        <f t="shared" si="182"/>
        <v>SE11</v>
      </c>
      <c r="CK139" s="269">
        <f>'Delivery Summary'!D61</f>
        <v>0</v>
      </c>
      <c r="CL139" s="428"/>
      <c r="CM139" s="428"/>
      <c r="CN139" s="428"/>
      <c r="CO139" s="428"/>
      <c r="CP139" s="428"/>
      <c r="CQ139" s="428"/>
      <c r="CR139" s="428"/>
      <c r="CS139" s="428"/>
      <c r="CT139" s="428"/>
      <c r="CU139" s="428"/>
      <c r="CV139" s="428"/>
      <c r="CW139" s="428"/>
      <c r="CX139" s="428"/>
      <c r="CY139" s="428"/>
      <c r="CZ139" s="429"/>
      <c r="DA139" s="430">
        <f t="shared" si="172"/>
        <v>0</v>
      </c>
      <c r="DB139" s="1450"/>
      <c r="DC139" s="5"/>
      <c r="DG139" s="5"/>
      <c r="DH139" s="5"/>
      <c r="DI139" s="5"/>
      <c r="DJ139" s="5"/>
      <c r="DK139" s="5"/>
      <c r="DL139" s="5"/>
      <c r="DM139" s="5"/>
      <c r="DN139" s="5"/>
      <c r="DO139" s="5"/>
      <c r="DP139" s="5"/>
      <c r="DQ139" s="5"/>
      <c r="DR139" s="5"/>
      <c r="DS139" s="5"/>
      <c r="DT139" s="5"/>
      <c r="DU139" s="5"/>
      <c r="DW139" s="5"/>
      <c r="EA139" s="5"/>
      <c r="EB139" s="5"/>
      <c r="EC139" s="5"/>
      <c r="ED139" s="5"/>
      <c r="EE139" s="5"/>
      <c r="EF139" s="5"/>
      <c r="EG139" s="5"/>
      <c r="EH139" s="5"/>
      <c r="EI139" s="5"/>
      <c r="EJ139" s="5"/>
      <c r="EK139" s="5"/>
      <c r="EL139" s="5"/>
      <c r="EM139" s="5"/>
      <c r="EN139" s="5"/>
      <c r="EO139" s="5"/>
      <c r="EQ139" s="5"/>
      <c r="EU139" s="5"/>
      <c r="EV139" s="5"/>
      <c r="EW139" s="5"/>
      <c r="EX139" s="5"/>
      <c r="EY139" s="5"/>
      <c r="EZ139" s="5"/>
      <c r="FA139" s="5"/>
      <c r="FB139" s="5"/>
      <c r="FC139" s="5"/>
      <c r="FD139" s="5"/>
      <c r="FE139" s="5"/>
      <c r="FF139" s="5"/>
      <c r="FG139" s="5"/>
      <c r="FH139" s="5"/>
      <c r="FI139" s="5"/>
    </row>
    <row r="140" spans="1:165" ht="20.100000000000001" customHeight="1" x14ac:dyDescent="0.25">
      <c r="A140" s="449" t="str">
        <f t="shared" si="163"/>
        <v>N</v>
      </c>
      <c r="B140" s="526" t="str">
        <f t="shared" si="178"/>
        <v>Vegetable Pizza</v>
      </c>
      <c r="C140" s="565" t="str">
        <f t="shared" si="178"/>
        <v>PZ1</v>
      </c>
      <c r="D140" s="269">
        <f>'Delivery Summary'!D62</f>
        <v>0</v>
      </c>
      <c r="E140" s="428"/>
      <c r="F140" s="428"/>
      <c r="G140" s="443"/>
      <c r="H140" s="428"/>
      <c r="I140" s="428"/>
      <c r="J140" s="428"/>
      <c r="K140" s="428"/>
      <c r="L140" s="428"/>
      <c r="M140" s="270"/>
      <c r="N140" s="428"/>
      <c r="O140" s="428"/>
      <c r="P140" s="428"/>
      <c r="Q140" s="428"/>
      <c r="R140" s="428"/>
      <c r="S140" s="429"/>
      <c r="T140" s="430">
        <f t="shared" si="164"/>
        <v>0</v>
      </c>
      <c r="U140" s="1450"/>
      <c r="W140" s="440" t="str">
        <f t="shared" si="165"/>
        <v>N</v>
      </c>
      <c r="X140" s="526" t="str">
        <f t="shared" si="179"/>
        <v>Vegetable Pizza</v>
      </c>
      <c r="Y140" s="565" t="str">
        <f t="shared" si="179"/>
        <v>PZ1</v>
      </c>
      <c r="Z140" s="269">
        <f>'Delivery Summary'!D62</f>
        <v>0</v>
      </c>
      <c r="AA140" s="428"/>
      <c r="AB140" s="428"/>
      <c r="AC140" s="428"/>
      <c r="AD140" s="428"/>
      <c r="AE140" s="428"/>
      <c r="AF140" s="428"/>
      <c r="AG140" s="428"/>
      <c r="AH140" s="428"/>
      <c r="AI140" s="270"/>
      <c r="AJ140" s="428"/>
      <c r="AK140" s="428"/>
      <c r="AL140" s="428"/>
      <c r="AM140" s="428"/>
      <c r="AN140" s="428"/>
      <c r="AO140" s="429"/>
      <c r="AP140" s="430">
        <f t="shared" si="166"/>
        <v>0</v>
      </c>
      <c r="AQ140" s="1450"/>
      <c r="AR140" s="440" t="str">
        <f t="shared" si="167"/>
        <v>N</v>
      </c>
      <c r="AS140" s="526" t="str">
        <f t="shared" si="180"/>
        <v>Vegetable Pizza</v>
      </c>
      <c r="AT140" s="565" t="str">
        <f t="shared" si="180"/>
        <v>PZ1</v>
      </c>
      <c r="AU140" s="269">
        <f>'Delivery Summary'!D62</f>
        <v>0</v>
      </c>
      <c r="AV140" s="428"/>
      <c r="AW140" s="428"/>
      <c r="AX140" s="443"/>
      <c r="AY140" s="428"/>
      <c r="AZ140" s="428"/>
      <c r="BA140" s="428"/>
      <c r="BB140" s="428"/>
      <c r="BC140" s="428"/>
      <c r="BD140" s="270"/>
      <c r="BE140" s="428"/>
      <c r="BF140" s="428"/>
      <c r="BG140" s="428"/>
      <c r="BH140" s="428"/>
      <c r="BI140" s="428"/>
      <c r="BJ140" s="429"/>
      <c r="BK140" s="430">
        <f t="shared" si="168"/>
        <v>0</v>
      </c>
      <c r="BL140" s="1450"/>
      <c r="BM140" s="440" t="str">
        <f t="shared" si="169"/>
        <v>N</v>
      </c>
      <c r="BN140" s="526" t="str">
        <f t="shared" si="181"/>
        <v>Vegetable Pizza</v>
      </c>
      <c r="BO140" s="565" t="str">
        <f t="shared" si="181"/>
        <v>PZ1</v>
      </c>
      <c r="BP140" s="269">
        <f>'Delivery Summary'!D62</f>
        <v>0</v>
      </c>
      <c r="BQ140" s="428"/>
      <c r="BR140" s="428"/>
      <c r="BS140" s="443"/>
      <c r="BT140" s="428"/>
      <c r="BU140" s="428"/>
      <c r="BV140" s="428"/>
      <c r="BW140" s="428"/>
      <c r="BX140" s="428"/>
      <c r="BY140" s="270"/>
      <c r="BZ140" s="428"/>
      <c r="CA140" s="428"/>
      <c r="CB140" s="428"/>
      <c r="CC140" s="428"/>
      <c r="CD140" s="428"/>
      <c r="CE140" s="429"/>
      <c r="CF140" s="430">
        <f t="shared" si="170"/>
        <v>0</v>
      </c>
      <c r="CG140" s="1450"/>
      <c r="CH140" s="440" t="str">
        <f t="shared" si="171"/>
        <v>N</v>
      </c>
      <c r="CI140" s="526" t="str">
        <f t="shared" si="182"/>
        <v>Vegetable Pizza</v>
      </c>
      <c r="CJ140" s="565" t="str">
        <f t="shared" si="182"/>
        <v>PZ1</v>
      </c>
      <c r="CK140" s="269">
        <f>'Delivery Summary'!D62</f>
        <v>0</v>
      </c>
      <c r="CL140" s="443"/>
      <c r="CM140" s="428"/>
      <c r="CN140" s="443"/>
      <c r="CO140" s="428"/>
      <c r="CP140" s="428"/>
      <c r="CQ140" s="428"/>
      <c r="CR140" s="428"/>
      <c r="CS140" s="428"/>
      <c r="CT140" s="270"/>
      <c r="CU140" s="428"/>
      <c r="CV140" s="428"/>
      <c r="CW140" s="428"/>
      <c r="CX140" s="428"/>
      <c r="CY140" s="428"/>
      <c r="CZ140" s="429"/>
      <c r="DA140" s="430">
        <f t="shared" si="172"/>
        <v>0</v>
      </c>
      <c r="DB140" s="1450"/>
      <c r="DC140" s="5"/>
      <c r="DG140" s="5"/>
      <c r="DH140" s="5"/>
      <c r="DI140" s="5"/>
      <c r="DJ140" s="5"/>
      <c r="DK140" s="5"/>
      <c r="DL140" s="5"/>
      <c r="DM140" s="5"/>
      <c r="DN140" s="5"/>
      <c r="DO140" s="5"/>
      <c r="DP140" s="5"/>
      <c r="DQ140" s="5"/>
      <c r="DR140" s="5"/>
      <c r="DS140" s="5"/>
      <c r="DT140" s="5"/>
      <c r="DU140" s="5"/>
      <c r="DW140" s="5"/>
      <c r="EA140" s="5"/>
      <c r="EB140" s="5"/>
      <c r="EC140" s="5"/>
      <c r="ED140" s="5"/>
      <c r="EE140" s="5"/>
      <c r="EF140" s="5"/>
      <c r="EG140" s="5"/>
      <c r="EH140" s="5"/>
      <c r="EI140" s="5"/>
      <c r="EJ140" s="5"/>
      <c r="EK140" s="5"/>
      <c r="EL140" s="5"/>
      <c r="EM140" s="5"/>
      <c r="EN140" s="5"/>
      <c r="EO140" s="5"/>
      <c r="EQ140" s="5"/>
      <c r="EU140" s="5"/>
      <c r="EV140" s="5"/>
      <c r="EW140" s="5"/>
      <c r="EX140" s="5"/>
      <c r="EY140" s="5"/>
      <c r="EZ140" s="5"/>
      <c r="FA140" s="5"/>
      <c r="FB140" s="5"/>
      <c r="FC140" s="5"/>
      <c r="FD140" s="5"/>
      <c r="FE140" s="5"/>
      <c r="FF140" s="5"/>
      <c r="FG140" s="5"/>
      <c r="FH140" s="5"/>
      <c r="FI140" s="5"/>
    </row>
    <row r="141" spans="1:165" ht="20.100000000000001" customHeight="1" x14ac:dyDescent="0.25">
      <c r="A141" s="449" t="str">
        <f t="shared" si="163"/>
        <v>N</v>
      </c>
      <c r="B141" s="531" t="str">
        <f t="shared" si="178"/>
        <v>Sausage Pizza</v>
      </c>
      <c r="C141" s="565" t="str">
        <f t="shared" si="178"/>
        <v>PZ2</v>
      </c>
      <c r="D141" s="269">
        <f>'Delivery Summary'!D63</f>
        <v>0</v>
      </c>
      <c r="E141" s="428"/>
      <c r="F141" s="428"/>
      <c r="G141" s="428"/>
      <c r="H141" s="428"/>
      <c r="I141" s="428"/>
      <c r="J141" s="428"/>
      <c r="K141" s="428"/>
      <c r="L141" s="428"/>
      <c r="M141" s="428"/>
      <c r="N141" s="428"/>
      <c r="O141" s="428"/>
      <c r="P141" s="428"/>
      <c r="Q141" s="428"/>
      <c r="R141" s="428"/>
      <c r="S141" s="429"/>
      <c r="T141" s="430">
        <f t="shared" si="164"/>
        <v>0</v>
      </c>
      <c r="U141" s="1450"/>
      <c r="W141" s="440" t="str">
        <f t="shared" si="165"/>
        <v>Y</v>
      </c>
      <c r="X141" s="531" t="str">
        <f t="shared" si="179"/>
        <v>Sausage Pizza</v>
      </c>
      <c r="Y141" s="565" t="str">
        <f t="shared" si="179"/>
        <v>PZ2</v>
      </c>
      <c r="Z141" s="269">
        <f>'Delivery Summary'!D63</f>
        <v>0</v>
      </c>
      <c r="AA141" s="428"/>
      <c r="AB141" s="428"/>
      <c r="AC141" s="428">
        <v>0</v>
      </c>
      <c r="AD141" s="428">
        <v>0</v>
      </c>
      <c r="AE141" s="428">
        <v>1</v>
      </c>
      <c r="AF141" s="428">
        <v>1</v>
      </c>
      <c r="AG141" s="428">
        <v>1</v>
      </c>
      <c r="AH141" s="428">
        <v>1</v>
      </c>
      <c r="AI141" s="428">
        <v>1</v>
      </c>
      <c r="AJ141" s="428">
        <v>1</v>
      </c>
      <c r="AK141" s="428">
        <v>1</v>
      </c>
      <c r="AL141" s="428">
        <v>1</v>
      </c>
      <c r="AM141" s="428">
        <v>2</v>
      </c>
      <c r="AN141" s="428">
        <v>2</v>
      </c>
      <c r="AO141" s="429"/>
      <c r="AP141" s="430">
        <f t="shared" si="166"/>
        <v>12</v>
      </c>
      <c r="AQ141" s="1450"/>
      <c r="AR141" s="440" t="str">
        <f t="shared" si="167"/>
        <v>Y</v>
      </c>
      <c r="AS141" s="531" t="str">
        <f t="shared" si="180"/>
        <v>Sausage Pizza</v>
      </c>
      <c r="AT141" s="565" t="str">
        <f t="shared" si="180"/>
        <v>PZ2</v>
      </c>
      <c r="AU141" s="269">
        <f>'Delivery Summary'!D63</f>
        <v>0</v>
      </c>
      <c r="AV141" s="428"/>
      <c r="AW141" s="428"/>
      <c r="AX141" s="428">
        <v>0</v>
      </c>
      <c r="AY141" s="428">
        <v>0</v>
      </c>
      <c r="AZ141" s="428">
        <v>2</v>
      </c>
      <c r="BA141" s="428">
        <v>2</v>
      </c>
      <c r="BB141" s="428">
        <v>2</v>
      </c>
      <c r="BC141" s="428">
        <v>1</v>
      </c>
      <c r="BD141" s="428">
        <v>2</v>
      </c>
      <c r="BE141" s="428">
        <v>2</v>
      </c>
      <c r="BF141" s="428">
        <v>2</v>
      </c>
      <c r="BG141" s="428">
        <v>3</v>
      </c>
      <c r="BH141" s="428">
        <v>3</v>
      </c>
      <c r="BI141" s="428">
        <v>5</v>
      </c>
      <c r="BJ141" s="429"/>
      <c r="BK141" s="430">
        <f t="shared" si="168"/>
        <v>24</v>
      </c>
      <c r="BL141" s="1450"/>
      <c r="BM141" s="440" t="str">
        <f t="shared" si="169"/>
        <v>Y</v>
      </c>
      <c r="BN141" s="531" t="str">
        <f t="shared" si="181"/>
        <v>Sausage Pizza</v>
      </c>
      <c r="BO141" s="565" t="str">
        <f t="shared" si="181"/>
        <v>PZ2</v>
      </c>
      <c r="BP141" s="269">
        <f>'Delivery Summary'!D63</f>
        <v>0</v>
      </c>
      <c r="BQ141" s="428"/>
      <c r="BR141" s="428"/>
      <c r="BS141" s="428">
        <v>0</v>
      </c>
      <c r="BT141" s="428">
        <v>0</v>
      </c>
      <c r="BU141" s="428">
        <v>2</v>
      </c>
      <c r="BV141" s="428">
        <v>2</v>
      </c>
      <c r="BW141" s="428">
        <v>2</v>
      </c>
      <c r="BX141" s="428">
        <v>1</v>
      </c>
      <c r="BY141" s="428">
        <v>2</v>
      </c>
      <c r="BZ141" s="428">
        <v>2</v>
      </c>
      <c r="CA141" s="428">
        <v>2</v>
      </c>
      <c r="CB141" s="428">
        <v>3</v>
      </c>
      <c r="CC141" s="428">
        <v>3</v>
      </c>
      <c r="CD141" s="428">
        <v>5</v>
      </c>
      <c r="CE141" s="429"/>
      <c r="CF141" s="430">
        <f t="shared" si="170"/>
        <v>24</v>
      </c>
      <c r="CG141" s="1450"/>
      <c r="CH141" s="440" t="str">
        <f t="shared" si="171"/>
        <v>Y</v>
      </c>
      <c r="CI141" s="531" t="str">
        <f t="shared" si="182"/>
        <v>Sausage Pizza</v>
      </c>
      <c r="CJ141" s="565" t="str">
        <f t="shared" si="182"/>
        <v>PZ2</v>
      </c>
      <c r="CK141" s="269">
        <f>'Delivery Summary'!D63</f>
        <v>0</v>
      </c>
      <c r="CL141" s="428">
        <v>0</v>
      </c>
      <c r="CM141" s="428"/>
      <c r="CN141" s="428"/>
      <c r="CO141" s="428"/>
      <c r="CP141" s="428"/>
      <c r="CQ141" s="428"/>
      <c r="CR141" s="428">
        <v>3</v>
      </c>
      <c r="CS141" s="428">
        <v>2</v>
      </c>
      <c r="CT141" s="428">
        <v>2</v>
      </c>
      <c r="CU141" s="428">
        <v>1</v>
      </c>
      <c r="CV141" s="428">
        <v>4</v>
      </c>
      <c r="CW141" s="428">
        <v>3</v>
      </c>
      <c r="CX141" s="428">
        <v>2</v>
      </c>
      <c r="CY141" s="428">
        <v>5</v>
      </c>
      <c r="CZ141" s="429"/>
      <c r="DA141" s="430">
        <f t="shared" si="172"/>
        <v>22</v>
      </c>
      <c r="DB141" s="1450"/>
      <c r="DC141" s="5"/>
      <c r="DG141" s="5"/>
      <c r="DH141" s="5"/>
      <c r="DI141" s="5"/>
      <c r="DJ141" s="5"/>
      <c r="DK141" s="5"/>
      <c r="DL141" s="5"/>
      <c r="DM141" s="5"/>
      <c r="DN141" s="5"/>
      <c r="DO141" s="5"/>
      <c r="DP141" s="5"/>
      <c r="DQ141" s="5"/>
      <c r="DR141" s="5"/>
      <c r="DS141" s="5"/>
      <c r="DT141" s="5"/>
      <c r="DU141" s="5"/>
      <c r="DW141" s="5"/>
      <c r="EA141" s="5"/>
      <c r="EB141" s="5"/>
      <c r="EC141" s="5"/>
      <c r="ED141" s="5"/>
      <c r="EE141" s="5"/>
      <c r="EF141" s="5"/>
      <c r="EG141" s="5"/>
      <c r="EH141" s="5"/>
      <c r="EI141" s="5"/>
      <c r="EJ141" s="5"/>
      <c r="EK141" s="5"/>
      <c r="EL141" s="5"/>
      <c r="EM141" s="5"/>
      <c r="EN141" s="5"/>
      <c r="EO141" s="5"/>
      <c r="EQ141" s="5"/>
      <c r="EU141" s="5"/>
      <c r="EV141" s="5"/>
      <c r="EW141" s="5"/>
      <c r="EX141" s="5"/>
      <c r="EY141" s="5"/>
      <c r="EZ141" s="5"/>
      <c r="FA141" s="5"/>
      <c r="FB141" s="5"/>
      <c r="FC141" s="5"/>
      <c r="FD141" s="5"/>
      <c r="FE141" s="5"/>
      <c r="FF141" s="5"/>
      <c r="FG141" s="5"/>
      <c r="FH141" s="5"/>
      <c r="FI141" s="5"/>
    </row>
    <row r="142" spans="1:165" ht="20.100000000000001" customHeight="1" x14ac:dyDescent="0.25">
      <c r="A142" s="449" t="str">
        <f t="shared" si="163"/>
        <v>N</v>
      </c>
      <c r="B142" s="526" t="str">
        <f t="shared" si="178"/>
        <v>Chicken Pizza</v>
      </c>
      <c r="C142" s="565" t="str">
        <f t="shared" si="178"/>
        <v>PZ3</v>
      </c>
      <c r="D142" s="269">
        <f>'Delivery Summary'!D64</f>
        <v>0</v>
      </c>
      <c r="E142" s="428"/>
      <c r="F142" s="428"/>
      <c r="G142" s="428"/>
      <c r="H142" s="428"/>
      <c r="I142" s="428"/>
      <c r="J142" s="428"/>
      <c r="K142" s="428"/>
      <c r="L142" s="428"/>
      <c r="M142" s="428"/>
      <c r="N142" s="428"/>
      <c r="O142" s="428"/>
      <c r="P142" s="428"/>
      <c r="Q142" s="428"/>
      <c r="R142" s="428"/>
      <c r="S142" s="429"/>
      <c r="T142" s="430">
        <f t="shared" si="164"/>
        <v>0</v>
      </c>
      <c r="U142" s="1450"/>
      <c r="W142" s="440" t="str">
        <f t="shared" si="165"/>
        <v>Y</v>
      </c>
      <c r="X142" s="526" t="str">
        <f t="shared" si="179"/>
        <v>Chicken Pizza</v>
      </c>
      <c r="Y142" s="565" t="str">
        <f t="shared" si="179"/>
        <v>PZ3</v>
      </c>
      <c r="Z142" s="269">
        <f>'Delivery Summary'!D64</f>
        <v>0</v>
      </c>
      <c r="AA142" s="428"/>
      <c r="AB142" s="428"/>
      <c r="AC142" s="428">
        <v>0</v>
      </c>
      <c r="AD142" s="428">
        <v>0</v>
      </c>
      <c r="AE142" s="428">
        <v>1</v>
      </c>
      <c r="AF142" s="428">
        <v>1</v>
      </c>
      <c r="AG142" s="428">
        <v>1</v>
      </c>
      <c r="AH142" s="428">
        <v>1</v>
      </c>
      <c r="AI142" s="428">
        <v>1</v>
      </c>
      <c r="AJ142" s="428">
        <v>1</v>
      </c>
      <c r="AK142" s="428">
        <v>1</v>
      </c>
      <c r="AL142" s="428">
        <v>1</v>
      </c>
      <c r="AM142" s="428">
        <v>2</v>
      </c>
      <c r="AN142" s="428">
        <v>2</v>
      </c>
      <c r="AO142" s="429"/>
      <c r="AP142" s="430">
        <f t="shared" si="166"/>
        <v>12</v>
      </c>
      <c r="AQ142" s="1450"/>
      <c r="AR142" s="440" t="str">
        <f t="shared" si="167"/>
        <v>Y</v>
      </c>
      <c r="AS142" s="526" t="str">
        <f t="shared" si="180"/>
        <v>Chicken Pizza</v>
      </c>
      <c r="AT142" s="565" t="str">
        <f t="shared" si="180"/>
        <v>PZ3</v>
      </c>
      <c r="AU142" s="269">
        <f>'Delivery Summary'!D64</f>
        <v>0</v>
      </c>
      <c r="AV142" s="428"/>
      <c r="AW142" s="428"/>
      <c r="AX142" s="443">
        <v>0</v>
      </c>
      <c r="AY142" s="428">
        <v>0</v>
      </c>
      <c r="AZ142" s="428">
        <v>2</v>
      </c>
      <c r="BA142" s="428">
        <v>2</v>
      </c>
      <c r="BB142" s="428">
        <v>2</v>
      </c>
      <c r="BC142" s="428">
        <v>1</v>
      </c>
      <c r="BD142" s="270">
        <v>2</v>
      </c>
      <c r="BE142" s="428">
        <v>2</v>
      </c>
      <c r="BF142" s="428">
        <v>2</v>
      </c>
      <c r="BG142" s="428">
        <v>3</v>
      </c>
      <c r="BH142" s="428">
        <v>3</v>
      </c>
      <c r="BI142" s="428">
        <v>5</v>
      </c>
      <c r="BJ142" s="429"/>
      <c r="BK142" s="430">
        <f t="shared" si="168"/>
        <v>24</v>
      </c>
      <c r="BL142" s="1450"/>
      <c r="BM142" s="440" t="str">
        <f t="shared" si="169"/>
        <v>Y</v>
      </c>
      <c r="BN142" s="526" t="str">
        <f t="shared" si="181"/>
        <v>Chicken Pizza</v>
      </c>
      <c r="BO142" s="565" t="str">
        <f t="shared" si="181"/>
        <v>PZ3</v>
      </c>
      <c r="BP142" s="269">
        <f>'Delivery Summary'!D64</f>
        <v>0</v>
      </c>
      <c r="BQ142" s="428"/>
      <c r="BR142" s="428"/>
      <c r="BS142" s="443">
        <v>0</v>
      </c>
      <c r="BT142" s="428">
        <v>0</v>
      </c>
      <c r="BU142" s="428">
        <v>2</v>
      </c>
      <c r="BV142" s="428">
        <v>2</v>
      </c>
      <c r="BW142" s="428">
        <v>2</v>
      </c>
      <c r="BX142" s="428">
        <v>1</v>
      </c>
      <c r="BY142" s="270">
        <v>2</v>
      </c>
      <c r="BZ142" s="428">
        <v>2</v>
      </c>
      <c r="CA142" s="428">
        <v>2</v>
      </c>
      <c r="CB142" s="428">
        <v>3</v>
      </c>
      <c r="CC142" s="428">
        <v>3</v>
      </c>
      <c r="CD142" s="428">
        <v>5</v>
      </c>
      <c r="CE142" s="429"/>
      <c r="CF142" s="430">
        <f t="shared" si="170"/>
        <v>24</v>
      </c>
      <c r="CG142" s="1450"/>
      <c r="CH142" s="440" t="str">
        <f t="shared" si="171"/>
        <v>Y</v>
      </c>
      <c r="CI142" s="526" t="str">
        <f t="shared" si="182"/>
        <v>Chicken Pizza</v>
      </c>
      <c r="CJ142" s="565" t="str">
        <f t="shared" si="182"/>
        <v>PZ3</v>
      </c>
      <c r="CK142" s="269">
        <f>'Delivery Summary'!D64</f>
        <v>0</v>
      </c>
      <c r="CL142" s="443">
        <v>0</v>
      </c>
      <c r="CM142" s="428"/>
      <c r="CN142" s="443"/>
      <c r="CO142" s="428"/>
      <c r="CP142" s="428"/>
      <c r="CQ142" s="428"/>
      <c r="CR142" s="428">
        <v>12</v>
      </c>
      <c r="CS142" s="428">
        <v>5</v>
      </c>
      <c r="CT142" s="270">
        <v>2</v>
      </c>
      <c r="CU142" s="428">
        <v>5</v>
      </c>
      <c r="CV142" s="428">
        <v>14</v>
      </c>
      <c r="CW142" s="428">
        <v>10</v>
      </c>
      <c r="CX142" s="428">
        <v>10</v>
      </c>
      <c r="CY142" s="428">
        <v>12</v>
      </c>
      <c r="CZ142" s="429"/>
      <c r="DA142" s="430">
        <f t="shared" si="172"/>
        <v>70</v>
      </c>
      <c r="DB142" s="1450"/>
      <c r="DC142" s="5"/>
      <c r="DG142" s="5"/>
      <c r="DH142" s="5"/>
      <c r="DI142" s="5"/>
      <c r="DJ142" s="5"/>
      <c r="DK142" s="5"/>
      <c r="DL142" s="5"/>
      <c r="DM142" s="5"/>
      <c r="DN142" s="5"/>
      <c r="DO142" s="5"/>
      <c r="DP142" s="5"/>
      <c r="DQ142" s="5"/>
      <c r="DR142" s="5"/>
      <c r="DS142" s="5"/>
      <c r="DT142" s="5"/>
      <c r="DU142" s="5"/>
      <c r="DW142" s="5"/>
      <c r="EA142" s="5"/>
      <c r="EB142" s="5"/>
      <c r="EC142" s="5"/>
      <c r="ED142" s="5"/>
      <c r="EE142" s="5"/>
      <c r="EF142" s="5"/>
      <c r="EG142" s="5"/>
      <c r="EH142" s="5"/>
      <c r="EI142" s="5"/>
      <c r="EJ142" s="5"/>
      <c r="EK142" s="5"/>
      <c r="EL142" s="5"/>
      <c r="EM142" s="5"/>
      <c r="EN142" s="5"/>
      <c r="EO142" s="5"/>
      <c r="EQ142" s="5"/>
      <c r="EU142" s="5"/>
      <c r="EV142" s="5"/>
      <c r="EW142" s="5"/>
      <c r="EX142" s="5"/>
      <c r="EY142" s="5"/>
      <c r="EZ142" s="5"/>
      <c r="FA142" s="5"/>
      <c r="FB142" s="5"/>
      <c r="FC142" s="5"/>
      <c r="FD142" s="5"/>
      <c r="FE142" s="5"/>
      <c r="FF142" s="5"/>
      <c r="FG142" s="5"/>
      <c r="FH142" s="5"/>
      <c r="FI142" s="5"/>
    </row>
    <row r="143" spans="1:165" ht="20.100000000000001" customHeight="1" x14ac:dyDescent="0.25">
      <c r="A143" s="449" t="str">
        <f t="shared" si="163"/>
        <v>N</v>
      </c>
      <c r="B143" s="526" t="str">
        <f t="shared" si="178"/>
        <v>Vegetable Pastry</v>
      </c>
      <c r="C143" s="565" t="str">
        <f t="shared" si="178"/>
        <v>PS1</v>
      </c>
      <c r="D143" s="269">
        <f>'Delivery Summary'!D65</f>
        <v>0</v>
      </c>
      <c r="E143" s="428"/>
      <c r="F143" s="428"/>
      <c r="G143" s="428"/>
      <c r="H143" s="428"/>
      <c r="I143" s="428"/>
      <c r="J143" s="428"/>
      <c r="K143" s="428"/>
      <c r="L143" s="428"/>
      <c r="M143" s="270"/>
      <c r="N143" s="428"/>
      <c r="O143" s="428"/>
      <c r="P143" s="428"/>
      <c r="Q143" s="428"/>
      <c r="R143" s="428"/>
      <c r="S143" s="429"/>
      <c r="T143" s="430">
        <f t="shared" si="164"/>
        <v>0</v>
      </c>
      <c r="U143" s="1450"/>
      <c r="W143" s="440" t="str">
        <f t="shared" si="165"/>
        <v>N</v>
      </c>
      <c r="X143" s="526" t="str">
        <f t="shared" si="179"/>
        <v>Vegetable Pastry</v>
      </c>
      <c r="Y143" s="565" t="str">
        <f t="shared" si="179"/>
        <v>PS1</v>
      </c>
      <c r="Z143" s="269">
        <f>'Delivery Summary'!D65</f>
        <v>0</v>
      </c>
      <c r="AA143" s="428"/>
      <c r="AB143" s="428"/>
      <c r="AC143" s="428"/>
      <c r="AD143" s="428"/>
      <c r="AE143" s="428"/>
      <c r="AF143" s="428"/>
      <c r="AG143" s="428"/>
      <c r="AH143" s="428"/>
      <c r="AI143" s="270"/>
      <c r="AJ143" s="428"/>
      <c r="AK143" s="428"/>
      <c r="AL143" s="428"/>
      <c r="AM143" s="428"/>
      <c r="AN143" s="428"/>
      <c r="AO143" s="429"/>
      <c r="AP143" s="430">
        <f t="shared" si="166"/>
        <v>0</v>
      </c>
      <c r="AQ143" s="1450"/>
      <c r="AR143" s="440" t="str">
        <f t="shared" si="167"/>
        <v>N</v>
      </c>
      <c r="AS143" s="526" t="str">
        <f t="shared" si="180"/>
        <v>Vegetable Pastry</v>
      </c>
      <c r="AT143" s="565" t="str">
        <f t="shared" si="180"/>
        <v>PS1</v>
      </c>
      <c r="AU143" s="269">
        <f>'Delivery Summary'!D65</f>
        <v>0</v>
      </c>
      <c r="AV143" s="428"/>
      <c r="AW143" s="428"/>
      <c r="AX143" s="428"/>
      <c r="AY143" s="428"/>
      <c r="AZ143" s="428"/>
      <c r="BA143" s="428"/>
      <c r="BB143" s="428"/>
      <c r="BC143" s="428"/>
      <c r="BD143" s="270"/>
      <c r="BE143" s="428"/>
      <c r="BF143" s="428"/>
      <c r="BG143" s="428"/>
      <c r="BH143" s="428"/>
      <c r="BI143" s="428"/>
      <c r="BJ143" s="429"/>
      <c r="BK143" s="430">
        <f t="shared" si="168"/>
        <v>0</v>
      </c>
      <c r="BL143" s="1450"/>
      <c r="BM143" s="440" t="str">
        <f t="shared" si="169"/>
        <v>N</v>
      </c>
      <c r="BN143" s="526" t="str">
        <f t="shared" si="181"/>
        <v>Vegetable Pastry</v>
      </c>
      <c r="BO143" s="565" t="str">
        <f t="shared" si="181"/>
        <v>PS1</v>
      </c>
      <c r="BP143" s="269">
        <f>'Delivery Summary'!D65</f>
        <v>0</v>
      </c>
      <c r="BQ143" s="428"/>
      <c r="BR143" s="428"/>
      <c r="BS143" s="428"/>
      <c r="BT143" s="428"/>
      <c r="BU143" s="428"/>
      <c r="BV143" s="428"/>
      <c r="BW143" s="428"/>
      <c r="BX143" s="428"/>
      <c r="BY143" s="270"/>
      <c r="BZ143" s="428"/>
      <c r="CA143" s="428"/>
      <c r="CB143" s="428"/>
      <c r="CC143" s="428"/>
      <c r="CD143" s="428"/>
      <c r="CE143" s="429"/>
      <c r="CF143" s="430">
        <f t="shared" si="170"/>
        <v>0</v>
      </c>
      <c r="CG143" s="1450"/>
      <c r="CH143" s="440" t="str">
        <f t="shared" si="171"/>
        <v>N</v>
      </c>
      <c r="CI143" s="526" t="str">
        <f t="shared" si="182"/>
        <v>Vegetable Pastry</v>
      </c>
      <c r="CJ143" s="565" t="str">
        <f t="shared" si="182"/>
        <v>PS1</v>
      </c>
      <c r="CK143" s="269">
        <f>'Delivery Summary'!D65</f>
        <v>0</v>
      </c>
      <c r="CL143" s="428"/>
      <c r="CM143" s="428"/>
      <c r="CN143" s="428"/>
      <c r="CO143" s="428"/>
      <c r="CP143" s="428"/>
      <c r="CQ143" s="428"/>
      <c r="CR143" s="428"/>
      <c r="CS143" s="428"/>
      <c r="CT143" s="270"/>
      <c r="CU143" s="428"/>
      <c r="CV143" s="428"/>
      <c r="CW143" s="428"/>
      <c r="CX143" s="428"/>
      <c r="CY143" s="428"/>
      <c r="CZ143" s="429"/>
      <c r="DA143" s="430">
        <f t="shared" si="172"/>
        <v>0</v>
      </c>
      <c r="DB143" s="1450"/>
      <c r="DC143" s="5"/>
      <c r="DG143" s="5"/>
      <c r="DH143" s="5"/>
      <c r="DI143" s="5"/>
      <c r="DJ143" s="5"/>
      <c r="DK143" s="5"/>
      <c r="DL143" s="5"/>
      <c r="DM143" s="5"/>
      <c r="DN143" s="5"/>
      <c r="DO143" s="5"/>
      <c r="DP143" s="5"/>
      <c r="DQ143" s="5"/>
      <c r="DR143" s="5"/>
      <c r="DS143" s="5"/>
      <c r="DT143" s="5"/>
      <c r="DU143" s="5"/>
      <c r="DW143" s="5"/>
      <c r="EA143" s="5"/>
      <c r="EB143" s="5"/>
      <c r="EC143" s="5"/>
      <c r="ED143" s="5"/>
      <c r="EE143" s="5"/>
      <c r="EF143" s="5"/>
      <c r="EG143" s="5"/>
      <c r="EH143" s="5"/>
      <c r="EI143" s="5"/>
      <c r="EJ143" s="5"/>
      <c r="EK143" s="5"/>
      <c r="EL143" s="5"/>
      <c r="EM143" s="5"/>
      <c r="EN143" s="5"/>
      <c r="EO143" s="5"/>
      <c r="EQ143" s="5"/>
      <c r="EU143" s="5"/>
      <c r="EV143" s="5"/>
      <c r="EW143" s="5"/>
      <c r="EX143" s="5"/>
      <c r="EY143" s="5"/>
      <c r="EZ143" s="5"/>
      <c r="FA143" s="5"/>
      <c r="FB143" s="5"/>
      <c r="FC143" s="5"/>
      <c r="FD143" s="5"/>
      <c r="FE143" s="5"/>
      <c r="FF143" s="5"/>
      <c r="FG143" s="5"/>
      <c r="FH143" s="5"/>
      <c r="FI143" s="5"/>
    </row>
    <row r="144" spans="1:165" ht="20.100000000000001" customHeight="1" x14ac:dyDescent="0.25">
      <c r="A144" s="449" t="str">
        <f t="shared" si="163"/>
        <v>Y</v>
      </c>
      <c r="B144" s="526" t="str">
        <f t="shared" si="178"/>
        <v>Fish Pastry</v>
      </c>
      <c r="C144" s="565" t="str">
        <f t="shared" si="178"/>
        <v>PS2</v>
      </c>
      <c r="D144" s="269">
        <f>'Delivery Summary'!D66</f>
        <v>0</v>
      </c>
      <c r="E144" s="428"/>
      <c r="F144" s="428"/>
      <c r="G144" s="428">
        <v>0</v>
      </c>
      <c r="H144" s="428">
        <v>0</v>
      </c>
      <c r="I144" s="428">
        <v>0</v>
      </c>
      <c r="J144" s="428">
        <v>0</v>
      </c>
      <c r="K144" s="428">
        <v>0</v>
      </c>
      <c r="L144" s="428">
        <v>0</v>
      </c>
      <c r="M144" s="270">
        <v>0</v>
      </c>
      <c r="N144" s="428">
        <v>5</v>
      </c>
      <c r="O144" s="428">
        <v>5</v>
      </c>
      <c r="P144" s="428">
        <v>10</v>
      </c>
      <c r="Q144" s="428">
        <v>10</v>
      </c>
      <c r="R144" s="428">
        <v>10</v>
      </c>
      <c r="S144" s="429"/>
      <c r="T144" s="430">
        <f t="shared" si="164"/>
        <v>40</v>
      </c>
      <c r="U144" s="1450"/>
      <c r="W144" s="440" t="str">
        <f t="shared" si="165"/>
        <v>Y</v>
      </c>
      <c r="X144" s="526" t="str">
        <f t="shared" si="179"/>
        <v>Fish Pastry</v>
      </c>
      <c r="Y144" s="565" t="str">
        <f t="shared" si="179"/>
        <v>PS2</v>
      </c>
      <c r="Z144" s="269">
        <f>'Delivery Summary'!D66</f>
        <v>0</v>
      </c>
      <c r="AA144" s="428"/>
      <c r="AB144" s="428"/>
      <c r="AC144" s="428">
        <v>0</v>
      </c>
      <c r="AD144" s="428">
        <v>0</v>
      </c>
      <c r="AE144" s="428">
        <v>0</v>
      </c>
      <c r="AF144" s="428">
        <v>0</v>
      </c>
      <c r="AG144" s="428">
        <v>0</v>
      </c>
      <c r="AH144" s="428">
        <v>0</v>
      </c>
      <c r="AI144" s="270">
        <v>0</v>
      </c>
      <c r="AJ144" s="428">
        <v>5</v>
      </c>
      <c r="AK144" s="428">
        <v>5</v>
      </c>
      <c r="AL144" s="428">
        <v>10</v>
      </c>
      <c r="AM144" s="428">
        <v>10</v>
      </c>
      <c r="AN144" s="428">
        <v>10</v>
      </c>
      <c r="AO144" s="429"/>
      <c r="AP144" s="430">
        <f t="shared" si="166"/>
        <v>40</v>
      </c>
      <c r="AQ144" s="1450"/>
      <c r="AR144" s="440" t="str">
        <f t="shared" si="167"/>
        <v>Y</v>
      </c>
      <c r="AS144" s="526" t="str">
        <f t="shared" si="180"/>
        <v>Fish Pastry</v>
      </c>
      <c r="AT144" s="565" t="str">
        <f t="shared" si="180"/>
        <v>PS2</v>
      </c>
      <c r="AU144" s="269">
        <f>'Delivery Summary'!D66</f>
        <v>0</v>
      </c>
      <c r="AV144" s="428"/>
      <c r="AW144" s="428"/>
      <c r="AX144" s="428"/>
      <c r="AY144" s="428">
        <v>2</v>
      </c>
      <c r="AZ144" s="428">
        <v>0</v>
      </c>
      <c r="BA144" s="428">
        <v>5</v>
      </c>
      <c r="BB144" s="428">
        <v>5</v>
      </c>
      <c r="BC144" s="428">
        <v>0</v>
      </c>
      <c r="BD144" s="270">
        <v>3</v>
      </c>
      <c r="BE144" s="428">
        <v>5</v>
      </c>
      <c r="BF144" s="428">
        <v>10</v>
      </c>
      <c r="BG144" s="428">
        <v>10</v>
      </c>
      <c r="BH144" s="428">
        <v>10</v>
      </c>
      <c r="BI144" s="428">
        <v>17</v>
      </c>
      <c r="BJ144" s="429"/>
      <c r="BK144" s="430">
        <f t="shared" si="168"/>
        <v>67</v>
      </c>
      <c r="BL144" s="1450"/>
      <c r="BM144" s="440" t="str">
        <f t="shared" si="169"/>
        <v>Y</v>
      </c>
      <c r="BN144" s="526" t="str">
        <f t="shared" si="181"/>
        <v>Fish Pastry</v>
      </c>
      <c r="BO144" s="565" t="str">
        <f t="shared" si="181"/>
        <v>PS2</v>
      </c>
      <c r="BP144" s="269">
        <f>'Delivery Summary'!D66</f>
        <v>0</v>
      </c>
      <c r="BQ144" s="428"/>
      <c r="BR144" s="428"/>
      <c r="BS144" s="428"/>
      <c r="BT144" s="428">
        <v>2</v>
      </c>
      <c r="BU144" s="428">
        <v>0</v>
      </c>
      <c r="BV144" s="428">
        <v>5</v>
      </c>
      <c r="BW144" s="428">
        <v>5</v>
      </c>
      <c r="BX144" s="428">
        <v>0</v>
      </c>
      <c r="BY144" s="270">
        <v>3</v>
      </c>
      <c r="BZ144" s="428">
        <v>5</v>
      </c>
      <c r="CA144" s="428">
        <v>5</v>
      </c>
      <c r="CB144" s="428">
        <v>5</v>
      </c>
      <c r="CC144" s="428">
        <v>10</v>
      </c>
      <c r="CD144" s="428">
        <v>18</v>
      </c>
      <c r="CE144" s="429"/>
      <c r="CF144" s="430">
        <f t="shared" si="170"/>
        <v>58</v>
      </c>
      <c r="CG144" s="1450"/>
      <c r="CH144" s="440" t="str">
        <f t="shared" si="171"/>
        <v>N</v>
      </c>
      <c r="CI144" s="526" t="str">
        <f t="shared" si="182"/>
        <v>Fish Pastry</v>
      </c>
      <c r="CJ144" s="565" t="str">
        <f t="shared" si="182"/>
        <v>PS2</v>
      </c>
      <c r="CK144" s="269">
        <f>'Delivery Summary'!D66</f>
        <v>0</v>
      </c>
      <c r="CL144" s="428"/>
      <c r="CM144" s="428"/>
      <c r="CN144" s="428"/>
      <c r="CO144" s="428"/>
      <c r="CP144" s="428"/>
      <c r="CQ144" s="428"/>
      <c r="CR144" s="428"/>
      <c r="CS144" s="428"/>
      <c r="CT144" s="270"/>
      <c r="CU144" s="428"/>
      <c r="CV144" s="428"/>
      <c r="CW144" s="428"/>
      <c r="CX144" s="428"/>
      <c r="CY144" s="428"/>
      <c r="CZ144" s="429"/>
      <c r="DA144" s="430">
        <f t="shared" si="172"/>
        <v>0</v>
      </c>
      <c r="DB144" s="1450"/>
      <c r="DC144" s="5"/>
      <c r="DG144" s="5"/>
      <c r="DH144" s="5"/>
      <c r="DI144" s="5"/>
      <c r="DJ144" s="5"/>
      <c r="DK144" s="5"/>
      <c r="DL144" s="5"/>
      <c r="DM144" s="5"/>
      <c r="DN144" s="5"/>
      <c r="DO144" s="5"/>
      <c r="DP144" s="5"/>
      <c r="DQ144" s="5"/>
      <c r="DR144" s="5"/>
      <c r="DS144" s="5"/>
      <c r="DT144" s="5"/>
      <c r="DU144" s="5"/>
      <c r="DW144" s="5"/>
      <c r="EA144" s="5"/>
      <c r="EB144" s="5"/>
      <c r="EC144" s="5"/>
      <c r="ED144" s="5"/>
      <c r="EE144" s="5"/>
      <c r="EF144" s="5"/>
      <c r="EG144" s="5"/>
      <c r="EH144" s="5"/>
      <c r="EI144" s="5"/>
      <c r="EJ144" s="5"/>
      <c r="EK144" s="5"/>
      <c r="EL144" s="5"/>
      <c r="EM144" s="5"/>
      <c r="EN144" s="5"/>
      <c r="EO144" s="5"/>
      <c r="EQ144" s="5"/>
      <c r="EU144" s="5"/>
      <c r="EV144" s="5"/>
      <c r="EW144" s="5"/>
      <c r="EX144" s="5"/>
      <c r="EY144" s="5"/>
      <c r="EZ144" s="5"/>
      <c r="FA144" s="5"/>
      <c r="FB144" s="5"/>
      <c r="FC144" s="5"/>
      <c r="FD144" s="5"/>
      <c r="FE144" s="5"/>
      <c r="FF144" s="5"/>
      <c r="FG144" s="5"/>
      <c r="FH144" s="5"/>
      <c r="FI144" s="5"/>
    </row>
    <row r="145" spans="1:167" ht="20.100000000000001" customHeight="1" x14ac:dyDescent="0.25">
      <c r="A145" s="449" t="str">
        <f t="shared" si="163"/>
        <v>N</v>
      </c>
      <c r="B145" s="526" t="str">
        <f t="shared" ref="B145:C154" si="183">B67</f>
        <v>Cheese Chicken Pastry</v>
      </c>
      <c r="C145" s="565" t="str">
        <f t="shared" si="183"/>
        <v>PS3</v>
      </c>
      <c r="D145" s="269">
        <f>'Delivery Summary'!D67</f>
        <v>0</v>
      </c>
      <c r="E145" s="428"/>
      <c r="F145" s="428"/>
      <c r="G145" s="428"/>
      <c r="H145" s="428"/>
      <c r="I145" s="428"/>
      <c r="J145" s="428"/>
      <c r="K145" s="428"/>
      <c r="L145" s="428"/>
      <c r="M145" s="270"/>
      <c r="N145" s="428"/>
      <c r="O145" s="428"/>
      <c r="P145" s="428"/>
      <c r="Q145" s="428"/>
      <c r="R145" s="428"/>
      <c r="S145" s="429"/>
      <c r="T145" s="430">
        <f t="shared" si="164"/>
        <v>0</v>
      </c>
      <c r="U145" s="1450"/>
      <c r="W145" s="440" t="str">
        <f t="shared" si="165"/>
        <v>N</v>
      </c>
      <c r="X145" s="526" t="str">
        <f t="shared" ref="X145:Y154" si="184">X67</f>
        <v>Cheese Chicken Pastry</v>
      </c>
      <c r="Y145" s="565" t="str">
        <f t="shared" si="184"/>
        <v>PS3</v>
      </c>
      <c r="Z145" s="269">
        <f>'Delivery Summary'!D67</f>
        <v>0</v>
      </c>
      <c r="AA145" s="428"/>
      <c r="AB145" s="428"/>
      <c r="AC145" s="428"/>
      <c r="AD145" s="428"/>
      <c r="AE145" s="428"/>
      <c r="AF145" s="428"/>
      <c r="AG145" s="428"/>
      <c r="AH145" s="428"/>
      <c r="AI145" s="270"/>
      <c r="AJ145" s="428"/>
      <c r="AK145" s="428"/>
      <c r="AL145" s="428"/>
      <c r="AM145" s="428"/>
      <c r="AN145" s="428"/>
      <c r="AO145" s="429"/>
      <c r="AP145" s="430">
        <f t="shared" si="166"/>
        <v>0</v>
      </c>
      <c r="AQ145" s="1450"/>
      <c r="AR145" s="440" t="str">
        <f t="shared" si="167"/>
        <v>N</v>
      </c>
      <c r="AS145" s="526" t="str">
        <f t="shared" ref="AS145:AT154" si="185">AS67</f>
        <v>Cheese Chicken Pastry</v>
      </c>
      <c r="AT145" s="565" t="str">
        <f t="shared" si="185"/>
        <v>PS3</v>
      </c>
      <c r="AU145" s="269">
        <f>'Delivery Summary'!D67</f>
        <v>0</v>
      </c>
      <c r="AV145" s="428"/>
      <c r="AW145" s="428"/>
      <c r="AX145" s="428"/>
      <c r="AY145" s="428"/>
      <c r="AZ145" s="428"/>
      <c r="BA145" s="428"/>
      <c r="BB145" s="428"/>
      <c r="BC145" s="428"/>
      <c r="BD145" s="270"/>
      <c r="BE145" s="428"/>
      <c r="BF145" s="428"/>
      <c r="BG145" s="428"/>
      <c r="BH145" s="428"/>
      <c r="BI145" s="428"/>
      <c r="BJ145" s="429"/>
      <c r="BK145" s="430">
        <f t="shared" si="168"/>
        <v>0</v>
      </c>
      <c r="BL145" s="1450"/>
      <c r="BM145" s="440" t="str">
        <f t="shared" si="169"/>
        <v>N</v>
      </c>
      <c r="BN145" s="526" t="str">
        <f t="shared" ref="BN145:BO154" si="186">BN67</f>
        <v>Cheese Chicken Pastry</v>
      </c>
      <c r="BO145" s="565" t="str">
        <f t="shared" si="186"/>
        <v>PS3</v>
      </c>
      <c r="BP145" s="269">
        <f>'Delivery Summary'!D67</f>
        <v>0</v>
      </c>
      <c r="BQ145" s="428"/>
      <c r="BR145" s="428"/>
      <c r="BS145" s="428"/>
      <c r="BT145" s="428"/>
      <c r="BU145" s="428"/>
      <c r="BV145" s="428"/>
      <c r="BW145" s="428"/>
      <c r="BX145" s="428"/>
      <c r="BY145" s="270"/>
      <c r="BZ145" s="428"/>
      <c r="CA145" s="428"/>
      <c r="CB145" s="428"/>
      <c r="CC145" s="428"/>
      <c r="CD145" s="428"/>
      <c r="CE145" s="429"/>
      <c r="CF145" s="430">
        <f t="shared" si="170"/>
        <v>0</v>
      </c>
      <c r="CG145" s="1450"/>
      <c r="CH145" s="440" t="str">
        <f t="shared" si="171"/>
        <v>N</v>
      </c>
      <c r="CI145" s="526" t="str">
        <f t="shared" ref="CI145:CJ154" si="187">CI67</f>
        <v>Cheese Chicken Pastry</v>
      </c>
      <c r="CJ145" s="565" t="str">
        <f t="shared" si="187"/>
        <v>PS3</v>
      </c>
      <c r="CK145" s="269">
        <f>'Delivery Summary'!D67</f>
        <v>0</v>
      </c>
      <c r="CL145" s="428"/>
      <c r="CM145" s="428"/>
      <c r="CN145" s="428"/>
      <c r="CO145" s="428"/>
      <c r="CP145" s="428"/>
      <c r="CQ145" s="428"/>
      <c r="CR145" s="428"/>
      <c r="CS145" s="428"/>
      <c r="CT145" s="270"/>
      <c r="CU145" s="428"/>
      <c r="CV145" s="428"/>
      <c r="CW145" s="428"/>
      <c r="CX145" s="428"/>
      <c r="CY145" s="428"/>
      <c r="CZ145" s="429"/>
      <c r="DA145" s="430">
        <f t="shared" si="172"/>
        <v>0</v>
      </c>
      <c r="DB145" s="1450"/>
      <c r="DC145" s="5"/>
      <c r="DG145" s="5"/>
      <c r="DH145" s="5"/>
      <c r="DI145" s="5"/>
      <c r="DJ145" s="5"/>
      <c r="DK145" s="5"/>
      <c r="DL145" s="5"/>
      <c r="DM145" s="5"/>
      <c r="DN145" s="5"/>
      <c r="DO145" s="5"/>
      <c r="DP145" s="5"/>
      <c r="DQ145" s="5"/>
      <c r="DR145" s="5"/>
      <c r="DS145" s="5"/>
      <c r="DT145" s="5"/>
      <c r="DU145" s="5"/>
      <c r="DW145" s="5"/>
      <c r="EA145" s="5"/>
      <c r="EB145" s="5"/>
      <c r="EC145" s="5"/>
      <c r="ED145" s="5"/>
      <c r="EE145" s="5"/>
      <c r="EF145" s="5"/>
      <c r="EG145" s="5"/>
      <c r="EH145" s="5"/>
      <c r="EI145" s="5"/>
      <c r="EJ145" s="5"/>
      <c r="EK145" s="5"/>
      <c r="EL145" s="5"/>
      <c r="EM145" s="5"/>
      <c r="EN145" s="5"/>
      <c r="EO145" s="5"/>
      <c r="EQ145" s="5"/>
      <c r="EU145" s="5"/>
      <c r="EV145" s="5"/>
      <c r="EW145" s="5"/>
      <c r="EX145" s="5"/>
      <c r="EY145" s="5"/>
      <c r="EZ145" s="5"/>
      <c r="FA145" s="5"/>
      <c r="FB145" s="5"/>
      <c r="FC145" s="5"/>
      <c r="FD145" s="5"/>
      <c r="FE145" s="5"/>
      <c r="FF145" s="5"/>
      <c r="FG145" s="5"/>
      <c r="FH145" s="5"/>
      <c r="FI145" s="5"/>
    </row>
    <row r="146" spans="1:167" ht="20.100000000000001" customHeight="1" x14ac:dyDescent="0.25">
      <c r="A146" s="449" t="str">
        <f t="shared" si="163"/>
        <v>Y</v>
      </c>
      <c r="B146" s="526" t="str">
        <f t="shared" si="183"/>
        <v>Bacon Pastry</v>
      </c>
      <c r="C146" s="565" t="str">
        <f t="shared" si="183"/>
        <v>PS6</v>
      </c>
      <c r="D146" s="269">
        <f>'Delivery Summary'!D68</f>
        <v>0</v>
      </c>
      <c r="E146" s="428"/>
      <c r="F146" s="428"/>
      <c r="G146" s="428">
        <v>0</v>
      </c>
      <c r="H146" s="428">
        <v>0</v>
      </c>
      <c r="I146" s="428">
        <v>0</v>
      </c>
      <c r="J146" s="428">
        <v>0</v>
      </c>
      <c r="K146" s="428">
        <v>0</v>
      </c>
      <c r="L146" s="428">
        <v>0</v>
      </c>
      <c r="M146" s="270">
        <v>0</v>
      </c>
      <c r="N146" s="428">
        <v>0</v>
      </c>
      <c r="O146" s="428">
        <v>5</v>
      </c>
      <c r="P146" s="428">
        <v>5</v>
      </c>
      <c r="Q146" s="428">
        <v>5</v>
      </c>
      <c r="R146" s="428">
        <v>5</v>
      </c>
      <c r="S146" s="429"/>
      <c r="T146" s="430">
        <f t="shared" si="164"/>
        <v>20</v>
      </c>
      <c r="U146" s="1450"/>
      <c r="W146" s="440" t="str">
        <f t="shared" si="165"/>
        <v>Y</v>
      </c>
      <c r="X146" s="526" t="str">
        <f t="shared" si="184"/>
        <v>Bacon Pastry</v>
      </c>
      <c r="Y146" s="565" t="str">
        <f t="shared" si="184"/>
        <v>PS6</v>
      </c>
      <c r="Z146" s="269">
        <f>'Delivery Summary'!D68</f>
        <v>0</v>
      </c>
      <c r="AA146" s="428"/>
      <c r="AB146" s="428"/>
      <c r="AC146" s="428">
        <v>0</v>
      </c>
      <c r="AD146" s="428">
        <v>0</v>
      </c>
      <c r="AE146" s="428">
        <v>0</v>
      </c>
      <c r="AF146" s="428">
        <v>0</v>
      </c>
      <c r="AG146" s="428">
        <v>0</v>
      </c>
      <c r="AH146" s="428">
        <v>0</v>
      </c>
      <c r="AI146" s="270">
        <v>0</v>
      </c>
      <c r="AJ146" s="428">
        <v>0</v>
      </c>
      <c r="AK146" s="428">
        <v>5</v>
      </c>
      <c r="AL146" s="428">
        <v>5</v>
      </c>
      <c r="AM146" s="428">
        <v>5</v>
      </c>
      <c r="AN146" s="428">
        <v>5</v>
      </c>
      <c r="AO146" s="429"/>
      <c r="AP146" s="430">
        <f t="shared" si="166"/>
        <v>20</v>
      </c>
      <c r="AQ146" s="1450"/>
      <c r="AR146" s="440" t="str">
        <f t="shared" si="167"/>
        <v>Y</v>
      </c>
      <c r="AS146" s="526" t="str">
        <f t="shared" si="185"/>
        <v>Bacon Pastry</v>
      </c>
      <c r="AT146" s="565" t="str">
        <f t="shared" si="185"/>
        <v>PS6</v>
      </c>
      <c r="AU146" s="269">
        <f>'Delivery Summary'!D68</f>
        <v>0</v>
      </c>
      <c r="AV146" s="428"/>
      <c r="AW146" s="428"/>
      <c r="AX146" s="428">
        <v>0</v>
      </c>
      <c r="AY146" s="428">
        <v>0</v>
      </c>
      <c r="AZ146" s="428">
        <v>0</v>
      </c>
      <c r="BA146" s="428">
        <v>0</v>
      </c>
      <c r="BB146" s="428">
        <v>0</v>
      </c>
      <c r="BC146" s="428">
        <v>0</v>
      </c>
      <c r="BD146" s="270">
        <v>0</v>
      </c>
      <c r="BE146" s="428">
        <v>0</v>
      </c>
      <c r="BF146" s="428">
        <v>5</v>
      </c>
      <c r="BG146" s="428">
        <v>5</v>
      </c>
      <c r="BH146" s="428">
        <v>5</v>
      </c>
      <c r="BI146" s="428">
        <v>5</v>
      </c>
      <c r="BJ146" s="429"/>
      <c r="BK146" s="430">
        <f t="shared" si="168"/>
        <v>20</v>
      </c>
      <c r="BL146" s="1450"/>
      <c r="BM146" s="440" t="str">
        <f t="shared" si="169"/>
        <v>Y</v>
      </c>
      <c r="BN146" s="526" t="str">
        <f t="shared" si="186"/>
        <v>Bacon Pastry</v>
      </c>
      <c r="BO146" s="565" t="str">
        <f t="shared" si="186"/>
        <v>PS6</v>
      </c>
      <c r="BP146" s="269">
        <f>'Delivery Summary'!D68</f>
        <v>0</v>
      </c>
      <c r="BQ146" s="428"/>
      <c r="BR146" s="428"/>
      <c r="BS146" s="428">
        <v>0</v>
      </c>
      <c r="BT146" s="428">
        <v>0</v>
      </c>
      <c r="BU146" s="428">
        <v>0</v>
      </c>
      <c r="BV146" s="428">
        <v>0</v>
      </c>
      <c r="BW146" s="428">
        <v>0</v>
      </c>
      <c r="BX146" s="428">
        <v>0</v>
      </c>
      <c r="BY146" s="270">
        <v>0</v>
      </c>
      <c r="BZ146" s="428">
        <v>0</v>
      </c>
      <c r="CA146" s="428">
        <v>5</v>
      </c>
      <c r="CB146" s="428">
        <v>5</v>
      </c>
      <c r="CC146" s="428">
        <v>5</v>
      </c>
      <c r="CD146" s="428">
        <v>5</v>
      </c>
      <c r="CE146" s="429"/>
      <c r="CF146" s="430">
        <f t="shared" si="170"/>
        <v>20</v>
      </c>
      <c r="CG146" s="1450"/>
      <c r="CH146" s="440" t="str">
        <f t="shared" si="171"/>
        <v>N</v>
      </c>
      <c r="CI146" s="526" t="str">
        <f t="shared" si="187"/>
        <v>Bacon Pastry</v>
      </c>
      <c r="CJ146" s="565" t="str">
        <f t="shared" si="187"/>
        <v>PS6</v>
      </c>
      <c r="CK146" s="269">
        <f>'Delivery Summary'!D68</f>
        <v>0</v>
      </c>
      <c r="CL146" s="428"/>
      <c r="CM146" s="428"/>
      <c r="CN146" s="428"/>
      <c r="CO146" s="428"/>
      <c r="CP146" s="428"/>
      <c r="CQ146" s="428"/>
      <c r="CR146" s="428"/>
      <c r="CS146" s="428"/>
      <c r="CT146" s="270"/>
      <c r="CU146" s="428"/>
      <c r="CV146" s="428"/>
      <c r="CW146" s="428"/>
      <c r="CX146" s="428"/>
      <c r="CY146" s="428"/>
      <c r="CZ146" s="429"/>
      <c r="DA146" s="430">
        <f t="shared" si="172"/>
        <v>0</v>
      </c>
      <c r="DB146" s="1450"/>
      <c r="DC146" s="5"/>
      <c r="DG146" s="5"/>
      <c r="DH146" s="5"/>
      <c r="DI146" s="5"/>
      <c r="DJ146" s="5"/>
      <c r="DK146" s="5"/>
      <c r="DL146" s="5"/>
      <c r="DM146" s="5"/>
      <c r="DN146" s="5"/>
      <c r="DO146" s="5"/>
      <c r="DP146" s="5"/>
      <c r="DQ146" s="5"/>
      <c r="DR146" s="5"/>
      <c r="DS146" s="5"/>
      <c r="DT146" s="5"/>
      <c r="DU146" s="5"/>
      <c r="DW146" s="5"/>
      <c r="EA146" s="5"/>
      <c r="EB146" s="5"/>
      <c r="EC146" s="5"/>
      <c r="ED146" s="5"/>
      <c r="EE146" s="5"/>
      <c r="EF146" s="5"/>
      <c r="EG146" s="5"/>
      <c r="EH146" s="5"/>
      <c r="EI146" s="5"/>
      <c r="EJ146" s="5"/>
      <c r="EK146" s="5"/>
      <c r="EL146" s="5"/>
      <c r="EM146" s="5"/>
      <c r="EN146" s="5"/>
      <c r="EO146" s="5"/>
      <c r="EQ146" s="5"/>
      <c r="EU146" s="5"/>
      <c r="EV146" s="5"/>
      <c r="EW146" s="5"/>
      <c r="EX146" s="5"/>
      <c r="EY146" s="5"/>
      <c r="EZ146" s="5"/>
      <c r="FA146" s="5"/>
      <c r="FB146" s="5"/>
      <c r="FC146" s="5"/>
      <c r="FD146" s="5"/>
      <c r="FE146" s="5"/>
      <c r="FF146" s="5"/>
      <c r="FG146" s="5"/>
      <c r="FH146" s="5"/>
      <c r="FI146" s="5"/>
    </row>
    <row r="147" spans="1:167" ht="20.100000000000001" customHeight="1" x14ac:dyDescent="0.25">
      <c r="A147" s="449" t="str">
        <f t="shared" si="163"/>
        <v>N</v>
      </c>
      <c r="B147" s="526" t="str">
        <f t="shared" si="183"/>
        <v>Chicken Sausage Pastry</v>
      </c>
      <c r="C147" s="565" t="str">
        <f t="shared" si="183"/>
        <v>PS7</v>
      </c>
      <c r="D147" s="269">
        <f>'Delivery Summary'!D69</f>
        <v>0</v>
      </c>
      <c r="E147" s="428"/>
      <c r="F147" s="428"/>
      <c r="G147" s="428"/>
      <c r="H147" s="428"/>
      <c r="I147" s="428"/>
      <c r="J147" s="428"/>
      <c r="K147" s="428"/>
      <c r="L147" s="428"/>
      <c r="M147" s="270"/>
      <c r="N147" s="428"/>
      <c r="O147" s="428"/>
      <c r="P147" s="428"/>
      <c r="Q147" s="428"/>
      <c r="R147" s="428"/>
      <c r="S147" s="429"/>
      <c r="T147" s="430">
        <f t="shared" si="164"/>
        <v>0</v>
      </c>
      <c r="U147" s="1450"/>
      <c r="W147" s="440" t="str">
        <f t="shared" si="165"/>
        <v>N</v>
      </c>
      <c r="X147" s="526" t="str">
        <f t="shared" si="184"/>
        <v>Chicken Sausage Pastry</v>
      </c>
      <c r="Y147" s="565" t="str">
        <f t="shared" si="184"/>
        <v>PS7</v>
      </c>
      <c r="Z147" s="269">
        <f>'Delivery Summary'!D69</f>
        <v>0</v>
      </c>
      <c r="AA147" s="428"/>
      <c r="AB147" s="428"/>
      <c r="AC147" s="428"/>
      <c r="AD147" s="428"/>
      <c r="AE147" s="428"/>
      <c r="AF147" s="428"/>
      <c r="AG147" s="428"/>
      <c r="AH147" s="428"/>
      <c r="AI147" s="270"/>
      <c r="AJ147" s="428"/>
      <c r="AK147" s="428"/>
      <c r="AL147" s="428"/>
      <c r="AM147" s="428"/>
      <c r="AN147" s="428"/>
      <c r="AO147" s="429"/>
      <c r="AP147" s="430">
        <f t="shared" si="166"/>
        <v>0</v>
      </c>
      <c r="AQ147" s="1450"/>
      <c r="AR147" s="440" t="str">
        <f t="shared" si="167"/>
        <v>N</v>
      </c>
      <c r="AS147" s="526" t="str">
        <f t="shared" si="185"/>
        <v>Chicken Sausage Pastry</v>
      </c>
      <c r="AT147" s="565" t="str">
        <f t="shared" si="185"/>
        <v>PS7</v>
      </c>
      <c r="AU147" s="269">
        <f>'Delivery Summary'!D69</f>
        <v>0</v>
      </c>
      <c r="AV147" s="428"/>
      <c r="AW147" s="428"/>
      <c r="AX147" s="428"/>
      <c r="AY147" s="428"/>
      <c r="AZ147" s="428"/>
      <c r="BA147" s="428"/>
      <c r="BB147" s="428"/>
      <c r="BC147" s="428"/>
      <c r="BD147" s="270"/>
      <c r="BE147" s="428"/>
      <c r="BF147" s="428"/>
      <c r="BG147" s="428"/>
      <c r="BH147" s="428"/>
      <c r="BI147" s="428"/>
      <c r="BJ147" s="429"/>
      <c r="BK147" s="430">
        <f t="shared" si="168"/>
        <v>0</v>
      </c>
      <c r="BL147" s="1450"/>
      <c r="BM147" s="440" t="str">
        <f t="shared" si="169"/>
        <v>N</v>
      </c>
      <c r="BN147" s="526" t="str">
        <f t="shared" si="186"/>
        <v>Chicken Sausage Pastry</v>
      </c>
      <c r="BO147" s="565" t="str">
        <f t="shared" si="186"/>
        <v>PS7</v>
      </c>
      <c r="BP147" s="269">
        <f>'Delivery Summary'!D69</f>
        <v>0</v>
      </c>
      <c r="BQ147" s="428"/>
      <c r="BR147" s="428"/>
      <c r="BS147" s="428"/>
      <c r="BT147" s="428"/>
      <c r="BU147" s="428"/>
      <c r="BV147" s="428"/>
      <c r="BW147" s="428"/>
      <c r="BX147" s="428"/>
      <c r="BY147" s="270"/>
      <c r="BZ147" s="428"/>
      <c r="CA147" s="428"/>
      <c r="CB147" s="428"/>
      <c r="CC147" s="428"/>
      <c r="CD147" s="428"/>
      <c r="CE147" s="429"/>
      <c r="CF147" s="430">
        <f t="shared" si="170"/>
        <v>0</v>
      </c>
      <c r="CG147" s="1450"/>
      <c r="CH147" s="440" t="str">
        <f t="shared" si="171"/>
        <v>N</v>
      </c>
      <c r="CI147" s="526" t="str">
        <f t="shared" si="187"/>
        <v>Chicken Sausage Pastry</v>
      </c>
      <c r="CJ147" s="565" t="str">
        <f t="shared" si="187"/>
        <v>PS7</v>
      </c>
      <c r="CK147" s="269">
        <f>'Delivery Summary'!D69</f>
        <v>0</v>
      </c>
      <c r="CL147" s="428"/>
      <c r="CM147" s="428"/>
      <c r="CN147" s="428"/>
      <c r="CO147" s="428"/>
      <c r="CP147" s="428"/>
      <c r="CQ147" s="428"/>
      <c r="CR147" s="428"/>
      <c r="CS147" s="428"/>
      <c r="CT147" s="270"/>
      <c r="CU147" s="428"/>
      <c r="CV147" s="428"/>
      <c r="CW147" s="428"/>
      <c r="CX147" s="428"/>
      <c r="CY147" s="428"/>
      <c r="CZ147" s="429"/>
      <c r="DA147" s="430">
        <f t="shared" si="172"/>
        <v>0</v>
      </c>
      <c r="DB147" s="1450"/>
      <c r="DC147" s="5"/>
      <c r="DG147" s="5"/>
      <c r="DH147" s="5"/>
      <c r="DI147" s="5"/>
      <c r="DJ147" s="5"/>
      <c r="DK147" s="5"/>
      <c r="DL147" s="5"/>
      <c r="DM147" s="5"/>
      <c r="DN147" s="5"/>
      <c r="DO147" s="5"/>
      <c r="DP147" s="5"/>
      <c r="DQ147" s="5"/>
      <c r="DR147" s="5"/>
      <c r="DS147" s="5"/>
      <c r="DT147" s="5"/>
      <c r="DU147" s="5"/>
      <c r="DW147" s="5"/>
      <c r="EA147" s="5"/>
      <c r="EB147" s="5"/>
      <c r="EC147" s="5"/>
      <c r="ED147" s="5"/>
      <c r="EE147" s="5"/>
      <c r="EF147" s="5"/>
      <c r="EG147" s="5"/>
      <c r="EH147" s="5"/>
      <c r="EI147" s="5"/>
      <c r="EJ147" s="5"/>
      <c r="EK147" s="5"/>
      <c r="EL147" s="5"/>
      <c r="EM147" s="5"/>
      <c r="EN147" s="5"/>
      <c r="EO147" s="5"/>
      <c r="EQ147" s="5"/>
      <c r="EU147" s="5"/>
      <c r="EV147" s="5"/>
      <c r="EW147" s="5"/>
      <c r="EX147" s="5"/>
      <c r="EY147" s="5"/>
      <c r="EZ147" s="5"/>
      <c r="FA147" s="5"/>
      <c r="FB147" s="5"/>
      <c r="FC147" s="5"/>
      <c r="FD147" s="5"/>
      <c r="FE147" s="5"/>
      <c r="FF147" s="5"/>
      <c r="FG147" s="5"/>
      <c r="FH147" s="5"/>
      <c r="FI147" s="5"/>
    </row>
    <row r="148" spans="1:167" ht="20.100000000000001" customHeight="1" x14ac:dyDescent="0.25">
      <c r="A148" s="449" t="str">
        <f t="shared" si="163"/>
        <v>N</v>
      </c>
      <c r="B148" s="526" t="str">
        <f t="shared" si="183"/>
        <v>Seafood Pie</v>
      </c>
      <c r="C148" s="565" t="str">
        <f t="shared" si="183"/>
        <v>PS4</v>
      </c>
      <c r="D148" s="269">
        <f>'Delivery Summary'!D70</f>
        <v>0</v>
      </c>
      <c r="E148" s="428"/>
      <c r="F148" s="444"/>
      <c r="G148" s="428"/>
      <c r="H148" s="444"/>
      <c r="I148" s="444"/>
      <c r="J148" s="444"/>
      <c r="K148" s="444"/>
      <c r="L148" s="444"/>
      <c r="M148" s="270"/>
      <c r="N148" s="444"/>
      <c r="O148" s="444"/>
      <c r="P148" s="444"/>
      <c r="Q148" s="444"/>
      <c r="R148" s="444"/>
      <c r="S148" s="429"/>
      <c r="T148" s="430">
        <f t="shared" si="164"/>
        <v>0</v>
      </c>
      <c r="U148" s="1450"/>
      <c r="W148" s="440" t="str">
        <f t="shared" si="165"/>
        <v>N</v>
      </c>
      <c r="X148" s="526" t="str">
        <f t="shared" si="184"/>
        <v>Seafood Pie</v>
      </c>
      <c r="Y148" s="565" t="str">
        <f t="shared" si="184"/>
        <v>PS4</v>
      </c>
      <c r="Z148" s="269">
        <f>'Delivery Summary'!D70</f>
        <v>0</v>
      </c>
      <c r="AA148" s="428"/>
      <c r="AB148" s="270"/>
      <c r="AC148" s="428"/>
      <c r="AD148" s="270"/>
      <c r="AE148" s="270"/>
      <c r="AF148" s="270"/>
      <c r="AG148" s="270"/>
      <c r="AH148" s="270"/>
      <c r="AI148" s="270"/>
      <c r="AJ148" s="270"/>
      <c r="AK148" s="270"/>
      <c r="AL148" s="270"/>
      <c r="AM148" s="270"/>
      <c r="AN148" s="270"/>
      <c r="AO148" s="429"/>
      <c r="AP148" s="430">
        <f t="shared" si="166"/>
        <v>0</v>
      </c>
      <c r="AQ148" s="1450"/>
      <c r="AR148" s="440" t="str">
        <f t="shared" si="167"/>
        <v>N</v>
      </c>
      <c r="AS148" s="526" t="str">
        <f t="shared" si="185"/>
        <v>Seafood Pie</v>
      </c>
      <c r="AT148" s="565" t="str">
        <f t="shared" si="185"/>
        <v>PS4</v>
      </c>
      <c r="AU148" s="269">
        <f>'Delivery Summary'!D70</f>
        <v>0</v>
      </c>
      <c r="AV148" s="428"/>
      <c r="AW148" s="444"/>
      <c r="AX148" s="428"/>
      <c r="AY148" s="444"/>
      <c r="AZ148" s="444"/>
      <c r="BA148" s="444"/>
      <c r="BB148" s="444"/>
      <c r="BC148" s="444"/>
      <c r="BD148" s="270"/>
      <c r="BE148" s="444"/>
      <c r="BF148" s="444"/>
      <c r="BG148" s="444"/>
      <c r="BH148" s="444"/>
      <c r="BI148" s="444"/>
      <c r="BJ148" s="429"/>
      <c r="BK148" s="430">
        <f t="shared" si="168"/>
        <v>0</v>
      </c>
      <c r="BL148" s="1450"/>
      <c r="BM148" s="440" t="str">
        <f t="shared" si="169"/>
        <v>N</v>
      </c>
      <c r="BN148" s="526" t="str">
        <f t="shared" si="186"/>
        <v>Seafood Pie</v>
      </c>
      <c r="BO148" s="565" t="str">
        <f t="shared" si="186"/>
        <v>PS4</v>
      </c>
      <c r="BP148" s="269">
        <f>'Delivery Summary'!D70</f>
        <v>0</v>
      </c>
      <c r="BQ148" s="428"/>
      <c r="BR148" s="444"/>
      <c r="BS148" s="428"/>
      <c r="BT148" s="444"/>
      <c r="BU148" s="444"/>
      <c r="BV148" s="444"/>
      <c r="BW148" s="444"/>
      <c r="BX148" s="444"/>
      <c r="BY148" s="270"/>
      <c r="BZ148" s="444"/>
      <c r="CA148" s="444"/>
      <c r="CB148" s="444"/>
      <c r="CC148" s="444"/>
      <c r="CD148" s="444"/>
      <c r="CE148" s="429"/>
      <c r="CF148" s="430">
        <f t="shared" si="170"/>
        <v>0</v>
      </c>
      <c r="CG148" s="1450"/>
      <c r="CH148" s="440" t="str">
        <f t="shared" si="171"/>
        <v>N</v>
      </c>
      <c r="CI148" s="526" t="str">
        <f t="shared" si="187"/>
        <v>Seafood Pie</v>
      </c>
      <c r="CJ148" s="565" t="str">
        <f t="shared" si="187"/>
        <v>PS4</v>
      </c>
      <c r="CK148" s="269">
        <f>'Delivery Summary'!D70</f>
        <v>0</v>
      </c>
      <c r="CL148" s="428"/>
      <c r="CM148" s="444"/>
      <c r="CN148" s="428"/>
      <c r="CO148" s="444"/>
      <c r="CP148" s="444"/>
      <c r="CQ148" s="444"/>
      <c r="CR148" s="444"/>
      <c r="CS148" s="444"/>
      <c r="CT148" s="270"/>
      <c r="CU148" s="444"/>
      <c r="CV148" s="444"/>
      <c r="CW148" s="444"/>
      <c r="CX148" s="444"/>
      <c r="CY148" s="444"/>
      <c r="CZ148" s="429"/>
      <c r="DA148" s="430">
        <f t="shared" si="172"/>
        <v>0</v>
      </c>
      <c r="DB148" s="1450"/>
      <c r="DC148" s="5"/>
      <c r="DG148" s="5"/>
      <c r="DH148" s="5"/>
      <c r="DI148" s="5"/>
      <c r="DJ148" s="5"/>
      <c r="DK148" s="5"/>
      <c r="DL148" s="5"/>
      <c r="DM148" s="5"/>
      <c r="DN148" s="5"/>
      <c r="DO148" s="5"/>
      <c r="DP148" s="5"/>
      <c r="DQ148" s="5"/>
      <c r="DR148" s="5"/>
      <c r="DS148" s="5"/>
      <c r="DT148" s="5"/>
      <c r="DU148" s="5"/>
      <c r="DW148" s="5"/>
      <c r="EA148" s="5"/>
      <c r="EB148" s="5"/>
      <c r="EC148" s="5"/>
      <c r="ED148" s="5"/>
      <c r="EE148" s="5"/>
      <c r="EF148" s="5"/>
      <c r="EG148" s="5"/>
      <c r="EH148" s="5"/>
      <c r="EI148" s="5"/>
      <c r="EJ148" s="5"/>
      <c r="EK148" s="5"/>
      <c r="EL148" s="5"/>
      <c r="EM148" s="5"/>
      <c r="EN148" s="5"/>
      <c r="EO148" s="5"/>
      <c r="EQ148" s="5"/>
      <c r="EU148" s="5"/>
      <c r="EV148" s="5"/>
      <c r="EW148" s="5"/>
      <c r="EX148" s="5"/>
      <c r="EY148" s="5"/>
      <c r="EZ148" s="5"/>
      <c r="FA148" s="5"/>
      <c r="FB148" s="5"/>
      <c r="FC148" s="5"/>
      <c r="FD148" s="5"/>
      <c r="FE148" s="5"/>
      <c r="FF148" s="5"/>
      <c r="FG148" s="5"/>
      <c r="FH148" s="5"/>
      <c r="FI148" s="5"/>
    </row>
    <row r="149" spans="1:167" ht="20.100000000000001" customHeight="1" x14ac:dyDescent="0.25">
      <c r="A149" s="449" t="str">
        <f t="shared" si="163"/>
        <v>N</v>
      </c>
      <c r="B149" s="526" t="str">
        <f t="shared" si="183"/>
        <v>Chicken Pie</v>
      </c>
      <c r="C149" s="565" t="str">
        <f t="shared" si="183"/>
        <v>PS5</v>
      </c>
      <c r="D149" s="269">
        <f>'Delivery Summary'!D71</f>
        <v>0</v>
      </c>
      <c r="E149" s="428"/>
      <c r="F149" s="444"/>
      <c r="G149" s="428"/>
      <c r="H149" s="444"/>
      <c r="I149" s="444"/>
      <c r="J149" s="444"/>
      <c r="K149" s="444"/>
      <c r="L149" s="444"/>
      <c r="M149" s="270"/>
      <c r="N149" s="444"/>
      <c r="O149" s="444"/>
      <c r="P149" s="444"/>
      <c r="Q149" s="444"/>
      <c r="R149" s="444"/>
      <c r="S149" s="429"/>
      <c r="T149" s="430">
        <f t="shared" si="164"/>
        <v>0</v>
      </c>
      <c r="U149" s="1450"/>
      <c r="W149" s="440" t="str">
        <f t="shared" si="165"/>
        <v>N</v>
      </c>
      <c r="X149" s="526" t="str">
        <f t="shared" si="184"/>
        <v>Chicken Pie</v>
      </c>
      <c r="Y149" s="565" t="str">
        <f t="shared" si="184"/>
        <v>PS5</v>
      </c>
      <c r="Z149" s="269">
        <f>'Delivery Summary'!D71</f>
        <v>0</v>
      </c>
      <c r="AA149" s="428"/>
      <c r="AB149" s="270"/>
      <c r="AC149" s="428"/>
      <c r="AD149" s="270"/>
      <c r="AE149" s="270"/>
      <c r="AF149" s="270"/>
      <c r="AG149" s="270"/>
      <c r="AH149" s="270"/>
      <c r="AI149" s="270"/>
      <c r="AJ149" s="270"/>
      <c r="AK149" s="270"/>
      <c r="AL149" s="270"/>
      <c r="AM149" s="270"/>
      <c r="AN149" s="270"/>
      <c r="AO149" s="429"/>
      <c r="AP149" s="430">
        <f t="shared" si="166"/>
        <v>0</v>
      </c>
      <c r="AQ149" s="1450"/>
      <c r="AR149" s="440" t="str">
        <f t="shared" si="167"/>
        <v>N</v>
      </c>
      <c r="AS149" s="526" t="str">
        <f t="shared" si="185"/>
        <v>Chicken Pie</v>
      </c>
      <c r="AT149" s="565" t="str">
        <f t="shared" si="185"/>
        <v>PS5</v>
      </c>
      <c r="AU149" s="269">
        <f>'Delivery Summary'!D71</f>
        <v>0</v>
      </c>
      <c r="AV149" s="428"/>
      <c r="AW149" s="444"/>
      <c r="AX149" s="428"/>
      <c r="AY149" s="444"/>
      <c r="AZ149" s="444"/>
      <c r="BA149" s="444"/>
      <c r="BB149" s="444"/>
      <c r="BC149" s="444"/>
      <c r="BD149" s="270"/>
      <c r="BE149" s="444"/>
      <c r="BF149" s="444"/>
      <c r="BG149" s="444"/>
      <c r="BH149" s="444"/>
      <c r="BI149" s="444"/>
      <c r="BJ149" s="429"/>
      <c r="BK149" s="430">
        <f t="shared" si="168"/>
        <v>0</v>
      </c>
      <c r="BL149" s="1450"/>
      <c r="BM149" s="440" t="str">
        <f t="shared" si="169"/>
        <v>N</v>
      </c>
      <c r="BN149" s="526" t="str">
        <f t="shared" si="186"/>
        <v>Chicken Pie</v>
      </c>
      <c r="BO149" s="565" t="str">
        <f t="shared" si="186"/>
        <v>PS5</v>
      </c>
      <c r="BP149" s="269">
        <f>'Delivery Summary'!D71</f>
        <v>0</v>
      </c>
      <c r="BQ149" s="428"/>
      <c r="BR149" s="444"/>
      <c r="BS149" s="428"/>
      <c r="BT149" s="444"/>
      <c r="BU149" s="444"/>
      <c r="BV149" s="444"/>
      <c r="BW149" s="444"/>
      <c r="BX149" s="444"/>
      <c r="BY149" s="270"/>
      <c r="BZ149" s="444"/>
      <c r="CA149" s="444"/>
      <c r="CB149" s="444"/>
      <c r="CC149" s="444"/>
      <c r="CD149" s="444"/>
      <c r="CE149" s="429"/>
      <c r="CF149" s="430">
        <f t="shared" si="170"/>
        <v>0</v>
      </c>
      <c r="CG149" s="1450"/>
      <c r="CH149" s="440" t="str">
        <f t="shared" si="171"/>
        <v>N</v>
      </c>
      <c r="CI149" s="526" t="str">
        <f t="shared" si="187"/>
        <v>Chicken Pie</v>
      </c>
      <c r="CJ149" s="565" t="str">
        <f t="shared" si="187"/>
        <v>PS5</v>
      </c>
      <c r="CK149" s="269">
        <f>'Delivery Summary'!D71</f>
        <v>0</v>
      </c>
      <c r="CL149" s="428"/>
      <c r="CM149" s="444"/>
      <c r="CN149" s="428"/>
      <c r="CO149" s="444"/>
      <c r="CP149" s="444"/>
      <c r="CQ149" s="444"/>
      <c r="CR149" s="444"/>
      <c r="CS149" s="444"/>
      <c r="CT149" s="270"/>
      <c r="CU149" s="444"/>
      <c r="CV149" s="444"/>
      <c r="CW149" s="444"/>
      <c r="CX149" s="444"/>
      <c r="CY149" s="444"/>
      <c r="CZ149" s="429"/>
      <c r="DA149" s="430">
        <f t="shared" si="172"/>
        <v>0</v>
      </c>
      <c r="DB149" s="1450"/>
      <c r="DC149" s="5"/>
      <c r="DG149" s="5"/>
      <c r="DH149" s="5"/>
      <c r="DI149" s="5"/>
      <c r="DJ149" s="5"/>
      <c r="DK149" s="5"/>
      <c r="DL149" s="5"/>
      <c r="DM149" s="5"/>
      <c r="DN149" s="5"/>
      <c r="DO149" s="5"/>
      <c r="DP149" s="5"/>
      <c r="DQ149" s="5"/>
      <c r="DR149" s="5"/>
      <c r="DS149" s="5"/>
      <c r="DT149" s="5"/>
      <c r="DU149" s="5"/>
      <c r="DW149" s="5"/>
      <c r="EA149" s="5"/>
      <c r="EB149" s="5"/>
      <c r="EC149" s="5"/>
      <c r="ED149" s="5"/>
      <c r="EE149" s="5"/>
      <c r="EF149" s="5"/>
      <c r="EG149" s="5"/>
      <c r="EH149" s="5"/>
      <c r="EI149" s="5"/>
      <c r="EJ149" s="5"/>
      <c r="EK149" s="5"/>
      <c r="EL149" s="5"/>
      <c r="EM149" s="5"/>
      <c r="EN149" s="5"/>
      <c r="EO149" s="5"/>
      <c r="EQ149" s="5"/>
      <c r="EU149" s="5"/>
      <c r="EV149" s="5"/>
      <c r="EW149" s="5"/>
      <c r="EX149" s="5"/>
      <c r="EY149" s="5"/>
      <c r="EZ149" s="5"/>
      <c r="FA149" s="5"/>
      <c r="FB149" s="5"/>
      <c r="FC149" s="5"/>
      <c r="FD149" s="5"/>
      <c r="FE149" s="5"/>
      <c r="FF149" s="5"/>
      <c r="FG149" s="5"/>
      <c r="FH149" s="5"/>
      <c r="FI149" s="5"/>
    </row>
    <row r="150" spans="1:167" ht="20.100000000000001" customHeight="1" x14ac:dyDescent="0.25">
      <c r="A150" s="449" t="str">
        <f t="shared" si="163"/>
        <v>N</v>
      </c>
      <c r="B150" s="526" t="str">
        <f t="shared" si="183"/>
        <v>Egg Plain Rotty</v>
      </c>
      <c r="C150" s="565" t="str">
        <f t="shared" si="183"/>
        <v>RO1</v>
      </c>
      <c r="D150" s="269">
        <f>'Delivery Summary'!D72</f>
        <v>0</v>
      </c>
      <c r="E150" s="428"/>
      <c r="F150" s="428"/>
      <c r="G150" s="428"/>
      <c r="H150" s="428"/>
      <c r="I150" s="428"/>
      <c r="J150" s="428"/>
      <c r="K150" s="428"/>
      <c r="L150" s="428"/>
      <c r="M150" s="270"/>
      <c r="N150" s="428"/>
      <c r="O150" s="428"/>
      <c r="P150" s="428"/>
      <c r="Q150" s="428"/>
      <c r="R150" s="428"/>
      <c r="S150" s="429"/>
      <c r="T150" s="430">
        <f t="shared" ref="T150:T155" si="188">SUM(E150:S150)</f>
        <v>0</v>
      </c>
      <c r="U150" s="1450"/>
      <c r="W150" s="440" t="str">
        <f t="shared" si="165"/>
        <v>N</v>
      </c>
      <c r="X150" s="526" t="str">
        <f t="shared" si="184"/>
        <v>Egg Plain Rotty</v>
      </c>
      <c r="Y150" s="565" t="str">
        <f t="shared" si="184"/>
        <v>RO1</v>
      </c>
      <c r="Z150" s="269">
        <f>'Delivery Summary'!D72</f>
        <v>0</v>
      </c>
      <c r="AA150" s="428"/>
      <c r="AB150" s="428"/>
      <c r="AC150" s="428"/>
      <c r="AD150" s="428"/>
      <c r="AE150" s="428"/>
      <c r="AF150" s="428"/>
      <c r="AG150" s="428"/>
      <c r="AH150" s="428"/>
      <c r="AI150" s="270"/>
      <c r="AJ150" s="428"/>
      <c r="AK150" s="428"/>
      <c r="AL150" s="428"/>
      <c r="AM150" s="428"/>
      <c r="AN150" s="428"/>
      <c r="AO150" s="429"/>
      <c r="AP150" s="430">
        <f t="shared" ref="AP150:AP155" si="189">SUM(AA150:AO150)</f>
        <v>0</v>
      </c>
      <c r="AQ150" s="1450"/>
      <c r="AR150" s="440" t="str">
        <f t="shared" si="167"/>
        <v>N</v>
      </c>
      <c r="AS150" s="526" t="str">
        <f t="shared" si="185"/>
        <v>Egg Plain Rotty</v>
      </c>
      <c r="AT150" s="565" t="str">
        <f t="shared" si="185"/>
        <v>RO1</v>
      </c>
      <c r="AU150" s="269">
        <f>'Delivery Summary'!D72</f>
        <v>0</v>
      </c>
      <c r="AV150" s="428"/>
      <c r="AW150" s="428"/>
      <c r="AX150" s="428"/>
      <c r="AY150" s="428"/>
      <c r="AZ150" s="428"/>
      <c r="BA150" s="428"/>
      <c r="BB150" s="428"/>
      <c r="BC150" s="428"/>
      <c r="BD150" s="270"/>
      <c r="BE150" s="428"/>
      <c r="BF150" s="428"/>
      <c r="BG150" s="428"/>
      <c r="BH150" s="428"/>
      <c r="BI150" s="428"/>
      <c r="BJ150" s="429"/>
      <c r="BK150" s="430">
        <f t="shared" ref="BK150:BK155" si="190">SUM(AV150:BJ150)</f>
        <v>0</v>
      </c>
      <c r="BL150" s="1450"/>
      <c r="BM150" s="440" t="str">
        <f t="shared" si="169"/>
        <v>N</v>
      </c>
      <c r="BN150" s="526" t="str">
        <f t="shared" si="186"/>
        <v>Egg Plain Rotty</v>
      </c>
      <c r="BO150" s="565" t="str">
        <f t="shared" si="186"/>
        <v>RO1</v>
      </c>
      <c r="BP150" s="269">
        <f>'Delivery Summary'!D72</f>
        <v>0</v>
      </c>
      <c r="BQ150" s="428"/>
      <c r="BR150" s="428"/>
      <c r="BS150" s="428"/>
      <c r="BT150" s="428"/>
      <c r="BU150" s="428"/>
      <c r="BV150" s="428"/>
      <c r="BW150" s="428"/>
      <c r="BX150" s="428"/>
      <c r="BY150" s="270"/>
      <c r="BZ150" s="428"/>
      <c r="CA150" s="428"/>
      <c r="CB150" s="428"/>
      <c r="CC150" s="428"/>
      <c r="CD150" s="428"/>
      <c r="CE150" s="429"/>
      <c r="CF150" s="430">
        <f t="shared" ref="CF150:CF155" si="191">SUM(BQ150:CE150)</f>
        <v>0</v>
      </c>
      <c r="CG150" s="1450"/>
      <c r="CH150" s="440" t="str">
        <f t="shared" si="171"/>
        <v>N</v>
      </c>
      <c r="CI150" s="526" t="str">
        <f t="shared" si="187"/>
        <v>Egg Plain Rotty</v>
      </c>
      <c r="CJ150" s="565" t="str">
        <f t="shared" si="187"/>
        <v>RO1</v>
      </c>
      <c r="CK150" s="269">
        <f>'Delivery Summary'!D72</f>
        <v>0</v>
      </c>
      <c r="CL150" s="428"/>
      <c r="CM150" s="428"/>
      <c r="CN150" s="428"/>
      <c r="CO150" s="428"/>
      <c r="CP150" s="428"/>
      <c r="CQ150" s="428"/>
      <c r="CR150" s="428"/>
      <c r="CS150" s="428"/>
      <c r="CT150" s="270"/>
      <c r="CU150" s="428"/>
      <c r="CV150" s="428"/>
      <c r="CW150" s="428"/>
      <c r="CX150" s="428"/>
      <c r="CY150" s="428"/>
      <c r="CZ150" s="429"/>
      <c r="DA150" s="430">
        <f t="shared" ref="DA150:DA155" si="192">SUM(CL150:CZ150)</f>
        <v>0</v>
      </c>
      <c r="DB150" s="1450"/>
      <c r="DC150" s="5"/>
      <c r="DG150" s="5"/>
      <c r="DH150" s="5"/>
      <c r="DI150" s="5"/>
      <c r="DJ150" s="5"/>
      <c r="DK150" s="5"/>
      <c r="DL150" s="5"/>
      <c r="DM150" s="5"/>
      <c r="DN150" s="5"/>
      <c r="DO150" s="5"/>
      <c r="DP150" s="5"/>
      <c r="DQ150" s="5"/>
      <c r="DR150" s="5"/>
      <c r="DS150" s="5"/>
      <c r="DT150" s="5"/>
      <c r="DU150" s="5"/>
      <c r="DW150" s="5"/>
      <c r="EA150" s="5"/>
      <c r="EB150" s="5"/>
      <c r="EC150" s="5"/>
      <c r="ED150" s="5"/>
      <c r="EE150" s="5"/>
      <c r="EF150" s="5"/>
      <c r="EG150" s="5"/>
      <c r="EH150" s="5"/>
      <c r="EI150" s="5"/>
      <c r="EJ150" s="5"/>
      <c r="EK150" s="5"/>
      <c r="EL150" s="5"/>
      <c r="EM150" s="5"/>
      <c r="EN150" s="5"/>
      <c r="EO150" s="5"/>
      <c r="EQ150" s="5"/>
      <c r="EU150" s="5"/>
      <c r="EV150" s="5"/>
      <c r="EW150" s="5"/>
      <c r="EX150" s="5"/>
      <c r="EY150" s="5"/>
      <c r="EZ150" s="5"/>
      <c r="FA150" s="5"/>
      <c r="FB150" s="5"/>
      <c r="FC150" s="5"/>
      <c r="FD150" s="5"/>
      <c r="FE150" s="5"/>
      <c r="FF150" s="5"/>
      <c r="FG150" s="5"/>
      <c r="FH150" s="5"/>
      <c r="FI150" s="5"/>
    </row>
    <row r="151" spans="1:167" ht="20.100000000000001" customHeight="1" x14ac:dyDescent="0.25">
      <c r="A151" s="449" t="str">
        <f t="shared" si="163"/>
        <v>Y</v>
      </c>
      <c r="B151" s="526" t="str">
        <f t="shared" si="183"/>
        <v>Vegetable Rotty</v>
      </c>
      <c r="C151" s="565" t="str">
        <f t="shared" si="183"/>
        <v>RO2</v>
      </c>
      <c r="D151" s="269">
        <f>'Delivery Summary'!D73</f>
        <v>0</v>
      </c>
      <c r="E151" s="428"/>
      <c r="F151" s="428"/>
      <c r="G151" s="428">
        <v>0</v>
      </c>
      <c r="H151" s="428">
        <v>3</v>
      </c>
      <c r="I151" s="428">
        <v>3</v>
      </c>
      <c r="J151" s="428">
        <v>3</v>
      </c>
      <c r="K151" s="428">
        <v>2</v>
      </c>
      <c r="L151" s="428">
        <v>3</v>
      </c>
      <c r="M151" s="270">
        <v>3</v>
      </c>
      <c r="N151" s="428">
        <v>5</v>
      </c>
      <c r="O151" s="428">
        <v>3</v>
      </c>
      <c r="P151" s="428">
        <v>5</v>
      </c>
      <c r="Q151" s="428">
        <v>5</v>
      </c>
      <c r="R151" s="428">
        <v>6</v>
      </c>
      <c r="S151" s="429"/>
      <c r="T151" s="430">
        <f t="shared" si="188"/>
        <v>41</v>
      </c>
      <c r="U151" s="1450"/>
      <c r="W151" s="440" t="str">
        <f t="shared" si="165"/>
        <v>Y</v>
      </c>
      <c r="X151" s="526" t="str">
        <f t="shared" si="184"/>
        <v>Vegetable Rotty</v>
      </c>
      <c r="Y151" s="565" t="str">
        <f t="shared" si="184"/>
        <v>RO2</v>
      </c>
      <c r="Z151" s="269">
        <f>'Delivery Summary'!D73</f>
        <v>0</v>
      </c>
      <c r="AA151" s="428"/>
      <c r="AB151" s="428"/>
      <c r="AC151" s="428">
        <v>0</v>
      </c>
      <c r="AD151" s="428">
        <v>3</v>
      </c>
      <c r="AE151" s="428">
        <v>3</v>
      </c>
      <c r="AF151" s="428">
        <v>3</v>
      </c>
      <c r="AG151" s="428">
        <v>2</v>
      </c>
      <c r="AH151" s="428">
        <v>3</v>
      </c>
      <c r="AI151" s="270">
        <v>3</v>
      </c>
      <c r="AJ151" s="428">
        <v>5</v>
      </c>
      <c r="AK151" s="428">
        <v>3</v>
      </c>
      <c r="AL151" s="428">
        <v>5</v>
      </c>
      <c r="AM151" s="428">
        <v>5</v>
      </c>
      <c r="AN151" s="428">
        <v>8</v>
      </c>
      <c r="AO151" s="429"/>
      <c r="AP151" s="430">
        <f t="shared" si="189"/>
        <v>43</v>
      </c>
      <c r="AQ151" s="1450"/>
      <c r="AR151" s="440" t="str">
        <f t="shared" si="167"/>
        <v>Y</v>
      </c>
      <c r="AS151" s="526" t="str">
        <f t="shared" si="185"/>
        <v>Vegetable Rotty</v>
      </c>
      <c r="AT151" s="565" t="str">
        <f t="shared" si="185"/>
        <v>RO2</v>
      </c>
      <c r="AU151" s="269">
        <f>'Delivery Summary'!D73</f>
        <v>0</v>
      </c>
      <c r="AV151" s="428"/>
      <c r="AW151" s="428"/>
      <c r="AX151" s="428"/>
      <c r="AY151" s="428">
        <v>3</v>
      </c>
      <c r="AZ151" s="428">
        <v>3</v>
      </c>
      <c r="BA151" s="428">
        <v>5</v>
      </c>
      <c r="BB151" s="428">
        <v>3</v>
      </c>
      <c r="BC151" s="428">
        <v>3</v>
      </c>
      <c r="BD151" s="270">
        <v>5</v>
      </c>
      <c r="BE151" s="428">
        <v>5</v>
      </c>
      <c r="BF151" s="428">
        <v>5</v>
      </c>
      <c r="BG151" s="428">
        <v>5</v>
      </c>
      <c r="BH151" s="428">
        <v>5</v>
      </c>
      <c r="BI151" s="428">
        <v>11</v>
      </c>
      <c r="BJ151" s="429"/>
      <c r="BK151" s="430">
        <f t="shared" si="190"/>
        <v>53</v>
      </c>
      <c r="BL151" s="1450"/>
      <c r="BM151" s="440" t="str">
        <f t="shared" si="169"/>
        <v>Y</v>
      </c>
      <c r="BN151" s="526" t="str">
        <f t="shared" si="186"/>
        <v>Vegetable Rotty</v>
      </c>
      <c r="BO151" s="565" t="str">
        <f t="shared" si="186"/>
        <v>RO2</v>
      </c>
      <c r="BP151" s="269">
        <f>'Delivery Summary'!D73</f>
        <v>0</v>
      </c>
      <c r="BQ151" s="428"/>
      <c r="BR151" s="428"/>
      <c r="BS151" s="428"/>
      <c r="BT151" s="428">
        <v>3</v>
      </c>
      <c r="BU151" s="428">
        <v>3</v>
      </c>
      <c r="BV151" s="428">
        <v>5</v>
      </c>
      <c r="BW151" s="428">
        <v>3</v>
      </c>
      <c r="BX151" s="428">
        <v>3</v>
      </c>
      <c r="BY151" s="270">
        <v>5</v>
      </c>
      <c r="BZ151" s="428">
        <v>5</v>
      </c>
      <c r="CA151" s="428">
        <v>5</v>
      </c>
      <c r="CB151" s="428">
        <v>5</v>
      </c>
      <c r="CC151" s="428">
        <v>5</v>
      </c>
      <c r="CD151" s="428">
        <v>13</v>
      </c>
      <c r="CE151" s="429"/>
      <c r="CF151" s="430">
        <f t="shared" si="191"/>
        <v>55</v>
      </c>
      <c r="CG151" s="1450"/>
      <c r="CH151" s="440" t="str">
        <f t="shared" si="171"/>
        <v>Y</v>
      </c>
      <c r="CI151" s="526" t="str">
        <f t="shared" si="187"/>
        <v>Vegetable Rotty</v>
      </c>
      <c r="CJ151" s="565" t="str">
        <f t="shared" si="187"/>
        <v>RO2</v>
      </c>
      <c r="CK151" s="269">
        <f>'Delivery Summary'!D73</f>
        <v>0</v>
      </c>
      <c r="CL151" s="428"/>
      <c r="CM151" s="428"/>
      <c r="CN151" s="428"/>
      <c r="CO151" s="428"/>
      <c r="CP151" s="428"/>
      <c r="CQ151" s="428"/>
      <c r="CR151" s="428">
        <v>5</v>
      </c>
      <c r="CS151" s="428">
        <v>5</v>
      </c>
      <c r="CT151" s="270">
        <v>5</v>
      </c>
      <c r="CU151" s="428">
        <v>5</v>
      </c>
      <c r="CV151" s="428">
        <v>10</v>
      </c>
      <c r="CW151" s="428">
        <v>5</v>
      </c>
      <c r="CX151" s="428">
        <v>5</v>
      </c>
      <c r="CY151" s="428">
        <v>5</v>
      </c>
      <c r="CZ151" s="429"/>
      <c r="DA151" s="430">
        <f t="shared" si="192"/>
        <v>45</v>
      </c>
      <c r="DB151" s="1450"/>
      <c r="DC151" s="5"/>
      <c r="DG151" s="5"/>
      <c r="DH151" s="5"/>
      <c r="DI151" s="5"/>
      <c r="DJ151" s="5"/>
      <c r="DK151" s="5"/>
      <c r="DL151" s="5"/>
      <c r="DM151" s="5"/>
      <c r="DN151" s="5"/>
      <c r="DO151" s="5"/>
      <c r="DP151" s="5"/>
      <c r="DQ151" s="5"/>
      <c r="DR151" s="5"/>
      <c r="DS151" s="5"/>
      <c r="DT151" s="5"/>
      <c r="DU151" s="5"/>
      <c r="DW151" s="5"/>
      <c r="EA151" s="5"/>
      <c r="EB151" s="5"/>
      <c r="EC151" s="5"/>
      <c r="ED151" s="5"/>
      <c r="EE151" s="5"/>
      <c r="EF151" s="5"/>
      <c r="EG151" s="5"/>
      <c r="EH151" s="5"/>
      <c r="EI151" s="5"/>
      <c r="EJ151" s="5"/>
      <c r="EK151" s="5"/>
      <c r="EL151" s="5"/>
      <c r="EM151" s="5"/>
      <c r="EN151" s="5"/>
      <c r="EO151" s="5"/>
      <c r="EQ151" s="5"/>
      <c r="EU151" s="5"/>
      <c r="EV151" s="5"/>
      <c r="EW151" s="5"/>
      <c r="EX151" s="5"/>
      <c r="EY151" s="5"/>
      <c r="EZ151" s="5"/>
      <c r="FA151" s="5"/>
      <c r="FB151" s="5"/>
      <c r="FC151" s="5"/>
      <c r="FD151" s="5"/>
      <c r="FE151" s="5"/>
      <c r="FF151" s="5"/>
      <c r="FG151" s="5"/>
      <c r="FH151" s="5"/>
      <c r="FI151" s="5"/>
    </row>
    <row r="152" spans="1:167" ht="20.100000000000001" customHeight="1" x14ac:dyDescent="0.25">
      <c r="A152" s="449" t="str">
        <f>IF(T152&gt;0,"Y","N")</f>
        <v>Y</v>
      </c>
      <c r="B152" s="526" t="str">
        <f t="shared" si="183"/>
        <v>Fish Rotty</v>
      </c>
      <c r="C152" s="565" t="str">
        <f t="shared" si="183"/>
        <v>RO3</v>
      </c>
      <c r="D152" s="269">
        <f>'Delivery Summary'!D74</f>
        <v>0</v>
      </c>
      <c r="E152" s="428"/>
      <c r="F152" s="428"/>
      <c r="G152" s="428">
        <v>0</v>
      </c>
      <c r="H152" s="428">
        <v>3</v>
      </c>
      <c r="I152" s="428">
        <v>3</v>
      </c>
      <c r="J152" s="428">
        <v>5</v>
      </c>
      <c r="K152" s="428">
        <v>2</v>
      </c>
      <c r="L152" s="428">
        <v>3</v>
      </c>
      <c r="M152" s="270">
        <v>5</v>
      </c>
      <c r="N152" s="428">
        <v>5</v>
      </c>
      <c r="O152" s="428">
        <v>5</v>
      </c>
      <c r="P152" s="428">
        <v>5</v>
      </c>
      <c r="Q152" s="428">
        <v>5</v>
      </c>
      <c r="R152" s="428">
        <v>10</v>
      </c>
      <c r="S152" s="429"/>
      <c r="T152" s="430">
        <f t="shared" si="188"/>
        <v>51</v>
      </c>
      <c r="U152" s="1450"/>
      <c r="W152" s="440" t="str">
        <f>IF(AP152&gt;0,"Y","N")</f>
        <v>Y</v>
      </c>
      <c r="X152" s="526" t="str">
        <f t="shared" si="184"/>
        <v>Fish Rotty</v>
      </c>
      <c r="Y152" s="565" t="str">
        <f t="shared" si="184"/>
        <v>RO3</v>
      </c>
      <c r="Z152" s="269">
        <f>'Delivery Summary'!D74</f>
        <v>0</v>
      </c>
      <c r="AA152" s="428"/>
      <c r="AB152" s="428"/>
      <c r="AC152" s="428">
        <v>0</v>
      </c>
      <c r="AD152" s="428">
        <v>3</v>
      </c>
      <c r="AE152" s="428">
        <v>3</v>
      </c>
      <c r="AF152" s="428">
        <v>5</v>
      </c>
      <c r="AG152" s="428">
        <v>2</v>
      </c>
      <c r="AH152" s="428">
        <v>3</v>
      </c>
      <c r="AI152" s="270">
        <v>5</v>
      </c>
      <c r="AJ152" s="428">
        <v>5</v>
      </c>
      <c r="AK152" s="428">
        <v>5</v>
      </c>
      <c r="AL152" s="428">
        <v>5</v>
      </c>
      <c r="AM152" s="428">
        <v>5</v>
      </c>
      <c r="AN152" s="428">
        <v>12</v>
      </c>
      <c r="AO152" s="429"/>
      <c r="AP152" s="430">
        <f t="shared" si="189"/>
        <v>53</v>
      </c>
      <c r="AQ152" s="1450"/>
      <c r="AR152" s="440" t="str">
        <f>IF(BK152&gt;0,"Y","N")</f>
        <v>Y</v>
      </c>
      <c r="AS152" s="526" t="str">
        <f t="shared" si="185"/>
        <v>Fish Rotty</v>
      </c>
      <c r="AT152" s="565" t="str">
        <f t="shared" si="185"/>
        <v>RO3</v>
      </c>
      <c r="AU152" s="269">
        <f>'Delivery Summary'!D74</f>
        <v>0</v>
      </c>
      <c r="AV152" s="428"/>
      <c r="AW152" s="428"/>
      <c r="AX152" s="428"/>
      <c r="AY152" s="428">
        <v>3</v>
      </c>
      <c r="AZ152" s="428">
        <v>3</v>
      </c>
      <c r="BA152" s="428">
        <v>5</v>
      </c>
      <c r="BB152" s="428">
        <v>3</v>
      </c>
      <c r="BC152" s="428">
        <v>3</v>
      </c>
      <c r="BD152" s="270">
        <v>5</v>
      </c>
      <c r="BE152" s="428">
        <v>5</v>
      </c>
      <c r="BF152" s="428">
        <v>10</v>
      </c>
      <c r="BG152" s="428">
        <v>10</v>
      </c>
      <c r="BH152" s="428">
        <v>10</v>
      </c>
      <c r="BI152" s="428">
        <v>16</v>
      </c>
      <c r="BJ152" s="429"/>
      <c r="BK152" s="430">
        <f t="shared" si="190"/>
        <v>73</v>
      </c>
      <c r="BL152" s="1450"/>
      <c r="BM152" s="440" t="str">
        <f>IF(CF152&gt;0,"Y","N")</f>
        <v>Y</v>
      </c>
      <c r="BN152" s="526" t="str">
        <f t="shared" si="186"/>
        <v>Fish Rotty</v>
      </c>
      <c r="BO152" s="565" t="str">
        <f t="shared" si="186"/>
        <v>RO3</v>
      </c>
      <c r="BP152" s="269">
        <f>'Delivery Summary'!D74</f>
        <v>0</v>
      </c>
      <c r="BQ152" s="428"/>
      <c r="BR152" s="428"/>
      <c r="BS152" s="428"/>
      <c r="BT152" s="428">
        <v>3</v>
      </c>
      <c r="BU152" s="428">
        <v>3</v>
      </c>
      <c r="BV152" s="428">
        <v>5</v>
      </c>
      <c r="BW152" s="428">
        <v>3</v>
      </c>
      <c r="BX152" s="428">
        <v>3</v>
      </c>
      <c r="BY152" s="270">
        <v>5</v>
      </c>
      <c r="BZ152" s="428">
        <v>5</v>
      </c>
      <c r="CA152" s="428">
        <v>10</v>
      </c>
      <c r="CB152" s="428">
        <v>5</v>
      </c>
      <c r="CC152" s="428">
        <v>10</v>
      </c>
      <c r="CD152" s="428">
        <v>13</v>
      </c>
      <c r="CE152" s="429"/>
      <c r="CF152" s="430">
        <f t="shared" si="191"/>
        <v>65</v>
      </c>
      <c r="CG152" s="1450"/>
      <c r="CH152" s="440" t="str">
        <f>IF(DA152&gt;0,"Y","N")</f>
        <v>Y</v>
      </c>
      <c r="CI152" s="526" t="str">
        <f t="shared" si="187"/>
        <v>Fish Rotty</v>
      </c>
      <c r="CJ152" s="565" t="str">
        <f t="shared" si="187"/>
        <v>RO3</v>
      </c>
      <c r="CK152" s="269">
        <f>'Delivery Summary'!D74</f>
        <v>0</v>
      </c>
      <c r="CL152" s="428"/>
      <c r="CM152" s="428"/>
      <c r="CN152" s="428"/>
      <c r="CO152" s="428"/>
      <c r="CP152" s="428"/>
      <c r="CQ152" s="428"/>
      <c r="CR152" s="428">
        <v>5</v>
      </c>
      <c r="CS152" s="428">
        <v>5</v>
      </c>
      <c r="CT152" s="270">
        <v>5</v>
      </c>
      <c r="CU152" s="428">
        <v>5</v>
      </c>
      <c r="CV152" s="428">
        <v>10</v>
      </c>
      <c r="CW152" s="428">
        <v>5</v>
      </c>
      <c r="CX152" s="428">
        <v>5</v>
      </c>
      <c r="CY152" s="428">
        <v>5</v>
      </c>
      <c r="CZ152" s="429"/>
      <c r="DA152" s="430">
        <f t="shared" si="192"/>
        <v>45</v>
      </c>
      <c r="DB152" s="1450"/>
      <c r="DC152" s="5"/>
      <c r="DG152" s="5"/>
      <c r="DH152" s="5"/>
      <c r="DI152" s="5"/>
      <c r="DJ152" s="5"/>
      <c r="DK152" s="5"/>
      <c r="DL152" s="5"/>
      <c r="DM152" s="5"/>
      <c r="DN152" s="5"/>
      <c r="DO152" s="5"/>
      <c r="DP152" s="5"/>
      <c r="DQ152" s="5"/>
      <c r="DR152" s="5"/>
      <c r="DS152" s="5"/>
      <c r="DT152" s="5"/>
      <c r="DU152" s="5"/>
      <c r="DW152" s="5"/>
      <c r="EA152" s="5"/>
      <c r="EB152" s="5"/>
      <c r="EC152" s="5"/>
      <c r="ED152" s="5"/>
      <c r="EE152" s="5"/>
      <c r="EF152" s="5"/>
      <c r="EG152" s="5"/>
      <c r="EH152" s="5"/>
      <c r="EI152" s="5"/>
      <c r="EJ152" s="5"/>
      <c r="EK152" s="5"/>
      <c r="EL152" s="5"/>
      <c r="EM152" s="5"/>
      <c r="EN152" s="5"/>
      <c r="EO152" s="5"/>
      <c r="EQ152" s="5"/>
      <c r="EU152" s="5"/>
      <c r="EV152" s="5"/>
      <c r="EW152" s="5"/>
      <c r="EX152" s="5"/>
      <c r="EY152" s="5"/>
      <c r="EZ152" s="5"/>
      <c r="FA152" s="5"/>
      <c r="FB152" s="5"/>
      <c r="FC152" s="5"/>
      <c r="FD152" s="5"/>
      <c r="FE152" s="5"/>
      <c r="FF152" s="5"/>
      <c r="FG152" s="5"/>
      <c r="FH152" s="5"/>
      <c r="FI152" s="5"/>
    </row>
    <row r="153" spans="1:167" ht="20.100000000000001" customHeight="1" x14ac:dyDescent="0.25">
      <c r="A153" s="449" t="str">
        <f>IF(T153&gt;0,"Y","N")</f>
        <v>Y</v>
      </c>
      <c r="B153" s="526" t="str">
        <f t="shared" si="183"/>
        <v>Chicken Rotty</v>
      </c>
      <c r="C153" s="565" t="str">
        <f t="shared" si="183"/>
        <v>RO4</v>
      </c>
      <c r="D153" s="269">
        <f>'Delivery Summary'!D75</f>
        <v>0</v>
      </c>
      <c r="E153" s="428"/>
      <c r="F153" s="428"/>
      <c r="G153" s="428">
        <v>0</v>
      </c>
      <c r="H153" s="428">
        <v>3</v>
      </c>
      <c r="I153" s="428">
        <v>2</v>
      </c>
      <c r="J153" s="428">
        <v>5</v>
      </c>
      <c r="K153" s="428">
        <v>2</v>
      </c>
      <c r="L153" s="428">
        <v>3</v>
      </c>
      <c r="M153" s="270">
        <v>10</v>
      </c>
      <c r="N153" s="428">
        <v>10</v>
      </c>
      <c r="O153" s="428">
        <v>5</v>
      </c>
      <c r="P153" s="428">
        <v>10</v>
      </c>
      <c r="Q153" s="428">
        <v>5</v>
      </c>
      <c r="R153" s="428">
        <v>10</v>
      </c>
      <c r="S153" s="429"/>
      <c r="T153" s="430">
        <f t="shared" si="188"/>
        <v>65</v>
      </c>
      <c r="U153" s="1450"/>
      <c r="W153" s="440" t="str">
        <f>IF(AP153&gt;0,"Y","N")</f>
        <v>Y</v>
      </c>
      <c r="X153" s="526" t="str">
        <f t="shared" si="184"/>
        <v>Chicken Rotty</v>
      </c>
      <c r="Y153" s="565" t="str">
        <f t="shared" si="184"/>
        <v>RO4</v>
      </c>
      <c r="Z153" s="269">
        <f>'Delivery Summary'!D75</f>
        <v>0</v>
      </c>
      <c r="AA153" s="428"/>
      <c r="AB153" s="428"/>
      <c r="AC153" s="428">
        <v>0</v>
      </c>
      <c r="AD153" s="428">
        <v>3</v>
      </c>
      <c r="AE153" s="428">
        <v>2</v>
      </c>
      <c r="AF153" s="428">
        <v>5</v>
      </c>
      <c r="AG153" s="428">
        <v>2</v>
      </c>
      <c r="AH153" s="428">
        <v>3</v>
      </c>
      <c r="AI153" s="270">
        <v>10</v>
      </c>
      <c r="AJ153" s="428">
        <v>10</v>
      </c>
      <c r="AK153" s="428">
        <v>5</v>
      </c>
      <c r="AL153" s="428">
        <v>10</v>
      </c>
      <c r="AM153" s="428">
        <v>5</v>
      </c>
      <c r="AN153" s="428">
        <v>10</v>
      </c>
      <c r="AO153" s="429"/>
      <c r="AP153" s="430">
        <f t="shared" si="189"/>
        <v>65</v>
      </c>
      <c r="AQ153" s="1450"/>
      <c r="AR153" s="440" t="str">
        <f>IF(BK153&gt;0,"Y","N")</f>
        <v>Y</v>
      </c>
      <c r="AS153" s="526" t="str">
        <f t="shared" si="185"/>
        <v>Chicken Rotty</v>
      </c>
      <c r="AT153" s="565" t="str">
        <f t="shared" si="185"/>
        <v>RO4</v>
      </c>
      <c r="AU153" s="269">
        <f>'Delivery Summary'!D75</f>
        <v>0</v>
      </c>
      <c r="AV153" s="428"/>
      <c r="AW153" s="428"/>
      <c r="AX153" s="428"/>
      <c r="AY153" s="428">
        <v>3</v>
      </c>
      <c r="AZ153" s="428">
        <v>5</v>
      </c>
      <c r="BA153" s="428">
        <v>5</v>
      </c>
      <c r="BB153" s="428">
        <v>5</v>
      </c>
      <c r="BC153" s="428">
        <v>3</v>
      </c>
      <c r="BD153" s="270">
        <v>10</v>
      </c>
      <c r="BE153" s="428">
        <v>10</v>
      </c>
      <c r="BF153" s="428">
        <v>5</v>
      </c>
      <c r="BG153" s="428">
        <v>5</v>
      </c>
      <c r="BH153" s="428">
        <v>5</v>
      </c>
      <c r="BI153" s="428">
        <v>7</v>
      </c>
      <c r="BJ153" s="429"/>
      <c r="BK153" s="430">
        <f t="shared" si="190"/>
        <v>63</v>
      </c>
      <c r="BL153" s="1450"/>
      <c r="BM153" s="440" t="str">
        <f>IF(CF153&gt;0,"Y","N")</f>
        <v>Y</v>
      </c>
      <c r="BN153" s="526" t="str">
        <f t="shared" si="186"/>
        <v>Chicken Rotty</v>
      </c>
      <c r="BO153" s="565" t="str">
        <f t="shared" si="186"/>
        <v>RO4</v>
      </c>
      <c r="BP153" s="269">
        <f>'Delivery Summary'!D75</f>
        <v>0</v>
      </c>
      <c r="BQ153" s="428"/>
      <c r="BR153" s="428"/>
      <c r="BS153" s="428"/>
      <c r="BT153" s="428">
        <v>3</v>
      </c>
      <c r="BU153" s="428">
        <v>5</v>
      </c>
      <c r="BV153" s="428">
        <v>5</v>
      </c>
      <c r="BW153" s="428">
        <v>5</v>
      </c>
      <c r="BX153" s="428">
        <v>3</v>
      </c>
      <c r="BY153" s="270">
        <v>10</v>
      </c>
      <c r="BZ153" s="428">
        <v>10</v>
      </c>
      <c r="CA153" s="428">
        <v>5</v>
      </c>
      <c r="CB153" s="428">
        <v>5</v>
      </c>
      <c r="CC153" s="428">
        <v>5</v>
      </c>
      <c r="CD153" s="428">
        <v>9</v>
      </c>
      <c r="CE153" s="429"/>
      <c r="CF153" s="430">
        <f t="shared" si="191"/>
        <v>65</v>
      </c>
      <c r="CG153" s="1450"/>
      <c r="CH153" s="440" t="str">
        <f>IF(DA153&gt;0,"Y","N")</f>
        <v>Y</v>
      </c>
      <c r="CI153" s="526" t="str">
        <f t="shared" si="187"/>
        <v>Chicken Rotty</v>
      </c>
      <c r="CJ153" s="565" t="str">
        <f t="shared" si="187"/>
        <v>RO4</v>
      </c>
      <c r="CK153" s="269">
        <f>'Delivery Summary'!D75</f>
        <v>0</v>
      </c>
      <c r="CL153" s="428"/>
      <c r="CM153" s="428"/>
      <c r="CN153" s="428"/>
      <c r="CO153" s="428"/>
      <c r="CP153" s="428"/>
      <c r="CQ153" s="428"/>
      <c r="CR153" s="428">
        <v>5</v>
      </c>
      <c r="CS153" s="428">
        <v>5</v>
      </c>
      <c r="CT153" s="270">
        <v>5</v>
      </c>
      <c r="CU153" s="428">
        <v>5</v>
      </c>
      <c r="CV153" s="428">
        <v>10</v>
      </c>
      <c r="CW153" s="428">
        <v>5</v>
      </c>
      <c r="CX153" s="428">
        <v>5</v>
      </c>
      <c r="CY153" s="428">
        <v>5</v>
      </c>
      <c r="CZ153" s="429"/>
      <c r="DA153" s="430">
        <f t="shared" si="192"/>
        <v>45</v>
      </c>
      <c r="DB153" s="1450"/>
      <c r="DC153" s="5"/>
      <c r="DG153" s="5"/>
      <c r="DH153" s="5"/>
      <c r="DI153" s="5"/>
      <c r="DJ153" s="5"/>
      <c r="DK153" s="5"/>
      <c r="DL153" s="5"/>
      <c r="DM153" s="5"/>
      <c r="DN153" s="5"/>
      <c r="DO153" s="5"/>
      <c r="DP153" s="5"/>
      <c r="DQ153" s="5"/>
      <c r="DR153" s="5"/>
      <c r="DS153" s="5"/>
      <c r="DT153" s="5"/>
      <c r="DU153" s="5"/>
      <c r="DW153" s="5"/>
      <c r="EA153" s="5"/>
      <c r="EB153" s="5"/>
      <c r="EC153" s="5"/>
      <c r="ED153" s="5"/>
      <c r="EE153" s="5"/>
      <c r="EF153" s="5"/>
      <c r="EG153" s="5"/>
      <c r="EH153" s="5"/>
      <c r="EI153" s="5"/>
      <c r="EJ153" s="5"/>
      <c r="EK153" s="5"/>
      <c r="EL153" s="5"/>
      <c r="EM153" s="5"/>
      <c r="EN153" s="5"/>
      <c r="EO153" s="5"/>
      <c r="EQ153" s="5"/>
      <c r="EU153" s="5"/>
      <c r="EV153" s="5"/>
      <c r="EW153" s="5"/>
      <c r="EX153" s="5"/>
      <c r="EY153" s="5"/>
      <c r="EZ153" s="5"/>
      <c r="FA153" s="5"/>
      <c r="FB153" s="5"/>
      <c r="FC153" s="5"/>
      <c r="FD153" s="5"/>
      <c r="FE153" s="5"/>
      <c r="FF153" s="5"/>
      <c r="FG153" s="5"/>
      <c r="FH153" s="5"/>
      <c r="FI153" s="5"/>
    </row>
    <row r="154" spans="1:167" ht="20.100000000000001" customHeight="1" x14ac:dyDescent="0.25">
      <c r="A154" s="449" t="str">
        <f>IF(T154&gt;0,"Y","N")</f>
        <v>Y</v>
      </c>
      <c r="B154" s="527" t="str">
        <f t="shared" si="183"/>
        <v>Roast Bread with Seeni Sambol</v>
      </c>
      <c r="C154" s="565" t="str">
        <f t="shared" si="183"/>
        <v>SAN9</v>
      </c>
      <c r="D154" s="269">
        <f>'Delivery Summary'!D76</f>
        <v>0</v>
      </c>
      <c r="E154" s="428">
        <v>10</v>
      </c>
      <c r="F154" s="270"/>
      <c r="G154" s="270">
        <v>0</v>
      </c>
      <c r="H154" s="270">
        <v>0</v>
      </c>
      <c r="I154" s="270">
        <v>0</v>
      </c>
      <c r="J154" s="270">
        <v>0</v>
      </c>
      <c r="K154" s="270">
        <v>0</v>
      </c>
      <c r="L154" s="270">
        <v>1</v>
      </c>
      <c r="M154" s="270">
        <v>3</v>
      </c>
      <c r="N154" s="270">
        <v>3</v>
      </c>
      <c r="O154" s="270">
        <v>3</v>
      </c>
      <c r="P154" s="270">
        <v>5</v>
      </c>
      <c r="Q154" s="270">
        <v>5</v>
      </c>
      <c r="R154" s="270">
        <v>4</v>
      </c>
      <c r="S154" s="429"/>
      <c r="T154" s="430">
        <f t="shared" si="188"/>
        <v>34</v>
      </c>
      <c r="U154" s="1450"/>
      <c r="W154" s="440" t="str">
        <f>IF(AP154&gt;0,"Y","N")</f>
        <v>Y</v>
      </c>
      <c r="X154" s="527" t="str">
        <f t="shared" si="184"/>
        <v>Roast Bread with Seeni Sambol</v>
      </c>
      <c r="Y154" s="565" t="str">
        <f t="shared" si="184"/>
        <v>SAN9</v>
      </c>
      <c r="Z154" s="269">
        <f>'Delivery Summary'!D76</f>
        <v>0</v>
      </c>
      <c r="AA154" s="428">
        <v>10</v>
      </c>
      <c r="AB154" s="270"/>
      <c r="AC154" s="270">
        <v>0</v>
      </c>
      <c r="AD154" s="270">
        <v>0</v>
      </c>
      <c r="AE154" s="270">
        <v>0</v>
      </c>
      <c r="AF154" s="270">
        <v>0</v>
      </c>
      <c r="AG154" s="270">
        <v>0</v>
      </c>
      <c r="AH154" s="270">
        <v>1</v>
      </c>
      <c r="AI154" s="270">
        <v>3</v>
      </c>
      <c r="AJ154" s="270">
        <v>3</v>
      </c>
      <c r="AK154" s="270">
        <v>3</v>
      </c>
      <c r="AL154" s="270">
        <v>5</v>
      </c>
      <c r="AM154" s="270">
        <v>5</v>
      </c>
      <c r="AN154" s="270">
        <v>4</v>
      </c>
      <c r="AO154" s="429"/>
      <c r="AP154" s="430">
        <f t="shared" si="189"/>
        <v>34</v>
      </c>
      <c r="AQ154" s="1450"/>
      <c r="AR154" s="440" t="str">
        <f>IF(BK154&gt;0,"Y","N")</f>
        <v>Y</v>
      </c>
      <c r="AS154" s="527" t="str">
        <f t="shared" si="185"/>
        <v>Roast Bread with Seeni Sambol</v>
      </c>
      <c r="AT154" s="565" t="str">
        <f t="shared" si="185"/>
        <v>SAN9</v>
      </c>
      <c r="AU154" s="269">
        <f>'Delivery Summary'!D76</f>
        <v>0</v>
      </c>
      <c r="AV154" s="428">
        <v>10</v>
      </c>
      <c r="AW154" s="270"/>
      <c r="AX154" s="270"/>
      <c r="AY154" s="270">
        <v>0</v>
      </c>
      <c r="AZ154" s="270">
        <v>0</v>
      </c>
      <c r="BA154" s="270">
        <v>0</v>
      </c>
      <c r="BB154" s="270">
        <v>0</v>
      </c>
      <c r="BC154" s="270">
        <v>1</v>
      </c>
      <c r="BD154" s="270">
        <v>0</v>
      </c>
      <c r="BE154" s="270">
        <v>3</v>
      </c>
      <c r="BF154" s="270">
        <v>3</v>
      </c>
      <c r="BG154" s="270">
        <v>5</v>
      </c>
      <c r="BH154" s="270">
        <v>5</v>
      </c>
      <c r="BI154" s="270">
        <v>5</v>
      </c>
      <c r="BJ154" s="429"/>
      <c r="BK154" s="430">
        <f t="shared" si="190"/>
        <v>32</v>
      </c>
      <c r="BL154" s="1450"/>
      <c r="BM154" s="440" t="str">
        <f>IF(CF154&gt;0,"Y","N")</f>
        <v>Y</v>
      </c>
      <c r="BN154" s="527" t="str">
        <f t="shared" si="186"/>
        <v>Roast Bread with Seeni Sambol</v>
      </c>
      <c r="BO154" s="565" t="str">
        <f t="shared" si="186"/>
        <v>SAN9</v>
      </c>
      <c r="BP154" s="269">
        <f>'Delivery Summary'!D76</f>
        <v>0</v>
      </c>
      <c r="BQ154" s="428">
        <v>10</v>
      </c>
      <c r="BR154" s="270"/>
      <c r="BS154" s="270"/>
      <c r="BT154" s="270">
        <v>0</v>
      </c>
      <c r="BU154" s="270">
        <v>0</v>
      </c>
      <c r="BV154" s="270">
        <v>0</v>
      </c>
      <c r="BW154" s="270">
        <v>0</v>
      </c>
      <c r="BX154" s="270">
        <v>1</v>
      </c>
      <c r="BY154" s="270">
        <v>0</v>
      </c>
      <c r="BZ154" s="270">
        <v>3</v>
      </c>
      <c r="CA154" s="270">
        <v>3</v>
      </c>
      <c r="CB154" s="270">
        <v>5</v>
      </c>
      <c r="CC154" s="270">
        <v>5</v>
      </c>
      <c r="CD154" s="270">
        <v>5</v>
      </c>
      <c r="CE154" s="429"/>
      <c r="CF154" s="430">
        <f t="shared" si="191"/>
        <v>32</v>
      </c>
      <c r="CG154" s="1450"/>
      <c r="CH154" s="440" t="str">
        <f>IF(DA154&gt;0,"Y","N")</f>
        <v>N</v>
      </c>
      <c r="CI154" s="527" t="str">
        <f t="shared" si="187"/>
        <v>Roast Bread with Seeni Sambol</v>
      </c>
      <c r="CJ154" s="565" t="str">
        <f t="shared" si="187"/>
        <v>SAN9</v>
      </c>
      <c r="CK154" s="269">
        <f>'Delivery Summary'!D76</f>
        <v>0</v>
      </c>
      <c r="CL154" s="270"/>
      <c r="CM154" s="270"/>
      <c r="CN154" s="270"/>
      <c r="CO154" s="270"/>
      <c r="CP154" s="270"/>
      <c r="CQ154" s="270"/>
      <c r="CR154" s="270"/>
      <c r="CS154" s="270"/>
      <c r="CT154" s="270"/>
      <c r="CU154" s="270"/>
      <c r="CV154" s="270"/>
      <c r="CW154" s="270"/>
      <c r="CX154" s="270"/>
      <c r="CY154" s="270"/>
      <c r="CZ154" s="429"/>
      <c r="DA154" s="430">
        <f t="shared" si="192"/>
        <v>0</v>
      </c>
      <c r="DB154" s="1450"/>
      <c r="DC154" s="5"/>
      <c r="DG154" s="5"/>
      <c r="DH154" s="5"/>
      <c r="DI154" s="5"/>
      <c r="DJ154" s="5"/>
      <c r="DK154" s="5"/>
      <c r="DL154" s="5"/>
      <c r="DM154" s="5"/>
      <c r="DN154" s="5"/>
      <c r="DO154" s="5"/>
      <c r="DP154" s="5"/>
      <c r="DQ154" s="5"/>
      <c r="DR154" s="5"/>
      <c r="DS154" s="5"/>
      <c r="DT154" s="5"/>
      <c r="DU154" s="5"/>
      <c r="DW154" s="5"/>
      <c r="EA154" s="5"/>
      <c r="EB154" s="5"/>
      <c r="EC154" s="5"/>
      <c r="ED154" s="5"/>
      <c r="EE154" s="5"/>
      <c r="EF154" s="5"/>
      <c r="EG154" s="5"/>
      <c r="EH154" s="5"/>
      <c r="EI154" s="5"/>
      <c r="EJ154" s="5"/>
      <c r="EK154" s="5"/>
      <c r="EL154" s="5"/>
      <c r="EM154" s="5"/>
      <c r="EN154" s="5"/>
      <c r="EO154" s="5"/>
      <c r="EQ154" s="5"/>
      <c r="EU154" s="5"/>
      <c r="EV154" s="5"/>
      <c r="EW154" s="5"/>
      <c r="EX154" s="5"/>
      <c r="EY154" s="5"/>
      <c r="EZ154" s="5"/>
      <c r="FA154" s="5"/>
      <c r="FB154" s="5"/>
      <c r="FC154" s="5"/>
      <c r="FD154" s="5"/>
      <c r="FE154" s="5"/>
      <c r="FF154" s="5"/>
      <c r="FG154" s="5"/>
      <c r="FH154" s="5"/>
      <c r="FI154" s="5"/>
    </row>
    <row r="155" spans="1:167" ht="20.100000000000001" customHeight="1" thickBot="1" x14ac:dyDescent="0.3">
      <c r="A155" s="449" t="str">
        <f>IF(T155&gt;0,"Y","N")</f>
        <v>Y</v>
      </c>
      <c r="B155" s="536" t="s">
        <v>663</v>
      </c>
      <c r="C155" s="1264" t="s">
        <v>408</v>
      </c>
      <c r="D155" s="274"/>
      <c r="E155" s="273">
        <v>20</v>
      </c>
      <c r="F155" s="273"/>
      <c r="G155" s="273">
        <v>0</v>
      </c>
      <c r="H155" s="273">
        <v>0</v>
      </c>
      <c r="I155" s="273">
        <v>0</v>
      </c>
      <c r="J155" s="273">
        <v>0</v>
      </c>
      <c r="K155" s="273">
        <v>0</v>
      </c>
      <c r="L155" s="273">
        <v>0</v>
      </c>
      <c r="M155" s="273">
        <v>0</v>
      </c>
      <c r="N155" s="273">
        <v>0</v>
      </c>
      <c r="O155" s="273">
        <v>0</v>
      </c>
      <c r="P155" s="273">
        <v>0</v>
      </c>
      <c r="Q155" s="273">
        <v>0</v>
      </c>
      <c r="R155" s="273">
        <v>0</v>
      </c>
      <c r="S155" s="508"/>
      <c r="T155" s="562">
        <f t="shared" si="188"/>
        <v>20</v>
      </c>
      <c r="U155" s="505"/>
      <c r="W155" s="440" t="str">
        <f>IF(AP155&gt;0,"Y","N")</f>
        <v>Y</v>
      </c>
      <c r="X155" s="536" t="s">
        <v>663</v>
      </c>
      <c r="Y155" s="1264" t="s">
        <v>408</v>
      </c>
      <c r="Z155" s="274"/>
      <c r="AA155" s="273">
        <v>20</v>
      </c>
      <c r="AB155" s="273"/>
      <c r="AC155" s="273">
        <v>0</v>
      </c>
      <c r="AD155" s="273">
        <v>0</v>
      </c>
      <c r="AE155" s="273">
        <v>0</v>
      </c>
      <c r="AF155" s="273">
        <v>0</v>
      </c>
      <c r="AG155" s="273">
        <v>0</v>
      </c>
      <c r="AH155" s="273">
        <v>0</v>
      </c>
      <c r="AI155" s="273">
        <v>0</v>
      </c>
      <c r="AJ155" s="273">
        <v>0</v>
      </c>
      <c r="AK155" s="273">
        <v>0</v>
      </c>
      <c r="AL155" s="273">
        <v>0</v>
      </c>
      <c r="AM155" s="273">
        <v>0</v>
      </c>
      <c r="AN155" s="273">
        <v>0</v>
      </c>
      <c r="AO155" s="561"/>
      <c r="AP155" s="562">
        <f t="shared" si="189"/>
        <v>20</v>
      </c>
      <c r="AQ155" s="505"/>
      <c r="AR155" s="440" t="str">
        <f>IF(BK155&gt;0,"Y","N")</f>
        <v>Y</v>
      </c>
      <c r="AS155" s="536" t="s">
        <v>663</v>
      </c>
      <c r="AT155" s="1264" t="s">
        <v>408</v>
      </c>
      <c r="AU155" s="274"/>
      <c r="AV155" s="273">
        <v>20</v>
      </c>
      <c r="AW155" s="273"/>
      <c r="AX155" s="273"/>
      <c r="AY155" s="273">
        <v>0</v>
      </c>
      <c r="AZ155" s="273">
        <v>0</v>
      </c>
      <c r="BA155" s="273">
        <v>0</v>
      </c>
      <c r="BB155" s="273">
        <v>0</v>
      </c>
      <c r="BC155" s="273">
        <v>0</v>
      </c>
      <c r="BD155" s="273">
        <v>0</v>
      </c>
      <c r="BE155" s="273">
        <v>0</v>
      </c>
      <c r="BF155" s="273">
        <v>0</v>
      </c>
      <c r="BG155" s="273">
        <v>0</v>
      </c>
      <c r="BH155" s="273">
        <v>0</v>
      </c>
      <c r="BI155" s="273">
        <v>0</v>
      </c>
      <c r="BJ155" s="561"/>
      <c r="BK155" s="562">
        <f t="shared" si="190"/>
        <v>20</v>
      </c>
      <c r="BL155" s="505"/>
      <c r="BM155" s="440" t="str">
        <f>IF(CF155&gt;0,"Y","N")</f>
        <v>Y</v>
      </c>
      <c r="BN155" s="536" t="s">
        <v>663</v>
      </c>
      <c r="BO155" s="1264" t="s">
        <v>408</v>
      </c>
      <c r="BP155" s="274"/>
      <c r="BQ155" s="273">
        <v>20</v>
      </c>
      <c r="BR155" s="273"/>
      <c r="BS155" s="273"/>
      <c r="BT155" s="273">
        <v>0</v>
      </c>
      <c r="BU155" s="273">
        <v>0</v>
      </c>
      <c r="BV155" s="273">
        <v>0</v>
      </c>
      <c r="BW155" s="273">
        <v>0</v>
      </c>
      <c r="BX155" s="273">
        <v>0</v>
      </c>
      <c r="BY155" s="273">
        <v>0</v>
      </c>
      <c r="BZ155" s="273">
        <v>0</v>
      </c>
      <c r="CA155" s="273">
        <v>0</v>
      </c>
      <c r="CB155" s="273">
        <v>0</v>
      </c>
      <c r="CC155" s="273">
        <v>0</v>
      </c>
      <c r="CD155" s="273">
        <v>0</v>
      </c>
      <c r="CE155" s="561"/>
      <c r="CF155" s="562">
        <f t="shared" si="191"/>
        <v>20</v>
      </c>
      <c r="CG155" s="505"/>
      <c r="CH155" s="440" t="str">
        <f>IF(DA155&gt;0,"Y","N")</f>
        <v>N</v>
      </c>
      <c r="CI155" s="536" t="s">
        <v>391</v>
      </c>
      <c r="CJ155" s="570"/>
      <c r="CK155" s="506"/>
      <c r="CL155" s="507"/>
      <c r="CM155" s="507"/>
      <c r="CN155" s="507"/>
      <c r="CO155" s="507"/>
      <c r="CP155" s="507"/>
      <c r="CQ155" s="507"/>
      <c r="CR155" s="507"/>
      <c r="CS155" s="507"/>
      <c r="CT155" s="507"/>
      <c r="CU155" s="507"/>
      <c r="CV155" s="507"/>
      <c r="CW155" s="507"/>
      <c r="CX155" s="507"/>
      <c r="CY155" s="507"/>
      <c r="CZ155" s="508"/>
      <c r="DA155" s="509">
        <f t="shared" si="192"/>
        <v>0</v>
      </c>
      <c r="DB155" s="505"/>
      <c r="DC155" s="5"/>
      <c r="DG155" s="5"/>
      <c r="DH155" s="5"/>
      <c r="DI155" s="5"/>
      <c r="DJ155" s="5"/>
      <c r="DK155" s="5"/>
      <c r="DL155" s="5"/>
      <c r="DM155" s="5"/>
      <c r="DN155" s="5"/>
      <c r="DO155" s="5"/>
      <c r="DP155" s="5"/>
      <c r="DQ155" s="5"/>
      <c r="DR155" s="5"/>
      <c r="DS155" s="5"/>
      <c r="DT155" s="5"/>
      <c r="DU155" s="5"/>
      <c r="DW155" s="5"/>
      <c r="EA155" s="5"/>
      <c r="EB155" s="5"/>
      <c r="EC155" s="5"/>
      <c r="ED155" s="5"/>
      <c r="EE155" s="5"/>
      <c r="EF155" s="5"/>
      <c r="EG155" s="5"/>
      <c r="EH155" s="5"/>
      <c r="EI155" s="5"/>
      <c r="EJ155" s="5"/>
      <c r="EK155" s="5"/>
      <c r="EL155" s="5"/>
      <c r="EM155" s="5"/>
      <c r="EN155" s="5"/>
      <c r="EO155" s="5"/>
      <c r="EQ155" s="5"/>
      <c r="EU155" s="5"/>
      <c r="EV155" s="5"/>
      <c r="EW155" s="5"/>
      <c r="EX155" s="5"/>
      <c r="EY155" s="5"/>
      <c r="EZ155" s="5"/>
      <c r="FA155" s="5"/>
      <c r="FB155" s="5"/>
      <c r="FC155" s="5"/>
      <c r="FD155" s="5"/>
      <c r="FE155" s="5"/>
      <c r="FF155" s="5"/>
      <c r="FG155" s="5"/>
      <c r="FH155" s="5"/>
      <c r="FI155" s="5"/>
    </row>
    <row r="156" spans="1:167" x14ac:dyDescent="0.25">
      <c r="A156" s="449" t="s">
        <v>300</v>
      </c>
      <c r="B156" s="447"/>
      <c r="C156" s="447"/>
      <c r="D156" s="447"/>
      <c r="E156" s="447"/>
      <c r="F156" s="447"/>
      <c r="G156" s="447"/>
      <c r="H156" s="447"/>
      <c r="I156" s="447"/>
      <c r="J156" s="447"/>
      <c r="K156" s="447"/>
      <c r="L156" s="447"/>
      <c r="M156" s="447"/>
      <c r="N156" s="447"/>
      <c r="O156" s="447"/>
      <c r="P156" s="447"/>
      <c r="Q156" s="447"/>
      <c r="R156" s="447"/>
      <c r="S156" s="447"/>
      <c r="T156" s="447"/>
      <c r="U156" s="447"/>
      <c r="W156" s="440" t="s">
        <v>300</v>
      </c>
      <c r="X156" s="510"/>
      <c r="Y156" s="510"/>
      <c r="Z156" s="510"/>
      <c r="AA156" s="510"/>
      <c r="AB156" s="510"/>
      <c r="AC156" s="510"/>
      <c r="AD156" s="510"/>
      <c r="AE156" s="510"/>
      <c r="AF156" s="510"/>
      <c r="AG156" s="510"/>
      <c r="AH156" s="510"/>
      <c r="AI156" s="510"/>
      <c r="AJ156" s="510"/>
      <c r="AK156" s="510"/>
      <c r="AL156" s="510"/>
      <c r="AM156" s="510"/>
      <c r="AN156" s="510"/>
      <c r="AO156" s="510"/>
      <c r="AP156" s="510"/>
      <c r="AQ156" s="196"/>
      <c r="AR156" s="440" t="s">
        <v>300</v>
      </c>
      <c r="AS156" s="447"/>
      <c r="AT156" s="196"/>
      <c r="AU156" s="196"/>
      <c r="AV156" s="197"/>
      <c r="AW156" s="197"/>
      <c r="AX156" s="197"/>
      <c r="AY156" s="197"/>
      <c r="AZ156" s="197"/>
      <c r="BA156" s="197"/>
      <c r="BB156" s="197"/>
      <c r="BC156" s="197"/>
      <c r="BD156" s="197"/>
      <c r="BE156" s="197"/>
      <c r="BF156" s="197"/>
      <c r="BG156" s="197"/>
      <c r="BH156" s="197"/>
      <c r="BI156" s="197"/>
      <c r="BJ156" s="197"/>
      <c r="BK156" s="447"/>
      <c r="BL156" s="196"/>
      <c r="BM156" s="440" t="s">
        <v>300</v>
      </c>
      <c r="BN156" s="447"/>
      <c r="BO156" s="196"/>
      <c r="BP156" s="196"/>
      <c r="BQ156" s="197"/>
      <c r="BR156" s="197"/>
      <c r="BS156" s="197"/>
      <c r="BT156" s="197"/>
      <c r="BU156" s="197"/>
      <c r="BV156" s="197"/>
      <c r="BW156" s="197"/>
      <c r="BX156" s="197"/>
      <c r="BY156" s="197"/>
      <c r="BZ156" s="197"/>
      <c r="CA156" s="197"/>
      <c r="CB156" s="197"/>
      <c r="CC156" s="197"/>
      <c r="CD156" s="197"/>
      <c r="CE156" s="197"/>
      <c r="CF156" s="447"/>
      <c r="CG156" s="196"/>
      <c r="CH156" s="440" t="s">
        <v>300</v>
      </c>
      <c r="CI156" s="447"/>
      <c r="CJ156" s="196"/>
      <c r="CK156" s="196"/>
      <c r="CL156" s="197"/>
      <c r="CM156" s="197"/>
      <c r="CN156" s="197"/>
      <c r="CO156" s="197"/>
      <c r="CP156" s="197"/>
      <c r="CQ156" s="197"/>
      <c r="CR156" s="197"/>
      <c r="CS156" s="197"/>
      <c r="CT156" s="197"/>
      <c r="CU156" s="197"/>
      <c r="CV156" s="197"/>
      <c r="CW156" s="197"/>
      <c r="CX156" s="197"/>
      <c r="CY156" s="197"/>
      <c r="CZ156" s="197"/>
      <c r="DA156" s="447"/>
      <c r="DB156" s="196"/>
      <c r="DC156" s="5"/>
      <c r="DG156" s="5"/>
      <c r="DH156" s="5"/>
      <c r="DI156" s="5"/>
      <c r="DJ156" s="5"/>
      <c r="DK156" s="5"/>
      <c r="DL156" s="5"/>
      <c r="DM156" s="5"/>
      <c r="DN156" s="5"/>
      <c r="DO156" s="5"/>
      <c r="DP156" s="5"/>
      <c r="DQ156" s="5"/>
      <c r="DR156" s="5"/>
      <c r="DS156" s="5"/>
      <c r="DT156" s="5"/>
      <c r="DU156" s="5"/>
      <c r="DW156" s="5"/>
      <c r="EA156" s="5"/>
      <c r="EB156" s="5"/>
      <c r="EC156" s="5"/>
      <c r="ED156" s="5"/>
      <c r="EE156" s="5"/>
      <c r="EF156" s="5"/>
      <c r="EG156" s="5"/>
      <c r="EH156" s="5"/>
      <c r="EI156" s="5"/>
      <c r="EJ156" s="5"/>
      <c r="EK156" s="5"/>
      <c r="EL156" s="5"/>
      <c r="EM156" s="5"/>
      <c r="EN156" s="5"/>
      <c r="EO156" s="5"/>
      <c r="EQ156" s="5"/>
      <c r="EU156" s="5"/>
      <c r="EV156" s="5"/>
      <c r="EW156" s="5"/>
      <c r="EX156" s="5"/>
      <c r="EY156" s="5"/>
      <c r="EZ156" s="5"/>
      <c r="FA156" s="5"/>
      <c r="FB156" s="5"/>
      <c r="FC156" s="5"/>
      <c r="FD156" s="5"/>
      <c r="FE156" s="5"/>
      <c r="FF156" s="5"/>
      <c r="FG156" s="5"/>
      <c r="FH156" s="5"/>
      <c r="FI156" s="5"/>
    </row>
    <row r="157" spans="1:167" ht="60" customHeight="1" x14ac:dyDescent="0.25">
      <c r="B157" s="1442" t="s">
        <v>523</v>
      </c>
      <c r="C157" s="1442"/>
      <c r="D157" s="1442"/>
      <c r="E157" s="1442"/>
      <c r="F157" s="1442"/>
      <c r="G157" s="1442"/>
      <c r="H157" s="1442"/>
      <c r="I157" s="1442"/>
      <c r="J157" s="1442"/>
      <c r="K157" s="1442"/>
      <c r="L157" s="1442"/>
      <c r="M157" s="1442"/>
      <c r="N157" s="1442"/>
      <c r="O157" s="1442"/>
      <c r="P157" s="1442"/>
      <c r="Q157" s="1442"/>
      <c r="R157" s="1442"/>
      <c r="S157" s="1442"/>
      <c r="T157" s="1442"/>
      <c r="U157" s="1442"/>
      <c r="W157" s="1442" t="str">
        <f>B157</f>
        <v>Don’t Change 10.30AM + 2.30PM Data</v>
      </c>
      <c r="X157" s="1442"/>
      <c r="Y157" s="1442"/>
      <c r="Z157" s="1442"/>
      <c r="AA157" s="1442"/>
      <c r="AB157" s="1442"/>
      <c r="AC157" s="1442"/>
      <c r="AD157" s="1442"/>
      <c r="AE157" s="1442"/>
      <c r="AF157" s="1442"/>
      <c r="AG157" s="1442"/>
      <c r="AH157" s="1442"/>
      <c r="AI157" s="1442"/>
      <c r="AJ157" s="1442"/>
      <c r="AK157" s="1442"/>
      <c r="AL157" s="1442"/>
      <c r="AM157" s="1442"/>
      <c r="AN157" s="1442"/>
      <c r="AO157" s="1442"/>
      <c r="AP157" s="1442"/>
      <c r="AQ157" s="196"/>
      <c r="AR157" s="1442" t="str">
        <f>W157</f>
        <v>Don’t Change 10.30AM + 2.30PM Data</v>
      </c>
      <c r="AS157" s="1442"/>
      <c r="AT157" s="1442"/>
      <c r="AU157" s="1442"/>
      <c r="AV157" s="1442"/>
      <c r="AW157" s="1442"/>
      <c r="AX157" s="1442"/>
      <c r="AY157" s="1442"/>
      <c r="AZ157" s="1442"/>
      <c r="BA157" s="1442"/>
      <c r="BB157" s="1442"/>
      <c r="BC157" s="1442"/>
      <c r="BD157" s="1442"/>
      <c r="BE157" s="1442"/>
      <c r="BF157" s="1442"/>
      <c r="BG157" s="1442"/>
      <c r="BH157" s="1442"/>
      <c r="BI157" s="1442"/>
      <c r="BJ157" s="1442"/>
      <c r="BK157" s="1442"/>
      <c r="BL157" s="196"/>
      <c r="BM157" s="1442" t="str">
        <f>AR157</f>
        <v>Don’t Change 10.30AM + 2.30PM Data</v>
      </c>
      <c r="BN157" s="1442"/>
      <c r="BO157" s="1442"/>
      <c r="BP157" s="1442"/>
      <c r="BQ157" s="1442"/>
      <c r="BR157" s="1442"/>
      <c r="BS157" s="1442"/>
      <c r="BT157" s="1442"/>
      <c r="BU157" s="1442"/>
      <c r="BV157" s="1442"/>
      <c r="BW157" s="1442"/>
      <c r="BX157" s="1442"/>
      <c r="BY157" s="1442"/>
      <c r="BZ157" s="1442"/>
      <c r="CA157" s="1442"/>
      <c r="CB157" s="1442"/>
      <c r="CC157" s="1442"/>
      <c r="CD157" s="1442"/>
      <c r="CE157" s="1442"/>
      <c r="CF157" s="1442"/>
      <c r="CG157" s="196"/>
      <c r="CH157" s="1442" t="str">
        <f>BM157</f>
        <v>Don’t Change 10.30AM + 2.30PM Data</v>
      </c>
      <c r="CI157" s="1442"/>
      <c r="CJ157" s="1442"/>
      <c r="CK157" s="1442"/>
      <c r="CL157" s="1442"/>
      <c r="CM157" s="1442"/>
      <c r="CN157" s="1442"/>
      <c r="CO157" s="1442"/>
      <c r="CP157" s="1442"/>
      <c r="CQ157" s="1442"/>
      <c r="CR157" s="1442"/>
      <c r="CS157" s="1442"/>
      <c r="CT157" s="1442"/>
      <c r="CU157" s="1442"/>
      <c r="CV157" s="1442"/>
      <c r="CW157" s="1442"/>
      <c r="CX157" s="1442"/>
      <c r="CY157" s="1442"/>
      <c r="CZ157" s="1442"/>
      <c r="DA157" s="1442"/>
      <c r="DB157" s="196"/>
      <c r="DC157" s="5"/>
      <c r="DG157" s="5"/>
      <c r="DH157" s="5"/>
      <c r="DI157" s="5"/>
      <c r="DJ157" s="5"/>
      <c r="DK157" s="5"/>
      <c r="DL157" s="5"/>
      <c r="DM157" s="5"/>
      <c r="DN157" s="5"/>
      <c r="DO157" s="5"/>
      <c r="DP157" s="5"/>
      <c r="DQ157" s="5"/>
      <c r="DR157" s="5"/>
      <c r="DS157" s="5"/>
      <c r="DT157" s="5"/>
      <c r="DU157" s="5"/>
      <c r="DW157" s="5"/>
      <c r="EA157" s="5"/>
      <c r="EB157" s="5"/>
      <c r="EC157" s="5"/>
      <c r="ED157" s="5"/>
      <c r="EE157" s="5"/>
      <c r="EF157" s="5"/>
      <c r="EG157" s="5"/>
      <c r="EH157" s="5"/>
      <c r="EI157" s="5"/>
      <c r="EJ157" s="5"/>
      <c r="EK157" s="5"/>
      <c r="EL157" s="5"/>
      <c r="EM157" s="5"/>
      <c r="EN157" s="5"/>
      <c r="EO157" s="5"/>
      <c r="EQ157" s="5"/>
      <c r="EU157" s="5"/>
      <c r="EV157" s="5"/>
      <c r="EW157" s="5"/>
      <c r="EX157" s="5"/>
      <c r="EY157" s="5"/>
      <c r="EZ157" s="5"/>
      <c r="FA157" s="5"/>
      <c r="FB157" s="5"/>
      <c r="FC157" s="5"/>
      <c r="FD157" s="5"/>
      <c r="FE157" s="5"/>
      <c r="FF157" s="5"/>
      <c r="FG157" s="5"/>
      <c r="FH157" s="5"/>
      <c r="FI157" s="5"/>
    </row>
    <row r="158" spans="1:167" ht="15" customHeight="1" thickBot="1" x14ac:dyDescent="0.3">
      <c r="A158" s="450"/>
      <c r="B158" s="450"/>
      <c r="C158" s="450"/>
      <c r="D158" s="450"/>
      <c r="E158" s="450"/>
      <c r="F158" s="450"/>
      <c r="G158" s="450"/>
      <c r="H158" s="450"/>
      <c r="I158" s="450"/>
      <c r="J158" s="450"/>
      <c r="K158" s="450"/>
      <c r="L158" s="450"/>
      <c r="M158" s="450"/>
      <c r="N158" s="450"/>
      <c r="O158" s="450"/>
      <c r="P158" s="450"/>
      <c r="Q158" s="450"/>
      <c r="R158" s="450"/>
      <c r="S158" s="450"/>
      <c r="T158" s="450"/>
      <c r="U158" s="450"/>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450"/>
      <c r="BA158" s="450"/>
      <c r="BB158" s="450"/>
      <c r="BC158" s="450"/>
      <c r="BD158" s="450"/>
      <c r="BE158" s="450"/>
      <c r="BF158" s="450"/>
      <c r="BG158" s="450"/>
      <c r="BH158" s="450"/>
      <c r="BI158" s="450"/>
      <c r="BJ158" s="450"/>
      <c r="BK158" s="450"/>
      <c r="BL158" s="450"/>
      <c r="BM158" s="450"/>
      <c r="BN158" s="450"/>
      <c r="BO158" s="450"/>
      <c r="BP158" s="450"/>
      <c r="BQ158" s="450"/>
      <c r="BR158" s="450"/>
      <c r="BS158" s="450"/>
      <c r="BT158" s="450"/>
      <c r="BU158" s="450"/>
      <c r="BV158" s="450"/>
      <c r="BW158" s="450"/>
      <c r="BX158" s="450"/>
      <c r="BY158" s="450"/>
      <c r="BZ158" s="450"/>
      <c r="CA158" s="450"/>
      <c r="CB158" s="450"/>
      <c r="CC158" s="450"/>
      <c r="CD158" s="450"/>
      <c r="CE158" s="450"/>
      <c r="CF158" s="450"/>
      <c r="CG158" s="450"/>
      <c r="CH158" s="450"/>
      <c r="CI158" s="450"/>
      <c r="CJ158" s="450"/>
      <c r="CK158" s="450"/>
      <c r="CL158" s="450"/>
      <c r="CM158" s="450"/>
      <c r="CN158" s="450"/>
      <c r="CO158" s="450"/>
      <c r="CP158" s="450"/>
      <c r="CQ158" s="450"/>
      <c r="CR158" s="450"/>
      <c r="CS158" s="450"/>
      <c r="CT158" s="450"/>
      <c r="CU158" s="450"/>
      <c r="CV158" s="450"/>
      <c r="CW158" s="450"/>
      <c r="CX158" s="450"/>
      <c r="CY158" s="450"/>
      <c r="CZ158" s="450"/>
      <c r="DA158" s="450"/>
      <c r="DB158" s="450"/>
      <c r="DC158" s="5"/>
      <c r="DG158" s="5"/>
      <c r="DH158" s="5"/>
      <c r="DI158" s="5"/>
      <c r="DJ158" s="5"/>
      <c r="DK158" s="5"/>
      <c r="DL158" s="5"/>
      <c r="DM158" s="5"/>
      <c r="DN158" s="5"/>
      <c r="DO158" s="5"/>
      <c r="DP158" s="5"/>
      <c r="DQ158" s="5"/>
      <c r="DR158" s="5"/>
      <c r="DS158" s="5"/>
      <c r="DT158" s="5"/>
      <c r="DU158" s="5"/>
      <c r="DW158" s="5"/>
      <c r="EA158" s="5"/>
      <c r="EB158" s="5"/>
      <c r="EC158" s="5"/>
      <c r="ED158" s="5"/>
      <c r="EE158" s="5"/>
      <c r="EF158" s="5"/>
      <c r="EG158" s="5"/>
      <c r="EH158" s="5"/>
      <c r="EI158" s="5"/>
      <c r="EJ158" s="5"/>
      <c r="EK158" s="5"/>
      <c r="EL158" s="5"/>
      <c r="EM158" s="5"/>
      <c r="EN158" s="5"/>
      <c r="EO158" s="5"/>
      <c r="EQ158" s="5"/>
      <c r="EU158" s="5"/>
      <c r="EV158" s="5"/>
      <c r="EW158" s="5"/>
      <c r="EX158" s="5"/>
      <c r="EY158" s="5"/>
      <c r="EZ158" s="5"/>
      <c r="FA158" s="5"/>
      <c r="FB158" s="5"/>
      <c r="FC158" s="5"/>
      <c r="FD158" s="5"/>
      <c r="FE158" s="5"/>
      <c r="FF158" s="5"/>
      <c r="FG158" s="5"/>
      <c r="FH158" s="5"/>
      <c r="FI158" s="5"/>
    </row>
    <row r="159" spans="1:167" s="2" customFormat="1" ht="24.95" customHeight="1" x14ac:dyDescent="0.25">
      <c r="A159" s="450"/>
      <c r="B159" s="1391" t="s">
        <v>522</v>
      </c>
      <c r="C159" s="1392"/>
      <c r="D159" s="1392"/>
      <c r="E159" s="1392"/>
      <c r="F159" s="1392"/>
      <c r="G159" s="1392"/>
      <c r="H159" s="1392"/>
      <c r="I159" s="1392"/>
      <c r="J159" s="1392"/>
      <c r="K159" s="1393"/>
      <c r="L159" s="1406"/>
      <c r="M159" s="1407"/>
      <c r="N159" s="1407"/>
      <c r="O159" s="1407"/>
      <c r="P159" s="1407"/>
      <c r="Q159" s="1407"/>
      <c r="R159" s="1407"/>
      <c r="S159" s="1407"/>
      <c r="T159" s="1407"/>
      <c r="U159" s="194"/>
      <c r="V159" s="479"/>
      <c r="W159" s="321"/>
      <c r="X159" s="1391" t="str">
        <f>B159</f>
        <v>10.30AM + 2.30PM Delivery</v>
      </c>
      <c r="Y159" s="1392"/>
      <c r="Z159" s="1392"/>
      <c r="AA159" s="1392"/>
      <c r="AB159" s="1392"/>
      <c r="AC159" s="1392"/>
      <c r="AD159" s="1392"/>
      <c r="AE159" s="1392"/>
      <c r="AF159" s="1392"/>
      <c r="AG159" s="1393"/>
      <c r="AH159" s="1406"/>
      <c r="AI159" s="1407"/>
      <c r="AJ159" s="1407"/>
      <c r="AK159" s="1407"/>
      <c r="AL159" s="1407"/>
      <c r="AM159" s="1407"/>
      <c r="AN159" s="1407"/>
      <c r="AO159" s="1407"/>
      <c r="AP159" s="1407"/>
      <c r="AQ159" s="194"/>
      <c r="AR159" s="321"/>
      <c r="AS159" s="1391" t="str">
        <f>X159</f>
        <v>10.30AM + 2.30PM Delivery</v>
      </c>
      <c r="AT159" s="1392"/>
      <c r="AU159" s="1392"/>
      <c r="AV159" s="1392"/>
      <c r="AW159" s="1392"/>
      <c r="AX159" s="1392"/>
      <c r="AY159" s="1392"/>
      <c r="AZ159" s="1392"/>
      <c r="BA159" s="1392"/>
      <c r="BB159" s="1393"/>
      <c r="BC159" s="1406"/>
      <c r="BD159" s="1407"/>
      <c r="BE159" s="1407"/>
      <c r="BF159" s="1407"/>
      <c r="BG159" s="1407"/>
      <c r="BH159" s="1407"/>
      <c r="BI159" s="1407"/>
      <c r="BJ159" s="1407"/>
      <c r="BK159" s="1407"/>
      <c r="BL159" s="194"/>
      <c r="BM159" s="321"/>
      <c r="BN159" s="1391" t="str">
        <f>AS159</f>
        <v>10.30AM + 2.30PM Delivery</v>
      </c>
      <c r="BO159" s="1392"/>
      <c r="BP159" s="1392"/>
      <c r="BQ159" s="1392"/>
      <c r="BR159" s="1392"/>
      <c r="BS159" s="1392"/>
      <c r="BT159" s="1392"/>
      <c r="BU159" s="1392"/>
      <c r="BV159" s="1392"/>
      <c r="BW159" s="1393"/>
      <c r="BX159" s="1406"/>
      <c r="BY159" s="1407"/>
      <c r="BZ159" s="1407"/>
      <c r="CA159" s="1407"/>
      <c r="CB159" s="1407"/>
      <c r="CC159" s="1407"/>
      <c r="CD159" s="1407"/>
      <c r="CE159" s="1407"/>
      <c r="CF159" s="1407"/>
      <c r="CG159" s="194"/>
      <c r="CH159" s="321"/>
      <c r="CI159" s="1391" t="str">
        <f>BN159</f>
        <v>10.30AM + 2.30PM Delivery</v>
      </c>
      <c r="CJ159" s="1392"/>
      <c r="CK159" s="1392"/>
      <c r="CL159" s="1392"/>
      <c r="CM159" s="1392"/>
      <c r="CN159" s="1392"/>
      <c r="CO159" s="1392"/>
      <c r="CP159" s="1392"/>
      <c r="CQ159" s="1392"/>
      <c r="CR159" s="1393"/>
      <c r="CS159" s="1406"/>
      <c r="CT159" s="1407"/>
      <c r="CU159" s="1407"/>
      <c r="CV159" s="1407"/>
      <c r="CW159" s="1407"/>
      <c r="CX159" s="1407"/>
      <c r="CY159" s="1407"/>
      <c r="CZ159" s="1407"/>
      <c r="DA159" s="1407"/>
      <c r="DB159" s="194"/>
      <c r="FK159" s="783"/>
    </row>
    <row r="160" spans="1:167" s="2" customFormat="1" ht="39.950000000000003" customHeight="1" x14ac:dyDescent="0.25">
      <c r="A160" s="450"/>
      <c r="B160" s="1394" t="s">
        <v>351</v>
      </c>
      <c r="C160" s="1395"/>
      <c r="D160" s="1395"/>
      <c r="E160" s="1395"/>
      <c r="F160" s="1395"/>
      <c r="G160" s="1395"/>
      <c r="H160" s="1395"/>
      <c r="I160" s="1395"/>
      <c r="J160" s="1395"/>
      <c r="K160" s="1396"/>
      <c r="L160" s="1406"/>
      <c r="M160" s="1407"/>
      <c r="N160" s="1407"/>
      <c r="O160" s="1407"/>
      <c r="P160" s="1407"/>
      <c r="Q160" s="1407"/>
      <c r="R160" s="1407"/>
      <c r="S160" s="1407"/>
      <c r="T160" s="1407"/>
      <c r="U160" s="194"/>
      <c r="V160" s="479"/>
      <c r="W160" s="321"/>
      <c r="X160" s="1394" t="s">
        <v>232</v>
      </c>
      <c r="Y160" s="1395"/>
      <c r="Z160" s="1395"/>
      <c r="AA160" s="1395"/>
      <c r="AB160" s="1395"/>
      <c r="AC160" s="1395"/>
      <c r="AD160" s="1395"/>
      <c r="AE160" s="1395"/>
      <c r="AF160" s="1395"/>
      <c r="AG160" s="1396"/>
      <c r="AH160" s="1406"/>
      <c r="AI160" s="1407"/>
      <c r="AJ160" s="1407"/>
      <c r="AK160" s="1407"/>
      <c r="AL160" s="1407"/>
      <c r="AM160" s="1407"/>
      <c r="AN160" s="1407"/>
      <c r="AO160" s="1407"/>
      <c r="AP160" s="1407"/>
      <c r="AQ160" s="194"/>
      <c r="AR160" s="321"/>
      <c r="AS160" s="1394" t="s">
        <v>354</v>
      </c>
      <c r="AT160" s="1395"/>
      <c r="AU160" s="1395"/>
      <c r="AV160" s="1395"/>
      <c r="AW160" s="1395"/>
      <c r="AX160" s="1395"/>
      <c r="AY160" s="1395"/>
      <c r="AZ160" s="1395"/>
      <c r="BA160" s="1395"/>
      <c r="BB160" s="1396"/>
      <c r="BC160" s="1406"/>
      <c r="BD160" s="1407"/>
      <c r="BE160" s="1407"/>
      <c r="BF160" s="1407"/>
      <c r="BG160" s="1407"/>
      <c r="BH160" s="1407"/>
      <c r="BI160" s="1407"/>
      <c r="BJ160" s="1407"/>
      <c r="BK160" s="1407"/>
      <c r="BL160" s="194"/>
      <c r="BM160" s="321"/>
      <c r="BN160" s="1394" t="s">
        <v>355</v>
      </c>
      <c r="BO160" s="1395"/>
      <c r="BP160" s="1395"/>
      <c r="BQ160" s="1395"/>
      <c r="BR160" s="1395"/>
      <c r="BS160" s="1395"/>
      <c r="BT160" s="1395"/>
      <c r="BU160" s="1395"/>
      <c r="BV160" s="1395"/>
      <c r="BW160" s="1396"/>
      <c r="BX160" s="1406"/>
      <c r="BY160" s="1407"/>
      <c r="BZ160" s="1407"/>
      <c r="CA160" s="1407"/>
      <c r="CB160" s="1407"/>
      <c r="CC160" s="1407"/>
      <c r="CD160" s="1407"/>
      <c r="CE160" s="1407"/>
      <c r="CF160" s="1407"/>
      <c r="CG160" s="194"/>
      <c r="CH160" s="321"/>
      <c r="CI160" s="1394" t="s">
        <v>407</v>
      </c>
      <c r="CJ160" s="1395"/>
      <c r="CK160" s="1395"/>
      <c r="CL160" s="1395"/>
      <c r="CM160" s="1395"/>
      <c r="CN160" s="1395"/>
      <c r="CO160" s="1395"/>
      <c r="CP160" s="1395"/>
      <c r="CQ160" s="1395"/>
      <c r="CR160" s="1396"/>
      <c r="CS160" s="1406"/>
      <c r="CT160" s="1407"/>
      <c r="CU160" s="1407"/>
      <c r="CV160" s="1407"/>
      <c r="CW160" s="1407"/>
      <c r="CX160" s="1407"/>
      <c r="CY160" s="1407"/>
      <c r="CZ160" s="1407"/>
      <c r="DA160" s="1407"/>
      <c r="DB160" s="194"/>
      <c r="FK160" s="783"/>
    </row>
    <row r="161" spans="1:167" s="2" customFormat="1" ht="44.1" customHeight="1" thickBot="1" x14ac:dyDescent="0.3">
      <c r="A161" s="450"/>
      <c r="B161" s="1443" t="s">
        <v>521</v>
      </c>
      <c r="C161" s="1444"/>
      <c r="D161" s="1444"/>
      <c r="E161" s="1444"/>
      <c r="F161" s="1444"/>
      <c r="G161" s="1444"/>
      <c r="H161" s="1444"/>
      <c r="I161" s="1444"/>
      <c r="J161" s="1444"/>
      <c r="K161" s="1445"/>
      <c r="L161" s="1420"/>
      <c r="M161" s="1421"/>
      <c r="N161" s="1421"/>
      <c r="O161" s="1421"/>
      <c r="P161" s="1421"/>
      <c r="Q161" s="1421"/>
      <c r="R161" s="1421"/>
      <c r="S161" s="1421"/>
      <c r="T161" s="1421"/>
      <c r="U161" s="194"/>
      <c r="V161" s="479"/>
      <c r="W161" s="321"/>
      <c r="X161" s="1443" t="str">
        <f>B161</f>
        <v>10.30AM + 2.30PM</v>
      </c>
      <c r="Y161" s="1444"/>
      <c r="Z161" s="1444"/>
      <c r="AA161" s="1444"/>
      <c r="AB161" s="1444"/>
      <c r="AC161" s="1444"/>
      <c r="AD161" s="1444"/>
      <c r="AE161" s="1444"/>
      <c r="AF161" s="1444"/>
      <c r="AG161" s="1445"/>
      <c r="AH161" s="1420"/>
      <c r="AI161" s="1421"/>
      <c r="AJ161" s="1421"/>
      <c r="AK161" s="1421"/>
      <c r="AL161" s="1421"/>
      <c r="AM161" s="1421"/>
      <c r="AN161" s="1421"/>
      <c r="AO161" s="1421"/>
      <c r="AP161" s="1421"/>
      <c r="AQ161" s="194"/>
      <c r="AR161" s="321"/>
      <c r="AS161" s="1443" t="str">
        <f>X161</f>
        <v>10.30AM + 2.30PM</v>
      </c>
      <c r="AT161" s="1444"/>
      <c r="AU161" s="1444"/>
      <c r="AV161" s="1444"/>
      <c r="AW161" s="1444"/>
      <c r="AX161" s="1444"/>
      <c r="AY161" s="1444"/>
      <c r="AZ161" s="1444"/>
      <c r="BA161" s="1444"/>
      <c r="BB161" s="1445"/>
      <c r="BC161" s="1420"/>
      <c r="BD161" s="1421"/>
      <c r="BE161" s="1421"/>
      <c r="BF161" s="1421"/>
      <c r="BG161" s="1421"/>
      <c r="BH161" s="1421"/>
      <c r="BI161" s="1421"/>
      <c r="BJ161" s="1421"/>
      <c r="BK161" s="1421"/>
      <c r="BL161" s="194"/>
      <c r="BM161" s="321"/>
      <c r="BN161" s="1443" t="str">
        <f>AS161</f>
        <v>10.30AM + 2.30PM</v>
      </c>
      <c r="BO161" s="1444"/>
      <c r="BP161" s="1444"/>
      <c r="BQ161" s="1444"/>
      <c r="BR161" s="1444"/>
      <c r="BS161" s="1444"/>
      <c r="BT161" s="1444"/>
      <c r="BU161" s="1444"/>
      <c r="BV161" s="1444"/>
      <c r="BW161" s="1445"/>
      <c r="BX161" s="1420"/>
      <c r="BY161" s="1421"/>
      <c r="BZ161" s="1421"/>
      <c r="CA161" s="1421"/>
      <c r="CB161" s="1421"/>
      <c r="CC161" s="1421"/>
      <c r="CD161" s="1421"/>
      <c r="CE161" s="1421"/>
      <c r="CF161" s="1421"/>
      <c r="CG161" s="194"/>
      <c r="CH161" s="321"/>
      <c r="CI161" s="1443" t="str">
        <f>BN161</f>
        <v>10.30AM + 2.30PM</v>
      </c>
      <c r="CJ161" s="1444"/>
      <c r="CK161" s="1444"/>
      <c r="CL161" s="1444"/>
      <c r="CM161" s="1444"/>
      <c r="CN161" s="1444"/>
      <c r="CO161" s="1444"/>
      <c r="CP161" s="1444"/>
      <c r="CQ161" s="1444"/>
      <c r="CR161" s="1445"/>
      <c r="CS161" s="1420"/>
      <c r="CT161" s="1421"/>
      <c r="CU161" s="1421"/>
      <c r="CV161" s="1421"/>
      <c r="CW161" s="1421"/>
      <c r="CX161" s="1421"/>
      <c r="CY161" s="1421"/>
      <c r="CZ161" s="1421"/>
      <c r="DA161" s="1421"/>
      <c r="DB161" s="194"/>
      <c r="FK161" s="783"/>
    </row>
    <row r="162" spans="1:167" s="4" customFormat="1" ht="6" customHeight="1" thickBot="1" x14ac:dyDescent="0.3">
      <c r="A162" s="450"/>
      <c r="B162" s="1390"/>
      <c r="C162" s="1390"/>
      <c r="D162" s="1390"/>
      <c r="E162" s="1390"/>
      <c r="F162" s="1390"/>
      <c r="G162" s="1390"/>
      <c r="H162" s="1390"/>
      <c r="I162" s="1390"/>
      <c r="J162" s="1390"/>
      <c r="K162" s="1390"/>
      <c r="L162" s="1390"/>
      <c r="M162" s="1390"/>
      <c r="N162" s="1390"/>
      <c r="O162" s="1390"/>
      <c r="P162" s="1390"/>
      <c r="Q162" s="1390"/>
      <c r="R162" s="1390"/>
      <c r="S162" s="1390"/>
      <c r="T162" s="1390"/>
      <c r="U162" s="194"/>
      <c r="V162" s="479"/>
      <c r="W162" s="321"/>
      <c r="X162" s="1390"/>
      <c r="Y162" s="1390"/>
      <c r="Z162" s="1390"/>
      <c r="AA162" s="1390"/>
      <c r="AB162" s="1390"/>
      <c r="AC162" s="1390"/>
      <c r="AD162" s="1390"/>
      <c r="AE162" s="1390"/>
      <c r="AF162" s="1390"/>
      <c r="AG162" s="1390"/>
      <c r="AH162" s="1390"/>
      <c r="AI162" s="1390"/>
      <c r="AJ162" s="1390"/>
      <c r="AK162" s="1390"/>
      <c r="AL162" s="1390"/>
      <c r="AM162" s="1390"/>
      <c r="AN162" s="1390"/>
      <c r="AO162" s="1390"/>
      <c r="AP162" s="1390"/>
      <c r="AQ162" s="194"/>
      <c r="AR162" s="321"/>
      <c r="AS162" s="1390"/>
      <c r="AT162" s="1390"/>
      <c r="AU162" s="1390"/>
      <c r="AV162" s="1390"/>
      <c r="AW162" s="1390"/>
      <c r="AX162" s="1390"/>
      <c r="AY162" s="1390"/>
      <c r="AZ162" s="1390"/>
      <c r="BA162" s="1390"/>
      <c r="BB162" s="1390"/>
      <c r="BC162" s="1390"/>
      <c r="BD162" s="1390"/>
      <c r="BE162" s="1390"/>
      <c r="BF162" s="1390"/>
      <c r="BG162" s="1390"/>
      <c r="BH162" s="1390"/>
      <c r="BI162" s="1390"/>
      <c r="BJ162" s="1390"/>
      <c r="BK162" s="1390"/>
      <c r="BL162" s="194"/>
      <c r="BM162" s="321"/>
      <c r="BN162" s="1390"/>
      <c r="BO162" s="1390"/>
      <c r="BP162" s="1390"/>
      <c r="BQ162" s="1390"/>
      <c r="BR162" s="1390"/>
      <c r="BS162" s="1390"/>
      <c r="BT162" s="1390"/>
      <c r="BU162" s="1390"/>
      <c r="BV162" s="1390"/>
      <c r="BW162" s="1390"/>
      <c r="BX162" s="1390"/>
      <c r="BY162" s="1390"/>
      <c r="BZ162" s="1390"/>
      <c r="CA162" s="1390"/>
      <c r="CB162" s="1390"/>
      <c r="CC162" s="1390"/>
      <c r="CD162" s="1390"/>
      <c r="CE162" s="1390"/>
      <c r="CF162" s="1390"/>
      <c r="CG162" s="194"/>
      <c r="CH162" s="321"/>
      <c r="CI162" s="1390"/>
      <c r="CJ162" s="1390"/>
      <c r="CK162" s="1390"/>
      <c r="CL162" s="1390"/>
      <c r="CM162" s="1390"/>
      <c r="CN162" s="1390"/>
      <c r="CO162" s="1390"/>
      <c r="CP162" s="1390"/>
      <c r="CQ162" s="1390"/>
      <c r="CR162" s="1390"/>
      <c r="CS162" s="1390"/>
      <c r="CT162" s="1390"/>
      <c r="CU162" s="1390"/>
      <c r="CV162" s="1390"/>
      <c r="CW162" s="1390"/>
      <c r="CX162" s="1390"/>
      <c r="CY162" s="1390"/>
      <c r="CZ162" s="1390"/>
      <c r="DA162" s="1390"/>
      <c r="DB162" s="194"/>
      <c r="FK162" s="784"/>
    </row>
    <row r="163" spans="1:167" ht="32.1" customHeight="1" thickBot="1" x14ac:dyDescent="0.3">
      <c r="A163" s="449"/>
      <c r="B163" s="452" t="s">
        <v>0</v>
      </c>
      <c r="C163" s="248" t="s">
        <v>168</v>
      </c>
      <c r="D163" s="457" t="str">
        <f>D84</f>
        <v>Extra</v>
      </c>
      <c r="E163" s="667" t="str">
        <f t="shared" ref="E163:S163" si="193">E84</f>
        <v>DBQ</v>
      </c>
      <c r="F163" s="458" t="str">
        <f t="shared" si="193"/>
        <v>Extra</v>
      </c>
      <c r="G163" s="458" t="str">
        <f t="shared" si="193"/>
        <v>SJE</v>
      </c>
      <c r="H163" s="458" t="str">
        <f t="shared" si="193"/>
        <v>YRK</v>
      </c>
      <c r="I163" s="458" t="str">
        <f t="shared" si="193"/>
        <v>KEL</v>
      </c>
      <c r="J163" s="458" t="str">
        <f t="shared" si="193"/>
        <v>BC</v>
      </c>
      <c r="K163" s="458" t="str">
        <f t="shared" si="193"/>
        <v>SGK</v>
      </c>
      <c r="L163" s="458" t="str">
        <f t="shared" si="193"/>
        <v>KML</v>
      </c>
      <c r="M163" s="458" t="str">
        <f t="shared" si="193"/>
        <v>BWA</v>
      </c>
      <c r="N163" s="458" t="str">
        <f t="shared" si="193"/>
        <v>RAG</v>
      </c>
      <c r="O163" s="458" t="str">
        <f t="shared" si="193"/>
        <v>KDW</v>
      </c>
      <c r="P163" s="458" t="str">
        <f t="shared" si="193"/>
        <v>WED</v>
      </c>
      <c r="Q163" s="458" t="str">
        <f t="shared" si="193"/>
        <v>RAN</v>
      </c>
      <c r="R163" s="458" t="str">
        <f t="shared" si="193"/>
        <v>DAL</v>
      </c>
      <c r="S163" s="459" t="str">
        <f t="shared" si="193"/>
        <v>SRP</v>
      </c>
      <c r="T163" s="453" t="s">
        <v>236</v>
      </c>
      <c r="U163" s="194"/>
      <c r="W163" s="440"/>
      <c r="X163" s="452" t="s">
        <v>0</v>
      </c>
      <c r="Y163" s="248" t="s">
        <v>168</v>
      </c>
      <c r="Z163" s="457" t="str">
        <f>Z84</f>
        <v>Extra</v>
      </c>
      <c r="AA163" s="667" t="str">
        <f t="shared" ref="AA163:AO163" si="194">AA84</f>
        <v>DBQ</v>
      </c>
      <c r="AB163" s="458" t="str">
        <f t="shared" si="194"/>
        <v>Extra</v>
      </c>
      <c r="AC163" s="458" t="str">
        <f t="shared" si="194"/>
        <v>SJE</v>
      </c>
      <c r="AD163" s="458" t="str">
        <f t="shared" si="194"/>
        <v>YRK</v>
      </c>
      <c r="AE163" s="458" t="str">
        <f t="shared" si="194"/>
        <v>KEL</v>
      </c>
      <c r="AF163" s="458" t="str">
        <f t="shared" si="194"/>
        <v>BC</v>
      </c>
      <c r="AG163" s="458" t="str">
        <f t="shared" si="194"/>
        <v>SGK</v>
      </c>
      <c r="AH163" s="458" t="str">
        <f t="shared" si="194"/>
        <v>KML</v>
      </c>
      <c r="AI163" s="458" t="str">
        <f t="shared" si="194"/>
        <v>BWA</v>
      </c>
      <c r="AJ163" s="458" t="str">
        <f t="shared" si="194"/>
        <v>RAG</v>
      </c>
      <c r="AK163" s="458" t="str">
        <f t="shared" si="194"/>
        <v>KDW</v>
      </c>
      <c r="AL163" s="458" t="str">
        <f t="shared" si="194"/>
        <v>WED</v>
      </c>
      <c r="AM163" s="458" t="str">
        <f t="shared" si="194"/>
        <v>RAN</v>
      </c>
      <c r="AN163" s="458" t="str">
        <f t="shared" si="194"/>
        <v>DAL</v>
      </c>
      <c r="AO163" s="459" t="str">
        <f t="shared" si="194"/>
        <v>SRP</v>
      </c>
      <c r="AP163" s="453" t="s">
        <v>236</v>
      </c>
      <c r="AQ163" s="194"/>
      <c r="AR163" s="440"/>
      <c r="AS163" s="452" t="s">
        <v>0</v>
      </c>
      <c r="AT163" s="248" t="s">
        <v>168</v>
      </c>
      <c r="AU163" s="457" t="str">
        <f>AU84</f>
        <v>Extra</v>
      </c>
      <c r="AV163" s="667" t="str">
        <f t="shared" ref="AV163:BJ163" si="195">AV84</f>
        <v>DBQ</v>
      </c>
      <c r="AW163" s="458" t="str">
        <f t="shared" si="195"/>
        <v>Extra</v>
      </c>
      <c r="AX163" s="458" t="str">
        <f t="shared" si="195"/>
        <v>SJE</v>
      </c>
      <c r="AY163" s="458" t="str">
        <f t="shared" si="195"/>
        <v>YRK</v>
      </c>
      <c r="AZ163" s="458" t="str">
        <f t="shared" si="195"/>
        <v>KEL</v>
      </c>
      <c r="BA163" s="458" t="str">
        <f t="shared" si="195"/>
        <v>BC</v>
      </c>
      <c r="BB163" s="458" t="str">
        <f t="shared" si="195"/>
        <v>SGK</v>
      </c>
      <c r="BC163" s="458" t="str">
        <f t="shared" si="195"/>
        <v>KML</v>
      </c>
      <c r="BD163" s="458" t="str">
        <f t="shared" si="195"/>
        <v>BWA</v>
      </c>
      <c r="BE163" s="458" t="str">
        <f t="shared" si="195"/>
        <v>RAG</v>
      </c>
      <c r="BF163" s="458" t="str">
        <f t="shared" si="195"/>
        <v>KDW</v>
      </c>
      <c r="BG163" s="458" t="str">
        <f t="shared" si="195"/>
        <v>WED</v>
      </c>
      <c r="BH163" s="458" t="str">
        <f t="shared" si="195"/>
        <v>RAN</v>
      </c>
      <c r="BI163" s="458" t="str">
        <f t="shared" si="195"/>
        <v>DAL</v>
      </c>
      <c r="BJ163" s="459" t="str">
        <f t="shared" si="195"/>
        <v>SRP</v>
      </c>
      <c r="BK163" s="453" t="s">
        <v>236</v>
      </c>
      <c r="BL163" s="194"/>
      <c r="BM163" s="440"/>
      <c r="BN163" s="452" t="s">
        <v>0</v>
      </c>
      <c r="BO163" s="248" t="s">
        <v>168</v>
      </c>
      <c r="BP163" s="457" t="str">
        <f>BP84</f>
        <v>Extra</v>
      </c>
      <c r="BQ163" s="667" t="str">
        <f t="shared" ref="BQ163:CE163" si="196">BQ84</f>
        <v>DBQ</v>
      </c>
      <c r="BR163" s="458" t="str">
        <f t="shared" si="196"/>
        <v>Extra</v>
      </c>
      <c r="BS163" s="458" t="str">
        <f t="shared" si="196"/>
        <v>SJE</v>
      </c>
      <c r="BT163" s="458" t="str">
        <f t="shared" si="196"/>
        <v>YRK</v>
      </c>
      <c r="BU163" s="458" t="str">
        <f t="shared" si="196"/>
        <v>KEL</v>
      </c>
      <c r="BV163" s="458" t="str">
        <f t="shared" si="196"/>
        <v>BC</v>
      </c>
      <c r="BW163" s="458" t="str">
        <f t="shared" si="196"/>
        <v>SGK</v>
      </c>
      <c r="BX163" s="458" t="str">
        <f t="shared" si="196"/>
        <v>KML</v>
      </c>
      <c r="BY163" s="458" t="str">
        <f t="shared" si="196"/>
        <v>BWA</v>
      </c>
      <c r="BZ163" s="458" t="str">
        <f t="shared" si="196"/>
        <v>RAG</v>
      </c>
      <c r="CA163" s="458" t="str">
        <f t="shared" si="196"/>
        <v>KDW</v>
      </c>
      <c r="CB163" s="458" t="str">
        <f t="shared" si="196"/>
        <v>WED</v>
      </c>
      <c r="CC163" s="458" t="str">
        <f t="shared" si="196"/>
        <v>RAN</v>
      </c>
      <c r="CD163" s="458" t="str">
        <f t="shared" si="196"/>
        <v>DAL</v>
      </c>
      <c r="CE163" s="459" t="str">
        <f t="shared" si="196"/>
        <v>SRP</v>
      </c>
      <c r="CF163" s="453" t="s">
        <v>236</v>
      </c>
      <c r="CG163" s="194"/>
      <c r="CH163" s="440"/>
      <c r="CI163" s="452" t="s">
        <v>0</v>
      </c>
      <c r="CJ163" s="248" t="s">
        <v>168</v>
      </c>
      <c r="CK163" s="457" t="str">
        <f>CK84</f>
        <v>Extra</v>
      </c>
      <c r="CL163" s="667" t="str">
        <f t="shared" ref="CL163:CZ163" si="197">CL84</f>
        <v>DBQ</v>
      </c>
      <c r="CM163" s="458" t="str">
        <f t="shared" si="197"/>
        <v>Extra</v>
      </c>
      <c r="CN163" s="458" t="str">
        <f t="shared" si="197"/>
        <v>SJE</v>
      </c>
      <c r="CO163" s="458" t="str">
        <f t="shared" si="197"/>
        <v>YRK</v>
      </c>
      <c r="CP163" s="458" t="str">
        <f t="shared" si="197"/>
        <v>KEL</v>
      </c>
      <c r="CQ163" s="458" t="str">
        <f t="shared" si="197"/>
        <v>BC</v>
      </c>
      <c r="CR163" s="458" t="str">
        <f t="shared" si="197"/>
        <v>SGK</v>
      </c>
      <c r="CS163" s="458" t="str">
        <f t="shared" si="197"/>
        <v>KML</v>
      </c>
      <c r="CT163" s="458" t="str">
        <f t="shared" si="197"/>
        <v>BWA</v>
      </c>
      <c r="CU163" s="458" t="str">
        <f t="shared" si="197"/>
        <v>RAG</v>
      </c>
      <c r="CV163" s="458" t="str">
        <f t="shared" si="197"/>
        <v>KDW</v>
      </c>
      <c r="CW163" s="458" t="str">
        <f t="shared" si="197"/>
        <v>WED</v>
      </c>
      <c r="CX163" s="458" t="str">
        <f t="shared" si="197"/>
        <v>RAN</v>
      </c>
      <c r="CY163" s="458" t="str">
        <f t="shared" si="197"/>
        <v>DAL</v>
      </c>
      <c r="CZ163" s="459" t="str">
        <f t="shared" si="197"/>
        <v>SRP</v>
      </c>
      <c r="DA163" s="453" t="s">
        <v>236</v>
      </c>
      <c r="DB163" s="194"/>
      <c r="DC163" s="5"/>
      <c r="DG163" s="5"/>
      <c r="DH163" s="5"/>
      <c r="DI163" s="5"/>
      <c r="DJ163" s="5"/>
      <c r="DK163" s="5"/>
      <c r="DL163" s="5"/>
      <c r="DM163" s="5"/>
      <c r="DN163" s="5"/>
      <c r="DO163" s="5"/>
      <c r="DP163" s="5"/>
      <c r="DQ163" s="5"/>
      <c r="DR163" s="5"/>
      <c r="DS163" s="5"/>
      <c r="DT163" s="5"/>
      <c r="DU163" s="5"/>
      <c r="DW163" s="5"/>
      <c r="EA163" s="5"/>
      <c r="EB163" s="5"/>
      <c r="EC163" s="5"/>
      <c r="ED163" s="5"/>
      <c r="EE163" s="5"/>
      <c r="EF163" s="5"/>
      <c r="EG163" s="5"/>
      <c r="EH163" s="5"/>
      <c r="EI163" s="5"/>
      <c r="EJ163" s="5"/>
      <c r="EK163" s="5"/>
      <c r="EL163" s="5"/>
      <c r="EM163" s="5"/>
      <c r="EN163" s="5"/>
      <c r="EO163" s="5"/>
      <c r="EQ163" s="5"/>
      <c r="EU163" s="5"/>
      <c r="EV163" s="5"/>
      <c r="EW163" s="5"/>
      <c r="EX163" s="5"/>
      <c r="EY163" s="5"/>
      <c r="EZ163" s="5"/>
      <c r="FA163" s="5"/>
      <c r="FB163" s="5"/>
      <c r="FC163" s="5"/>
      <c r="FD163" s="5"/>
      <c r="FE163" s="5"/>
      <c r="FF163" s="5"/>
      <c r="FG163" s="5"/>
      <c r="FH163" s="5"/>
      <c r="FI163" s="5"/>
    </row>
    <row r="164" spans="1:167" ht="20.100000000000001" customHeight="1" x14ac:dyDescent="0.25">
      <c r="A164" s="449"/>
      <c r="B164" s="525" t="str">
        <f t="shared" ref="B164:C183" si="198">B85</f>
        <v xml:space="preserve">Bread </v>
      </c>
      <c r="C164" s="537" t="str">
        <f t="shared" si="198"/>
        <v>BR1</v>
      </c>
      <c r="D164" s="462">
        <f>D7+D85</f>
        <v>0</v>
      </c>
      <c r="E164" s="463">
        <f>E7+E85</f>
        <v>0</v>
      </c>
      <c r="F164" s="464">
        <f t="shared" ref="F164:S164" si="199">F7+F85</f>
        <v>0</v>
      </c>
      <c r="G164" s="464">
        <f t="shared" si="199"/>
        <v>0</v>
      </c>
      <c r="H164" s="465">
        <f t="shared" si="199"/>
        <v>0</v>
      </c>
      <c r="I164" s="465">
        <f t="shared" si="199"/>
        <v>5</v>
      </c>
      <c r="J164" s="465">
        <f t="shared" si="199"/>
        <v>10</v>
      </c>
      <c r="K164" s="465">
        <f t="shared" si="199"/>
        <v>5</v>
      </c>
      <c r="L164" s="465">
        <f t="shared" si="199"/>
        <v>10</v>
      </c>
      <c r="M164" s="465">
        <f t="shared" si="199"/>
        <v>10</v>
      </c>
      <c r="N164" s="465">
        <f t="shared" si="199"/>
        <v>15</v>
      </c>
      <c r="O164" s="465">
        <f t="shared" si="199"/>
        <v>15</v>
      </c>
      <c r="P164" s="465">
        <f t="shared" si="199"/>
        <v>15</v>
      </c>
      <c r="Q164" s="465">
        <f t="shared" si="199"/>
        <v>10</v>
      </c>
      <c r="R164" s="465">
        <f t="shared" si="199"/>
        <v>30</v>
      </c>
      <c r="S164" s="466">
        <f t="shared" si="199"/>
        <v>0</v>
      </c>
      <c r="T164" s="455">
        <f>SUM(D164:S164)</f>
        <v>125</v>
      </c>
      <c r="U164" s="195"/>
      <c r="W164" s="440"/>
      <c r="X164" s="525" t="str">
        <f t="shared" ref="X164:Y183" si="200">X85</f>
        <v xml:space="preserve">Bread </v>
      </c>
      <c r="Y164" s="537" t="str">
        <f t="shared" si="200"/>
        <v>BR1</v>
      </c>
      <c r="Z164" s="462">
        <f>Z7+Z85</f>
        <v>0</v>
      </c>
      <c r="AA164" s="463">
        <f>AA7+AA85</f>
        <v>0</v>
      </c>
      <c r="AB164" s="464">
        <f t="shared" ref="AB164:AO164" si="201">AB7+AB85</f>
        <v>0</v>
      </c>
      <c r="AC164" s="464">
        <f t="shared" si="201"/>
        <v>0</v>
      </c>
      <c r="AD164" s="465">
        <f t="shared" si="201"/>
        <v>0</v>
      </c>
      <c r="AE164" s="465">
        <f t="shared" si="201"/>
        <v>5</v>
      </c>
      <c r="AF164" s="465">
        <f t="shared" si="201"/>
        <v>10</v>
      </c>
      <c r="AG164" s="465">
        <f t="shared" si="201"/>
        <v>5</v>
      </c>
      <c r="AH164" s="465">
        <f t="shared" si="201"/>
        <v>10</v>
      </c>
      <c r="AI164" s="465">
        <f t="shared" si="201"/>
        <v>10</v>
      </c>
      <c r="AJ164" s="465">
        <f t="shared" si="201"/>
        <v>15</v>
      </c>
      <c r="AK164" s="465">
        <f t="shared" si="201"/>
        <v>15</v>
      </c>
      <c r="AL164" s="465">
        <f t="shared" si="201"/>
        <v>15</v>
      </c>
      <c r="AM164" s="465">
        <f t="shared" si="201"/>
        <v>10</v>
      </c>
      <c r="AN164" s="465">
        <f t="shared" si="201"/>
        <v>30</v>
      </c>
      <c r="AO164" s="466">
        <f t="shared" si="201"/>
        <v>0</v>
      </c>
      <c r="AP164" s="455">
        <f>SUM(Z164:AO164)</f>
        <v>125</v>
      </c>
      <c r="AQ164" s="195"/>
      <c r="AR164" s="440"/>
      <c r="AS164" s="525" t="str">
        <f t="shared" ref="AS164:AT183" si="202">AS85</f>
        <v xml:space="preserve">Bread </v>
      </c>
      <c r="AT164" s="537" t="str">
        <f t="shared" si="202"/>
        <v>BR1</v>
      </c>
      <c r="AU164" s="462">
        <f>AU7+AU85</f>
        <v>0</v>
      </c>
      <c r="AV164" s="463">
        <f>AV7+AV85</f>
        <v>0</v>
      </c>
      <c r="AW164" s="464">
        <f t="shared" ref="AW164:BJ164" si="203">AW7+AW85</f>
        <v>0</v>
      </c>
      <c r="AX164" s="464">
        <f t="shared" si="203"/>
        <v>0</v>
      </c>
      <c r="AY164" s="465">
        <f t="shared" si="203"/>
        <v>0</v>
      </c>
      <c r="AZ164" s="465">
        <f t="shared" si="203"/>
        <v>5</v>
      </c>
      <c r="BA164" s="465">
        <f t="shared" si="203"/>
        <v>10</v>
      </c>
      <c r="BB164" s="465">
        <f t="shared" si="203"/>
        <v>5</v>
      </c>
      <c r="BC164" s="465">
        <f t="shared" si="203"/>
        <v>10</v>
      </c>
      <c r="BD164" s="465">
        <f t="shared" si="203"/>
        <v>10</v>
      </c>
      <c r="BE164" s="465">
        <f t="shared" si="203"/>
        <v>15</v>
      </c>
      <c r="BF164" s="465">
        <f t="shared" si="203"/>
        <v>15</v>
      </c>
      <c r="BG164" s="465">
        <f t="shared" si="203"/>
        <v>15</v>
      </c>
      <c r="BH164" s="465">
        <f t="shared" si="203"/>
        <v>10</v>
      </c>
      <c r="BI164" s="465">
        <f t="shared" si="203"/>
        <v>30</v>
      </c>
      <c r="BJ164" s="466">
        <f t="shared" si="203"/>
        <v>0</v>
      </c>
      <c r="BK164" s="455">
        <f>SUM(AU164:BJ164)</f>
        <v>125</v>
      </c>
      <c r="BL164" s="195"/>
      <c r="BM164" s="440"/>
      <c r="BN164" s="525" t="str">
        <f t="shared" ref="BN164:BO183" si="204">BN85</f>
        <v xml:space="preserve">Bread </v>
      </c>
      <c r="BO164" s="537" t="str">
        <f t="shared" si="204"/>
        <v>BR1</v>
      </c>
      <c r="BP164" s="462">
        <f>BP7+BP85</f>
        <v>0</v>
      </c>
      <c r="BQ164" s="463">
        <f>BQ7+BQ85</f>
        <v>0</v>
      </c>
      <c r="BR164" s="464">
        <f t="shared" ref="BR164:CE164" si="205">BR7+BR85</f>
        <v>0</v>
      </c>
      <c r="BS164" s="464">
        <f t="shared" si="205"/>
        <v>0</v>
      </c>
      <c r="BT164" s="465">
        <f t="shared" si="205"/>
        <v>0</v>
      </c>
      <c r="BU164" s="465">
        <f t="shared" si="205"/>
        <v>5</v>
      </c>
      <c r="BV164" s="465">
        <f t="shared" si="205"/>
        <v>10</v>
      </c>
      <c r="BW164" s="465">
        <f t="shared" si="205"/>
        <v>5</v>
      </c>
      <c r="BX164" s="465">
        <f t="shared" si="205"/>
        <v>10</v>
      </c>
      <c r="BY164" s="465">
        <f t="shared" si="205"/>
        <v>10</v>
      </c>
      <c r="BZ164" s="465">
        <f t="shared" si="205"/>
        <v>15</v>
      </c>
      <c r="CA164" s="465">
        <f t="shared" si="205"/>
        <v>15</v>
      </c>
      <c r="CB164" s="465">
        <f t="shared" si="205"/>
        <v>15</v>
      </c>
      <c r="CC164" s="465">
        <f t="shared" si="205"/>
        <v>10</v>
      </c>
      <c r="CD164" s="465">
        <f t="shared" si="205"/>
        <v>30</v>
      </c>
      <c r="CE164" s="466">
        <f t="shared" si="205"/>
        <v>0</v>
      </c>
      <c r="CF164" s="455">
        <f>SUM(BP164:CE164)</f>
        <v>125</v>
      </c>
      <c r="CG164" s="195"/>
      <c r="CH164" s="440"/>
      <c r="CI164" s="525" t="str">
        <f t="shared" ref="CI164:CJ183" si="206">CI85</f>
        <v xml:space="preserve">Bread </v>
      </c>
      <c r="CJ164" s="537" t="str">
        <f t="shared" si="206"/>
        <v>BR1</v>
      </c>
      <c r="CK164" s="462">
        <f>CK7+CK85</f>
        <v>0</v>
      </c>
      <c r="CL164" s="463">
        <f>CL7+CL85</f>
        <v>0</v>
      </c>
      <c r="CM164" s="464">
        <f t="shared" ref="CM164:CZ164" si="207">CM7+CM85</f>
        <v>0</v>
      </c>
      <c r="CN164" s="464">
        <f t="shared" si="207"/>
        <v>0</v>
      </c>
      <c r="CO164" s="465">
        <f t="shared" si="207"/>
        <v>0</v>
      </c>
      <c r="CP164" s="465">
        <f t="shared" si="207"/>
        <v>0</v>
      </c>
      <c r="CQ164" s="465">
        <f t="shared" si="207"/>
        <v>0</v>
      </c>
      <c r="CR164" s="465">
        <f t="shared" si="207"/>
        <v>20</v>
      </c>
      <c r="CS164" s="465">
        <f t="shared" si="207"/>
        <v>10</v>
      </c>
      <c r="CT164" s="465">
        <f t="shared" si="207"/>
        <v>10</v>
      </c>
      <c r="CU164" s="465">
        <f t="shared" si="207"/>
        <v>5</v>
      </c>
      <c r="CV164" s="465">
        <f t="shared" si="207"/>
        <v>20</v>
      </c>
      <c r="CW164" s="465">
        <f t="shared" si="207"/>
        <v>10</v>
      </c>
      <c r="CX164" s="465">
        <f t="shared" si="207"/>
        <v>10</v>
      </c>
      <c r="CY164" s="465">
        <f t="shared" si="207"/>
        <v>50</v>
      </c>
      <c r="CZ164" s="466">
        <f t="shared" si="207"/>
        <v>0</v>
      </c>
      <c r="DA164" s="455">
        <f>SUM(CK164:CZ164)</f>
        <v>135</v>
      </c>
      <c r="DB164" s="195"/>
      <c r="DC164" s="5"/>
      <c r="DG164" s="5"/>
      <c r="DH164" s="5"/>
      <c r="DI164" s="5"/>
      <c r="DJ164" s="5"/>
      <c r="DK164" s="5"/>
      <c r="DL164" s="5"/>
      <c r="DM164" s="5"/>
      <c r="DN164" s="5"/>
      <c r="DO164" s="5"/>
      <c r="DP164" s="5"/>
      <c r="DQ164" s="5"/>
      <c r="DR164" s="5"/>
      <c r="DS164" s="5"/>
      <c r="DT164" s="5"/>
      <c r="DU164" s="5"/>
      <c r="DW164" s="5"/>
      <c r="EA164" s="5"/>
      <c r="EB164" s="5"/>
      <c r="EC164" s="5"/>
      <c r="ED164" s="5"/>
      <c r="EE164" s="5"/>
      <c r="EF164" s="5"/>
      <c r="EG164" s="5"/>
      <c r="EH164" s="5"/>
      <c r="EI164" s="5"/>
      <c r="EJ164" s="5"/>
      <c r="EK164" s="5"/>
      <c r="EL164" s="5"/>
      <c r="EM164" s="5"/>
      <c r="EN164" s="5"/>
      <c r="EO164" s="5"/>
      <c r="EQ164" s="5"/>
      <c r="EU164" s="5"/>
      <c r="EV164" s="5"/>
      <c r="EW164" s="5"/>
      <c r="EX164" s="5"/>
      <c r="EY164" s="5"/>
      <c r="EZ164" s="5"/>
      <c r="FA164" s="5"/>
      <c r="FB164" s="5"/>
      <c r="FC164" s="5"/>
      <c r="FD164" s="5"/>
      <c r="FE164" s="5"/>
      <c r="FF164" s="5"/>
      <c r="FG164" s="5"/>
      <c r="FH164" s="5"/>
      <c r="FI164" s="5"/>
    </row>
    <row r="165" spans="1:167" ht="20.100000000000001" customHeight="1" x14ac:dyDescent="0.25">
      <c r="A165" s="449"/>
      <c r="B165" s="526" t="str">
        <f t="shared" si="198"/>
        <v>Kurakkan Sandwich Slice Pack</v>
      </c>
      <c r="C165" s="538" t="str">
        <f t="shared" si="198"/>
        <v>BR9</v>
      </c>
      <c r="D165" s="467">
        <f t="shared" ref="D165:S165" si="208">D8+D86</f>
        <v>0</v>
      </c>
      <c r="E165" s="468">
        <f t="shared" si="208"/>
        <v>0</v>
      </c>
      <c r="F165" s="468">
        <f t="shared" si="208"/>
        <v>0</v>
      </c>
      <c r="G165" s="468">
        <f t="shared" si="208"/>
        <v>0</v>
      </c>
      <c r="H165" s="468">
        <f t="shared" si="208"/>
        <v>0</v>
      </c>
      <c r="I165" s="468">
        <f t="shared" si="208"/>
        <v>0</v>
      </c>
      <c r="J165" s="468">
        <f t="shared" si="208"/>
        <v>0</v>
      </c>
      <c r="K165" s="468">
        <f t="shared" si="208"/>
        <v>0</v>
      </c>
      <c r="L165" s="468">
        <f t="shared" si="208"/>
        <v>0</v>
      </c>
      <c r="M165" s="469">
        <f t="shared" si="208"/>
        <v>0</v>
      </c>
      <c r="N165" s="468">
        <f t="shared" si="208"/>
        <v>0</v>
      </c>
      <c r="O165" s="468">
        <f t="shared" si="208"/>
        <v>0</v>
      </c>
      <c r="P165" s="468">
        <f t="shared" si="208"/>
        <v>0</v>
      </c>
      <c r="Q165" s="468">
        <f t="shared" si="208"/>
        <v>0</v>
      </c>
      <c r="R165" s="468">
        <f t="shared" si="208"/>
        <v>0</v>
      </c>
      <c r="S165" s="470">
        <f t="shared" si="208"/>
        <v>0</v>
      </c>
      <c r="T165" s="430">
        <f t="shared" ref="T165:T228" si="209">SUM(D165:S165)</f>
        <v>0</v>
      </c>
      <c r="U165" s="194"/>
      <c r="W165" s="440"/>
      <c r="X165" s="526" t="str">
        <f t="shared" si="200"/>
        <v>Kurakkan Sandwich Slice Pack</v>
      </c>
      <c r="Y165" s="538" t="str">
        <f t="shared" si="200"/>
        <v>BR9</v>
      </c>
      <c r="Z165" s="467">
        <f t="shared" ref="Z165:AO165" si="210">Z8+Z86</f>
        <v>0</v>
      </c>
      <c r="AA165" s="468">
        <f t="shared" si="210"/>
        <v>0</v>
      </c>
      <c r="AB165" s="468">
        <f t="shared" si="210"/>
        <v>0</v>
      </c>
      <c r="AC165" s="468">
        <f t="shared" si="210"/>
        <v>0</v>
      </c>
      <c r="AD165" s="468">
        <f t="shared" si="210"/>
        <v>0</v>
      </c>
      <c r="AE165" s="468">
        <f t="shared" si="210"/>
        <v>0</v>
      </c>
      <c r="AF165" s="468">
        <f t="shared" si="210"/>
        <v>0</v>
      </c>
      <c r="AG165" s="468">
        <f t="shared" si="210"/>
        <v>0</v>
      </c>
      <c r="AH165" s="468">
        <f t="shared" si="210"/>
        <v>0</v>
      </c>
      <c r="AI165" s="469">
        <f t="shared" si="210"/>
        <v>0</v>
      </c>
      <c r="AJ165" s="468">
        <f t="shared" si="210"/>
        <v>0</v>
      </c>
      <c r="AK165" s="468">
        <f t="shared" si="210"/>
        <v>0</v>
      </c>
      <c r="AL165" s="468">
        <f t="shared" si="210"/>
        <v>0</v>
      </c>
      <c r="AM165" s="468">
        <f t="shared" si="210"/>
        <v>0</v>
      </c>
      <c r="AN165" s="468">
        <f t="shared" si="210"/>
        <v>0</v>
      </c>
      <c r="AO165" s="470">
        <f t="shared" si="210"/>
        <v>0</v>
      </c>
      <c r="AP165" s="430">
        <f t="shared" ref="AP165:AP228" si="211">SUM(Z165:AO165)</f>
        <v>0</v>
      </c>
      <c r="AQ165" s="194"/>
      <c r="AR165" s="440"/>
      <c r="AS165" s="526" t="str">
        <f t="shared" si="202"/>
        <v>Kurakkan Sandwich Slice Pack</v>
      </c>
      <c r="AT165" s="538" t="str">
        <f t="shared" si="202"/>
        <v>BR9</v>
      </c>
      <c r="AU165" s="467">
        <f t="shared" ref="AU165:BJ165" si="212">AU8+AU86</f>
        <v>0</v>
      </c>
      <c r="AV165" s="468">
        <f t="shared" si="212"/>
        <v>0</v>
      </c>
      <c r="AW165" s="468">
        <f t="shared" si="212"/>
        <v>0</v>
      </c>
      <c r="AX165" s="468">
        <f t="shared" si="212"/>
        <v>0</v>
      </c>
      <c r="AY165" s="468">
        <f t="shared" si="212"/>
        <v>0</v>
      </c>
      <c r="AZ165" s="468">
        <f t="shared" si="212"/>
        <v>0</v>
      </c>
      <c r="BA165" s="468">
        <f t="shared" si="212"/>
        <v>0</v>
      </c>
      <c r="BB165" s="468">
        <f t="shared" si="212"/>
        <v>0</v>
      </c>
      <c r="BC165" s="468">
        <f t="shared" si="212"/>
        <v>0</v>
      </c>
      <c r="BD165" s="469">
        <f t="shared" si="212"/>
        <v>0</v>
      </c>
      <c r="BE165" s="468">
        <f t="shared" si="212"/>
        <v>0</v>
      </c>
      <c r="BF165" s="468">
        <f t="shared" si="212"/>
        <v>0</v>
      </c>
      <c r="BG165" s="468">
        <f t="shared" si="212"/>
        <v>0</v>
      </c>
      <c r="BH165" s="468">
        <f t="shared" si="212"/>
        <v>0</v>
      </c>
      <c r="BI165" s="468">
        <f t="shared" si="212"/>
        <v>0</v>
      </c>
      <c r="BJ165" s="470">
        <f t="shared" si="212"/>
        <v>0</v>
      </c>
      <c r="BK165" s="430">
        <f t="shared" ref="BK165:BK228" si="213">SUM(AU165:BJ165)</f>
        <v>0</v>
      </c>
      <c r="BL165" s="194"/>
      <c r="BM165" s="440"/>
      <c r="BN165" s="526" t="str">
        <f t="shared" si="204"/>
        <v>Kurakkan Sandwich Slice Pack</v>
      </c>
      <c r="BO165" s="538" t="str">
        <f t="shared" si="204"/>
        <v>BR9</v>
      </c>
      <c r="BP165" s="467">
        <f t="shared" ref="BP165:CE165" si="214">BP8+BP86</f>
        <v>0</v>
      </c>
      <c r="BQ165" s="468">
        <f t="shared" si="214"/>
        <v>0</v>
      </c>
      <c r="BR165" s="468">
        <f t="shared" si="214"/>
        <v>0</v>
      </c>
      <c r="BS165" s="468">
        <f t="shared" si="214"/>
        <v>0</v>
      </c>
      <c r="BT165" s="468">
        <f t="shared" si="214"/>
        <v>0</v>
      </c>
      <c r="BU165" s="468">
        <f t="shared" si="214"/>
        <v>0</v>
      </c>
      <c r="BV165" s="468">
        <f t="shared" si="214"/>
        <v>0</v>
      </c>
      <c r="BW165" s="468">
        <f t="shared" si="214"/>
        <v>0</v>
      </c>
      <c r="BX165" s="468">
        <f t="shared" si="214"/>
        <v>0</v>
      </c>
      <c r="BY165" s="469">
        <f t="shared" si="214"/>
        <v>0</v>
      </c>
      <c r="BZ165" s="468">
        <f t="shared" si="214"/>
        <v>0</v>
      </c>
      <c r="CA165" s="468">
        <f t="shared" si="214"/>
        <v>0</v>
      </c>
      <c r="CB165" s="468">
        <f t="shared" si="214"/>
        <v>0</v>
      </c>
      <c r="CC165" s="468">
        <f t="shared" si="214"/>
        <v>0</v>
      </c>
      <c r="CD165" s="468">
        <f t="shared" si="214"/>
        <v>0</v>
      </c>
      <c r="CE165" s="470">
        <f t="shared" si="214"/>
        <v>0</v>
      </c>
      <c r="CF165" s="430">
        <f t="shared" ref="CF165:CF228" si="215">SUM(BP165:CE165)</f>
        <v>0</v>
      </c>
      <c r="CG165" s="194"/>
      <c r="CH165" s="440"/>
      <c r="CI165" s="526" t="str">
        <f t="shared" si="206"/>
        <v>Kurakkan Sandwich Slice Pack</v>
      </c>
      <c r="CJ165" s="538" t="str">
        <f t="shared" si="206"/>
        <v>BR9</v>
      </c>
      <c r="CK165" s="467">
        <f t="shared" ref="CK165:CZ165" si="216">CK8+CK86</f>
        <v>0</v>
      </c>
      <c r="CL165" s="468">
        <f t="shared" si="216"/>
        <v>0</v>
      </c>
      <c r="CM165" s="468">
        <f t="shared" si="216"/>
        <v>0</v>
      </c>
      <c r="CN165" s="468">
        <f t="shared" si="216"/>
        <v>0</v>
      </c>
      <c r="CO165" s="468">
        <f t="shared" si="216"/>
        <v>0</v>
      </c>
      <c r="CP165" s="468">
        <f t="shared" si="216"/>
        <v>0</v>
      </c>
      <c r="CQ165" s="468">
        <f t="shared" si="216"/>
        <v>0</v>
      </c>
      <c r="CR165" s="468">
        <f t="shared" si="216"/>
        <v>0</v>
      </c>
      <c r="CS165" s="468">
        <f t="shared" si="216"/>
        <v>0</v>
      </c>
      <c r="CT165" s="469">
        <f t="shared" si="216"/>
        <v>0</v>
      </c>
      <c r="CU165" s="468">
        <f t="shared" si="216"/>
        <v>0</v>
      </c>
      <c r="CV165" s="468">
        <f t="shared" si="216"/>
        <v>0</v>
      </c>
      <c r="CW165" s="468">
        <f t="shared" si="216"/>
        <v>0</v>
      </c>
      <c r="CX165" s="468">
        <f t="shared" si="216"/>
        <v>0</v>
      </c>
      <c r="CY165" s="468">
        <f t="shared" si="216"/>
        <v>0</v>
      </c>
      <c r="CZ165" s="470">
        <f t="shared" si="216"/>
        <v>0</v>
      </c>
      <c r="DA165" s="430">
        <f t="shared" ref="DA165:DA228" si="217">SUM(CK165:CZ165)</f>
        <v>0</v>
      </c>
      <c r="DB165" s="194"/>
      <c r="DC165" s="5"/>
      <c r="DG165" s="5"/>
      <c r="DH165" s="5"/>
      <c r="DI165" s="5"/>
      <c r="DJ165" s="5"/>
      <c r="DK165" s="5"/>
      <c r="DL165" s="5"/>
      <c r="DM165" s="5"/>
      <c r="DN165" s="5"/>
      <c r="DO165" s="5"/>
      <c r="DP165" s="5"/>
      <c r="DQ165" s="5"/>
      <c r="DR165" s="5"/>
      <c r="DS165" s="5"/>
      <c r="DT165" s="5"/>
      <c r="DU165" s="5"/>
      <c r="DW165" s="5"/>
      <c r="EA165" s="5"/>
      <c r="EB165" s="5"/>
      <c r="EC165" s="5"/>
      <c r="ED165" s="5"/>
      <c r="EE165" s="5"/>
      <c r="EF165" s="5"/>
      <c r="EG165" s="5"/>
      <c r="EH165" s="5"/>
      <c r="EI165" s="5"/>
      <c r="EJ165" s="5"/>
      <c r="EK165" s="5"/>
      <c r="EL165" s="5"/>
      <c r="EM165" s="5"/>
      <c r="EN165" s="5"/>
      <c r="EO165" s="5"/>
      <c r="EQ165" s="5"/>
      <c r="EU165" s="5"/>
      <c r="EV165" s="5"/>
      <c r="EW165" s="5"/>
      <c r="EX165" s="5"/>
      <c r="EY165" s="5"/>
      <c r="EZ165" s="5"/>
      <c r="FA165" s="5"/>
      <c r="FB165" s="5"/>
      <c r="FC165" s="5"/>
      <c r="FD165" s="5"/>
      <c r="FE165" s="5"/>
      <c r="FF165" s="5"/>
      <c r="FG165" s="5"/>
      <c r="FH165" s="5"/>
      <c r="FI165" s="5"/>
    </row>
    <row r="166" spans="1:167" ht="20.100000000000001" customHeight="1" x14ac:dyDescent="0.25">
      <c r="A166" s="449"/>
      <c r="B166" s="526" t="str">
        <f t="shared" si="198"/>
        <v>Currant Bread</v>
      </c>
      <c r="C166" s="538" t="str">
        <f t="shared" si="198"/>
        <v>BR8</v>
      </c>
      <c r="D166" s="467">
        <f t="shared" ref="D166:S166" si="218">D9+D87</f>
        <v>0</v>
      </c>
      <c r="E166" s="468">
        <f t="shared" si="218"/>
        <v>0</v>
      </c>
      <c r="F166" s="468">
        <f t="shared" si="218"/>
        <v>0</v>
      </c>
      <c r="G166" s="471">
        <f t="shared" si="218"/>
        <v>0</v>
      </c>
      <c r="H166" s="468">
        <f t="shared" si="218"/>
        <v>0</v>
      </c>
      <c r="I166" s="468">
        <f t="shared" si="218"/>
        <v>0</v>
      </c>
      <c r="J166" s="468">
        <f t="shared" si="218"/>
        <v>1</v>
      </c>
      <c r="K166" s="468">
        <f t="shared" si="218"/>
        <v>1</v>
      </c>
      <c r="L166" s="468">
        <f t="shared" si="218"/>
        <v>1</v>
      </c>
      <c r="M166" s="469">
        <f t="shared" si="218"/>
        <v>1</v>
      </c>
      <c r="N166" s="468">
        <f t="shared" si="218"/>
        <v>1</v>
      </c>
      <c r="O166" s="468">
        <f t="shared" si="218"/>
        <v>1</v>
      </c>
      <c r="P166" s="468">
        <f t="shared" si="218"/>
        <v>1</v>
      </c>
      <c r="Q166" s="468">
        <f t="shared" si="218"/>
        <v>1</v>
      </c>
      <c r="R166" s="468">
        <f t="shared" si="218"/>
        <v>2</v>
      </c>
      <c r="S166" s="470">
        <f t="shared" si="218"/>
        <v>0</v>
      </c>
      <c r="T166" s="430">
        <f t="shared" si="209"/>
        <v>10</v>
      </c>
      <c r="U166" s="194"/>
      <c r="W166" s="440"/>
      <c r="X166" s="526" t="str">
        <f t="shared" si="200"/>
        <v>Currant Bread</v>
      </c>
      <c r="Y166" s="538" t="str">
        <f t="shared" si="200"/>
        <v>BR8</v>
      </c>
      <c r="Z166" s="467">
        <f t="shared" ref="Z166:AO166" si="219">Z9+Z87</f>
        <v>0</v>
      </c>
      <c r="AA166" s="468">
        <f t="shared" si="219"/>
        <v>0</v>
      </c>
      <c r="AB166" s="468">
        <f t="shared" si="219"/>
        <v>0</v>
      </c>
      <c r="AC166" s="471">
        <f t="shared" si="219"/>
        <v>0</v>
      </c>
      <c r="AD166" s="468">
        <f t="shared" si="219"/>
        <v>0</v>
      </c>
      <c r="AE166" s="468">
        <f t="shared" si="219"/>
        <v>0</v>
      </c>
      <c r="AF166" s="468">
        <f t="shared" si="219"/>
        <v>1</v>
      </c>
      <c r="AG166" s="468">
        <f t="shared" si="219"/>
        <v>1</v>
      </c>
      <c r="AH166" s="468">
        <f t="shared" si="219"/>
        <v>1</v>
      </c>
      <c r="AI166" s="469">
        <f t="shared" si="219"/>
        <v>1</v>
      </c>
      <c r="AJ166" s="468">
        <f t="shared" si="219"/>
        <v>1</v>
      </c>
      <c r="AK166" s="468">
        <f t="shared" si="219"/>
        <v>1</v>
      </c>
      <c r="AL166" s="468">
        <f t="shared" si="219"/>
        <v>1</v>
      </c>
      <c r="AM166" s="468">
        <f t="shared" si="219"/>
        <v>1</v>
      </c>
      <c r="AN166" s="468">
        <f t="shared" si="219"/>
        <v>2</v>
      </c>
      <c r="AO166" s="470">
        <f t="shared" si="219"/>
        <v>0</v>
      </c>
      <c r="AP166" s="430">
        <f t="shared" si="211"/>
        <v>10</v>
      </c>
      <c r="AQ166" s="194"/>
      <c r="AR166" s="440"/>
      <c r="AS166" s="526" t="str">
        <f t="shared" si="202"/>
        <v>Currant Bread</v>
      </c>
      <c r="AT166" s="538" t="str">
        <f t="shared" si="202"/>
        <v>BR8</v>
      </c>
      <c r="AU166" s="467">
        <f t="shared" ref="AU166:BJ166" si="220">AU9+AU87</f>
        <v>0</v>
      </c>
      <c r="AV166" s="468">
        <f t="shared" si="220"/>
        <v>0</v>
      </c>
      <c r="AW166" s="468">
        <f t="shared" si="220"/>
        <v>0</v>
      </c>
      <c r="AX166" s="471">
        <f t="shared" si="220"/>
        <v>0</v>
      </c>
      <c r="AY166" s="468">
        <f t="shared" si="220"/>
        <v>0</v>
      </c>
      <c r="AZ166" s="468">
        <f t="shared" si="220"/>
        <v>0</v>
      </c>
      <c r="BA166" s="468">
        <f t="shared" si="220"/>
        <v>1</v>
      </c>
      <c r="BB166" s="468">
        <f t="shared" si="220"/>
        <v>1</v>
      </c>
      <c r="BC166" s="468">
        <f t="shared" si="220"/>
        <v>1</v>
      </c>
      <c r="BD166" s="469">
        <f t="shared" si="220"/>
        <v>1</v>
      </c>
      <c r="BE166" s="468">
        <f t="shared" si="220"/>
        <v>1</v>
      </c>
      <c r="BF166" s="468">
        <f t="shared" si="220"/>
        <v>1</v>
      </c>
      <c r="BG166" s="468">
        <f t="shared" si="220"/>
        <v>1</v>
      </c>
      <c r="BH166" s="468">
        <f t="shared" si="220"/>
        <v>1</v>
      </c>
      <c r="BI166" s="468">
        <f t="shared" si="220"/>
        <v>2</v>
      </c>
      <c r="BJ166" s="470">
        <f t="shared" si="220"/>
        <v>0</v>
      </c>
      <c r="BK166" s="430">
        <f t="shared" si="213"/>
        <v>10</v>
      </c>
      <c r="BL166" s="194"/>
      <c r="BM166" s="440"/>
      <c r="BN166" s="526" t="str">
        <f t="shared" si="204"/>
        <v>Currant Bread</v>
      </c>
      <c r="BO166" s="538" t="str">
        <f t="shared" si="204"/>
        <v>BR8</v>
      </c>
      <c r="BP166" s="467">
        <f t="shared" ref="BP166:CE166" si="221">BP9+BP87</f>
        <v>0</v>
      </c>
      <c r="BQ166" s="468">
        <f t="shared" si="221"/>
        <v>0</v>
      </c>
      <c r="BR166" s="468">
        <f t="shared" si="221"/>
        <v>0</v>
      </c>
      <c r="BS166" s="471">
        <f t="shared" si="221"/>
        <v>0</v>
      </c>
      <c r="BT166" s="468">
        <f t="shared" si="221"/>
        <v>0</v>
      </c>
      <c r="BU166" s="468">
        <f t="shared" si="221"/>
        <v>0</v>
      </c>
      <c r="BV166" s="468">
        <f t="shared" si="221"/>
        <v>1</v>
      </c>
      <c r="BW166" s="468">
        <f t="shared" si="221"/>
        <v>1</v>
      </c>
      <c r="BX166" s="468">
        <f t="shared" si="221"/>
        <v>1</v>
      </c>
      <c r="BY166" s="469">
        <f t="shared" si="221"/>
        <v>1</v>
      </c>
      <c r="BZ166" s="468">
        <f t="shared" si="221"/>
        <v>1</v>
      </c>
      <c r="CA166" s="468">
        <f t="shared" si="221"/>
        <v>1</v>
      </c>
      <c r="CB166" s="468">
        <f t="shared" si="221"/>
        <v>1</v>
      </c>
      <c r="CC166" s="468">
        <f t="shared" si="221"/>
        <v>1</v>
      </c>
      <c r="CD166" s="468">
        <f t="shared" si="221"/>
        <v>2</v>
      </c>
      <c r="CE166" s="470">
        <f t="shared" si="221"/>
        <v>0</v>
      </c>
      <c r="CF166" s="430">
        <f t="shared" si="215"/>
        <v>10</v>
      </c>
      <c r="CG166" s="194"/>
      <c r="CH166" s="440"/>
      <c r="CI166" s="526" t="str">
        <f t="shared" si="206"/>
        <v>Currant Bread</v>
      </c>
      <c r="CJ166" s="538" t="str">
        <f t="shared" si="206"/>
        <v>BR8</v>
      </c>
      <c r="CK166" s="467">
        <f t="shared" ref="CK166:CZ166" si="222">CK9+CK87</f>
        <v>0</v>
      </c>
      <c r="CL166" s="468">
        <f t="shared" si="222"/>
        <v>0</v>
      </c>
      <c r="CM166" s="468">
        <f t="shared" si="222"/>
        <v>0</v>
      </c>
      <c r="CN166" s="471">
        <f t="shared" si="222"/>
        <v>0</v>
      </c>
      <c r="CO166" s="468">
        <f t="shared" si="222"/>
        <v>0</v>
      </c>
      <c r="CP166" s="468">
        <f t="shared" si="222"/>
        <v>0</v>
      </c>
      <c r="CQ166" s="468">
        <f t="shared" si="222"/>
        <v>0</v>
      </c>
      <c r="CR166" s="468">
        <f t="shared" si="222"/>
        <v>0</v>
      </c>
      <c r="CS166" s="468">
        <f t="shared" si="222"/>
        <v>0</v>
      </c>
      <c r="CT166" s="469">
        <f t="shared" si="222"/>
        <v>0</v>
      </c>
      <c r="CU166" s="468">
        <f t="shared" si="222"/>
        <v>0</v>
      </c>
      <c r="CV166" s="468">
        <f t="shared" si="222"/>
        <v>0</v>
      </c>
      <c r="CW166" s="468">
        <f t="shared" si="222"/>
        <v>0</v>
      </c>
      <c r="CX166" s="468">
        <f t="shared" si="222"/>
        <v>0</v>
      </c>
      <c r="CY166" s="468">
        <f t="shared" si="222"/>
        <v>0</v>
      </c>
      <c r="CZ166" s="470">
        <f t="shared" si="222"/>
        <v>0</v>
      </c>
      <c r="DA166" s="430">
        <f t="shared" si="217"/>
        <v>0</v>
      </c>
      <c r="DB166" s="194"/>
      <c r="DC166" s="5"/>
      <c r="DG166" s="5"/>
      <c r="DH166" s="5"/>
      <c r="DI166" s="5"/>
      <c r="DJ166" s="5"/>
      <c r="DK166" s="5"/>
      <c r="DL166" s="5"/>
      <c r="DM166" s="5"/>
      <c r="DN166" s="5"/>
      <c r="DO166" s="5"/>
      <c r="DP166" s="5"/>
      <c r="DQ166" s="5"/>
      <c r="DR166" s="5"/>
      <c r="DS166" s="5"/>
      <c r="DT166" s="5"/>
      <c r="DU166" s="5"/>
      <c r="DW166" s="5"/>
      <c r="EA166" s="5"/>
      <c r="EB166" s="5"/>
      <c r="EC166" s="5"/>
      <c r="ED166" s="5"/>
      <c r="EE166" s="5"/>
      <c r="EF166" s="5"/>
      <c r="EG166" s="5"/>
      <c r="EH166" s="5"/>
      <c r="EI166" s="5"/>
      <c r="EJ166" s="5"/>
      <c r="EK166" s="5"/>
      <c r="EL166" s="5"/>
      <c r="EM166" s="5"/>
      <c r="EN166" s="5"/>
      <c r="EO166" s="5"/>
      <c r="EQ166" s="5"/>
      <c r="EU166" s="5"/>
      <c r="EV166" s="5"/>
      <c r="EW166" s="5"/>
      <c r="EX166" s="5"/>
      <c r="EY166" s="5"/>
      <c r="EZ166" s="5"/>
      <c r="FA166" s="5"/>
      <c r="FB166" s="5"/>
      <c r="FC166" s="5"/>
      <c r="FD166" s="5"/>
      <c r="FE166" s="5"/>
      <c r="FF166" s="5"/>
      <c r="FG166" s="5"/>
      <c r="FH166" s="5"/>
      <c r="FI166" s="5"/>
    </row>
    <row r="167" spans="1:167" ht="20.100000000000001" customHeight="1" x14ac:dyDescent="0.25">
      <c r="A167" s="449"/>
      <c r="B167" s="526" t="str">
        <f t="shared" si="198"/>
        <v>Sandwich Bread</v>
      </c>
      <c r="C167" s="538" t="str">
        <f t="shared" si="198"/>
        <v>BR3</v>
      </c>
      <c r="D167" s="467">
        <f t="shared" ref="D167:S167" si="223">D10+D88</f>
        <v>0</v>
      </c>
      <c r="E167" s="468">
        <f t="shared" si="223"/>
        <v>0</v>
      </c>
      <c r="F167" s="468">
        <f t="shared" si="223"/>
        <v>120</v>
      </c>
      <c r="G167" s="468">
        <f t="shared" si="223"/>
        <v>0</v>
      </c>
      <c r="H167" s="468">
        <f t="shared" si="223"/>
        <v>0</v>
      </c>
      <c r="I167" s="468">
        <f t="shared" si="223"/>
        <v>0</v>
      </c>
      <c r="J167" s="468">
        <f t="shared" si="223"/>
        <v>0</v>
      </c>
      <c r="K167" s="468">
        <f t="shared" si="223"/>
        <v>0</v>
      </c>
      <c r="L167" s="468">
        <f t="shared" si="223"/>
        <v>0</v>
      </c>
      <c r="M167" s="469">
        <f t="shared" si="223"/>
        <v>0</v>
      </c>
      <c r="N167" s="468">
        <f t="shared" si="223"/>
        <v>0</v>
      </c>
      <c r="O167" s="468">
        <f t="shared" si="223"/>
        <v>0</v>
      </c>
      <c r="P167" s="468">
        <f t="shared" si="223"/>
        <v>0</v>
      </c>
      <c r="Q167" s="468">
        <f t="shared" si="223"/>
        <v>0</v>
      </c>
      <c r="R167" s="468">
        <f t="shared" si="223"/>
        <v>0</v>
      </c>
      <c r="S167" s="470">
        <f t="shared" si="223"/>
        <v>0</v>
      </c>
      <c r="T167" s="430">
        <f t="shared" si="209"/>
        <v>120</v>
      </c>
      <c r="U167" s="194"/>
      <c r="W167" s="440"/>
      <c r="X167" s="526" t="str">
        <f t="shared" si="200"/>
        <v>Sandwich Bread</v>
      </c>
      <c r="Y167" s="538" t="str">
        <f t="shared" si="200"/>
        <v>BR3</v>
      </c>
      <c r="Z167" s="467">
        <f t="shared" ref="Z167:AO167" si="224">Z10+Z88</f>
        <v>0</v>
      </c>
      <c r="AA167" s="468">
        <f t="shared" si="224"/>
        <v>0</v>
      </c>
      <c r="AB167" s="468">
        <f t="shared" si="224"/>
        <v>120</v>
      </c>
      <c r="AC167" s="468">
        <f t="shared" si="224"/>
        <v>0</v>
      </c>
      <c r="AD167" s="468">
        <f t="shared" si="224"/>
        <v>0</v>
      </c>
      <c r="AE167" s="468">
        <f t="shared" si="224"/>
        <v>0</v>
      </c>
      <c r="AF167" s="468">
        <f t="shared" si="224"/>
        <v>0</v>
      </c>
      <c r="AG167" s="468">
        <f t="shared" si="224"/>
        <v>0</v>
      </c>
      <c r="AH167" s="468">
        <f t="shared" si="224"/>
        <v>0</v>
      </c>
      <c r="AI167" s="469">
        <f t="shared" si="224"/>
        <v>0</v>
      </c>
      <c r="AJ167" s="468">
        <f t="shared" si="224"/>
        <v>0</v>
      </c>
      <c r="AK167" s="468">
        <f t="shared" si="224"/>
        <v>0</v>
      </c>
      <c r="AL167" s="468">
        <f t="shared" si="224"/>
        <v>0</v>
      </c>
      <c r="AM167" s="468">
        <f t="shared" si="224"/>
        <v>0</v>
      </c>
      <c r="AN167" s="468">
        <f t="shared" si="224"/>
        <v>0</v>
      </c>
      <c r="AO167" s="470">
        <f t="shared" si="224"/>
        <v>0</v>
      </c>
      <c r="AP167" s="430">
        <f t="shared" si="211"/>
        <v>120</v>
      </c>
      <c r="AQ167" s="194"/>
      <c r="AR167" s="440"/>
      <c r="AS167" s="526" t="str">
        <f t="shared" si="202"/>
        <v>Sandwich Bread</v>
      </c>
      <c r="AT167" s="538" t="str">
        <f t="shared" si="202"/>
        <v>BR3</v>
      </c>
      <c r="AU167" s="467">
        <f t="shared" ref="AU167:BJ167" si="225">AU10+AU88</f>
        <v>0</v>
      </c>
      <c r="AV167" s="468">
        <f t="shared" si="225"/>
        <v>0</v>
      </c>
      <c r="AW167" s="468">
        <f t="shared" si="225"/>
        <v>120</v>
      </c>
      <c r="AX167" s="468">
        <f t="shared" si="225"/>
        <v>0</v>
      </c>
      <c r="AY167" s="468">
        <f t="shared" si="225"/>
        <v>0</v>
      </c>
      <c r="AZ167" s="468">
        <f t="shared" si="225"/>
        <v>0</v>
      </c>
      <c r="BA167" s="468">
        <f t="shared" si="225"/>
        <v>0</v>
      </c>
      <c r="BB167" s="468">
        <f t="shared" si="225"/>
        <v>0</v>
      </c>
      <c r="BC167" s="468">
        <f t="shared" si="225"/>
        <v>0</v>
      </c>
      <c r="BD167" s="469">
        <f t="shared" si="225"/>
        <v>0</v>
      </c>
      <c r="BE167" s="468">
        <f t="shared" si="225"/>
        <v>0</v>
      </c>
      <c r="BF167" s="468">
        <f t="shared" si="225"/>
        <v>0</v>
      </c>
      <c r="BG167" s="468">
        <f t="shared" si="225"/>
        <v>0</v>
      </c>
      <c r="BH167" s="468">
        <f t="shared" si="225"/>
        <v>0</v>
      </c>
      <c r="BI167" s="468">
        <f t="shared" si="225"/>
        <v>0</v>
      </c>
      <c r="BJ167" s="470">
        <f t="shared" si="225"/>
        <v>0</v>
      </c>
      <c r="BK167" s="430">
        <f t="shared" si="213"/>
        <v>120</v>
      </c>
      <c r="BL167" s="194"/>
      <c r="BM167" s="440"/>
      <c r="BN167" s="526" t="str">
        <f t="shared" si="204"/>
        <v>Sandwich Bread</v>
      </c>
      <c r="BO167" s="538" t="str">
        <f t="shared" si="204"/>
        <v>BR3</v>
      </c>
      <c r="BP167" s="467">
        <f t="shared" ref="BP167:CE167" si="226">BP10+BP88</f>
        <v>0</v>
      </c>
      <c r="BQ167" s="468">
        <f t="shared" si="226"/>
        <v>0</v>
      </c>
      <c r="BR167" s="468">
        <f t="shared" si="226"/>
        <v>120</v>
      </c>
      <c r="BS167" s="468">
        <f t="shared" si="226"/>
        <v>0</v>
      </c>
      <c r="BT167" s="468">
        <f t="shared" si="226"/>
        <v>0</v>
      </c>
      <c r="BU167" s="468">
        <f t="shared" si="226"/>
        <v>0</v>
      </c>
      <c r="BV167" s="468">
        <f t="shared" si="226"/>
        <v>0</v>
      </c>
      <c r="BW167" s="468">
        <f t="shared" si="226"/>
        <v>0</v>
      </c>
      <c r="BX167" s="468">
        <f t="shared" si="226"/>
        <v>0</v>
      </c>
      <c r="BY167" s="469">
        <f t="shared" si="226"/>
        <v>0</v>
      </c>
      <c r="BZ167" s="468">
        <f t="shared" si="226"/>
        <v>0</v>
      </c>
      <c r="CA167" s="468">
        <f t="shared" si="226"/>
        <v>0</v>
      </c>
      <c r="CB167" s="468">
        <f t="shared" si="226"/>
        <v>0</v>
      </c>
      <c r="CC167" s="468">
        <f t="shared" si="226"/>
        <v>0</v>
      </c>
      <c r="CD167" s="468">
        <f t="shared" si="226"/>
        <v>0</v>
      </c>
      <c r="CE167" s="470">
        <f t="shared" si="226"/>
        <v>0</v>
      </c>
      <c r="CF167" s="430">
        <f t="shared" si="215"/>
        <v>120</v>
      </c>
      <c r="CG167" s="194"/>
      <c r="CH167" s="440"/>
      <c r="CI167" s="526" t="str">
        <f t="shared" si="206"/>
        <v>Sandwich Bread</v>
      </c>
      <c r="CJ167" s="538" t="str">
        <f t="shared" si="206"/>
        <v>BR3</v>
      </c>
      <c r="CK167" s="467">
        <f t="shared" ref="CK167:CZ167" si="227">CK10+CK88</f>
        <v>0</v>
      </c>
      <c r="CL167" s="468">
        <f t="shared" si="227"/>
        <v>0</v>
      </c>
      <c r="CM167" s="468">
        <f t="shared" si="227"/>
        <v>0</v>
      </c>
      <c r="CN167" s="468">
        <f t="shared" si="227"/>
        <v>0</v>
      </c>
      <c r="CO167" s="468">
        <f t="shared" si="227"/>
        <v>0</v>
      </c>
      <c r="CP167" s="468">
        <f t="shared" si="227"/>
        <v>0</v>
      </c>
      <c r="CQ167" s="468">
        <f t="shared" si="227"/>
        <v>0</v>
      </c>
      <c r="CR167" s="468">
        <f t="shared" si="227"/>
        <v>0</v>
      </c>
      <c r="CS167" s="468">
        <f t="shared" si="227"/>
        <v>0</v>
      </c>
      <c r="CT167" s="469">
        <f t="shared" si="227"/>
        <v>0</v>
      </c>
      <c r="CU167" s="468">
        <f t="shared" si="227"/>
        <v>0</v>
      </c>
      <c r="CV167" s="468">
        <f t="shared" si="227"/>
        <v>0</v>
      </c>
      <c r="CW167" s="468">
        <f t="shared" si="227"/>
        <v>0</v>
      </c>
      <c r="CX167" s="468">
        <f t="shared" si="227"/>
        <v>0</v>
      </c>
      <c r="CY167" s="468">
        <f t="shared" si="227"/>
        <v>0</v>
      </c>
      <c r="CZ167" s="470">
        <f t="shared" si="227"/>
        <v>0</v>
      </c>
      <c r="DA167" s="430">
        <f t="shared" si="217"/>
        <v>0</v>
      </c>
      <c r="DB167" s="194"/>
      <c r="DC167" s="5"/>
      <c r="DG167" s="5"/>
      <c r="DH167" s="5"/>
      <c r="DI167" s="5"/>
      <c r="DJ167" s="5"/>
      <c r="DK167" s="5"/>
      <c r="DL167" s="5"/>
      <c r="DM167" s="5"/>
      <c r="DN167" s="5"/>
      <c r="DO167" s="5"/>
      <c r="DP167" s="5"/>
      <c r="DQ167" s="5"/>
      <c r="DR167" s="5"/>
      <c r="DS167" s="5"/>
      <c r="DT167" s="5"/>
      <c r="DU167" s="5"/>
      <c r="DW167" s="5"/>
      <c r="EA167" s="5"/>
      <c r="EB167" s="5"/>
      <c r="EC167" s="5"/>
      <c r="ED167" s="5"/>
      <c r="EE167" s="5"/>
      <c r="EF167" s="5"/>
      <c r="EG167" s="5"/>
      <c r="EH167" s="5"/>
      <c r="EI167" s="5"/>
      <c r="EJ167" s="5"/>
      <c r="EK167" s="5"/>
      <c r="EL167" s="5"/>
      <c r="EM167" s="5"/>
      <c r="EN167" s="5"/>
      <c r="EO167" s="5"/>
      <c r="EQ167" s="5"/>
      <c r="EU167" s="5"/>
      <c r="EV167" s="5"/>
      <c r="EW167" s="5"/>
      <c r="EX167" s="5"/>
      <c r="EY167" s="5"/>
      <c r="EZ167" s="5"/>
      <c r="FA167" s="5"/>
      <c r="FB167" s="5"/>
      <c r="FC167" s="5"/>
      <c r="FD167" s="5"/>
      <c r="FE167" s="5"/>
      <c r="FF167" s="5"/>
      <c r="FG167" s="5"/>
      <c r="FH167" s="5"/>
      <c r="FI167" s="5"/>
    </row>
    <row r="168" spans="1:167" ht="20.100000000000001" customHeight="1" x14ac:dyDescent="0.25">
      <c r="A168" s="449"/>
      <c r="B168" s="526" t="str">
        <f t="shared" si="198"/>
        <v>Roast Bread - M</v>
      </c>
      <c r="C168" s="538" t="str">
        <f t="shared" si="198"/>
        <v>BR7</v>
      </c>
      <c r="D168" s="467">
        <f t="shared" ref="D168:S168" si="228">D11+D89</f>
        <v>0</v>
      </c>
      <c r="E168" s="468">
        <f t="shared" si="228"/>
        <v>5</v>
      </c>
      <c r="F168" s="468">
        <f t="shared" si="228"/>
        <v>0</v>
      </c>
      <c r="G168" s="468">
        <f t="shared" si="228"/>
        <v>0</v>
      </c>
      <c r="H168" s="468">
        <f t="shared" si="228"/>
        <v>0</v>
      </c>
      <c r="I168" s="468">
        <f t="shared" si="228"/>
        <v>5</v>
      </c>
      <c r="J168" s="468">
        <f t="shared" si="228"/>
        <v>5</v>
      </c>
      <c r="K168" s="468">
        <f t="shared" si="228"/>
        <v>5</v>
      </c>
      <c r="L168" s="468">
        <f t="shared" si="228"/>
        <v>5</v>
      </c>
      <c r="M168" s="469">
        <f t="shared" si="228"/>
        <v>10</v>
      </c>
      <c r="N168" s="468">
        <f t="shared" si="228"/>
        <v>10</v>
      </c>
      <c r="O168" s="468">
        <f t="shared" si="228"/>
        <v>15</v>
      </c>
      <c r="P168" s="468">
        <f t="shared" si="228"/>
        <v>10</v>
      </c>
      <c r="Q168" s="468">
        <f t="shared" si="228"/>
        <v>10</v>
      </c>
      <c r="R168" s="468">
        <f t="shared" si="228"/>
        <v>36</v>
      </c>
      <c r="S168" s="470">
        <f t="shared" si="228"/>
        <v>34</v>
      </c>
      <c r="T168" s="430">
        <f t="shared" si="209"/>
        <v>150</v>
      </c>
      <c r="U168" s="194"/>
      <c r="W168" s="440"/>
      <c r="X168" s="526" t="str">
        <f t="shared" si="200"/>
        <v>Roast Bread - M</v>
      </c>
      <c r="Y168" s="538" t="str">
        <f t="shared" si="200"/>
        <v>BR7</v>
      </c>
      <c r="Z168" s="467">
        <f t="shared" ref="Z168:AO168" si="229">Z11+Z89</f>
        <v>0</v>
      </c>
      <c r="AA168" s="468">
        <f t="shared" si="229"/>
        <v>5</v>
      </c>
      <c r="AB168" s="468">
        <f t="shared" si="229"/>
        <v>0</v>
      </c>
      <c r="AC168" s="468">
        <f t="shared" si="229"/>
        <v>0</v>
      </c>
      <c r="AD168" s="468">
        <f t="shared" si="229"/>
        <v>0</v>
      </c>
      <c r="AE168" s="468">
        <f t="shared" si="229"/>
        <v>5</v>
      </c>
      <c r="AF168" s="468">
        <f t="shared" si="229"/>
        <v>5</v>
      </c>
      <c r="AG168" s="468">
        <f t="shared" si="229"/>
        <v>5</v>
      </c>
      <c r="AH168" s="468">
        <f t="shared" si="229"/>
        <v>5</v>
      </c>
      <c r="AI168" s="469">
        <f t="shared" si="229"/>
        <v>10</v>
      </c>
      <c r="AJ168" s="468">
        <f t="shared" si="229"/>
        <v>10</v>
      </c>
      <c r="AK168" s="468">
        <f t="shared" si="229"/>
        <v>15</v>
      </c>
      <c r="AL168" s="468">
        <f t="shared" si="229"/>
        <v>10</v>
      </c>
      <c r="AM168" s="468">
        <f t="shared" si="229"/>
        <v>10</v>
      </c>
      <c r="AN168" s="468">
        <f t="shared" si="229"/>
        <v>36</v>
      </c>
      <c r="AO168" s="470">
        <f t="shared" si="229"/>
        <v>34</v>
      </c>
      <c r="AP168" s="430">
        <f t="shared" si="211"/>
        <v>150</v>
      </c>
      <c r="AQ168" s="194"/>
      <c r="AR168" s="440"/>
      <c r="AS168" s="526" t="str">
        <f t="shared" si="202"/>
        <v>Roast Bread - M</v>
      </c>
      <c r="AT168" s="538" t="str">
        <f t="shared" si="202"/>
        <v>BR7</v>
      </c>
      <c r="AU168" s="467">
        <f t="shared" ref="AU168:BJ168" si="230">AU11+AU89</f>
        <v>0</v>
      </c>
      <c r="AV168" s="468">
        <f t="shared" si="230"/>
        <v>5</v>
      </c>
      <c r="AW168" s="468">
        <f t="shared" si="230"/>
        <v>0</v>
      </c>
      <c r="AX168" s="468">
        <f t="shared" si="230"/>
        <v>0</v>
      </c>
      <c r="AY168" s="468">
        <f t="shared" si="230"/>
        <v>0</v>
      </c>
      <c r="AZ168" s="468">
        <f t="shared" si="230"/>
        <v>5</v>
      </c>
      <c r="BA168" s="468">
        <f t="shared" si="230"/>
        <v>5</v>
      </c>
      <c r="BB168" s="468">
        <f t="shared" si="230"/>
        <v>5</v>
      </c>
      <c r="BC168" s="468">
        <f t="shared" si="230"/>
        <v>5</v>
      </c>
      <c r="BD168" s="469">
        <f t="shared" si="230"/>
        <v>10</v>
      </c>
      <c r="BE168" s="468">
        <f t="shared" si="230"/>
        <v>10</v>
      </c>
      <c r="BF168" s="468">
        <f t="shared" si="230"/>
        <v>15</v>
      </c>
      <c r="BG168" s="468">
        <f t="shared" si="230"/>
        <v>10</v>
      </c>
      <c r="BH168" s="468">
        <f t="shared" si="230"/>
        <v>10</v>
      </c>
      <c r="BI168" s="468">
        <f t="shared" si="230"/>
        <v>38</v>
      </c>
      <c r="BJ168" s="470">
        <f t="shared" si="230"/>
        <v>32</v>
      </c>
      <c r="BK168" s="430">
        <f t="shared" si="213"/>
        <v>150</v>
      </c>
      <c r="BL168" s="194"/>
      <c r="BM168" s="440"/>
      <c r="BN168" s="526" t="str">
        <f t="shared" si="204"/>
        <v>Roast Bread - M</v>
      </c>
      <c r="BO168" s="538" t="str">
        <f t="shared" si="204"/>
        <v>BR7</v>
      </c>
      <c r="BP168" s="467">
        <f t="shared" ref="BP168:CE168" si="231">BP11+BP89</f>
        <v>0</v>
      </c>
      <c r="BQ168" s="468">
        <f t="shared" si="231"/>
        <v>5</v>
      </c>
      <c r="BR168" s="468">
        <f t="shared" si="231"/>
        <v>0</v>
      </c>
      <c r="BS168" s="468">
        <f t="shared" si="231"/>
        <v>0</v>
      </c>
      <c r="BT168" s="468">
        <f t="shared" si="231"/>
        <v>0</v>
      </c>
      <c r="BU168" s="468">
        <f t="shared" si="231"/>
        <v>5</v>
      </c>
      <c r="BV168" s="468">
        <f t="shared" si="231"/>
        <v>5</v>
      </c>
      <c r="BW168" s="468">
        <f t="shared" si="231"/>
        <v>5</v>
      </c>
      <c r="BX168" s="468">
        <f t="shared" si="231"/>
        <v>5</v>
      </c>
      <c r="BY168" s="469">
        <f t="shared" si="231"/>
        <v>10</v>
      </c>
      <c r="BZ168" s="468">
        <f t="shared" si="231"/>
        <v>10</v>
      </c>
      <c r="CA168" s="468">
        <f t="shared" si="231"/>
        <v>15</v>
      </c>
      <c r="CB168" s="468">
        <f t="shared" si="231"/>
        <v>10</v>
      </c>
      <c r="CC168" s="468">
        <f t="shared" si="231"/>
        <v>10</v>
      </c>
      <c r="CD168" s="468">
        <f t="shared" si="231"/>
        <v>36</v>
      </c>
      <c r="CE168" s="470">
        <f t="shared" si="231"/>
        <v>34</v>
      </c>
      <c r="CF168" s="430">
        <f t="shared" si="215"/>
        <v>150</v>
      </c>
      <c r="CG168" s="194"/>
      <c r="CH168" s="440"/>
      <c r="CI168" s="526" t="str">
        <f t="shared" si="206"/>
        <v>Roast Bread - M</v>
      </c>
      <c r="CJ168" s="538" t="str">
        <f t="shared" si="206"/>
        <v>BR7</v>
      </c>
      <c r="CK168" s="467">
        <f t="shared" ref="CK168:CZ168" si="232">CK11+CK89</f>
        <v>0</v>
      </c>
      <c r="CL168" s="468">
        <f t="shared" si="232"/>
        <v>0</v>
      </c>
      <c r="CM168" s="468">
        <f t="shared" si="232"/>
        <v>0</v>
      </c>
      <c r="CN168" s="468">
        <f t="shared" si="232"/>
        <v>0</v>
      </c>
      <c r="CO168" s="468">
        <f t="shared" si="232"/>
        <v>0</v>
      </c>
      <c r="CP168" s="468">
        <f t="shared" si="232"/>
        <v>0</v>
      </c>
      <c r="CQ168" s="468">
        <f t="shared" si="232"/>
        <v>0</v>
      </c>
      <c r="CR168" s="468">
        <f t="shared" si="232"/>
        <v>20</v>
      </c>
      <c r="CS168" s="468">
        <f t="shared" si="232"/>
        <v>15</v>
      </c>
      <c r="CT168" s="469">
        <f t="shared" si="232"/>
        <v>15</v>
      </c>
      <c r="CU168" s="468">
        <f t="shared" si="232"/>
        <v>5</v>
      </c>
      <c r="CV168" s="468">
        <f t="shared" si="232"/>
        <v>20</v>
      </c>
      <c r="CW168" s="468">
        <f t="shared" si="232"/>
        <v>20</v>
      </c>
      <c r="CX168" s="468">
        <f t="shared" si="232"/>
        <v>20</v>
      </c>
      <c r="CY168" s="468">
        <f t="shared" si="232"/>
        <v>110</v>
      </c>
      <c r="CZ168" s="470">
        <f t="shared" si="232"/>
        <v>0</v>
      </c>
      <c r="DA168" s="430">
        <f t="shared" si="217"/>
        <v>225</v>
      </c>
      <c r="DB168" s="194"/>
      <c r="DC168" s="5"/>
      <c r="DG168" s="5"/>
      <c r="DH168" s="5"/>
      <c r="DI168" s="5"/>
      <c r="DJ168" s="5"/>
      <c r="DK168" s="5"/>
      <c r="DL168" s="5"/>
      <c r="DM168" s="5"/>
      <c r="DN168" s="5"/>
      <c r="DO168" s="5"/>
      <c r="DP168" s="5"/>
      <c r="DQ168" s="5"/>
      <c r="DR168" s="5"/>
      <c r="DS168" s="5"/>
      <c r="DT168" s="5"/>
      <c r="DU168" s="5"/>
      <c r="DW168" s="5"/>
      <c r="EA168" s="5"/>
      <c r="EB168" s="5"/>
      <c r="EC168" s="5"/>
      <c r="ED168" s="5"/>
      <c r="EE168" s="5"/>
      <c r="EF168" s="5"/>
      <c r="EG168" s="5"/>
      <c r="EH168" s="5"/>
      <c r="EI168" s="5"/>
      <c r="EJ168" s="5"/>
      <c r="EK168" s="5"/>
      <c r="EL168" s="5"/>
      <c r="EM168" s="5"/>
      <c r="EN168" s="5"/>
      <c r="EO168" s="5"/>
      <c r="EQ168" s="5"/>
      <c r="EU168" s="5"/>
      <c r="EV168" s="5"/>
      <c r="EW168" s="5"/>
      <c r="EX168" s="5"/>
      <c r="EY168" s="5"/>
      <c r="EZ168" s="5"/>
      <c r="FA168" s="5"/>
      <c r="FB168" s="5"/>
      <c r="FC168" s="5"/>
      <c r="FD168" s="5"/>
      <c r="FE168" s="5"/>
      <c r="FF168" s="5"/>
      <c r="FG168" s="5"/>
      <c r="FH168" s="5"/>
      <c r="FI168" s="5"/>
    </row>
    <row r="169" spans="1:167" ht="20.100000000000001" customHeight="1" x14ac:dyDescent="0.25">
      <c r="A169" s="449"/>
      <c r="B169" s="526" t="str">
        <f t="shared" si="198"/>
        <v>Sandwich Bread Large</v>
      </c>
      <c r="C169" s="538" t="str">
        <f t="shared" si="198"/>
        <v>BR2</v>
      </c>
      <c r="D169" s="467">
        <f t="shared" ref="D169:S169" si="233">D12+D90</f>
        <v>0</v>
      </c>
      <c r="E169" s="468">
        <f t="shared" si="233"/>
        <v>0</v>
      </c>
      <c r="F169" s="468">
        <f t="shared" si="233"/>
        <v>0</v>
      </c>
      <c r="G169" s="468">
        <f t="shared" si="233"/>
        <v>0</v>
      </c>
      <c r="H169" s="468">
        <f t="shared" si="233"/>
        <v>0</v>
      </c>
      <c r="I169" s="468">
        <f t="shared" si="233"/>
        <v>0</v>
      </c>
      <c r="J169" s="468">
        <f t="shared" si="233"/>
        <v>0</v>
      </c>
      <c r="K169" s="468">
        <f t="shared" si="233"/>
        <v>0</v>
      </c>
      <c r="L169" s="468">
        <f t="shared" si="233"/>
        <v>0</v>
      </c>
      <c r="M169" s="469">
        <f t="shared" si="233"/>
        <v>0</v>
      </c>
      <c r="N169" s="468">
        <f t="shared" si="233"/>
        <v>0</v>
      </c>
      <c r="O169" s="468">
        <f t="shared" si="233"/>
        <v>0</v>
      </c>
      <c r="P169" s="468">
        <f t="shared" si="233"/>
        <v>0</v>
      </c>
      <c r="Q169" s="468">
        <f t="shared" si="233"/>
        <v>0</v>
      </c>
      <c r="R169" s="468">
        <f t="shared" si="233"/>
        <v>0</v>
      </c>
      <c r="S169" s="470">
        <f t="shared" si="233"/>
        <v>50</v>
      </c>
      <c r="T169" s="430">
        <f t="shared" si="209"/>
        <v>50</v>
      </c>
      <c r="U169" s="194"/>
      <c r="W169" s="440"/>
      <c r="X169" s="526" t="str">
        <f t="shared" si="200"/>
        <v>Sandwich Bread Large</v>
      </c>
      <c r="Y169" s="538" t="str">
        <f t="shared" si="200"/>
        <v>BR2</v>
      </c>
      <c r="Z169" s="467">
        <f t="shared" ref="Z169:AO169" si="234">Z12+Z90</f>
        <v>0</v>
      </c>
      <c r="AA169" s="468">
        <f t="shared" si="234"/>
        <v>0</v>
      </c>
      <c r="AB169" s="468">
        <f t="shared" si="234"/>
        <v>0</v>
      </c>
      <c r="AC169" s="468">
        <f t="shared" si="234"/>
        <v>0</v>
      </c>
      <c r="AD169" s="468">
        <f t="shared" si="234"/>
        <v>0</v>
      </c>
      <c r="AE169" s="468">
        <f t="shared" si="234"/>
        <v>0</v>
      </c>
      <c r="AF169" s="468">
        <f t="shared" si="234"/>
        <v>0</v>
      </c>
      <c r="AG169" s="468">
        <f t="shared" si="234"/>
        <v>0</v>
      </c>
      <c r="AH169" s="468">
        <f t="shared" si="234"/>
        <v>0</v>
      </c>
      <c r="AI169" s="469">
        <f t="shared" si="234"/>
        <v>0</v>
      </c>
      <c r="AJ169" s="468">
        <f t="shared" si="234"/>
        <v>0</v>
      </c>
      <c r="AK169" s="468">
        <f t="shared" si="234"/>
        <v>0</v>
      </c>
      <c r="AL169" s="468">
        <f t="shared" si="234"/>
        <v>0</v>
      </c>
      <c r="AM169" s="468">
        <f t="shared" si="234"/>
        <v>0</v>
      </c>
      <c r="AN169" s="468">
        <f t="shared" si="234"/>
        <v>0</v>
      </c>
      <c r="AO169" s="470">
        <f t="shared" si="234"/>
        <v>50</v>
      </c>
      <c r="AP169" s="430">
        <f t="shared" si="211"/>
        <v>50</v>
      </c>
      <c r="AQ169" s="194"/>
      <c r="AR169" s="440"/>
      <c r="AS169" s="526" t="str">
        <f t="shared" si="202"/>
        <v>Sandwich Bread Large</v>
      </c>
      <c r="AT169" s="538" t="str">
        <f t="shared" si="202"/>
        <v>BR2</v>
      </c>
      <c r="AU169" s="467">
        <f t="shared" ref="AU169:BJ169" si="235">AU12+AU90</f>
        <v>0</v>
      </c>
      <c r="AV169" s="468">
        <f t="shared" si="235"/>
        <v>0</v>
      </c>
      <c r="AW169" s="468">
        <f t="shared" si="235"/>
        <v>0</v>
      </c>
      <c r="AX169" s="468">
        <f t="shared" si="235"/>
        <v>0</v>
      </c>
      <c r="AY169" s="468">
        <f t="shared" si="235"/>
        <v>0</v>
      </c>
      <c r="AZ169" s="468">
        <f t="shared" si="235"/>
        <v>0</v>
      </c>
      <c r="BA169" s="468">
        <f t="shared" si="235"/>
        <v>0</v>
      </c>
      <c r="BB169" s="468">
        <f t="shared" si="235"/>
        <v>0</v>
      </c>
      <c r="BC169" s="468">
        <f t="shared" si="235"/>
        <v>0</v>
      </c>
      <c r="BD169" s="469">
        <f t="shared" si="235"/>
        <v>0</v>
      </c>
      <c r="BE169" s="468">
        <f t="shared" si="235"/>
        <v>0</v>
      </c>
      <c r="BF169" s="468">
        <f t="shared" si="235"/>
        <v>0</v>
      </c>
      <c r="BG169" s="468">
        <f t="shared" si="235"/>
        <v>0</v>
      </c>
      <c r="BH169" s="468">
        <f t="shared" si="235"/>
        <v>0</v>
      </c>
      <c r="BI169" s="468">
        <f t="shared" si="235"/>
        <v>0</v>
      </c>
      <c r="BJ169" s="470">
        <f t="shared" si="235"/>
        <v>50</v>
      </c>
      <c r="BK169" s="430">
        <f t="shared" si="213"/>
        <v>50</v>
      </c>
      <c r="BL169" s="194"/>
      <c r="BM169" s="440"/>
      <c r="BN169" s="526" t="str">
        <f t="shared" si="204"/>
        <v>Sandwich Bread Large</v>
      </c>
      <c r="BO169" s="538" t="str">
        <f t="shared" si="204"/>
        <v>BR2</v>
      </c>
      <c r="BP169" s="467">
        <f t="shared" ref="BP169:CE169" si="236">BP12+BP90</f>
        <v>0</v>
      </c>
      <c r="BQ169" s="468">
        <f t="shared" si="236"/>
        <v>0</v>
      </c>
      <c r="BR169" s="468">
        <f t="shared" si="236"/>
        <v>0</v>
      </c>
      <c r="BS169" s="468">
        <f t="shared" si="236"/>
        <v>0</v>
      </c>
      <c r="BT169" s="468">
        <f t="shared" si="236"/>
        <v>0</v>
      </c>
      <c r="BU169" s="468">
        <f t="shared" si="236"/>
        <v>0</v>
      </c>
      <c r="BV169" s="468">
        <f t="shared" si="236"/>
        <v>0</v>
      </c>
      <c r="BW169" s="468">
        <f t="shared" si="236"/>
        <v>0</v>
      </c>
      <c r="BX169" s="468">
        <f t="shared" si="236"/>
        <v>0</v>
      </c>
      <c r="BY169" s="469">
        <f t="shared" si="236"/>
        <v>0</v>
      </c>
      <c r="BZ169" s="468">
        <f t="shared" si="236"/>
        <v>0</v>
      </c>
      <c r="CA169" s="468">
        <f t="shared" si="236"/>
        <v>0</v>
      </c>
      <c r="CB169" s="468">
        <f t="shared" si="236"/>
        <v>0</v>
      </c>
      <c r="CC169" s="468">
        <f t="shared" si="236"/>
        <v>0</v>
      </c>
      <c r="CD169" s="468">
        <f t="shared" si="236"/>
        <v>0</v>
      </c>
      <c r="CE169" s="470">
        <f t="shared" si="236"/>
        <v>50</v>
      </c>
      <c r="CF169" s="430">
        <f t="shared" si="215"/>
        <v>50</v>
      </c>
      <c r="CG169" s="194"/>
      <c r="CH169" s="440"/>
      <c r="CI169" s="526" t="str">
        <f t="shared" si="206"/>
        <v>Sandwich Bread Large</v>
      </c>
      <c r="CJ169" s="538" t="str">
        <f t="shared" si="206"/>
        <v>BR2</v>
      </c>
      <c r="CK169" s="467">
        <f t="shared" ref="CK169:CZ169" si="237">CK12+CK90</f>
        <v>0</v>
      </c>
      <c r="CL169" s="468">
        <f t="shared" si="237"/>
        <v>0</v>
      </c>
      <c r="CM169" s="468">
        <f t="shared" si="237"/>
        <v>0</v>
      </c>
      <c r="CN169" s="468">
        <f t="shared" si="237"/>
        <v>0</v>
      </c>
      <c r="CO169" s="468">
        <f t="shared" si="237"/>
        <v>0</v>
      </c>
      <c r="CP169" s="468">
        <f t="shared" si="237"/>
        <v>0</v>
      </c>
      <c r="CQ169" s="468">
        <f t="shared" si="237"/>
        <v>0</v>
      </c>
      <c r="CR169" s="468">
        <f t="shared" si="237"/>
        <v>0</v>
      </c>
      <c r="CS169" s="468">
        <f t="shared" si="237"/>
        <v>0</v>
      </c>
      <c r="CT169" s="469">
        <f t="shared" si="237"/>
        <v>0</v>
      </c>
      <c r="CU169" s="468">
        <f t="shared" si="237"/>
        <v>0</v>
      </c>
      <c r="CV169" s="468">
        <f t="shared" si="237"/>
        <v>0</v>
      </c>
      <c r="CW169" s="468">
        <f t="shared" si="237"/>
        <v>0</v>
      </c>
      <c r="CX169" s="468">
        <f t="shared" si="237"/>
        <v>0</v>
      </c>
      <c r="CY169" s="468">
        <f t="shared" si="237"/>
        <v>0</v>
      </c>
      <c r="CZ169" s="470">
        <f t="shared" si="237"/>
        <v>0</v>
      </c>
      <c r="DA169" s="430">
        <f t="shared" si="217"/>
        <v>0</v>
      </c>
      <c r="DB169" s="194"/>
      <c r="DC169" s="5"/>
      <c r="DG169" s="5"/>
      <c r="DH169" s="5"/>
      <c r="DI169" s="5"/>
      <c r="DJ169" s="5"/>
      <c r="DK169" s="5"/>
      <c r="DL169" s="5"/>
      <c r="DM169" s="5"/>
      <c r="DN169" s="5"/>
      <c r="DO169" s="5"/>
      <c r="DP169" s="5"/>
      <c r="DQ169" s="5"/>
      <c r="DR169" s="5"/>
      <c r="DS169" s="5"/>
      <c r="DT169" s="5"/>
      <c r="DU169" s="5"/>
      <c r="DW169" s="5"/>
      <c r="EA169" s="5"/>
      <c r="EB169" s="5"/>
      <c r="EC169" s="5"/>
      <c r="ED169" s="5"/>
      <c r="EE169" s="5"/>
      <c r="EF169" s="5"/>
      <c r="EG169" s="5"/>
      <c r="EH169" s="5"/>
      <c r="EI169" s="5"/>
      <c r="EJ169" s="5"/>
      <c r="EK169" s="5"/>
      <c r="EL169" s="5"/>
      <c r="EM169" s="5"/>
      <c r="EN169" s="5"/>
      <c r="EO169" s="5"/>
      <c r="EQ169" s="5"/>
      <c r="EU169" s="5"/>
      <c r="EV169" s="5"/>
      <c r="EW169" s="5"/>
      <c r="EX169" s="5"/>
      <c r="EY169" s="5"/>
      <c r="EZ169" s="5"/>
      <c r="FA169" s="5"/>
      <c r="FB169" s="5"/>
      <c r="FC169" s="5"/>
      <c r="FD169" s="5"/>
      <c r="FE169" s="5"/>
      <c r="FF169" s="5"/>
      <c r="FG169" s="5"/>
      <c r="FH169" s="5"/>
      <c r="FI169" s="5"/>
    </row>
    <row r="170" spans="1:167" ht="20.100000000000001" customHeight="1" x14ac:dyDescent="0.25">
      <c r="A170" s="449"/>
      <c r="B170" s="526" t="str">
        <f t="shared" si="198"/>
        <v>Vegetable Bun (L)</v>
      </c>
      <c r="C170" s="538" t="str">
        <f t="shared" si="198"/>
        <v>BU8</v>
      </c>
      <c r="D170" s="467">
        <f t="shared" ref="D170:S170" si="238">D13+D91</f>
        <v>0</v>
      </c>
      <c r="E170" s="468">
        <f t="shared" si="238"/>
        <v>0</v>
      </c>
      <c r="F170" s="468">
        <f t="shared" si="238"/>
        <v>0</v>
      </c>
      <c r="G170" s="468">
        <f t="shared" si="238"/>
        <v>0</v>
      </c>
      <c r="H170" s="468">
        <f t="shared" si="238"/>
        <v>0</v>
      </c>
      <c r="I170" s="468">
        <f t="shared" si="238"/>
        <v>0</v>
      </c>
      <c r="J170" s="468">
        <f t="shared" si="238"/>
        <v>0</v>
      </c>
      <c r="K170" s="468">
        <f t="shared" si="238"/>
        <v>0</v>
      </c>
      <c r="L170" s="468">
        <f t="shared" si="238"/>
        <v>0</v>
      </c>
      <c r="M170" s="469">
        <f t="shared" si="238"/>
        <v>0</v>
      </c>
      <c r="N170" s="468">
        <f t="shared" si="238"/>
        <v>0</v>
      </c>
      <c r="O170" s="468">
        <f t="shared" si="238"/>
        <v>0</v>
      </c>
      <c r="P170" s="468">
        <f t="shared" si="238"/>
        <v>0</v>
      </c>
      <c r="Q170" s="468">
        <f t="shared" si="238"/>
        <v>0</v>
      </c>
      <c r="R170" s="468">
        <f t="shared" si="238"/>
        <v>0</v>
      </c>
      <c r="S170" s="470">
        <f t="shared" si="238"/>
        <v>0</v>
      </c>
      <c r="T170" s="430">
        <f t="shared" si="209"/>
        <v>0</v>
      </c>
      <c r="U170" s="194"/>
      <c r="W170" s="440"/>
      <c r="X170" s="526" t="str">
        <f t="shared" si="200"/>
        <v>Vegetable Bun (L)</v>
      </c>
      <c r="Y170" s="538" t="str">
        <f t="shared" si="200"/>
        <v>BU8</v>
      </c>
      <c r="Z170" s="467">
        <f t="shared" ref="Z170:AO170" si="239">Z13+Z91</f>
        <v>0</v>
      </c>
      <c r="AA170" s="468">
        <f t="shared" si="239"/>
        <v>0</v>
      </c>
      <c r="AB170" s="468">
        <f t="shared" si="239"/>
        <v>0</v>
      </c>
      <c r="AC170" s="468">
        <f t="shared" si="239"/>
        <v>0</v>
      </c>
      <c r="AD170" s="468">
        <f t="shared" si="239"/>
        <v>0</v>
      </c>
      <c r="AE170" s="468">
        <f t="shared" si="239"/>
        <v>0</v>
      </c>
      <c r="AF170" s="468">
        <f t="shared" si="239"/>
        <v>0</v>
      </c>
      <c r="AG170" s="468">
        <f t="shared" si="239"/>
        <v>0</v>
      </c>
      <c r="AH170" s="468">
        <f t="shared" si="239"/>
        <v>0</v>
      </c>
      <c r="AI170" s="469">
        <f t="shared" si="239"/>
        <v>0</v>
      </c>
      <c r="AJ170" s="468">
        <f t="shared" si="239"/>
        <v>0</v>
      </c>
      <c r="AK170" s="468">
        <f t="shared" si="239"/>
        <v>0</v>
      </c>
      <c r="AL170" s="468">
        <f t="shared" si="239"/>
        <v>0</v>
      </c>
      <c r="AM170" s="468">
        <f t="shared" si="239"/>
        <v>0</v>
      </c>
      <c r="AN170" s="468">
        <f t="shared" si="239"/>
        <v>0</v>
      </c>
      <c r="AO170" s="470">
        <f t="shared" si="239"/>
        <v>0</v>
      </c>
      <c r="AP170" s="430">
        <f t="shared" si="211"/>
        <v>0</v>
      </c>
      <c r="AQ170" s="194"/>
      <c r="AR170" s="440"/>
      <c r="AS170" s="526" t="str">
        <f t="shared" si="202"/>
        <v>Vegetable Bun (L)</v>
      </c>
      <c r="AT170" s="538" t="str">
        <f t="shared" si="202"/>
        <v>BU8</v>
      </c>
      <c r="AU170" s="467">
        <f t="shared" ref="AU170:BJ170" si="240">AU13+AU91</f>
        <v>0</v>
      </c>
      <c r="AV170" s="468">
        <f t="shared" si="240"/>
        <v>0</v>
      </c>
      <c r="AW170" s="468">
        <f t="shared" si="240"/>
        <v>0</v>
      </c>
      <c r="AX170" s="468">
        <f t="shared" si="240"/>
        <v>0</v>
      </c>
      <c r="AY170" s="468">
        <f t="shared" si="240"/>
        <v>0</v>
      </c>
      <c r="AZ170" s="468">
        <f t="shared" si="240"/>
        <v>0</v>
      </c>
      <c r="BA170" s="468">
        <f t="shared" si="240"/>
        <v>0</v>
      </c>
      <c r="BB170" s="468">
        <f t="shared" si="240"/>
        <v>0</v>
      </c>
      <c r="BC170" s="468">
        <f t="shared" si="240"/>
        <v>0</v>
      </c>
      <c r="BD170" s="469">
        <f t="shared" si="240"/>
        <v>0</v>
      </c>
      <c r="BE170" s="468">
        <f t="shared" si="240"/>
        <v>0</v>
      </c>
      <c r="BF170" s="468">
        <f t="shared" si="240"/>
        <v>0</v>
      </c>
      <c r="BG170" s="468">
        <f t="shared" si="240"/>
        <v>0</v>
      </c>
      <c r="BH170" s="468">
        <f t="shared" si="240"/>
        <v>0</v>
      </c>
      <c r="BI170" s="468">
        <f t="shared" si="240"/>
        <v>0</v>
      </c>
      <c r="BJ170" s="470">
        <f t="shared" si="240"/>
        <v>0</v>
      </c>
      <c r="BK170" s="430">
        <f t="shared" si="213"/>
        <v>0</v>
      </c>
      <c r="BL170" s="194"/>
      <c r="BM170" s="440"/>
      <c r="BN170" s="526" t="str">
        <f t="shared" si="204"/>
        <v>Vegetable Bun (L)</v>
      </c>
      <c r="BO170" s="538" t="str">
        <f t="shared" si="204"/>
        <v>BU8</v>
      </c>
      <c r="BP170" s="467">
        <f t="shared" ref="BP170:CE170" si="241">BP13+BP91</f>
        <v>0</v>
      </c>
      <c r="BQ170" s="468">
        <f t="shared" si="241"/>
        <v>0</v>
      </c>
      <c r="BR170" s="468">
        <f t="shared" si="241"/>
        <v>0</v>
      </c>
      <c r="BS170" s="468">
        <f t="shared" si="241"/>
        <v>0</v>
      </c>
      <c r="BT170" s="468">
        <f t="shared" si="241"/>
        <v>0</v>
      </c>
      <c r="BU170" s="468">
        <f t="shared" si="241"/>
        <v>0</v>
      </c>
      <c r="BV170" s="468">
        <f t="shared" si="241"/>
        <v>0</v>
      </c>
      <c r="BW170" s="468">
        <f t="shared" si="241"/>
        <v>0</v>
      </c>
      <c r="BX170" s="468">
        <f t="shared" si="241"/>
        <v>0</v>
      </c>
      <c r="BY170" s="469">
        <f t="shared" si="241"/>
        <v>0</v>
      </c>
      <c r="BZ170" s="468">
        <f t="shared" si="241"/>
        <v>0</v>
      </c>
      <c r="CA170" s="468">
        <f t="shared" si="241"/>
        <v>0</v>
      </c>
      <c r="CB170" s="468">
        <f t="shared" si="241"/>
        <v>0</v>
      </c>
      <c r="CC170" s="468">
        <f t="shared" si="241"/>
        <v>0</v>
      </c>
      <c r="CD170" s="468">
        <f t="shared" si="241"/>
        <v>0</v>
      </c>
      <c r="CE170" s="470">
        <f t="shared" si="241"/>
        <v>0</v>
      </c>
      <c r="CF170" s="430">
        <f t="shared" si="215"/>
        <v>0</v>
      </c>
      <c r="CG170" s="194"/>
      <c r="CH170" s="440"/>
      <c r="CI170" s="526" t="str">
        <f t="shared" si="206"/>
        <v>Vegetable Bun (L)</v>
      </c>
      <c r="CJ170" s="538" t="str">
        <f t="shared" si="206"/>
        <v>BU8</v>
      </c>
      <c r="CK170" s="467">
        <f t="shared" ref="CK170:CZ170" si="242">CK13+CK91</f>
        <v>0</v>
      </c>
      <c r="CL170" s="468">
        <f t="shared" si="242"/>
        <v>0</v>
      </c>
      <c r="CM170" s="468">
        <f t="shared" si="242"/>
        <v>0</v>
      </c>
      <c r="CN170" s="468">
        <f t="shared" si="242"/>
        <v>0</v>
      </c>
      <c r="CO170" s="468">
        <f t="shared" si="242"/>
        <v>0</v>
      </c>
      <c r="CP170" s="468">
        <f t="shared" si="242"/>
        <v>0</v>
      </c>
      <c r="CQ170" s="468">
        <f t="shared" si="242"/>
        <v>0</v>
      </c>
      <c r="CR170" s="468">
        <f t="shared" si="242"/>
        <v>0</v>
      </c>
      <c r="CS170" s="468">
        <f t="shared" si="242"/>
        <v>0</v>
      </c>
      <c r="CT170" s="469">
        <f t="shared" si="242"/>
        <v>0</v>
      </c>
      <c r="CU170" s="468">
        <f t="shared" si="242"/>
        <v>0</v>
      </c>
      <c r="CV170" s="468">
        <f t="shared" si="242"/>
        <v>0</v>
      </c>
      <c r="CW170" s="468">
        <f t="shared" si="242"/>
        <v>0</v>
      </c>
      <c r="CX170" s="468">
        <f t="shared" si="242"/>
        <v>0</v>
      </c>
      <c r="CY170" s="468">
        <f t="shared" si="242"/>
        <v>0</v>
      </c>
      <c r="CZ170" s="470">
        <f t="shared" si="242"/>
        <v>0</v>
      </c>
      <c r="DA170" s="430">
        <f t="shared" si="217"/>
        <v>0</v>
      </c>
      <c r="DB170" s="194"/>
      <c r="DC170" s="5"/>
      <c r="DG170" s="5"/>
      <c r="DH170" s="5"/>
      <c r="DI170" s="5"/>
      <c r="DJ170" s="5"/>
      <c r="DK170" s="5"/>
      <c r="DL170" s="5"/>
      <c r="DM170" s="5"/>
      <c r="DN170" s="5"/>
      <c r="DO170" s="5"/>
      <c r="DP170" s="5"/>
      <c r="DQ170" s="5"/>
      <c r="DR170" s="5"/>
      <c r="DS170" s="5"/>
      <c r="DT170" s="5"/>
      <c r="DU170" s="5"/>
      <c r="DW170" s="5"/>
      <c r="EA170" s="5"/>
      <c r="EB170" s="5"/>
      <c r="EC170" s="5"/>
      <c r="ED170" s="5"/>
      <c r="EE170" s="5"/>
      <c r="EF170" s="5"/>
      <c r="EG170" s="5"/>
      <c r="EH170" s="5"/>
      <c r="EI170" s="5"/>
      <c r="EJ170" s="5"/>
      <c r="EK170" s="5"/>
      <c r="EL170" s="5"/>
      <c r="EM170" s="5"/>
      <c r="EN170" s="5"/>
      <c r="EO170" s="5"/>
      <c r="EQ170" s="5"/>
      <c r="EU170" s="5"/>
      <c r="EV170" s="5"/>
      <c r="EW170" s="5"/>
      <c r="EX170" s="5"/>
      <c r="EY170" s="5"/>
      <c r="EZ170" s="5"/>
      <c r="FA170" s="5"/>
      <c r="FB170" s="5"/>
      <c r="FC170" s="5"/>
      <c r="FD170" s="5"/>
      <c r="FE170" s="5"/>
      <c r="FF170" s="5"/>
      <c r="FG170" s="5"/>
      <c r="FH170" s="5"/>
      <c r="FI170" s="5"/>
    </row>
    <row r="171" spans="1:167" ht="20.100000000000001" customHeight="1" x14ac:dyDescent="0.25">
      <c r="A171" s="449"/>
      <c r="B171" s="526" t="str">
        <f t="shared" si="198"/>
        <v>Seeni Sambol Bun</v>
      </c>
      <c r="C171" s="538" t="str">
        <f t="shared" si="198"/>
        <v>BU2</v>
      </c>
      <c r="D171" s="467">
        <f t="shared" ref="D171:S171" si="243">D14+D92</f>
        <v>0</v>
      </c>
      <c r="E171" s="468">
        <f t="shared" si="243"/>
        <v>0</v>
      </c>
      <c r="F171" s="468">
        <f t="shared" si="243"/>
        <v>0</v>
      </c>
      <c r="G171" s="468">
        <f t="shared" si="243"/>
        <v>0</v>
      </c>
      <c r="H171" s="468">
        <f t="shared" si="243"/>
        <v>0</v>
      </c>
      <c r="I171" s="468">
        <f t="shared" si="243"/>
        <v>0</v>
      </c>
      <c r="J171" s="468">
        <f t="shared" si="243"/>
        <v>0</v>
      </c>
      <c r="K171" s="468">
        <f t="shared" si="243"/>
        <v>0</v>
      </c>
      <c r="L171" s="468">
        <f t="shared" si="243"/>
        <v>0</v>
      </c>
      <c r="M171" s="469">
        <f t="shared" si="243"/>
        <v>0</v>
      </c>
      <c r="N171" s="468">
        <f t="shared" si="243"/>
        <v>0</v>
      </c>
      <c r="O171" s="468">
        <f t="shared" si="243"/>
        <v>0</v>
      </c>
      <c r="P171" s="468">
        <f t="shared" si="243"/>
        <v>0</v>
      </c>
      <c r="Q171" s="468">
        <f t="shared" si="243"/>
        <v>0</v>
      </c>
      <c r="R171" s="468">
        <f t="shared" si="243"/>
        <v>0</v>
      </c>
      <c r="S171" s="470">
        <f t="shared" si="243"/>
        <v>0</v>
      </c>
      <c r="T171" s="430">
        <f t="shared" si="209"/>
        <v>0</v>
      </c>
      <c r="U171" s="194"/>
      <c r="W171" s="440"/>
      <c r="X171" s="526" t="str">
        <f t="shared" si="200"/>
        <v>Seeni Sambol Bun</v>
      </c>
      <c r="Y171" s="538" t="str">
        <f t="shared" si="200"/>
        <v>BU2</v>
      </c>
      <c r="Z171" s="467">
        <f t="shared" ref="Z171:AO171" si="244">Z14+Z92</f>
        <v>0</v>
      </c>
      <c r="AA171" s="468">
        <f t="shared" si="244"/>
        <v>0</v>
      </c>
      <c r="AB171" s="468">
        <f t="shared" si="244"/>
        <v>0</v>
      </c>
      <c r="AC171" s="468">
        <f t="shared" si="244"/>
        <v>0</v>
      </c>
      <c r="AD171" s="468">
        <f t="shared" si="244"/>
        <v>0</v>
      </c>
      <c r="AE171" s="468">
        <f t="shared" si="244"/>
        <v>0</v>
      </c>
      <c r="AF171" s="468">
        <f t="shared" si="244"/>
        <v>0</v>
      </c>
      <c r="AG171" s="468">
        <f t="shared" si="244"/>
        <v>0</v>
      </c>
      <c r="AH171" s="468">
        <f t="shared" si="244"/>
        <v>0</v>
      </c>
      <c r="AI171" s="469">
        <f t="shared" si="244"/>
        <v>0</v>
      </c>
      <c r="AJ171" s="468">
        <f t="shared" si="244"/>
        <v>0</v>
      </c>
      <c r="AK171" s="468">
        <f t="shared" si="244"/>
        <v>0</v>
      </c>
      <c r="AL171" s="468">
        <f t="shared" si="244"/>
        <v>0</v>
      </c>
      <c r="AM171" s="468">
        <f t="shared" si="244"/>
        <v>0</v>
      </c>
      <c r="AN171" s="468">
        <f t="shared" si="244"/>
        <v>0</v>
      </c>
      <c r="AO171" s="470">
        <f t="shared" si="244"/>
        <v>0</v>
      </c>
      <c r="AP171" s="430">
        <f t="shared" si="211"/>
        <v>0</v>
      </c>
      <c r="AQ171" s="194"/>
      <c r="AR171" s="440"/>
      <c r="AS171" s="526" t="str">
        <f t="shared" si="202"/>
        <v>Seeni Sambol Bun</v>
      </c>
      <c r="AT171" s="538" t="str">
        <f t="shared" si="202"/>
        <v>BU2</v>
      </c>
      <c r="AU171" s="467">
        <f t="shared" ref="AU171:BJ171" si="245">AU14+AU92</f>
        <v>0</v>
      </c>
      <c r="AV171" s="468">
        <f t="shared" si="245"/>
        <v>0</v>
      </c>
      <c r="AW171" s="468">
        <f t="shared" si="245"/>
        <v>0</v>
      </c>
      <c r="AX171" s="468">
        <f t="shared" si="245"/>
        <v>0</v>
      </c>
      <c r="AY171" s="468">
        <f t="shared" si="245"/>
        <v>2</v>
      </c>
      <c r="AZ171" s="468">
        <f t="shared" si="245"/>
        <v>3</v>
      </c>
      <c r="BA171" s="468">
        <f t="shared" si="245"/>
        <v>5</v>
      </c>
      <c r="BB171" s="468">
        <f t="shared" si="245"/>
        <v>3</v>
      </c>
      <c r="BC171" s="468">
        <f t="shared" si="245"/>
        <v>0</v>
      </c>
      <c r="BD171" s="469">
        <f t="shared" si="245"/>
        <v>3</v>
      </c>
      <c r="BE171" s="468">
        <f t="shared" si="245"/>
        <v>5</v>
      </c>
      <c r="BF171" s="468">
        <f t="shared" si="245"/>
        <v>10</v>
      </c>
      <c r="BG171" s="468">
        <f t="shared" si="245"/>
        <v>10</v>
      </c>
      <c r="BH171" s="468">
        <f t="shared" si="245"/>
        <v>10</v>
      </c>
      <c r="BI171" s="468">
        <f t="shared" si="245"/>
        <v>11</v>
      </c>
      <c r="BJ171" s="470">
        <f t="shared" si="245"/>
        <v>0</v>
      </c>
      <c r="BK171" s="430">
        <f t="shared" si="213"/>
        <v>62</v>
      </c>
      <c r="BL171" s="194"/>
      <c r="BM171" s="440"/>
      <c r="BN171" s="526" t="str">
        <f t="shared" si="204"/>
        <v>Seeni Sambol Bun</v>
      </c>
      <c r="BO171" s="538" t="str">
        <f t="shared" si="204"/>
        <v>BU2</v>
      </c>
      <c r="BP171" s="467">
        <f t="shared" ref="BP171:CE171" si="246">BP14+BP92</f>
        <v>0</v>
      </c>
      <c r="BQ171" s="468">
        <f t="shared" si="246"/>
        <v>0</v>
      </c>
      <c r="BR171" s="468">
        <f t="shared" si="246"/>
        <v>0</v>
      </c>
      <c r="BS171" s="468">
        <f t="shared" si="246"/>
        <v>0</v>
      </c>
      <c r="BT171" s="468">
        <f t="shared" si="246"/>
        <v>0</v>
      </c>
      <c r="BU171" s="468">
        <f t="shared" si="246"/>
        <v>0</v>
      </c>
      <c r="BV171" s="468">
        <f t="shared" si="246"/>
        <v>0</v>
      </c>
      <c r="BW171" s="468">
        <f t="shared" si="246"/>
        <v>0</v>
      </c>
      <c r="BX171" s="468">
        <f t="shared" si="246"/>
        <v>0</v>
      </c>
      <c r="BY171" s="469">
        <f t="shared" si="246"/>
        <v>0</v>
      </c>
      <c r="BZ171" s="468">
        <f t="shared" si="246"/>
        <v>0</v>
      </c>
      <c r="CA171" s="468">
        <f t="shared" si="246"/>
        <v>0</v>
      </c>
      <c r="CB171" s="468">
        <f t="shared" si="246"/>
        <v>0</v>
      </c>
      <c r="CC171" s="468">
        <f t="shared" si="246"/>
        <v>0</v>
      </c>
      <c r="CD171" s="468">
        <f t="shared" si="246"/>
        <v>0</v>
      </c>
      <c r="CE171" s="470">
        <f t="shared" si="246"/>
        <v>0</v>
      </c>
      <c r="CF171" s="430">
        <f t="shared" si="215"/>
        <v>0</v>
      </c>
      <c r="CG171" s="194"/>
      <c r="CH171" s="440"/>
      <c r="CI171" s="526" t="str">
        <f t="shared" si="206"/>
        <v>Seeni Sambol Bun</v>
      </c>
      <c r="CJ171" s="538" t="str">
        <f t="shared" si="206"/>
        <v>BU2</v>
      </c>
      <c r="CK171" s="467">
        <f t="shared" ref="CK171:CZ171" si="247">CK14+CK92</f>
        <v>0</v>
      </c>
      <c r="CL171" s="468">
        <f t="shared" si="247"/>
        <v>0</v>
      </c>
      <c r="CM171" s="468">
        <f t="shared" si="247"/>
        <v>0</v>
      </c>
      <c r="CN171" s="468">
        <f t="shared" si="247"/>
        <v>0</v>
      </c>
      <c r="CO171" s="468">
        <f t="shared" si="247"/>
        <v>0</v>
      </c>
      <c r="CP171" s="468">
        <f t="shared" si="247"/>
        <v>0</v>
      </c>
      <c r="CQ171" s="468">
        <f t="shared" si="247"/>
        <v>0</v>
      </c>
      <c r="CR171" s="468">
        <f t="shared" si="247"/>
        <v>20</v>
      </c>
      <c r="CS171" s="468">
        <f t="shared" si="247"/>
        <v>20</v>
      </c>
      <c r="CT171" s="469">
        <f t="shared" si="247"/>
        <v>20</v>
      </c>
      <c r="CU171" s="468">
        <f t="shared" si="247"/>
        <v>20</v>
      </c>
      <c r="CV171" s="468">
        <f t="shared" si="247"/>
        <v>50</v>
      </c>
      <c r="CW171" s="468">
        <f t="shared" si="247"/>
        <v>20</v>
      </c>
      <c r="CX171" s="468">
        <f t="shared" si="247"/>
        <v>20</v>
      </c>
      <c r="CY171" s="468">
        <f t="shared" si="247"/>
        <v>45</v>
      </c>
      <c r="CZ171" s="470">
        <f t="shared" si="247"/>
        <v>0</v>
      </c>
      <c r="DA171" s="430">
        <f t="shared" si="217"/>
        <v>215</v>
      </c>
      <c r="DB171" s="194"/>
      <c r="DC171" s="5"/>
      <c r="DG171" s="5"/>
      <c r="DH171" s="5"/>
      <c r="DI171" s="5"/>
      <c r="DJ171" s="5"/>
      <c r="DK171" s="5"/>
      <c r="DL171" s="5"/>
      <c r="DM171" s="5"/>
      <c r="DN171" s="5"/>
      <c r="DO171" s="5"/>
      <c r="DP171" s="5"/>
      <c r="DQ171" s="5"/>
      <c r="DR171" s="5"/>
      <c r="DS171" s="5"/>
      <c r="DT171" s="5"/>
      <c r="DU171" s="5"/>
      <c r="DW171" s="5"/>
      <c r="EA171" s="5"/>
      <c r="EB171" s="5"/>
      <c r="EC171" s="5"/>
      <c r="ED171" s="5"/>
      <c r="EE171" s="5"/>
      <c r="EF171" s="5"/>
      <c r="EG171" s="5"/>
      <c r="EH171" s="5"/>
      <c r="EI171" s="5"/>
      <c r="EJ171" s="5"/>
      <c r="EK171" s="5"/>
      <c r="EL171" s="5"/>
      <c r="EM171" s="5"/>
      <c r="EN171" s="5"/>
      <c r="EO171" s="5"/>
      <c r="EQ171" s="5"/>
      <c r="EU171" s="5"/>
      <c r="EV171" s="5"/>
      <c r="EW171" s="5"/>
      <c r="EX171" s="5"/>
      <c r="EY171" s="5"/>
      <c r="EZ171" s="5"/>
      <c r="FA171" s="5"/>
      <c r="FB171" s="5"/>
      <c r="FC171" s="5"/>
      <c r="FD171" s="5"/>
      <c r="FE171" s="5"/>
      <c r="FF171" s="5"/>
      <c r="FG171" s="5"/>
      <c r="FH171" s="5"/>
      <c r="FI171" s="5"/>
    </row>
    <row r="172" spans="1:167" ht="20.100000000000001" customHeight="1" x14ac:dyDescent="0.25">
      <c r="A172" s="449"/>
      <c r="B172" s="526" t="str">
        <f t="shared" si="198"/>
        <v>Tea Bun</v>
      </c>
      <c r="C172" s="538" t="str">
        <f t="shared" si="198"/>
        <v>BU4</v>
      </c>
      <c r="D172" s="467">
        <f t="shared" ref="D172:S172" si="248">D15+D93</f>
        <v>0</v>
      </c>
      <c r="E172" s="468">
        <f t="shared" si="248"/>
        <v>0</v>
      </c>
      <c r="F172" s="468">
        <f t="shared" si="248"/>
        <v>0</v>
      </c>
      <c r="G172" s="468">
        <f t="shared" si="248"/>
        <v>0</v>
      </c>
      <c r="H172" s="468">
        <f t="shared" si="248"/>
        <v>2</v>
      </c>
      <c r="I172" s="468">
        <f t="shared" si="248"/>
        <v>2</v>
      </c>
      <c r="J172" s="468">
        <f t="shared" si="248"/>
        <v>2</v>
      </c>
      <c r="K172" s="468">
        <f t="shared" si="248"/>
        <v>2</v>
      </c>
      <c r="L172" s="468">
        <f t="shared" si="248"/>
        <v>3</v>
      </c>
      <c r="M172" s="469">
        <f t="shared" si="248"/>
        <v>3</v>
      </c>
      <c r="N172" s="468">
        <f t="shared" si="248"/>
        <v>3</v>
      </c>
      <c r="O172" s="468">
        <f t="shared" si="248"/>
        <v>3</v>
      </c>
      <c r="P172" s="468">
        <f t="shared" si="248"/>
        <v>3</v>
      </c>
      <c r="Q172" s="468">
        <f t="shared" si="248"/>
        <v>3</v>
      </c>
      <c r="R172" s="468">
        <f t="shared" si="248"/>
        <v>6</v>
      </c>
      <c r="S172" s="470">
        <f t="shared" si="248"/>
        <v>0</v>
      </c>
      <c r="T172" s="430">
        <f t="shared" si="209"/>
        <v>32</v>
      </c>
      <c r="U172" s="194"/>
      <c r="W172" s="440"/>
      <c r="X172" s="526" t="str">
        <f t="shared" si="200"/>
        <v>Tea Bun</v>
      </c>
      <c r="Y172" s="538" t="str">
        <f t="shared" si="200"/>
        <v>BU4</v>
      </c>
      <c r="Z172" s="467">
        <f t="shared" ref="Z172:AO172" si="249">Z15+Z93</f>
        <v>0</v>
      </c>
      <c r="AA172" s="468">
        <f t="shared" si="249"/>
        <v>0</v>
      </c>
      <c r="AB172" s="468">
        <f t="shared" si="249"/>
        <v>0</v>
      </c>
      <c r="AC172" s="468">
        <f t="shared" si="249"/>
        <v>0</v>
      </c>
      <c r="AD172" s="468">
        <f t="shared" si="249"/>
        <v>2</v>
      </c>
      <c r="AE172" s="468">
        <f t="shared" si="249"/>
        <v>4</v>
      </c>
      <c r="AF172" s="468">
        <f t="shared" si="249"/>
        <v>4</v>
      </c>
      <c r="AG172" s="468">
        <f t="shared" si="249"/>
        <v>4</v>
      </c>
      <c r="AH172" s="468">
        <f t="shared" si="249"/>
        <v>5</v>
      </c>
      <c r="AI172" s="469">
        <f t="shared" si="249"/>
        <v>5</v>
      </c>
      <c r="AJ172" s="468">
        <f t="shared" si="249"/>
        <v>5</v>
      </c>
      <c r="AK172" s="468">
        <f t="shared" si="249"/>
        <v>5</v>
      </c>
      <c r="AL172" s="468">
        <f t="shared" si="249"/>
        <v>6</v>
      </c>
      <c r="AM172" s="468">
        <f t="shared" si="249"/>
        <v>8</v>
      </c>
      <c r="AN172" s="468">
        <f t="shared" si="249"/>
        <v>22</v>
      </c>
      <c r="AO172" s="470">
        <f t="shared" si="249"/>
        <v>0</v>
      </c>
      <c r="AP172" s="430">
        <f t="shared" si="211"/>
        <v>70</v>
      </c>
      <c r="AQ172" s="194"/>
      <c r="AR172" s="440"/>
      <c r="AS172" s="526" t="str">
        <f t="shared" si="202"/>
        <v>Tea Bun</v>
      </c>
      <c r="AT172" s="538" t="str">
        <f t="shared" si="202"/>
        <v>BU4</v>
      </c>
      <c r="AU172" s="467">
        <f t="shared" ref="AU172:BJ172" si="250">AU15+AU93</f>
        <v>0</v>
      </c>
      <c r="AV172" s="468">
        <f t="shared" si="250"/>
        <v>0</v>
      </c>
      <c r="AW172" s="468">
        <f t="shared" si="250"/>
        <v>0</v>
      </c>
      <c r="AX172" s="468">
        <f t="shared" si="250"/>
        <v>0</v>
      </c>
      <c r="AY172" s="468">
        <f t="shared" si="250"/>
        <v>2</v>
      </c>
      <c r="AZ172" s="468">
        <f t="shared" si="250"/>
        <v>4</v>
      </c>
      <c r="BA172" s="468">
        <f t="shared" si="250"/>
        <v>4</v>
      </c>
      <c r="BB172" s="468">
        <f t="shared" si="250"/>
        <v>4</v>
      </c>
      <c r="BC172" s="468">
        <f t="shared" si="250"/>
        <v>6</v>
      </c>
      <c r="BD172" s="469">
        <f t="shared" si="250"/>
        <v>6</v>
      </c>
      <c r="BE172" s="468">
        <f t="shared" si="250"/>
        <v>6</v>
      </c>
      <c r="BF172" s="468">
        <f t="shared" si="250"/>
        <v>6</v>
      </c>
      <c r="BG172" s="468">
        <f t="shared" si="250"/>
        <v>6</v>
      </c>
      <c r="BH172" s="468">
        <f t="shared" si="250"/>
        <v>10</v>
      </c>
      <c r="BI172" s="468">
        <f t="shared" si="250"/>
        <v>24</v>
      </c>
      <c r="BJ172" s="470">
        <f t="shared" si="250"/>
        <v>0</v>
      </c>
      <c r="BK172" s="430">
        <f t="shared" si="213"/>
        <v>78</v>
      </c>
      <c r="BL172" s="194"/>
      <c r="BM172" s="440"/>
      <c r="BN172" s="526" t="str">
        <f t="shared" si="204"/>
        <v>Tea Bun</v>
      </c>
      <c r="BO172" s="538" t="str">
        <f t="shared" si="204"/>
        <v>BU4</v>
      </c>
      <c r="BP172" s="467">
        <f t="shared" ref="BP172:CE172" si="251">BP15+BP93</f>
        <v>0</v>
      </c>
      <c r="BQ172" s="468">
        <f t="shared" si="251"/>
        <v>0</v>
      </c>
      <c r="BR172" s="468">
        <f t="shared" si="251"/>
        <v>0</v>
      </c>
      <c r="BS172" s="468">
        <f t="shared" si="251"/>
        <v>0</v>
      </c>
      <c r="BT172" s="468">
        <f t="shared" si="251"/>
        <v>2</v>
      </c>
      <c r="BU172" s="468">
        <f t="shared" si="251"/>
        <v>4</v>
      </c>
      <c r="BV172" s="468">
        <f t="shared" si="251"/>
        <v>4</v>
      </c>
      <c r="BW172" s="468">
        <f t="shared" si="251"/>
        <v>4</v>
      </c>
      <c r="BX172" s="468">
        <f t="shared" si="251"/>
        <v>6</v>
      </c>
      <c r="BY172" s="469">
        <f t="shared" si="251"/>
        <v>6</v>
      </c>
      <c r="BZ172" s="468">
        <f t="shared" si="251"/>
        <v>6</v>
      </c>
      <c r="CA172" s="468">
        <f t="shared" si="251"/>
        <v>6</v>
      </c>
      <c r="CB172" s="468">
        <f t="shared" si="251"/>
        <v>6</v>
      </c>
      <c r="CC172" s="468">
        <f t="shared" si="251"/>
        <v>10</v>
      </c>
      <c r="CD172" s="468">
        <f t="shared" si="251"/>
        <v>26</v>
      </c>
      <c r="CE172" s="470">
        <f t="shared" si="251"/>
        <v>0</v>
      </c>
      <c r="CF172" s="430">
        <f t="shared" si="215"/>
        <v>80</v>
      </c>
      <c r="CG172" s="194"/>
      <c r="CH172" s="440"/>
      <c r="CI172" s="526" t="str">
        <f t="shared" si="206"/>
        <v>Tea Bun</v>
      </c>
      <c r="CJ172" s="538" t="str">
        <f t="shared" si="206"/>
        <v>BU4</v>
      </c>
      <c r="CK172" s="467">
        <f t="shared" ref="CK172:CZ172" si="252">CK15+CK93</f>
        <v>0</v>
      </c>
      <c r="CL172" s="468">
        <f t="shared" si="252"/>
        <v>0</v>
      </c>
      <c r="CM172" s="468">
        <f t="shared" si="252"/>
        <v>0</v>
      </c>
      <c r="CN172" s="468">
        <f t="shared" si="252"/>
        <v>0</v>
      </c>
      <c r="CO172" s="468">
        <f t="shared" si="252"/>
        <v>0</v>
      </c>
      <c r="CP172" s="468">
        <f t="shared" si="252"/>
        <v>0</v>
      </c>
      <c r="CQ172" s="468">
        <f t="shared" si="252"/>
        <v>0</v>
      </c>
      <c r="CR172" s="468">
        <f t="shared" si="252"/>
        <v>30</v>
      </c>
      <c r="CS172" s="468">
        <f t="shared" si="252"/>
        <v>20</v>
      </c>
      <c r="CT172" s="469">
        <f t="shared" si="252"/>
        <v>20</v>
      </c>
      <c r="CU172" s="468">
        <f t="shared" si="252"/>
        <v>10</v>
      </c>
      <c r="CV172" s="468">
        <f t="shared" si="252"/>
        <v>50</v>
      </c>
      <c r="CW172" s="468">
        <f t="shared" si="252"/>
        <v>25</v>
      </c>
      <c r="CX172" s="468">
        <f t="shared" si="252"/>
        <v>25</v>
      </c>
      <c r="CY172" s="468">
        <f t="shared" si="252"/>
        <v>50</v>
      </c>
      <c r="CZ172" s="470">
        <f t="shared" si="252"/>
        <v>0</v>
      </c>
      <c r="DA172" s="430">
        <f t="shared" si="217"/>
        <v>230</v>
      </c>
      <c r="DB172" s="194"/>
      <c r="DC172" s="5"/>
      <c r="DG172" s="5"/>
      <c r="DH172" s="5"/>
      <c r="DI172" s="5"/>
      <c r="DJ172" s="5"/>
      <c r="DK172" s="5"/>
      <c r="DL172" s="5"/>
      <c r="DM172" s="5"/>
      <c r="DN172" s="5"/>
      <c r="DO172" s="5"/>
      <c r="DP172" s="5"/>
      <c r="DQ172" s="5"/>
      <c r="DR172" s="5"/>
      <c r="DS172" s="5"/>
      <c r="DT172" s="5"/>
      <c r="DU172" s="5"/>
      <c r="DW172" s="5"/>
      <c r="EA172" s="5"/>
      <c r="EB172" s="5"/>
      <c r="EC172" s="5"/>
      <c r="ED172" s="5"/>
      <c r="EE172" s="5"/>
      <c r="EF172" s="5"/>
      <c r="EG172" s="5"/>
      <c r="EH172" s="5"/>
      <c r="EI172" s="5"/>
      <c r="EJ172" s="5"/>
      <c r="EK172" s="5"/>
      <c r="EL172" s="5"/>
      <c r="EM172" s="5"/>
      <c r="EN172" s="5"/>
      <c r="EO172" s="5"/>
      <c r="EQ172" s="5"/>
      <c r="EU172" s="5"/>
      <c r="EV172" s="5"/>
      <c r="EW172" s="5"/>
      <c r="EX172" s="5"/>
      <c r="EY172" s="5"/>
      <c r="EZ172" s="5"/>
      <c r="FA172" s="5"/>
      <c r="FB172" s="5"/>
      <c r="FC172" s="5"/>
      <c r="FD172" s="5"/>
      <c r="FE172" s="5"/>
      <c r="FF172" s="5"/>
      <c r="FG172" s="5"/>
      <c r="FH172" s="5"/>
      <c r="FI172" s="5"/>
    </row>
    <row r="173" spans="1:167" ht="20.100000000000001" customHeight="1" x14ac:dyDescent="0.25">
      <c r="A173" s="449"/>
      <c r="B173" s="526" t="str">
        <f t="shared" si="198"/>
        <v>Sugar Bun</v>
      </c>
      <c r="C173" s="538" t="str">
        <f t="shared" si="198"/>
        <v>BU5</v>
      </c>
      <c r="D173" s="467">
        <f t="shared" ref="D173:S173" si="253">D16+D94</f>
        <v>0</v>
      </c>
      <c r="E173" s="468">
        <f t="shared" si="253"/>
        <v>0</v>
      </c>
      <c r="F173" s="468">
        <f t="shared" si="253"/>
        <v>0</v>
      </c>
      <c r="G173" s="468">
        <f t="shared" si="253"/>
        <v>0</v>
      </c>
      <c r="H173" s="468">
        <f t="shared" si="253"/>
        <v>0</v>
      </c>
      <c r="I173" s="468">
        <f t="shared" si="253"/>
        <v>0</v>
      </c>
      <c r="J173" s="468">
        <f t="shared" si="253"/>
        <v>0</v>
      </c>
      <c r="K173" s="468">
        <f t="shared" si="253"/>
        <v>0</v>
      </c>
      <c r="L173" s="468">
        <f t="shared" si="253"/>
        <v>0</v>
      </c>
      <c r="M173" s="469">
        <f t="shared" si="253"/>
        <v>0</v>
      </c>
      <c r="N173" s="468">
        <f t="shared" si="253"/>
        <v>0</v>
      </c>
      <c r="O173" s="468">
        <f t="shared" si="253"/>
        <v>0</v>
      </c>
      <c r="P173" s="468">
        <f t="shared" si="253"/>
        <v>0</v>
      </c>
      <c r="Q173" s="468">
        <f t="shared" si="253"/>
        <v>0</v>
      </c>
      <c r="R173" s="468">
        <f t="shared" si="253"/>
        <v>0</v>
      </c>
      <c r="S173" s="470">
        <f t="shared" si="253"/>
        <v>0</v>
      </c>
      <c r="T173" s="430">
        <f t="shared" si="209"/>
        <v>0</v>
      </c>
      <c r="U173" s="194"/>
      <c r="W173" s="440"/>
      <c r="X173" s="526" t="str">
        <f t="shared" si="200"/>
        <v>Sugar Bun</v>
      </c>
      <c r="Y173" s="538" t="str">
        <f t="shared" si="200"/>
        <v>BU5</v>
      </c>
      <c r="Z173" s="467">
        <f t="shared" ref="Z173:AO173" si="254">Z16+Z94</f>
        <v>0</v>
      </c>
      <c r="AA173" s="468">
        <f t="shared" si="254"/>
        <v>0</v>
      </c>
      <c r="AB173" s="468">
        <f t="shared" si="254"/>
        <v>0</v>
      </c>
      <c r="AC173" s="468">
        <f t="shared" si="254"/>
        <v>0</v>
      </c>
      <c r="AD173" s="468">
        <f t="shared" si="254"/>
        <v>0</v>
      </c>
      <c r="AE173" s="468">
        <f t="shared" si="254"/>
        <v>0</v>
      </c>
      <c r="AF173" s="468">
        <f t="shared" si="254"/>
        <v>0</v>
      </c>
      <c r="AG173" s="468">
        <f t="shared" si="254"/>
        <v>0</v>
      </c>
      <c r="AH173" s="468">
        <f t="shared" si="254"/>
        <v>0</v>
      </c>
      <c r="AI173" s="469">
        <f t="shared" si="254"/>
        <v>0</v>
      </c>
      <c r="AJ173" s="468">
        <f t="shared" si="254"/>
        <v>0</v>
      </c>
      <c r="AK173" s="468">
        <f t="shared" si="254"/>
        <v>0</v>
      </c>
      <c r="AL173" s="468">
        <f t="shared" si="254"/>
        <v>0</v>
      </c>
      <c r="AM173" s="468">
        <f t="shared" si="254"/>
        <v>0</v>
      </c>
      <c r="AN173" s="468">
        <f t="shared" si="254"/>
        <v>0</v>
      </c>
      <c r="AO173" s="470">
        <f t="shared" si="254"/>
        <v>0</v>
      </c>
      <c r="AP173" s="430">
        <f t="shared" si="211"/>
        <v>0</v>
      </c>
      <c r="AQ173" s="194"/>
      <c r="AR173" s="440"/>
      <c r="AS173" s="526" t="str">
        <f t="shared" si="202"/>
        <v>Sugar Bun</v>
      </c>
      <c r="AT173" s="538" t="str">
        <f t="shared" si="202"/>
        <v>BU5</v>
      </c>
      <c r="AU173" s="467">
        <f t="shared" ref="AU173:BJ173" si="255">AU16+AU94</f>
        <v>0</v>
      </c>
      <c r="AV173" s="468">
        <f t="shared" si="255"/>
        <v>0</v>
      </c>
      <c r="AW173" s="468">
        <f t="shared" si="255"/>
        <v>0</v>
      </c>
      <c r="AX173" s="468">
        <f t="shared" si="255"/>
        <v>0</v>
      </c>
      <c r="AY173" s="468">
        <f t="shared" si="255"/>
        <v>0</v>
      </c>
      <c r="AZ173" s="468">
        <f t="shared" si="255"/>
        <v>0</v>
      </c>
      <c r="BA173" s="468">
        <f t="shared" si="255"/>
        <v>0</v>
      </c>
      <c r="BB173" s="468">
        <f t="shared" si="255"/>
        <v>0</v>
      </c>
      <c r="BC173" s="468">
        <f t="shared" si="255"/>
        <v>0</v>
      </c>
      <c r="BD173" s="469">
        <f t="shared" si="255"/>
        <v>0</v>
      </c>
      <c r="BE173" s="468">
        <f t="shared" si="255"/>
        <v>0</v>
      </c>
      <c r="BF173" s="468">
        <f t="shared" si="255"/>
        <v>0</v>
      </c>
      <c r="BG173" s="468">
        <f t="shared" si="255"/>
        <v>0</v>
      </c>
      <c r="BH173" s="468">
        <f t="shared" si="255"/>
        <v>0</v>
      </c>
      <c r="BI173" s="468">
        <f t="shared" si="255"/>
        <v>0</v>
      </c>
      <c r="BJ173" s="470">
        <f t="shared" si="255"/>
        <v>0</v>
      </c>
      <c r="BK173" s="430">
        <f t="shared" si="213"/>
        <v>0</v>
      </c>
      <c r="BL173" s="194"/>
      <c r="BM173" s="440"/>
      <c r="BN173" s="526" t="str">
        <f t="shared" si="204"/>
        <v>Sugar Bun</v>
      </c>
      <c r="BO173" s="538" t="str">
        <f t="shared" si="204"/>
        <v>BU5</v>
      </c>
      <c r="BP173" s="467">
        <f t="shared" ref="BP173:CE173" si="256">BP16+BP94</f>
        <v>0</v>
      </c>
      <c r="BQ173" s="468">
        <f t="shared" si="256"/>
        <v>0</v>
      </c>
      <c r="BR173" s="468">
        <f t="shared" si="256"/>
        <v>0</v>
      </c>
      <c r="BS173" s="468">
        <f t="shared" si="256"/>
        <v>0</v>
      </c>
      <c r="BT173" s="468">
        <f t="shared" si="256"/>
        <v>0</v>
      </c>
      <c r="BU173" s="468">
        <f t="shared" si="256"/>
        <v>0</v>
      </c>
      <c r="BV173" s="468">
        <f t="shared" si="256"/>
        <v>0</v>
      </c>
      <c r="BW173" s="468">
        <f t="shared" si="256"/>
        <v>0</v>
      </c>
      <c r="BX173" s="468">
        <f t="shared" si="256"/>
        <v>0</v>
      </c>
      <c r="BY173" s="469">
        <f t="shared" si="256"/>
        <v>0</v>
      </c>
      <c r="BZ173" s="468">
        <f t="shared" si="256"/>
        <v>0</v>
      </c>
      <c r="CA173" s="468">
        <f t="shared" si="256"/>
        <v>0</v>
      </c>
      <c r="CB173" s="468">
        <f t="shared" si="256"/>
        <v>0</v>
      </c>
      <c r="CC173" s="468">
        <f t="shared" si="256"/>
        <v>0</v>
      </c>
      <c r="CD173" s="468">
        <f t="shared" si="256"/>
        <v>0</v>
      </c>
      <c r="CE173" s="470">
        <f t="shared" si="256"/>
        <v>0</v>
      </c>
      <c r="CF173" s="430">
        <f t="shared" si="215"/>
        <v>0</v>
      </c>
      <c r="CG173" s="194"/>
      <c r="CH173" s="440"/>
      <c r="CI173" s="526" t="str">
        <f t="shared" si="206"/>
        <v>Sugar Bun</v>
      </c>
      <c r="CJ173" s="538" t="str">
        <f t="shared" si="206"/>
        <v>BU5</v>
      </c>
      <c r="CK173" s="467">
        <f t="shared" ref="CK173:CZ173" si="257">CK16+CK94</f>
        <v>0</v>
      </c>
      <c r="CL173" s="468">
        <f t="shared" si="257"/>
        <v>0</v>
      </c>
      <c r="CM173" s="468">
        <f t="shared" si="257"/>
        <v>0</v>
      </c>
      <c r="CN173" s="468">
        <f t="shared" si="257"/>
        <v>0</v>
      </c>
      <c r="CO173" s="468">
        <f t="shared" si="257"/>
        <v>0</v>
      </c>
      <c r="CP173" s="468">
        <f t="shared" si="257"/>
        <v>0</v>
      </c>
      <c r="CQ173" s="468">
        <f t="shared" si="257"/>
        <v>0</v>
      </c>
      <c r="CR173" s="468">
        <f t="shared" si="257"/>
        <v>0</v>
      </c>
      <c r="CS173" s="468">
        <f t="shared" si="257"/>
        <v>0</v>
      </c>
      <c r="CT173" s="469">
        <f t="shared" si="257"/>
        <v>0</v>
      </c>
      <c r="CU173" s="468">
        <f t="shared" si="257"/>
        <v>0</v>
      </c>
      <c r="CV173" s="468">
        <f t="shared" si="257"/>
        <v>0</v>
      </c>
      <c r="CW173" s="468">
        <f t="shared" si="257"/>
        <v>0</v>
      </c>
      <c r="CX173" s="468">
        <f t="shared" si="257"/>
        <v>0</v>
      </c>
      <c r="CY173" s="468">
        <f t="shared" si="257"/>
        <v>0</v>
      </c>
      <c r="CZ173" s="470">
        <f t="shared" si="257"/>
        <v>0</v>
      </c>
      <c r="DA173" s="430">
        <f t="shared" si="217"/>
        <v>0</v>
      </c>
      <c r="DB173" s="194"/>
      <c r="DC173" s="5"/>
      <c r="DG173" s="5"/>
      <c r="DH173" s="5"/>
      <c r="DI173" s="5"/>
      <c r="DJ173" s="5"/>
      <c r="DK173" s="5"/>
      <c r="DL173" s="5"/>
      <c r="DM173" s="5"/>
      <c r="DN173" s="5"/>
      <c r="DO173" s="5"/>
      <c r="DP173" s="5"/>
      <c r="DQ173" s="5"/>
      <c r="DR173" s="5"/>
      <c r="DS173" s="5"/>
      <c r="DT173" s="5"/>
      <c r="DU173" s="5"/>
      <c r="DW173" s="5"/>
      <c r="EA173" s="5"/>
      <c r="EB173" s="5"/>
      <c r="EC173" s="5"/>
      <c r="ED173" s="5"/>
      <c r="EE173" s="5"/>
      <c r="EF173" s="5"/>
      <c r="EG173" s="5"/>
      <c r="EH173" s="5"/>
      <c r="EI173" s="5"/>
      <c r="EJ173" s="5"/>
      <c r="EK173" s="5"/>
      <c r="EL173" s="5"/>
      <c r="EM173" s="5"/>
      <c r="EN173" s="5"/>
      <c r="EO173" s="5"/>
      <c r="EQ173" s="5"/>
      <c r="EU173" s="5"/>
      <c r="EV173" s="5"/>
      <c r="EW173" s="5"/>
      <c r="EX173" s="5"/>
      <c r="EY173" s="5"/>
      <c r="EZ173" s="5"/>
      <c r="FA173" s="5"/>
      <c r="FB173" s="5"/>
      <c r="FC173" s="5"/>
      <c r="FD173" s="5"/>
      <c r="FE173" s="5"/>
      <c r="FF173" s="5"/>
      <c r="FG173" s="5"/>
      <c r="FH173" s="5"/>
      <c r="FI173" s="5"/>
    </row>
    <row r="174" spans="1:167" ht="20.100000000000001" customHeight="1" x14ac:dyDescent="0.25">
      <c r="A174" s="449"/>
      <c r="B174" s="526" t="str">
        <f t="shared" si="198"/>
        <v>Sugar Candy Bun</v>
      </c>
      <c r="C174" s="538" t="str">
        <f t="shared" si="198"/>
        <v>BU6</v>
      </c>
      <c r="D174" s="467">
        <f t="shared" ref="D174:S174" si="258">D17+D95</f>
        <v>0</v>
      </c>
      <c r="E174" s="468">
        <f t="shared" si="258"/>
        <v>0</v>
      </c>
      <c r="F174" s="468">
        <f t="shared" si="258"/>
        <v>0</v>
      </c>
      <c r="G174" s="468">
        <f t="shared" si="258"/>
        <v>0</v>
      </c>
      <c r="H174" s="468">
        <f t="shared" si="258"/>
        <v>0</v>
      </c>
      <c r="I174" s="468">
        <f t="shared" si="258"/>
        <v>1</v>
      </c>
      <c r="J174" s="468">
        <f t="shared" si="258"/>
        <v>2</v>
      </c>
      <c r="K174" s="468">
        <f t="shared" si="258"/>
        <v>2</v>
      </c>
      <c r="L174" s="468">
        <f t="shared" si="258"/>
        <v>2</v>
      </c>
      <c r="M174" s="469">
        <f t="shared" si="258"/>
        <v>2</v>
      </c>
      <c r="N174" s="468">
        <f t="shared" si="258"/>
        <v>1</v>
      </c>
      <c r="O174" s="468">
        <f t="shared" si="258"/>
        <v>2</v>
      </c>
      <c r="P174" s="468">
        <f t="shared" si="258"/>
        <v>4</v>
      </c>
      <c r="Q174" s="468">
        <f t="shared" si="258"/>
        <v>2</v>
      </c>
      <c r="R174" s="468">
        <f t="shared" si="258"/>
        <v>8</v>
      </c>
      <c r="S174" s="470">
        <f t="shared" si="258"/>
        <v>0</v>
      </c>
      <c r="T174" s="430">
        <f t="shared" si="209"/>
        <v>26</v>
      </c>
      <c r="U174" s="194"/>
      <c r="W174" s="440"/>
      <c r="X174" s="526" t="str">
        <f t="shared" si="200"/>
        <v>Sugar Candy Bun</v>
      </c>
      <c r="Y174" s="538" t="str">
        <f t="shared" si="200"/>
        <v>BU6</v>
      </c>
      <c r="Z174" s="467">
        <f t="shared" ref="Z174:AO174" si="259">Z17+Z95</f>
        <v>0</v>
      </c>
      <c r="AA174" s="468">
        <f t="shared" si="259"/>
        <v>0</v>
      </c>
      <c r="AB174" s="468">
        <f t="shared" si="259"/>
        <v>0</v>
      </c>
      <c r="AC174" s="468">
        <f t="shared" si="259"/>
        <v>0</v>
      </c>
      <c r="AD174" s="468">
        <f t="shared" si="259"/>
        <v>0</v>
      </c>
      <c r="AE174" s="468">
        <f t="shared" si="259"/>
        <v>1</v>
      </c>
      <c r="AF174" s="468">
        <f t="shared" si="259"/>
        <v>2</v>
      </c>
      <c r="AG174" s="468">
        <f t="shared" si="259"/>
        <v>2</v>
      </c>
      <c r="AH174" s="468">
        <f t="shared" si="259"/>
        <v>2</v>
      </c>
      <c r="AI174" s="469">
        <f t="shared" si="259"/>
        <v>2</v>
      </c>
      <c r="AJ174" s="468">
        <f t="shared" si="259"/>
        <v>1</v>
      </c>
      <c r="AK174" s="468">
        <f t="shared" si="259"/>
        <v>2</v>
      </c>
      <c r="AL174" s="468">
        <f t="shared" si="259"/>
        <v>4</v>
      </c>
      <c r="AM174" s="468">
        <f t="shared" si="259"/>
        <v>2</v>
      </c>
      <c r="AN174" s="468">
        <f t="shared" si="259"/>
        <v>8</v>
      </c>
      <c r="AO174" s="470">
        <f t="shared" si="259"/>
        <v>0</v>
      </c>
      <c r="AP174" s="430">
        <f t="shared" si="211"/>
        <v>26</v>
      </c>
      <c r="AQ174" s="194"/>
      <c r="AR174" s="440"/>
      <c r="AS174" s="526" t="str">
        <f t="shared" si="202"/>
        <v>Sugar Candy Bun</v>
      </c>
      <c r="AT174" s="538" t="str">
        <f t="shared" si="202"/>
        <v>BU6</v>
      </c>
      <c r="AU174" s="467">
        <f t="shared" ref="AU174:BJ174" si="260">AU17+AU95</f>
        <v>0</v>
      </c>
      <c r="AV174" s="468">
        <f t="shared" si="260"/>
        <v>0</v>
      </c>
      <c r="AW174" s="468">
        <f t="shared" si="260"/>
        <v>0</v>
      </c>
      <c r="AX174" s="468">
        <f t="shared" si="260"/>
        <v>0</v>
      </c>
      <c r="AY174" s="468">
        <f t="shared" si="260"/>
        <v>0</v>
      </c>
      <c r="AZ174" s="468">
        <f t="shared" si="260"/>
        <v>1</v>
      </c>
      <c r="BA174" s="468">
        <f t="shared" si="260"/>
        <v>2</v>
      </c>
      <c r="BB174" s="468">
        <f t="shared" si="260"/>
        <v>2</v>
      </c>
      <c r="BC174" s="468">
        <f t="shared" si="260"/>
        <v>2</v>
      </c>
      <c r="BD174" s="469">
        <f t="shared" si="260"/>
        <v>2</v>
      </c>
      <c r="BE174" s="468">
        <f t="shared" si="260"/>
        <v>2</v>
      </c>
      <c r="BF174" s="468">
        <f t="shared" si="260"/>
        <v>2</v>
      </c>
      <c r="BG174" s="468">
        <f t="shared" si="260"/>
        <v>2</v>
      </c>
      <c r="BH174" s="468">
        <f t="shared" si="260"/>
        <v>2</v>
      </c>
      <c r="BI174" s="468">
        <f t="shared" si="260"/>
        <v>6</v>
      </c>
      <c r="BJ174" s="470">
        <f t="shared" si="260"/>
        <v>0</v>
      </c>
      <c r="BK174" s="430">
        <f t="shared" si="213"/>
        <v>23</v>
      </c>
      <c r="BL174" s="194"/>
      <c r="BM174" s="440"/>
      <c r="BN174" s="526" t="str">
        <f t="shared" si="204"/>
        <v>Sugar Candy Bun</v>
      </c>
      <c r="BO174" s="538" t="str">
        <f t="shared" si="204"/>
        <v>BU6</v>
      </c>
      <c r="BP174" s="467">
        <f t="shared" ref="BP174:CE174" si="261">BP17+BP95</f>
        <v>0</v>
      </c>
      <c r="BQ174" s="468">
        <f t="shared" si="261"/>
        <v>0</v>
      </c>
      <c r="BR174" s="468">
        <f t="shared" si="261"/>
        <v>0</v>
      </c>
      <c r="BS174" s="468">
        <f t="shared" si="261"/>
        <v>0</v>
      </c>
      <c r="BT174" s="468">
        <f t="shared" si="261"/>
        <v>0</v>
      </c>
      <c r="BU174" s="468">
        <f t="shared" si="261"/>
        <v>1</v>
      </c>
      <c r="BV174" s="468">
        <f t="shared" si="261"/>
        <v>2</v>
      </c>
      <c r="BW174" s="468">
        <f t="shared" si="261"/>
        <v>2</v>
      </c>
      <c r="BX174" s="468">
        <f t="shared" si="261"/>
        <v>2</v>
      </c>
      <c r="BY174" s="469">
        <f t="shared" si="261"/>
        <v>2</v>
      </c>
      <c r="BZ174" s="468">
        <f t="shared" si="261"/>
        <v>2</v>
      </c>
      <c r="CA174" s="468">
        <f t="shared" si="261"/>
        <v>2</v>
      </c>
      <c r="CB174" s="468">
        <f t="shared" si="261"/>
        <v>2</v>
      </c>
      <c r="CC174" s="468">
        <f t="shared" si="261"/>
        <v>2</v>
      </c>
      <c r="CD174" s="468">
        <f t="shared" si="261"/>
        <v>6</v>
      </c>
      <c r="CE174" s="470">
        <f t="shared" si="261"/>
        <v>0</v>
      </c>
      <c r="CF174" s="430">
        <f t="shared" si="215"/>
        <v>23</v>
      </c>
      <c r="CG174" s="194"/>
      <c r="CH174" s="440"/>
      <c r="CI174" s="526" t="str">
        <f t="shared" si="206"/>
        <v>Sugar Candy Bun</v>
      </c>
      <c r="CJ174" s="538" t="str">
        <f t="shared" si="206"/>
        <v>BU6</v>
      </c>
      <c r="CK174" s="467">
        <f t="shared" ref="CK174:CZ174" si="262">CK17+CK95</f>
        <v>0</v>
      </c>
      <c r="CL174" s="468">
        <f t="shared" si="262"/>
        <v>0</v>
      </c>
      <c r="CM174" s="468">
        <f t="shared" si="262"/>
        <v>0</v>
      </c>
      <c r="CN174" s="468">
        <f t="shared" si="262"/>
        <v>0</v>
      </c>
      <c r="CO174" s="468">
        <f t="shared" si="262"/>
        <v>0</v>
      </c>
      <c r="CP174" s="468">
        <f t="shared" si="262"/>
        <v>0</v>
      </c>
      <c r="CQ174" s="468">
        <f t="shared" si="262"/>
        <v>0</v>
      </c>
      <c r="CR174" s="468">
        <f t="shared" si="262"/>
        <v>3</v>
      </c>
      <c r="CS174" s="468">
        <f t="shared" si="262"/>
        <v>3</v>
      </c>
      <c r="CT174" s="469">
        <f t="shared" si="262"/>
        <v>3</v>
      </c>
      <c r="CU174" s="468">
        <f t="shared" si="262"/>
        <v>3</v>
      </c>
      <c r="CV174" s="468">
        <f t="shared" si="262"/>
        <v>5</v>
      </c>
      <c r="CW174" s="468">
        <f t="shared" si="262"/>
        <v>5</v>
      </c>
      <c r="CX174" s="468">
        <f t="shared" si="262"/>
        <v>3</v>
      </c>
      <c r="CY174" s="468">
        <f t="shared" si="262"/>
        <v>5</v>
      </c>
      <c r="CZ174" s="470">
        <f t="shared" si="262"/>
        <v>0</v>
      </c>
      <c r="DA174" s="430">
        <f t="shared" si="217"/>
        <v>30</v>
      </c>
      <c r="DB174" s="194"/>
      <c r="DC174" s="5"/>
      <c r="DG174" s="5"/>
      <c r="DH174" s="5"/>
      <c r="DI174" s="5"/>
      <c r="DJ174" s="5"/>
      <c r="DK174" s="5"/>
      <c r="DL174" s="5"/>
      <c r="DM174" s="5"/>
      <c r="DN174" s="5"/>
      <c r="DO174" s="5"/>
      <c r="DP174" s="5"/>
      <c r="DQ174" s="5"/>
      <c r="DR174" s="5"/>
      <c r="DS174" s="5"/>
      <c r="DT174" s="5"/>
      <c r="DU174" s="5"/>
      <c r="DW174" s="5"/>
      <c r="EA174" s="5"/>
      <c r="EB174" s="5"/>
      <c r="EC174" s="5"/>
      <c r="ED174" s="5"/>
      <c r="EE174" s="5"/>
      <c r="EF174" s="5"/>
      <c r="EG174" s="5"/>
      <c r="EH174" s="5"/>
      <c r="EI174" s="5"/>
      <c r="EJ174" s="5"/>
      <c r="EK174" s="5"/>
      <c r="EL174" s="5"/>
      <c r="EM174" s="5"/>
      <c r="EN174" s="5"/>
      <c r="EO174" s="5"/>
      <c r="EQ174" s="5"/>
      <c r="EU174" s="5"/>
      <c r="EV174" s="5"/>
      <c r="EW174" s="5"/>
      <c r="EX174" s="5"/>
      <c r="EY174" s="5"/>
      <c r="EZ174" s="5"/>
      <c r="FA174" s="5"/>
      <c r="FB174" s="5"/>
      <c r="FC174" s="5"/>
      <c r="FD174" s="5"/>
      <c r="FE174" s="5"/>
      <c r="FF174" s="5"/>
      <c r="FG174" s="5"/>
      <c r="FH174" s="5"/>
      <c r="FI174" s="5"/>
    </row>
    <row r="175" spans="1:167" ht="20.100000000000001" customHeight="1" x14ac:dyDescent="0.25">
      <c r="A175" s="449"/>
      <c r="B175" s="526" t="str">
        <f t="shared" si="198"/>
        <v>Viyana Roll</v>
      </c>
      <c r="C175" s="538" t="str">
        <f t="shared" si="198"/>
        <v>BU7</v>
      </c>
      <c r="D175" s="467">
        <f t="shared" ref="D175:S175" si="263">D18+D96</f>
        <v>0</v>
      </c>
      <c r="E175" s="468">
        <f t="shared" si="263"/>
        <v>0</v>
      </c>
      <c r="F175" s="468">
        <f t="shared" si="263"/>
        <v>0</v>
      </c>
      <c r="G175" s="468">
        <f t="shared" si="263"/>
        <v>0</v>
      </c>
      <c r="H175" s="468">
        <f t="shared" si="263"/>
        <v>2</v>
      </c>
      <c r="I175" s="468">
        <f t="shared" si="263"/>
        <v>1</v>
      </c>
      <c r="J175" s="468">
        <f t="shared" si="263"/>
        <v>0</v>
      </c>
      <c r="K175" s="468">
        <f t="shared" si="263"/>
        <v>0</v>
      </c>
      <c r="L175" s="468">
        <f t="shared" si="263"/>
        <v>1</v>
      </c>
      <c r="M175" s="469">
        <f t="shared" si="263"/>
        <v>2</v>
      </c>
      <c r="N175" s="468">
        <f t="shared" si="263"/>
        <v>2</v>
      </c>
      <c r="O175" s="468">
        <f t="shared" si="263"/>
        <v>2</v>
      </c>
      <c r="P175" s="468">
        <f t="shared" si="263"/>
        <v>2</v>
      </c>
      <c r="Q175" s="468">
        <f t="shared" si="263"/>
        <v>2</v>
      </c>
      <c r="R175" s="468">
        <f t="shared" si="263"/>
        <v>3</v>
      </c>
      <c r="S175" s="470">
        <f t="shared" si="263"/>
        <v>0</v>
      </c>
      <c r="T175" s="430">
        <f t="shared" si="209"/>
        <v>17</v>
      </c>
      <c r="U175" s="194"/>
      <c r="W175" s="440"/>
      <c r="X175" s="526" t="str">
        <f t="shared" si="200"/>
        <v>Viyana Roll</v>
      </c>
      <c r="Y175" s="538" t="str">
        <f t="shared" si="200"/>
        <v>BU7</v>
      </c>
      <c r="Z175" s="467">
        <f t="shared" ref="Z175:AO175" si="264">Z18+Z96</f>
        <v>0</v>
      </c>
      <c r="AA175" s="468">
        <f t="shared" si="264"/>
        <v>0</v>
      </c>
      <c r="AB175" s="468">
        <f t="shared" si="264"/>
        <v>0</v>
      </c>
      <c r="AC175" s="468">
        <f t="shared" si="264"/>
        <v>0</v>
      </c>
      <c r="AD175" s="468">
        <f t="shared" si="264"/>
        <v>2</v>
      </c>
      <c r="AE175" s="468">
        <f t="shared" si="264"/>
        <v>1</v>
      </c>
      <c r="AF175" s="468">
        <f t="shared" si="264"/>
        <v>0</v>
      </c>
      <c r="AG175" s="468">
        <f t="shared" si="264"/>
        <v>0</v>
      </c>
      <c r="AH175" s="468">
        <f t="shared" si="264"/>
        <v>1</v>
      </c>
      <c r="AI175" s="469">
        <f t="shared" si="264"/>
        <v>2</v>
      </c>
      <c r="AJ175" s="468">
        <f t="shared" si="264"/>
        <v>2</v>
      </c>
      <c r="AK175" s="468">
        <f t="shared" si="264"/>
        <v>2</v>
      </c>
      <c r="AL175" s="468">
        <f t="shared" si="264"/>
        <v>2</v>
      </c>
      <c r="AM175" s="468">
        <f t="shared" si="264"/>
        <v>4</v>
      </c>
      <c r="AN175" s="468">
        <f t="shared" si="264"/>
        <v>6</v>
      </c>
      <c r="AO175" s="470">
        <f t="shared" si="264"/>
        <v>0</v>
      </c>
      <c r="AP175" s="430">
        <f t="shared" si="211"/>
        <v>22</v>
      </c>
      <c r="AQ175" s="194"/>
      <c r="AR175" s="440"/>
      <c r="AS175" s="526" t="str">
        <f t="shared" si="202"/>
        <v>Viyana Roll</v>
      </c>
      <c r="AT175" s="538" t="str">
        <f t="shared" si="202"/>
        <v>BU7</v>
      </c>
      <c r="AU175" s="467">
        <f t="shared" ref="AU175:BJ175" si="265">AU18+AU96</f>
        <v>0</v>
      </c>
      <c r="AV175" s="468">
        <f t="shared" si="265"/>
        <v>0</v>
      </c>
      <c r="AW175" s="468">
        <f t="shared" si="265"/>
        <v>0</v>
      </c>
      <c r="AX175" s="468">
        <f t="shared" si="265"/>
        <v>0</v>
      </c>
      <c r="AY175" s="468">
        <f t="shared" si="265"/>
        <v>0</v>
      </c>
      <c r="AZ175" s="468">
        <f t="shared" si="265"/>
        <v>0</v>
      </c>
      <c r="BA175" s="468">
        <f t="shared" si="265"/>
        <v>0</v>
      </c>
      <c r="BB175" s="468">
        <f t="shared" si="265"/>
        <v>0</v>
      </c>
      <c r="BC175" s="468">
        <f t="shared" si="265"/>
        <v>0</v>
      </c>
      <c r="BD175" s="469">
        <f t="shared" si="265"/>
        <v>0</v>
      </c>
      <c r="BE175" s="468">
        <f t="shared" si="265"/>
        <v>0</v>
      </c>
      <c r="BF175" s="468">
        <f t="shared" si="265"/>
        <v>0</v>
      </c>
      <c r="BG175" s="468">
        <f t="shared" si="265"/>
        <v>0</v>
      </c>
      <c r="BH175" s="468">
        <f t="shared" si="265"/>
        <v>0</v>
      </c>
      <c r="BI175" s="468">
        <f t="shared" si="265"/>
        <v>0</v>
      </c>
      <c r="BJ175" s="470">
        <f t="shared" si="265"/>
        <v>0</v>
      </c>
      <c r="BK175" s="430">
        <f t="shared" si="213"/>
        <v>0</v>
      </c>
      <c r="BL175" s="194"/>
      <c r="BM175" s="440"/>
      <c r="BN175" s="526" t="str">
        <f t="shared" si="204"/>
        <v>Viyana Roll</v>
      </c>
      <c r="BO175" s="538" t="str">
        <f t="shared" si="204"/>
        <v>BU7</v>
      </c>
      <c r="BP175" s="467">
        <f t="shared" ref="BP175:CE175" si="266">BP18+BP96</f>
        <v>0</v>
      </c>
      <c r="BQ175" s="468">
        <f t="shared" si="266"/>
        <v>0</v>
      </c>
      <c r="BR175" s="468">
        <f t="shared" si="266"/>
        <v>0</v>
      </c>
      <c r="BS175" s="468">
        <f t="shared" si="266"/>
        <v>0</v>
      </c>
      <c r="BT175" s="468">
        <f t="shared" si="266"/>
        <v>0</v>
      </c>
      <c r="BU175" s="468">
        <f t="shared" si="266"/>
        <v>0</v>
      </c>
      <c r="BV175" s="468">
        <f t="shared" si="266"/>
        <v>0</v>
      </c>
      <c r="BW175" s="468">
        <f t="shared" si="266"/>
        <v>0</v>
      </c>
      <c r="BX175" s="468">
        <f t="shared" si="266"/>
        <v>0</v>
      </c>
      <c r="BY175" s="469">
        <f t="shared" si="266"/>
        <v>0</v>
      </c>
      <c r="BZ175" s="468">
        <f t="shared" si="266"/>
        <v>0</v>
      </c>
      <c r="CA175" s="468">
        <f t="shared" si="266"/>
        <v>0</v>
      </c>
      <c r="CB175" s="468">
        <f t="shared" si="266"/>
        <v>0</v>
      </c>
      <c r="CC175" s="468">
        <f t="shared" si="266"/>
        <v>0</v>
      </c>
      <c r="CD175" s="468">
        <f t="shared" si="266"/>
        <v>0</v>
      </c>
      <c r="CE175" s="470">
        <f t="shared" si="266"/>
        <v>0</v>
      </c>
      <c r="CF175" s="430">
        <f t="shared" si="215"/>
        <v>0</v>
      </c>
      <c r="CG175" s="194"/>
      <c r="CH175" s="440"/>
      <c r="CI175" s="526" t="str">
        <f t="shared" si="206"/>
        <v>Viyana Roll</v>
      </c>
      <c r="CJ175" s="538" t="str">
        <f t="shared" si="206"/>
        <v>BU7</v>
      </c>
      <c r="CK175" s="467">
        <f t="shared" ref="CK175:CZ175" si="267">CK18+CK96</f>
        <v>0</v>
      </c>
      <c r="CL175" s="468">
        <f t="shared" si="267"/>
        <v>0</v>
      </c>
      <c r="CM175" s="468">
        <f t="shared" si="267"/>
        <v>0</v>
      </c>
      <c r="CN175" s="468">
        <f t="shared" si="267"/>
        <v>0</v>
      </c>
      <c r="CO175" s="468">
        <f t="shared" si="267"/>
        <v>0</v>
      </c>
      <c r="CP175" s="468">
        <f t="shared" si="267"/>
        <v>0</v>
      </c>
      <c r="CQ175" s="468">
        <f t="shared" si="267"/>
        <v>0</v>
      </c>
      <c r="CR175" s="468">
        <f t="shared" si="267"/>
        <v>10</v>
      </c>
      <c r="CS175" s="468">
        <f t="shared" si="267"/>
        <v>5</v>
      </c>
      <c r="CT175" s="469">
        <f t="shared" si="267"/>
        <v>5</v>
      </c>
      <c r="CU175" s="468">
        <f t="shared" si="267"/>
        <v>5</v>
      </c>
      <c r="CV175" s="468">
        <f t="shared" si="267"/>
        <v>10</v>
      </c>
      <c r="CW175" s="468">
        <f t="shared" si="267"/>
        <v>5</v>
      </c>
      <c r="CX175" s="468">
        <f t="shared" si="267"/>
        <v>5</v>
      </c>
      <c r="CY175" s="468">
        <f t="shared" si="267"/>
        <v>15</v>
      </c>
      <c r="CZ175" s="470">
        <f t="shared" si="267"/>
        <v>0</v>
      </c>
      <c r="DA175" s="430">
        <f t="shared" si="217"/>
        <v>60</v>
      </c>
      <c r="DB175" s="194"/>
      <c r="DC175" s="5"/>
      <c r="DG175" s="5"/>
      <c r="DH175" s="5"/>
      <c r="DI175" s="5"/>
      <c r="DJ175" s="5"/>
      <c r="DK175" s="5"/>
      <c r="DL175" s="5"/>
      <c r="DM175" s="5"/>
      <c r="DN175" s="5"/>
      <c r="DO175" s="5"/>
      <c r="DP175" s="5"/>
      <c r="DQ175" s="5"/>
      <c r="DR175" s="5"/>
      <c r="DS175" s="5"/>
      <c r="DT175" s="5"/>
      <c r="DU175" s="5"/>
      <c r="DW175" s="5"/>
      <c r="EA175" s="5"/>
      <c r="EB175" s="5"/>
      <c r="EC175" s="5"/>
      <c r="ED175" s="5"/>
      <c r="EE175" s="5"/>
      <c r="EF175" s="5"/>
      <c r="EG175" s="5"/>
      <c r="EH175" s="5"/>
      <c r="EI175" s="5"/>
      <c r="EJ175" s="5"/>
      <c r="EK175" s="5"/>
      <c r="EL175" s="5"/>
      <c r="EM175" s="5"/>
      <c r="EN175" s="5"/>
      <c r="EO175" s="5"/>
      <c r="EQ175" s="5"/>
      <c r="EU175" s="5"/>
      <c r="EV175" s="5"/>
      <c r="EW175" s="5"/>
      <c r="EX175" s="5"/>
      <c r="EY175" s="5"/>
      <c r="EZ175" s="5"/>
      <c r="FA175" s="5"/>
      <c r="FB175" s="5"/>
      <c r="FC175" s="5"/>
      <c r="FD175" s="5"/>
      <c r="FE175" s="5"/>
      <c r="FF175" s="5"/>
      <c r="FG175" s="5"/>
      <c r="FH175" s="5"/>
      <c r="FI175" s="5"/>
    </row>
    <row r="176" spans="1:167" ht="20.100000000000001" customHeight="1" x14ac:dyDescent="0.25">
      <c r="A176" s="449"/>
      <c r="B176" s="526" t="str">
        <f t="shared" si="198"/>
        <v>Fish Bun</v>
      </c>
      <c r="C176" s="538" t="str">
        <f t="shared" si="198"/>
        <v>BU1</v>
      </c>
      <c r="D176" s="467">
        <f t="shared" ref="D176:S176" si="268">D19+D97</f>
        <v>0</v>
      </c>
      <c r="E176" s="468">
        <f t="shared" si="268"/>
        <v>0</v>
      </c>
      <c r="F176" s="468">
        <f t="shared" si="268"/>
        <v>0</v>
      </c>
      <c r="G176" s="468">
        <f t="shared" si="268"/>
        <v>0</v>
      </c>
      <c r="H176" s="468">
        <f t="shared" si="268"/>
        <v>0</v>
      </c>
      <c r="I176" s="468">
        <f t="shared" si="268"/>
        <v>0</v>
      </c>
      <c r="J176" s="468">
        <f t="shared" si="268"/>
        <v>0</v>
      </c>
      <c r="K176" s="468">
        <f t="shared" si="268"/>
        <v>0</v>
      </c>
      <c r="L176" s="468">
        <f t="shared" si="268"/>
        <v>0</v>
      </c>
      <c r="M176" s="469">
        <f t="shared" si="268"/>
        <v>0</v>
      </c>
      <c r="N176" s="468">
        <f t="shared" si="268"/>
        <v>0</v>
      </c>
      <c r="O176" s="468">
        <f t="shared" si="268"/>
        <v>0</v>
      </c>
      <c r="P176" s="468">
        <f t="shared" si="268"/>
        <v>0</v>
      </c>
      <c r="Q176" s="468">
        <f t="shared" si="268"/>
        <v>0</v>
      </c>
      <c r="R176" s="468">
        <f t="shared" si="268"/>
        <v>0</v>
      </c>
      <c r="S176" s="470">
        <f t="shared" si="268"/>
        <v>0</v>
      </c>
      <c r="T176" s="430">
        <f t="shared" si="209"/>
        <v>0</v>
      </c>
      <c r="U176" s="194"/>
      <c r="W176" s="440"/>
      <c r="X176" s="526" t="str">
        <f t="shared" si="200"/>
        <v>Fish Bun</v>
      </c>
      <c r="Y176" s="538" t="str">
        <f t="shared" si="200"/>
        <v>BU1</v>
      </c>
      <c r="Z176" s="467">
        <f t="shared" ref="Z176:AO176" si="269">Z19+Z97</f>
        <v>0</v>
      </c>
      <c r="AA176" s="468">
        <f t="shared" si="269"/>
        <v>0</v>
      </c>
      <c r="AB176" s="468">
        <f t="shared" si="269"/>
        <v>0</v>
      </c>
      <c r="AC176" s="468">
        <f t="shared" si="269"/>
        <v>0</v>
      </c>
      <c r="AD176" s="468">
        <f t="shared" si="269"/>
        <v>0</v>
      </c>
      <c r="AE176" s="468">
        <f t="shared" si="269"/>
        <v>4</v>
      </c>
      <c r="AF176" s="468">
        <f t="shared" si="269"/>
        <v>4</v>
      </c>
      <c r="AG176" s="468">
        <f t="shared" si="269"/>
        <v>4</v>
      </c>
      <c r="AH176" s="468">
        <f t="shared" si="269"/>
        <v>4</v>
      </c>
      <c r="AI176" s="469">
        <f t="shared" si="269"/>
        <v>4</v>
      </c>
      <c r="AJ176" s="468">
        <f t="shared" si="269"/>
        <v>4</v>
      </c>
      <c r="AK176" s="468">
        <f t="shared" si="269"/>
        <v>6</v>
      </c>
      <c r="AL176" s="468">
        <f t="shared" si="269"/>
        <v>10</v>
      </c>
      <c r="AM176" s="468">
        <f t="shared" si="269"/>
        <v>10</v>
      </c>
      <c r="AN176" s="468">
        <f t="shared" si="269"/>
        <v>10</v>
      </c>
      <c r="AO176" s="470">
        <f t="shared" si="269"/>
        <v>0</v>
      </c>
      <c r="AP176" s="430">
        <f t="shared" si="211"/>
        <v>60</v>
      </c>
      <c r="AQ176" s="194"/>
      <c r="AR176" s="440"/>
      <c r="AS176" s="526" t="str">
        <f t="shared" si="202"/>
        <v>Fish Bun</v>
      </c>
      <c r="AT176" s="538" t="str">
        <f t="shared" si="202"/>
        <v>BU1</v>
      </c>
      <c r="AU176" s="467">
        <f t="shared" ref="AU176:BJ176" si="270">AU19+AU97</f>
        <v>0</v>
      </c>
      <c r="AV176" s="468">
        <f t="shared" si="270"/>
        <v>0</v>
      </c>
      <c r="AW176" s="468">
        <f t="shared" si="270"/>
        <v>0</v>
      </c>
      <c r="AX176" s="468">
        <f t="shared" si="270"/>
        <v>0</v>
      </c>
      <c r="AY176" s="468">
        <f t="shared" si="270"/>
        <v>5</v>
      </c>
      <c r="AZ176" s="468">
        <f t="shared" si="270"/>
        <v>5</v>
      </c>
      <c r="BA176" s="468">
        <f t="shared" si="270"/>
        <v>5</v>
      </c>
      <c r="BB176" s="468">
        <f t="shared" si="270"/>
        <v>5</v>
      </c>
      <c r="BC176" s="468">
        <f t="shared" si="270"/>
        <v>5</v>
      </c>
      <c r="BD176" s="469">
        <f t="shared" si="270"/>
        <v>5</v>
      </c>
      <c r="BE176" s="468">
        <f t="shared" si="270"/>
        <v>10</v>
      </c>
      <c r="BF176" s="468">
        <f t="shared" si="270"/>
        <v>5</v>
      </c>
      <c r="BG176" s="468">
        <f t="shared" si="270"/>
        <v>15</v>
      </c>
      <c r="BH176" s="468">
        <f t="shared" si="270"/>
        <v>15</v>
      </c>
      <c r="BI176" s="468">
        <f t="shared" si="270"/>
        <v>25</v>
      </c>
      <c r="BJ176" s="470">
        <f t="shared" si="270"/>
        <v>0</v>
      </c>
      <c r="BK176" s="430">
        <f t="shared" si="213"/>
        <v>100</v>
      </c>
      <c r="BL176" s="194"/>
      <c r="BM176" s="440"/>
      <c r="BN176" s="526" t="str">
        <f t="shared" si="204"/>
        <v>Fish Bun</v>
      </c>
      <c r="BO176" s="538" t="str">
        <f t="shared" si="204"/>
        <v>BU1</v>
      </c>
      <c r="BP176" s="467">
        <f t="shared" ref="BP176:CE176" si="271">BP19+BP97</f>
        <v>0</v>
      </c>
      <c r="BQ176" s="468">
        <f t="shared" si="271"/>
        <v>0</v>
      </c>
      <c r="BR176" s="468">
        <f t="shared" si="271"/>
        <v>0</v>
      </c>
      <c r="BS176" s="468">
        <f t="shared" si="271"/>
        <v>0</v>
      </c>
      <c r="BT176" s="468">
        <f t="shared" si="271"/>
        <v>5</v>
      </c>
      <c r="BU176" s="468">
        <f t="shared" si="271"/>
        <v>5</v>
      </c>
      <c r="BV176" s="468">
        <f t="shared" si="271"/>
        <v>5</v>
      </c>
      <c r="BW176" s="468">
        <f t="shared" si="271"/>
        <v>5</v>
      </c>
      <c r="BX176" s="468">
        <f t="shared" si="271"/>
        <v>5</v>
      </c>
      <c r="BY176" s="469">
        <f t="shared" si="271"/>
        <v>5</v>
      </c>
      <c r="BZ176" s="468">
        <f t="shared" si="271"/>
        <v>10</v>
      </c>
      <c r="CA176" s="468">
        <f t="shared" si="271"/>
        <v>5</v>
      </c>
      <c r="CB176" s="468">
        <f t="shared" si="271"/>
        <v>15</v>
      </c>
      <c r="CC176" s="468">
        <f t="shared" si="271"/>
        <v>15</v>
      </c>
      <c r="CD176" s="468">
        <f t="shared" si="271"/>
        <v>25</v>
      </c>
      <c r="CE176" s="470">
        <f t="shared" si="271"/>
        <v>0</v>
      </c>
      <c r="CF176" s="430">
        <f t="shared" si="215"/>
        <v>100</v>
      </c>
      <c r="CG176" s="194"/>
      <c r="CH176" s="440"/>
      <c r="CI176" s="526" t="str">
        <f t="shared" si="206"/>
        <v>Fish Bun</v>
      </c>
      <c r="CJ176" s="538" t="str">
        <f t="shared" si="206"/>
        <v>BU1</v>
      </c>
      <c r="CK176" s="467">
        <f t="shared" ref="CK176:CZ176" si="272">CK19+CK97</f>
        <v>0</v>
      </c>
      <c r="CL176" s="468">
        <f t="shared" si="272"/>
        <v>0</v>
      </c>
      <c r="CM176" s="468">
        <f t="shared" si="272"/>
        <v>0</v>
      </c>
      <c r="CN176" s="468">
        <f t="shared" si="272"/>
        <v>0</v>
      </c>
      <c r="CO176" s="468">
        <f t="shared" si="272"/>
        <v>0</v>
      </c>
      <c r="CP176" s="468">
        <f t="shared" si="272"/>
        <v>0</v>
      </c>
      <c r="CQ176" s="468">
        <f t="shared" si="272"/>
        <v>0</v>
      </c>
      <c r="CR176" s="468">
        <f t="shared" si="272"/>
        <v>120</v>
      </c>
      <c r="CS176" s="468">
        <f t="shared" si="272"/>
        <v>40</v>
      </c>
      <c r="CT176" s="469">
        <f t="shared" si="272"/>
        <v>40</v>
      </c>
      <c r="CU176" s="468">
        <f t="shared" si="272"/>
        <v>40</v>
      </c>
      <c r="CV176" s="468">
        <f t="shared" si="272"/>
        <v>150</v>
      </c>
      <c r="CW176" s="468">
        <f t="shared" si="272"/>
        <v>60</v>
      </c>
      <c r="CX176" s="468">
        <f t="shared" si="272"/>
        <v>90</v>
      </c>
      <c r="CY176" s="468">
        <f t="shared" si="272"/>
        <v>75</v>
      </c>
      <c r="CZ176" s="470">
        <f t="shared" si="272"/>
        <v>0</v>
      </c>
      <c r="DA176" s="430">
        <f t="shared" si="217"/>
        <v>615</v>
      </c>
      <c r="DB176" s="194"/>
      <c r="DC176" s="5"/>
      <c r="DG176" s="5"/>
      <c r="DH176" s="5"/>
      <c r="DI176" s="5"/>
      <c r="DJ176" s="5"/>
      <c r="DK176" s="5"/>
      <c r="DL176" s="5"/>
      <c r="DM176" s="5"/>
      <c r="DN176" s="5"/>
      <c r="DO176" s="5"/>
      <c r="DP176" s="5"/>
      <c r="DQ176" s="5"/>
      <c r="DR176" s="5"/>
      <c r="DS176" s="5"/>
      <c r="DT176" s="5"/>
      <c r="DU176" s="5"/>
      <c r="DW176" s="5"/>
      <c r="EA176" s="5"/>
      <c r="EB176" s="5"/>
      <c r="EC176" s="5"/>
      <c r="ED176" s="5"/>
      <c r="EE176" s="5"/>
      <c r="EF176" s="5"/>
      <c r="EG176" s="5"/>
      <c r="EH176" s="5"/>
      <c r="EI176" s="5"/>
      <c r="EJ176" s="5"/>
      <c r="EK176" s="5"/>
      <c r="EL176" s="5"/>
      <c r="EM176" s="5"/>
      <c r="EN176" s="5"/>
      <c r="EO176" s="5"/>
      <c r="EQ176" s="5"/>
      <c r="EU176" s="5"/>
      <c r="EV176" s="5"/>
      <c r="EW176" s="5"/>
      <c r="EX176" s="5"/>
      <c r="EY176" s="5"/>
      <c r="EZ176" s="5"/>
      <c r="FA176" s="5"/>
      <c r="FB176" s="5"/>
      <c r="FC176" s="5"/>
      <c r="FD176" s="5"/>
      <c r="FE176" s="5"/>
      <c r="FF176" s="5"/>
      <c r="FG176" s="5"/>
      <c r="FH176" s="5"/>
      <c r="FI176" s="5"/>
    </row>
    <row r="177" spans="1:165" ht="20.100000000000001" customHeight="1" x14ac:dyDescent="0.25">
      <c r="A177" s="449"/>
      <c r="B177" s="526" t="str">
        <f t="shared" si="198"/>
        <v>Cuttlefish Bun</v>
      </c>
      <c r="C177" s="538" t="str">
        <f t="shared" si="198"/>
        <v>BU19</v>
      </c>
      <c r="D177" s="467">
        <f t="shared" ref="D177:S177" si="273">D20+D98</f>
        <v>0</v>
      </c>
      <c r="E177" s="468">
        <f t="shared" si="273"/>
        <v>0</v>
      </c>
      <c r="F177" s="468">
        <f t="shared" si="273"/>
        <v>0</v>
      </c>
      <c r="G177" s="468">
        <f t="shared" si="273"/>
        <v>0</v>
      </c>
      <c r="H177" s="468">
        <f t="shared" si="273"/>
        <v>0</v>
      </c>
      <c r="I177" s="468">
        <f t="shared" si="273"/>
        <v>0</v>
      </c>
      <c r="J177" s="468">
        <f t="shared" si="273"/>
        <v>0</v>
      </c>
      <c r="K177" s="468">
        <f t="shared" si="273"/>
        <v>0</v>
      </c>
      <c r="L177" s="468">
        <f t="shared" si="273"/>
        <v>0</v>
      </c>
      <c r="M177" s="468">
        <f t="shared" si="273"/>
        <v>0</v>
      </c>
      <c r="N177" s="468">
        <f t="shared" si="273"/>
        <v>0</v>
      </c>
      <c r="O177" s="468">
        <f t="shared" si="273"/>
        <v>0</v>
      </c>
      <c r="P177" s="468">
        <f t="shared" si="273"/>
        <v>0</v>
      </c>
      <c r="Q177" s="468">
        <f t="shared" si="273"/>
        <v>0</v>
      </c>
      <c r="R177" s="468">
        <f t="shared" si="273"/>
        <v>0</v>
      </c>
      <c r="S177" s="470">
        <f t="shared" si="273"/>
        <v>0</v>
      </c>
      <c r="T177" s="430">
        <f t="shared" si="209"/>
        <v>0</v>
      </c>
      <c r="U177" s="194"/>
      <c r="W177" s="440"/>
      <c r="X177" s="526" t="str">
        <f t="shared" si="200"/>
        <v>Cuttlefish Bun</v>
      </c>
      <c r="Y177" s="538" t="str">
        <f t="shared" si="200"/>
        <v>BU19</v>
      </c>
      <c r="Z177" s="467">
        <f t="shared" ref="Z177:AO177" si="274">Z20+Z98</f>
        <v>0</v>
      </c>
      <c r="AA177" s="468">
        <f t="shared" si="274"/>
        <v>0</v>
      </c>
      <c r="AB177" s="468">
        <f t="shared" si="274"/>
        <v>0</v>
      </c>
      <c r="AC177" s="468">
        <f t="shared" si="274"/>
        <v>0</v>
      </c>
      <c r="AD177" s="468">
        <f t="shared" si="274"/>
        <v>0</v>
      </c>
      <c r="AE177" s="468">
        <f t="shared" si="274"/>
        <v>0</v>
      </c>
      <c r="AF177" s="468">
        <f t="shared" si="274"/>
        <v>0</v>
      </c>
      <c r="AG177" s="468">
        <f t="shared" si="274"/>
        <v>0</v>
      </c>
      <c r="AH177" s="468">
        <f t="shared" si="274"/>
        <v>0</v>
      </c>
      <c r="AI177" s="468">
        <f t="shared" si="274"/>
        <v>0</v>
      </c>
      <c r="AJ177" s="468">
        <f t="shared" si="274"/>
        <v>2</v>
      </c>
      <c r="AK177" s="468">
        <f t="shared" si="274"/>
        <v>0</v>
      </c>
      <c r="AL177" s="468">
        <f t="shared" si="274"/>
        <v>3</v>
      </c>
      <c r="AM177" s="468">
        <f t="shared" si="274"/>
        <v>2</v>
      </c>
      <c r="AN177" s="468">
        <f t="shared" si="274"/>
        <v>4</v>
      </c>
      <c r="AO177" s="470">
        <f t="shared" si="274"/>
        <v>0</v>
      </c>
      <c r="AP177" s="430">
        <f t="shared" si="211"/>
        <v>11</v>
      </c>
      <c r="AQ177" s="194"/>
      <c r="AR177" s="440"/>
      <c r="AS177" s="526" t="str">
        <f t="shared" si="202"/>
        <v>Cuttlefish Bun</v>
      </c>
      <c r="AT177" s="538" t="str">
        <f t="shared" si="202"/>
        <v>BU19</v>
      </c>
      <c r="AU177" s="467">
        <f t="shared" ref="AU177:BJ177" si="275">AU20+AU98</f>
        <v>0</v>
      </c>
      <c r="AV177" s="468">
        <f t="shared" si="275"/>
        <v>0</v>
      </c>
      <c r="AW177" s="468">
        <f t="shared" si="275"/>
        <v>0</v>
      </c>
      <c r="AX177" s="468">
        <f t="shared" si="275"/>
        <v>0</v>
      </c>
      <c r="AY177" s="468">
        <f t="shared" si="275"/>
        <v>0</v>
      </c>
      <c r="AZ177" s="468">
        <f t="shared" si="275"/>
        <v>0</v>
      </c>
      <c r="BA177" s="468">
        <f t="shared" si="275"/>
        <v>0</v>
      </c>
      <c r="BB177" s="468">
        <f t="shared" si="275"/>
        <v>0</v>
      </c>
      <c r="BC177" s="468">
        <f t="shared" si="275"/>
        <v>0</v>
      </c>
      <c r="BD177" s="468">
        <f t="shared" si="275"/>
        <v>2</v>
      </c>
      <c r="BE177" s="468">
        <f t="shared" si="275"/>
        <v>2</v>
      </c>
      <c r="BF177" s="468">
        <f t="shared" si="275"/>
        <v>2</v>
      </c>
      <c r="BG177" s="468">
        <f t="shared" si="275"/>
        <v>3</v>
      </c>
      <c r="BH177" s="468">
        <f t="shared" si="275"/>
        <v>3</v>
      </c>
      <c r="BI177" s="468">
        <f t="shared" si="275"/>
        <v>3</v>
      </c>
      <c r="BJ177" s="470">
        <f t="shared" si="275"/>
        <v>0</v>
      </c>
      <c r="BK177" s="430">
        <f t="shared" si="213"/>
        <v>15</v>
      </c>
      <c r="BL177" s="194"/>
      <c r="BM177" s="440"/>
      <c r="BN177" s="526" t="str">
        <f t="shared" si="204"/>
        <v>Cuttlefish Bun</v>
      </c>
      <c r="BO177" s="538" t="str">
        <f t="shared" si="204"/>
        <v>BU19</v>
      </c>
      <c r="BP177" s="467">
        <f t="shared" ref="BP177:CE177" si="276">BP20+BP98</f>
        <v>0</v>
      </c>
      <c r="BQ177" s="468">
        <f t="shared" si="276"/>
        <v>0</v>
      </c>
      <c r="BR177" s="468">
        <f t="shared" si="276"/>
        <v>0</v>
      </c>
      <c r="BS177" s="468">
        <f t="shared" si="276"/>
        <v>0</v>
      </c>
      <c r="BT177" s="468">
        <f t="shared" si="276"/>
        <v>0</v>
      </c>
      <c r="BU177" s="468">
        <f t="shared" si="276"/>
        <v>0</v>
      </c>
      <c r="BV177" s="468">
        <f t="shared" si="276"/>
        <v>0</v>
      </c>
      <c r="BW177" s="468">
        <f t="shared" si="276"/>
        <v>0</v>
      </c>
      <c r="BX177" s="468">
        <f t="shared" si="276"/>
        <v>0</v>
      </c>
      <c r="BY177" s="468">
        <f t="shared" si="276"/>
        <v>2</v>
      </c>
      <c r="BZ177" s="468">
        <f t="shared" si="276"/>
        <v>2</v>
      </c>
      <c r="CA177" s="468">
        <f t="shared" si="276"/>
        <v>2</v>
      </c>
      <c r="CB177" s="468">
        <f t="shared" si="276"/>
        <v>3</v>
      </c>
      <c r="CC177" s="468">
        <f t="shared" si="276"/>
        <v>3</v>
      </c>
      <c r="CD177" s="468">
        <f t="shared" si="276"/>
        <v>3</v>
      </c>
      <c r="CE177" s="470">
        <f t="shared" si="276"/>
        <v>0</v>
      </c>
      <c r="CF177" s="430">
        <f t="shared" si="215"/>
        <v>15</v>
      </c>
      <c r="CG177" s="194"/>
      <c r="CH177" s="440"/>
      <c r="CI177" s="526" t="str">
        <f t="shared" si="206"/>
        <v>Cuttlefish Bun</v>
      </c>
      <c r="CJ177" s="538" t="str">
        <f t="shared" si="206"/>
        <v>BU19</v>
      </c>
      <c r="CK177" s="467">
        <f t="shared" ref="CK177:CZ177" si="277">CK20+CK98</f>
        <v>0</v>
      </c>
      <c r="CL177" s="468">
        <f t="shared" si="277"/>
        <v>0</v>
      </c>
      <c r="CM177" s="468">
        <f t="shared" si="277"/>
        <v>0</v>
      </c>
      <c r="CN177" s="468">
        <f t="shared" si="277"/>
        <v>0</v>
      </c>
      <c r="CO177" s="468">
        <f t="shared" si="277"/>
        <v>0</v>
      </c>
      <c r="CP177" s="468">
        <f t="shared" si="277"/>
        <v>0</v>
      </c>
      <c r="CQ177" s="468">
        <f t="shared" si="277"/>
        <v>0</v>
      </c>
      <c r="CR177" s="468">
        <f t="shared" si="277"/>
        <v>0</v>
      </c>
      <c r="CS177" s="468">
        <f t="shared" si="277"/>
        <v>0</v>
      </c>
      <c r="CT177" s="468">
        <f t="shared" si="277"/>
        <v>0</v>
      </c>
      <c r="CU177" s="468">
        <f t="shared" si="277"/>
        <v>0</v>
      </c>
      <c r="CV177" s="468">
        <f t="shared" si="277"/>
        <v>0</v>
      </c>
      <c r="CW177" s="468">
        <f t="shared" si="277"/>
        <v>0</v>
      </c>
      <c r="CX177" s="468">
        <f t="shared" si="277"/>
        <v>0</v>
      </c>
      <c r="CY177" s="468">
        <f t="shared" si="277"/>
        <v>0</v>
      </c>
      <c r="CZ177" s="470">
        <f t="shared" si="277"/>
        <v>0</v>
      </c>
      <c r="DA177" s="430">
        <f t="shared" si="217"/>
        <v>0</v>
      </c>
      <c r="DB177" s="194"/>
      <c r="DC177" s="5"/>
      <c r="DG177" s="5"/>
      <c r="DH177" s="5"/>
      <c r="DI177" s="5"/>
      <c r="DJ177" s="5"/>
      <c r="DK177" s="5"/>
      <c r="DL177" s="5"/>
      <c r="DM177" s="5"/>
      <c r="DN177" s="5"/>
      <c r="DO177" s="5"/>
      <c r="DP177" s="5"/>
      <c r="DQ177" s="5"/>
      <c r="DR177" s="5"/>
      <c r="DS177" s="5"/>
      <c r="DT177" s="5"/>
      <c r="DU177" s="5"/>
      <c r="DW177" s="5"/>
      <c r="EA177" s="5"/>
      <c r="EB177" s="5"/>
      <c r="EC177" s="5"/>
      <c r="ED177" s="5"/>
      <c r="EE177" s="5"/>
      <c r="EF177" s="5"/>
      <c r="EG177" s="5"/>
      <c r="EH177" s="5"/>
      <c r="EI177" s="5"/>
      <c r="EJ177" s="5"/>
      <c r="EK177" s="5"/>
      <c r="EL177" s="5"/>
      <c r="EM177" s="5"/>
      <c r="EN177" s="5"/>
      <c r="EO177" s="5"/>
      <c r="EQ177" s="5"/>
      <c r="EU177" s="5"/>
      <c r="EV177" s="5"/>
      <c r="EW177" s="5"/>
      <c r="EX177" s="5"/>
      <c r="EY177" s="5"/>
      <c r="EZ177" s="5"/>
      <c r="FA177" s="5"/>
      <c r="FB177" s="5"/>
      <c r="FC177" s="5"/>
      <c r="FD177" s="5"/>
      <c r="FE177" s="5"/>
      <c r="FF177" s="5"/>
      <c r="FG177" s="5"/>
      <c r="FH177" s="5"/>
      <c r="FI177" s="5"/>
    </row>
    <row r="178" spans="1:165" ht="20.100000000000001" customHeight="1" x14ac:dyDescent="0.25">
      <c r="A178" s="449"/>
      <c r="B178" s="526" t="str">
        <f t="shared" si="198"/>
        <v>Chicken Sausage Bun</v>
      </c>
      <c r="C178" s="538" t="str">
        <f t="shared" si="198"/>
        <v>BU13</v>
      </c>
      <c r="D178" s="467">
        <f t="shared" ref="D178:S178" si="278">D21+D99</f>
        <v>0</v>
      </c>
      <c r="E178" s="468">
        <f t="shared" si="278"/>
        <v>0</v>
      </c>
      <c r="F178" s="468">
        <f t="shared" si="278"/>
        <v>0</v>
      </c>
      <c r="G178" s="468">
        <f t="shared" si="278"/>
        <v>0</v>
      </c>
      <c r="H178" s="468">
        <f t="shared" si="278"/>
        <v>0</v>
      </c>
      <c r="I178" s="468">
        <f t="shared" si="278"/>
        <v>0</v>
      </c>
      <c r="J178" s="468">
        <f t="shared" si="278"/>
        <v>0</v>
      </c>
      <c r="K178" s="468">
        <f t="shared" si="278"/>
        <v>0</v>
      </c>
      <c r="L178" s="468">
        <f t="shared" si="278"/>
        <v>0</v>
      </c>
      <c r="M178" s="469">
        <f t="shared" si="278"/>
        <v>0</v>
      </c>
      <c r="N178" s="468">
        <f t="shared" si="278"/>
        <v>0</v>
      </c>
      <c r="O178" s="468">
        <f t="shared" si="278"/>
        <v>0</v>
      </c>
      <c r="P178" s="468">
        <f t="shared" si="278"/>
        <v>0</v>
      </c>
      <c r="Q178" s="468">
        <f t="shared" si="278"/>
        <v>0</v>
      </c>
      <c r="R178" s="468">
        <f t="shared" si="278"/>
        <v>0</v>
      </c>
      <c r="S178" s="470">
        <f t="shared" si="278"/>
        <v>0</v>
      </c>
      <c r="T178" s="430">
        <f t="shared" si="209"/>
        <v>0</v>
      </c>
      <c r="U178" s="194"/>
      <c r="W178" s="440"/>
      <c r="X178" s="526" t="str">
        <f t="shared" si="200"/>
        <v>Chicken Sausage Bun</v>
      </c>
      <c r="Y178" s="538" t="str">
        <f t="shared" si="200"/>
        <v>BU13</v>
      </c>
      <c r="Z178" s="467">
        <f t="shared" ref="Z178:AO178" si="279">Z21+Z99</f>
        <v>0</v>
      </c>
      <c r="AA178" s="468">
        <f t="shared" si="279"/>
        <v>0</v>
      </c>
      <c r="AB178" s="468">
        <f t="shared" si="279"/>
        <v>0</v>
      </c>
      <c r="AC178" s="468">
        <f t="shared" si="279"/>
        <v>0</v>
      </c>
      <c r="AD178" s="468">
        <f t="shared" si="279"/>
        <v>0</v>
      </c>
      <c r="AE178" s="468">
        <f t="shared" si="279"/>
        <v>0</v>
      </c>
      <c r="AF178" s="468">
        <f t="shared" si="279"/>
        <v>0</v>
      </c>
      <c r="AG178" s="468">
        <f t="shared" si="279"/>
        <v>0</v>
      </c>
      <c r="AH178" s="468">
        <f t="shared" si="279"/>
        <v>0</v>
      </c>
      <c r="AI178" s="469">
        <f t="shared" si="279"/>
        <v>0</v>
      </c>
      <c r="AJ178" s="468">
        <f t="shared" si="279"/>
        <v>0</v>
      </c>
      <c r="AK178" s="468">
        <f t="shared" si="279"/>
        <v>0</v>
      </c>
      <c r="AL178" s="468">
        <f t="shared" si="279"/>
        <v>0</v>
      </c>
      <c r="AM178" s="468">
        <f t="shared" si="279"/>
        <v>0</v>
      </c>
      <c r="AN178" s="468">
        <f t="shared" si="279"/>
        <v>0</v>
      </c>
      <c r="AO178" s="470">
        <f t="shared" si="279"/>
        <v>0</v>
      </c>
      <c r="AP178" s="430">
        <f t="shared" si="211"/>
        <v>0</v>
      </c>
      <c r="AQ178" s="194"/>
      <c r="AR178" s="440"/>
      <c r="AS178" s="526" t="str">
        <f t="shared" si="202"/>
        <v>Chicken Sausage Bun</v>
      </c>
      <c r="AT178" s="538" t="str">
        <f t="shared" si="202"/>
        <v>BU13</v>
      </c>
      <c r="AU178" s="467">
        <f t="shared" ref="AU178:BJ178" si="280">AU21+AU99</f>
        <v>0</v>
      </c>
      <c r="AV178" s="468">
        <f t="shared" si="280"/>
        <v>0</v>
      </c>
      <c r="AW178" s="468">
        <f t="shared" si="280"/>
        <v>0</v>
      </c>
      <c r="AX178" s="468">
        <f t="shared" si="280"/>
        <v>0</v>
      </c>
      <c r="AY178" s="468">
        <f t="shared" si="280"/>
        <v>0</v>
      </c>
      <c r="AZ178" s="468">
        <f t="shared" si="280"/>
        <v>0</v>
      </c>
      <c r="BA178" s="468">
        <f t="shared" si="280"/>
        <v>0</v>
      </c>
      <c r="BB178" s="468">
        <f t="shared" si="280"/>
        <v>0</v>
      </c>
      <c r="BC178" s="468">
        <f t="shared" si="280"/>
        <v>0</v>
      </c>
      <c r="BD178" s="469">
        <f t="shared" si="280"/>
        <v>0</v>
      </c>
      <c r="BE178" s="468">
        <f t="shared" si="280"/>
        <v>0</v>
      </c>
      <c r="BF178" s="468">
        <f t="shared" si="280"/>
        <v>0</v>
      </c>
      <c r="BG178" s="468">
        <f t="shared" si="280"/>
        <v>0</v>
      </c>
      <c r="BH178" s="468">
        <f t="shared" si="280"/>
        <v>0</v>
      </c>
      <c r="BI178" s="468">
        <f t="shared" si="280"/>
        <v>0</v>
      </c>
      <c r="BJ178" s="470">
        <f t="shared" si="280"/>
        <v>0</v>
      </c>
      <c r="BK178" s="430">
        <f t="shared" si="213"/>
        <v>0</v>
      </c>
      <c r="BL178" s="194"/>
      <c r="BM178" s="440"/>
      <c r="BN178" s="526" t="str">
        <f t="shared" si="204"/>
        <v>Chicken Sausage Bun</v>
      </c>
      <c r="BO178" s="538" t="str">
        <f t="shared" si="204"/>
        <v>BU13</v>
      </c>
      <c r="BP178" s="467">
        <f t="shared" ref="BP178:CE178" si="281">BP21+BP99</f>
        <v>0</v>
      </c>
      <c r="BQ178" s="468">
        <f t="shared" si="281"/>
        <v>0</v>
      </c>
      <c r="BR178" s="468">
        <f t="shared" si="281"/>
        <v>0</v>
      </c>
      <c r="BS178" s="468">
        <f t="shared" si="281"/>
        <v>0</v>
      </c>
      <c r="BT178" s="468">
        <f t="shared" si="281"/>
        <v>0</v>
      </c>
      <c r="BU178" s="468">
        <f t="shared" si="281"/>
        <v>0</v>
      </c>
      <c r="BV178" s="468">
        <f t="shared" si="281"/>
        <v>0</v>
      </c>
      <c r="BW178" s="468">
        <f t="shared" si="281"/>
        <v>0</v>
      </c>
      <c r="BX178" s="468">
        <f t="shared" si="281"/>
        <v>0</v>
      </c>
      <c r="BY178" s="469">
        <f t="shared" si="281"/>
        <v>0</v>
      </c>
      <c r="BZ178" s="468">
        <f t="shared" si="281"/>
        <v>0</v>
      </c>
      <c r="CA178" s="468">
        <f t="shared" si="281"/>
        <v>0</v>
      </c>
      <c r="CB178" s="468">
        <f t="shared" si="281"/>
        <v>0</v>
      </c>
      <c r="CC178" s="468">
        <f t="shared" si="281"/>
        <v>0</v>
      </c>
      <c r="CD178" s="468">
        <f t="shared" si="281"/>
        <v>0</v>
      </c>
      <c r="CE178" s="470">
        <f t="shared" si="281"/>
        <v>0</v>
      </c>
      <c r="CF178" s="430">
        <f t="shared" si="215"/>
        <v>0</v>
      </c>
      <c r="CG178" s="194"/>
      <c r="CH178" s="440"/>
      <c r="CI178" s="526" t="str">
        <f t="shared" si="206"/>
        <v>Chicken Sausage Bun</v>
      </c>
      <c r="CJ178" s="538" t="str">
        <f t="shared" si="206"/>
        <v>BU13</v>
      </c>
      <c r="CK178" s="467">
        <f t="shared" ref="CK178:CZ178" si="282">CK21+CK99</f>
        <v>0</v>
      </c>
      <c r="CL178" s="468">
        <f t="shared" si="282"/>
        <v>0</v>
      </c>
      <c r="CM178" s="468">
        <f t="shared" si="282"/>
        <v>0</v>
      </c>
      <c r="CN178" s="468">
        <f t="shared" si="282"/>
        <v>0</v>
      </c>
      <c r="CO178" s="468">
        <f t="shared" si="282"/>
        <v>0</v>
      </c>
      <c r="CP178" s="468">
        <f t="shared" si="282"/>
        <v>0</v>
      </c>
      <c r="CQ178" s="468">
        <f t="shared" si="282"/>
        <v>0</v>
      </c>
      <c r="CR178" s="468">
        <f t="shared" si="282"/>
        <v>20</v>
      </c>
      <c r="CS178" s="468">
        <f t="shared" si="282"/>
        <v>20</v>
      </c>
      <c r="CT178" s="469">
        <f t="shared" si="282"/>
        <v>20</v>
      </c>
      <c r="CU178" s="468">
        <f t="shared" si="282"/>
        <v>15</v>
      </c>
      <c r="CV178" s="468">
        <f t="shared" si="282"/>
        <v>40</v>
      </c>
      <c r="CW178" s="468">
        <f t="shared" si="282"/>
        <v>20</v>
      </c>
      <c r="CX178" s="468">
        <f t="shared" si="282"/>
        <v>20</v>
      </c>
      <c r="CY178" s="468">
        <f t="shared" si="282"/>
        <v>30</v>
      </c>
      <c r="CZ178" s="470">
        <f t="shared" si="282"/>
        <v>0</v>
      </c>
      <c r="DA178" s="430">
        <f t="shared" si="217"/>
        <v>185</v>
      </c>
      <c r="DB178" s="194"/>
      <c r="DC178" s="5"/>
      <c r="DG178" s="5"/>
      <c r="DH178" s="5"/>
      <c r="DI178" s="5"/>
      <c r="DJ178" s="5"/>
      <c r="DK178" s="5"/>
      <c r="DL178" s="5"/>
      <c r="DM178" s="5"/>
      <c r="DN178" s="5"/>
      <c r="DO178" s="5"/>
      <c r="DP178" s="5"/>
      <c r="DQ178" s="5"/>
      <c r="DR178" s="5"/>
      <c r="DS178" s="5"/>
      <c r="DT178" s="5"/>
      <c r="DU178" s="5"/>
      <c r="DW178" s="5"/>
      <c r="EA178" s="5"/>
      <c r="EB178" s="5"/>
      <c r="EC178" s="5"/>
      <c r="ED178" s="5"/>
      <c r="EE178" s="5"/>
      <c r="EF178" s="5"/>
      <c r="EG178" s="5"/>
      <c r="EH178" s="5"/>
      <c r="EI178" s="5"/>
      <c r="EJ178" s="5"/>
      <c r="EK178" s="5"/>
      <c r="EL178" s="5"/>
      <c r="EM178" s="5"/>
      <c r="EN178" s="5"/>
      <c r="EO178" s="5"/>
      <c r="EQ178" s="5"/>
      <c r="EU178" s="5"/>
      <c r="EV178" s="5"/>
      <c r="EW178" s="5"/>
      <c r="EX178" s="5"/>
      <c r="EY178" s="5"/>
      <c r="EZ178" s="5"/>
      <c r="FA178" s="5"/>
      <c r="FB178" s="5"/>
      <c r="FC178" s="5"/>
      <c r="FD178" s="5"/>
      <c r="FE178" s="5"/>
      <c r="FF178" s="5"/>
      <c r="FG178" s="5"/>
      <c r="FH178" s="5"/>
      <c r="FI178" s="5"/>
    </row>
    <row r="179" spans="1:165" ht="20.100000000000001" customHeight="1" x14ac:dyDescent="0.25">
      <c r="A179" s="449"/>
      <c r="B179" s="526" t="str">
        <f t="shared" si="198"/>
        <v>Egg Bun</v>
      </c>
      <c r="C179" s="538" t="str">
        <f t="shared" si="198"/>
        <v>BU14</v>
      </c>
      <c r="D179" s="467">
        <f t="shared" ref="D179:S179" si="283">D22+D100</f>
        <v>0</v>
      </c>
      <c r="E179" s="468">
        <f t="shared" si="283"/>
        <v>0</v>
      </c>
      <c r="F179" s="469">
        <f t="shared" si="283"/>
        <v>0</v>
      </c>
      <c r="G179" s="469">
        <f t="shared" si="283"/>
        <v>0</v>
      </c>
      <c r="H179" s="469">
        <f t="shared" si="283"/>
        <v>2</v>
      </c>
      <c r="I179" s="469">
        <f t="shared" si="283"/>
        <v>3</v>
      </c>
      <c r="J179" s="468">
        <f t="shared" si="283"/>
        <v>3</v>
      </c>
      <c r="K179" s="469">
        <f t="shared" si="283"/>
        <v>3</v>
      </c>
      <c r="L179" s="469">
        <f t="shared" si="283"/>
        <v>3</v>
      </c>
      <c r="M179" s="469">
        <f t="shared" si="283"/>
        <v>3</v>
      </c>
      <c r="N179" s="469">
        <f t="shared" si="283"/>
        <v>5</v>
      </c>
      <c r="O179" s="469">
        <f t="shared" si="283"/>
        <v>3</v>
      </c>
      <c r="P179" s="469">
        <f t="shared" si="283"/>
        <v>4</v>
      </c>
      <c r="Q179" s="469">
        <f t="shared" si="283"/>
        <v>4</v>
      </c>
      <c r="R179" s="469">
        <f t="shared" si="283"/>
        <v>7</v>
      </c>
      <c r="S179" s="470">
        <f t="shared" si="283"/>
        <v>0</v>
      </c>
      <c r="T179" s="430">
        <f t="shared" si="209"/>
        <v>40</v>
      </c>
      <c r="U179" s="194"/>
      <c r="W179" s="440"/>
      <c r="X179" s="526" t="str">
        <f t="shared" si="200"/>
        <v>Egg Bun</v>
      </c>
      <c r="Y179" s="538" t="str">
        <f t="shared" si="200"/>
        <v>BU14</v>
      </c>
      <c r="Z179" s="467">
        <f t="shared" ref="Z179:AO179" si="284">Z22+Z100</f>
        <v>0</v>
      </c>
      <c r="AA179" s="468">
        <f t="shared" si="284"/>
        <v>0</v>
      </c>
      <c r="AB179" s="469">
        <f t="shared" si="284"/>
        <v>0</v>
      </c>
      <c r="AC179" s="469">
        <f t="shared" si="284"/>
        <v>0</v>
      </c>
      <c r="AD179" s="469">
        <f t="shared" si="284"/>
        <v>2</v>
      </c>
      <c r="AE179" s="469">
        <f t="shared" si="284"/>
        <v>3</v>
      </c>
      <c r="AF179" s="468">
        <f t="shared" si="284"/>
        <v>3</v>
      </c>
      <c r="AG179" s="469">
        <f t="shared" si="284"/>
        <v>3</v>
      </c>
      <c r="AH179" s="469">
        <f t="shared" si="284"/>
        <v>3</v>
      </c>
      <c r="AI179" s="469">
        <f t="shared" si="284"/>
        <v>3</v>
      </c>
      <c r="AJ179" s="469">
        <f t="shared" si="284"/>
        <v>5</v>
      </c>
      <c r="AK179" s="469">
        <f t="shared" si="284"/>
        <v>3</v>
      </c>
      <c r="AL179" s="469">
        <f t="shared" si="284"/>
        <v>6</v>
      </c>
      <c r="AM179" s="469">
        <f t="shared" si="284"/>
        <v>6</v>
      </c>
      <c r="AN179" s="469">
        <f t="shared" si="284"/>
        <v>7</v>
      </c>
      <c r="AO179" s="470">
        <f t="shared" si="284"/>
        <v>0</v>
      </c>
      <c r="AP179" s="430">
        <f t="shared" si="211"/>
        <v>44</v>
      </c>
      <c r="AQ179" s="194"/>
      <c r="AR179" s="440"/>
      <c r="AS179" s="526" t="str">
        <f t="shared" si="202"/>
        <v>Egg Bun</v>
      </c>
      <c r="AT179" s="538" t="str">
        <f t="shared" si="202"/>
        <v>BU14</v>
      </c>
      <c r="AU179" s="467">
        <f t="shared" ref="AU179:BJ179" si="285">AU22+AU100</f>
        <v>0</v>
      </c>
      <c r="AV179" s="468">
        <f t="shared" si="285"/>
        <v>0</v>
      </c>
      <c r="AW179" s="469">
        <f t="shared" si="285"/>
        <v>0</v>
      </c>
      <c r="AX179" s="469">
        <f t="shared" si="285"/>
        <v>0</v>
      </c>
      <c r="AY179" s="469">
        <f t="shared" si="285"/>
        <v>2</v>
      </c>
      <c r="AZ179" s="469">
        <f t="shared" si="285"/>
        <v>3</v>
      </c>
      <c r="BA179" s="468">
        <f t="shared" si="285"/>
        <v>3</v>
      </c>
      <c r="BB179" s="469">
        <f t="shared" si="285"/>
        <v>3</v>
      </c>
      <c r="BC179" s="469">
        <f t="shared" si="285"/>
        <v>3</v>
      </c>
      <c r="BD179" s="469">
        <f t="shared" si="285"/>
        <v>3</v>
      </c>
      <c r="BE179" s="469">
        <f t="shared" si="285"/>
        <v>5</v>
      </c>
      <c r="BF179" s="469">
        <f t="shared" si="285"/>
        <v>5</v>
      </c>
      <c r="BG179" s="469">
        <f t="shared" si="285"/>
        <v>5</v>
      </c>
      <c r="BH179" s="469">
        <f t="shared" si="285"/>
        <v>8</v>
      </c>
      <c r="BI179" s="469">
        <f t="shared" si="285"/>
        <v>10</v>
      </c>
      <c r="BJ179" s="470">
        <f t="shared" si="285"/>
        <v>0</v>
      </c>
      <c r="BK179" s="430">
        <f t="shared" si="213"/>
        <v>50</v>
      </c>
      <c r="BL179" s="194"/>
      <c r="BM179" s="440"/>
      <c r="BN179" s="526" t="str">
        <f t="shared" si="204"/>
        <v>Egg Bun</v>
      </c>
      <c r="BO179" s="538" t="str">
        <f t="shared" si="204"/>
        <v>BU14</v>
      </c>
      <c r="BP179" s="467">
        <f t="shared" ref="BP179:CE179" si="286">BP22+BP100</f>
        <v>0</v>
      </c>
      <c r="BQ179" s="468">
        <f t="shared" si="286"/>
        <v>0</v>
      </c>
      <c r="BR179" s="469">
        <f t="shared" si="286"/>
        <v>0</v>
      </c>
      <c r="BS179" s="469">
        <f t="shared" si="286"/>
        <v>0</v>
      </c>
      <c r="BT179" s="469">
        <f t="shared" si="286"/>
        <v>2</v>
      </c>
      <c r="BU179" s="469">
        <f t="shared" si="286"/>
        <v>3</v>
      </c>
      <c r="BV179" s="468">
        <f t="shared" si="286"/>
        <v>3</v>
      </c>
      <c r="BW179" s="469">
        <f t="shared" si="286"/>
        <v>3</v>
      </c>
      <c r="BX179" s="469">
        <f t="shared" si="286"/>
        <v>3</v>
      </c>
      <c r="BY179" s="469">
        <f t="shared" si="286"/>
        <v>3</v>
      </c>
      <c r="BZ179" s="469">
        <f t="shared" si="286"/>
        <v>5</v>
      </c>
      <c r="CA179" s="469">
        <f t="shared" si="286"/>
        <v>3</v>
      </c>
      <c r="CB179" s="469">
        <f t="shared" si="286"/>
        <v>6</v>
      </c>
      <c r="CC179" s="469">
        <f t="shared" si="286"/>
        <v>6</v>
      </c>
      <c r="CD179" s="469">
        <f t="shared" si="286"/>
        <v>9</v>
      </c>
      <c r="CE179" s="470">
        <f t="shared" si="286"/>
        <v>0</v>
      </c>
      <c r="CF179" s="430">
        <f t="shared" si="215"/>
        <v>46</v>
      </c>
      <c r="CG179" s="194"/>
      <c r="CH179" s="440"/>
      <c r="CI179" s="526" t="str">
        <f t="shared" si="206"/>
        <v>Egg Bun</v>
      </c>
      <c r="CJ179" s="538" t="str">
        <f t="shared" si="206"/>
        <v>BU14</v>
      </c>
      <c r="CK179" s="467">
        <f t="shared" ref="CK179:CZ179" si="287">CK22+CK100</f>
        <v>0</v>
      </c>
      <c r="CL179" s="468">
        <f t="shared" si="287"/>
        <v>0</v>
      </c>
      <c r="CM179" s="469">
        <f t="shared" si="287"/>
        <v>0</v>
      </c>
      <c r="CN179" s="469">
        <f t="shared" si="287"/>
        <v>0</v>
      </c>
      <c r="CO179" s="469">
        <f t="shared" si="287"/>
        <v>0</v>
      </c>
      <c r="CP179" s="469">
        <f t="shared" si="287"/>
        <v>0</v>
      </c>
      <c r="CQ179" s="468">
        <f t="shared" si="287"/>
        <v>0</v>
      </c>
      <c r="CR179" s="469">
        <f t="shared" si="287"/>
        <v>35</v>
      </c>
      <c r="CS179" s="469">
        <f t="shared" si="287"/>
        <v>20</v>
      </c>
      <c r="CT179" s="469">
        <f t="shared" si="287"/>
        <v>20</v>
      </c>
      <c r="CU179" s="469">
        <f t="shared" si="287"/>
        <v>20</v>
      </c>
      <c r="CV179" s="469">
        <f t="shared" si="287"/>
        <v>45</v>
      </c>
      <c r="CW179" s="469">
        <f t="shared" si="287"/>
        <v>40</v>
      </c>
      <c r="CX179" s="469">
        <f t="shared" si="287"/>
        <v>30</v>
      </c>
      <c r="CY179" s="469">
        <f t="shared" si="287"/>
        <v>45</v>
      </c>
      <c r="CZ179" s="470">
        <f t="shared" si="287"/>
        <v>0</v>
      </c>
      <c r="DA179" s="430">
        <f t="shared" si="217"/>
        <v>255</v>
      </c>
      <c r="DB179" s="194"/>
      <c r="DC179" s="5"/>
      <c r="DG179" s="5"/>
      <c r="DH179" s="5"/>
      <c r="DI179" s="5"/>
      <c r="DJ179" s="5"/>
      <c r="DK179" s="5"/>
      <c r="DL179" s="5"/>
      <c r="DM179" s="5"/>
      <c r="DN179" s="5"/>
      <c r="DO179" s="5"/>
      <c r="DP179" s="5"/>
      <c r="DQ179" s="5"/>
      <c r="DR179" s="5"/>
      <c r="DS179" s="5"/>
      <c r="DT179" s="5"/>
      <c r="DU179" s="5"/>
      <c r="DW179" s="5"/>
      <c r="EA179" s="5"/>
      <c r="EB179" s="5"/>
      <c r="EC179" s="5"/>
      <c r="ED179" s="5"/>
      <c r="EE179" s="5"/>
      <c r="EF179" s="5"/>
      <c r="EG179" s="5"/>
      <c r="EH179" s="5"/>
      <c r="EI179" s="5"/>
      <c r="EJ179" s="5"/>
      <c r="EK179" s="5"/>
      <c r="EL179" s="5"/>
      <c r="EM179" s="5"/>
      <c r="EN179" s="5"/>
      <c r="EO179" s="5"/>
      <c r="EQ179" s="5"/>
      <c r="EU179" s="5"/>
      <c r="EV179" s="5"/>
      <c r="EW179" s="5"/>
      <c r="EX179" s="5"/>
      <c r="EY179" s="5"/>
      <c r="EZ179" s="5"/>
      <c r="FA179" s="5"/>
      <c r="FB179" s="5"/>
      <c r="FC179" s="5"/>
      <c r="FD179" s="5"/>
      <c r="FE179" s="5"/>
      <c r="FF179" s="5"/>
      <c r="FG179" s="5"/>
      <c r="FH179" s="5"/>
      <c r="FI179" s="5"/>
    </row>
    <row r="180" spans="1:165" ht="20.100000000000001" customHeight="1" x14ac:dyDescent="0.25">
      <c r="A180" s="449"/>
      <c r="B180" s="526" t="str">
        <f t="shared" si="198"/>
        <v>Omelette Bun</v>
      </c>
      <c r="C180" s="538" t="str">
        <f t="shared" si="198"/>
        <v>BU15</v>
      </c>
      <c r="D180" s="467">
        <f t="shared" ref="D180:S180" si="288">D23+D101</f>
        <v>0</v>
      </c>
      <c r="E180" s="468">
        <f t="shared" si="288"/>
        <v>0</v>
      </c>
      <c r="F180" s="468">
        <f t="shared" si="288"/>
        <v>0</v>
      </c>
      <c r="G180" s="468">
        <f t="shared" si="288"/>
        <v>0</v>
      </c>
      <c r="H180" s="468">
        <f t="shared" si="288"/>
        <v>0</v>
      </c>
      <c r="I180" s="468">
        <f t="shared" si="288"/>
        <v>0</v>
      </c>
      <c r="J180" s="468">
        <f t="shared" si="288"/>
        <v>0</v>
      </c>
      <c r="K180" s="468">
        <f t="shared" si="288"/>
        <v>0</v>
      </c>
      <c r="L180" s="468">
        <f t="shared" si="288"/>
        <v>0</v>
      </c>
      <c r="M180" s="469">
        <f t="shared" si="288"/>
        <v>0</v>
      </c>
      <c r="N180" s="468">
        <f t="shared" si="288"/>
        <v>0</v>
      </c>
      <c r="O180" s="468">
        <f t="shared" si="288"/>
        <v>0</v>
      </c>
      <c r="P180" s="468">
        <f t="shared" si="288"/>
        <v>0</v>
      </c>
      <c r="Q180" s="468">
        <f t="shared" si="288"/>
        <v>0</v>
      </c>
      <c r="R180" s="468">
        <f t="shared" si="288"/>
        <v>0</v>
      </c>
      <c r="S180" s="470">
        <f t="shared" si="288"/>
        <v>0</v>
      </c>
      <c r="T180" s="430">
        <f t="shared" si="209"/>
        <v>0</v>
      </c>
      <c r="U180" s="194"/>
      <c r="W180" s="440"/>
      <c r="X180" s="526" t="str">
        <f t="shared" si="200"/>
        <v>Omelette Bun</v>
      </c>
      <c r="Y180" s="538" t="str">
        <f t="shared" si="200"/>
        <v>BU15</v>
      </c>
      <c r="Z180" s="467">
        <f t="shared" ref="Z180:AO180" si="289">Z23+Z101</f>
        <v>0</v>
      </c>
      <c r="AA180" s="468">
        <f t="shared" si="289"/>
        <v>0</v>
      </c>
      <c r="AB180" s="468">
        <f t="shared" si="289"/>
        <v>0</v>
      </c>
      <c r="AC180" s="468">
        <f t="shared" si="289"/>
        <v>0</v>
      </c>
      <c r="AD180" s="468">
        <f t="shared" si="289"/>
        <v>0</v>
      </c>
      <c r="AE180" s="468">
        <f t="shared" si="289"/>
        <v>0</v>
      </c>
      <c r="AF180" s="468">
        <f t="shared" si="289"/>
        <v>0</v>
      </c>
      <c r="AG180" s="468">
        <f t="shared" si="289"/>
        <v>0</v>
      </c>
      <c r="AH180" s="468">
        <f t="shared" si="289"/>
        <v>0</v>
      </c>
      <c r="AI180" s="469">
        <f t="shared" si="289"/>
        <v>0</v>
      </c>
      <c r="AJ180" s="468">
        <f t="shared" si="289"/>
        <v>0</v>
      </c>
      <c r="AK180" s="468">
        <f t="shared" si="289"/>
        <v>0</v>
      </c>
      <c r="AL180" s="468">
        <f t="shared" si="289"/>
        <v>0</v>
      </c>
      <c r="AM180" s="468">
        <f t="shared" si="289"/>
        <v>0</v>
      </c>
      <c r="AN180" s="468">
        <f t="shared" si="289"/>
        <v>0</v>
      </c>
      <c r="AO180" s="470">
        <f t="shared" si="289"/>
        <v>0</v>
      </c>
      <c r="AP180" s="430">
        <f t="shared" si="211"/>
        <v>0</v>
      </c>
      <c r="AQ180" s="194"/>
      <c r="AR180" s="440"/>
      <c r="AS180" s="526" t="str">
        <f t="shared" si="202"/>
        <v>Omelette Bun</v>
      </c>
      <c r="AT180" s="538" t="str">
        <f t="shared" si="202"/>
        <v>BU15</v>
      </c>
      <c r="AU180" s="467">
        <f t="shared" ref="AU180:BJ180" si="290">AU23+AU101</f>
        <v>0</v>
      </c>
      <c r="AV180" s="468">
        <f t="shared" si="290"/>
        <v>0</v>
      </c>
      <c r="AW180" s="468">
        <f t="shared" si="290"/>
        <v>0</v>
      </c>
      <c r="AX180" s="468">
        <f t="shared" si="290"/>
        <v>0</v>
      </c>
      <c r="AY180" s="468">
        <f t="shared" si="290"/>
        <v>0</v>
      </c>
      <c r="AZ180" s="468">
        <f t="shared" si="290"/>
        <v>0</v>
      </c>
      <c r="BA180" s="468">
        <f t="shared" si="290"/>
        <v>0</v>
      </c>
      <c r="BB180" s="468">
        <f t="shared" si="290"/>
        <v>3</v>
      </c>
      <c r="BC180" s="468">
        <f t="shared" si="290"/>
        <v>0</v>
      </c>
      <c r="BD180" s="469">
        <f t="shared" si="290"/>
        <v>0</v>
      </c>
      <c r="BE180" s="468">
        <f t="shared" si="290"/>
        <v>0</v>
      </c>
      <c r="BF180" s="468">
        <f t="shared" si="290"/>
        <v>5</v>
      </c>
      <c r="BG180" s="468">
        <f t="shared" si="290"/>
        <v>5</v>
      </c>
      <c r="BH180" s="468">
        <f t="shared" si="290"/>
        <v>8</v>
      </c>
      <c r="BI180" s="468">
        <f t="shared" si="290"/>
        <v>9</v>
      </c>
      <c r="BJ180" s="470">
        <f t="shared" si="290"/>
        <v>0</v>
      </c>
      <c r="BK180" s="430">
        <f t="shared" si="213"/>
        <v>30</v>
      </c>
      <c r="BL180" s="194"/>
      <c r="BM180" s="440"/>
      <c r="BN180" s="526" t="str">
        <f t="shared" si="204"/>
        <v>Omelette Bun</v>
      </c>
      <c r="BO180" s="538" t="str">
        <f t="shared" si="204"/>
        <v>BU15</v>
      </c>
      <c r="BP180" s="467">
        <f t="shared" ref="BP180:CE180" si="291">BP23+BP101</f>
        <v>0</v>
      </c>
      <c r="BQ180" s="468">
        <f t="shared" si="291"/>
        <v>0</v>
      </c>
      <c r="BR180" s="468">
        <f t="shared" si="291"/>
        <v>0</v>
      </c>
      <c r="BS180" s="468">
        <f t="shared" si="291"/>
        <v>0</v>
      </c>
      <c r="BT180" s="468">
        <f t="shared" si="291"/>
        <v>0</v>
      </c>
      <c r="BU180" s="468">
        <f t="shared" si="291"/>
        <v>0</v>
      </c>
      <c r="BV180" s="468">
        <f t="shared" si="291"/>
        <v>0</v>
      </c>
      <c r="BW180" s="468">
        <f t="shared" si="291"/>
        <v>3</v>
      </c>
      <c r="BX180" s="468">
        <f t="shared" si="291"/>
        <v>0</v>
      </c>
      <c r="BY180" s="469">
        <f t="shared" si="291"/>
        <v>0</v>
      </c>
      <c r="BZ180" s="468">
        <f t="shared" si="291"/>
        <v>0</v>
      </c>
      <c r="CA180" s="468">
        <f t="shared" si="291"/>
        <v>5</v>
      </c>
      <c r="CB180" s="468">
        <f t="shared" si="291"/>
        <v>5</v>
      </c>
      <c r="CC180" s="468">
        <f t="shared" si="291"/>
        <v>8</v>
      </c>
      <c r="CD180" s="468">
        <f t="shared" si="291"/>
        <v>9</v>
      </c>
      <c r="CE180" s="470">
        <f t="shared" si="291"/>
        <v>0</v>
      </c>
      <c r="CF180" s="430">
        <f t="shared" si="215"/>
        <v>30</v>
      </c>
      <c r="CG180" s="194"/>
      <c r="CH180" s="440"/>
      <c r="CI180" s="526" t="str">
        <f t="shared" si="206"/>
        <v>Omelette Bun</v>
      </c>
      <c r="CJ180" s="538" t="str">
        <f t="shared" si="206"/>
        <v>BU15</v>
      </c>
      <c r="CK180" s="467">
        <f t="shared" ref="CK180:CZ180" si="292">CK23+CK101</f>
        <v>0</v>
      </c>
      <c r="CL180" s="468">
        <f t="shared" si="292"/>
        <v>0</v>
      </c>
      <c r="CM180" s="468">
        <f t="shared" si="292"/>
        <v>0</v>
      </c>
      <c r="CN180" s="468">
        <f t="shared" si="292"/>
        <v>0</v>
      </c>
      <c r="CO180" s="468">
        <f t="shared" si="292"/>
        <v>0</v>
      </c>
      <c r="CP180" s="468">
        <f t="shared" si="292"/>
        <v>0</v>
      </c>
      <c r="CQ180" s="468">
        <f t="shared" si="292"/>
        <v>0</v>
      </c>
      <c r="CR180" s="468">
        <f t="shared" si="292"/>
        <v>20</v>
      </c>
      <c r="CS180" s="468">
        <f t="shared" si="292"/>
        <v>10</v>
      </c>
      <c r="CT180" s="469">
        <f t="shared" si="292"/>
        <v>10</v>
      </c>
      <c r="CU180" s="468">
        <f t="shared" si="292"/>
        <v>10</v>
      </c>
      <c r="CV180" s="468">
        <f t="shared" si="292"/>
        <v>25</v>
      </c>
      <c r="CW180" s="468">
        <f t="shared" si="292"/>
        <v>20</v>
      </c>
      <c r="CX180" s="468">
        <f t="shared" si="292"/>
        <v>20</v>
      </c>
      <c r="CY180" s="468">
        <f t="shared" si="292"/>
        <v>25</v>
      </c>
      <c r="CZ180" s="470">
        <f t="shared" si="292"/>
        <v>0</v>
      </c>
      <c r="DA180" s="430">
        <f t="shared" si="217"/>
        <v>140</v>
      </c>
      <c r="DB180" s="194"/>
      <c r="DC180" s="5"/>
      <c r="DG180" s="5"/>
      <c r="DH180" s="5"/>
      <c r="DI180" s="5"/>
      <c r="DJ180" s="5"/>
      <c r="DK180" s="5"/>
      <c r="DL180" s="5"/>
      <c r="DM180" s="5"/>
      <c r="DN180" s="5"/>
      <c r="DO180" s="5"/>
      <c r="DP180" s="5"/>
      <c r="DQ180" s="5"/>
      <c r="DR180" s="5"/>
      <c r="DS180" s="5"/>
      <c r="DT180" s="5"/>
      <c r="DU180" s="5"/>
      <c r="DW180" s="5"/>
      <c r="EA180" s="5"/>
      <c r="EB180" s="5"/>
      <c r="EC180" s="5"/>
      <c r="ED180" s="5"/>
      <c r="EE180" s="5"/>
      <c r="EF180" s="5"/>
      <c r="EG180" s="5"/>
      <c r="EH180" s="5"/>
      <c r="EI180" s="5"/>
      <c r="EJ180" s="5"/>
      <c r="EK180" s="5"/>
      <c r="EL180" s="5"/>
      <c r="EM180" s="5"/>
      <c r="EN180" s="5"/>
      <c r="EO180" s="5"/>
      <c r="EQ180" s="5"/>
      <c r="EU180" s="5"/>
      <c r="EV180" s="5"/>
      <c r="EW180" s="5"/>
      <c r="EX180" s="5"/>
      <c r="EY180" s="5"/>
      <c r="EZ180" s="5"/>
      <c r="FA180" s="5"/>
      <c r="FB180" s="5"/>
      <c r="FC180" s="5"/>
      <c r="FD180" s="5"/>
      <c r="FE180" s="5"/>
      <c r="FF180" s="5"/>
      <c r="FG180" s="5"/>
      <c r="FH180" s="5"/>
      <c r="FI180" s="5"/>
    </row>
    <row r="181" spans="1:165" ht="20.100000000000001" customHeight="1" x14ac:dyDescent="0.25">
      <c r="A181" s="449"/>
      <c r="B181" s="526" t="str">
        <f t="shared" si="198"/>
        <v>Egg Burger</v>
      </c>
      <c r="C181" s="538" t="str">
        <f t="shared" si="198"/>
        <v>BU16</v>
      </c>
      <c r="D181" s="467">
        <f t="shared" ref="D181:S181" si="293">D24+D102</f>
        <v>0</v>
      </c>
      <c r="E181" s="468">
        <f t="shared" si="293"/>
        <v>0</v>
      </c>
      <c r="F181" s="468">
        <f t="shared" si="293"/>
        <v>0</v>
      </c>
      <c r="G181" s="468">
        <f t="shared" si="293"/>
        <v>0</v>
      </c>
      <c r="H181" s="468">
        <f t="shared" si="293"/>
        <v>0</v>
      </c>
      <c r="I181" s="468">
        <f t="shared" si="293"/>
        <v>0</v>
      </c>
      <c r="J181" s="468">
        <f t="shared" si="293"/>
        <v>0</v>
      </c>
      <c r="K181" s="468">
        <f t="shared" si="293"/>
        <v>0</v>
      </c>
      <c r="L181" s="468">
        <f t="shared" si="293"/>
        <v>0</v>
      </c>
      <c r="M181" s="468">
        <f t="shared" si="293"/>
        <v>0</v>
      </c>
      <c r="N181" s="468">
        <f t="shared" si="293"/>
        <v>0</v>
      </c>
      <c r="O181" s="468">
        <f t="shared" si="293"/>
        <v>0</v>
      </c>
      <c r="P181" s="468">
        <f t="shared" si="293"/>
        <v>0</v>
      </c>
      <c r="Q181" s="468">
        <f t="shared" si="293"/>
        <v>0</v>
      </c>
      <c r="R181" s="468">
        <f t="shared" si="293"/>
        <v>0</v>
      </c>
      <c r="S181" s="470">
        <f t="shared" si="293"/>
        <v>0</v>
      </c>
      <c r="T181" s="430">
        <f t="shared" si="209"/>
        <v>0</v>
      </c>
      <c r="U181" s="194"/>
      <c r="W181" s="440"/>
      <c r="X181" s="526" t="str">
        <f t="shared" si="200"/>
        <v>Egg Burger</v>
      </c>
      <c r="Y181" s="538" t="str">
        <f t="shared" si="200"/>
        <v>BU16</v>
      </c>
      <c r="Z181" s="467">
        <f t="shared" ref="Z181:AO181" si="294">Z24+Z102</f>
        <v>0</v>
      </c>
      <c r="AA181" s="468">
        <f t="shared" si="294"/>
        <v>0</v>
      </c>
      <c r="AB181" s="468">
        <f t="shared" si="294"/>
        <v>0</v>
      </c>
      <c r="AC181" s="468">
        <f t="shared" si="294"/>
        <v>0</v>
      </c>
      <c r="AD181" s="468">
        <f t="shared" si="294"/>
        <v>0</v>
      </c>
      <c r="AE181" s="468">
        <f t="shared" si="294"/>
        <v>0</v>
      </c>
      <c r="AF181" s="468">
        <f t="shared" si="294"/>
        <v>0</v>
      </c>
      <c r="AG181" s="468">
        <f t="shared" si="294"/>
        <v>0</v>
      </c>
      <c r="AH181" s="468">
        <f t="shared" si="294"/>
        <v>0</v>
      </c>
      <c r="AI181" s="468">
        <f t="shared" si="294"/>
        <v>0</v>
      </c>
      <c r="AJ181" s="468">
        <f t="shared" si="294"/>
        <v>2</v>
      </c>
      <c r="AK181" s="468">
        <f t="shared" si="294"/>
        <v>0</v>
      </c>
      <c r="AL181" s="468">
        <f t="shared" si="294"/>
        <v>3</v>
      </c>
      <c r="AM181" s="468">
        <f t="shared" si="294"/>
        <v>2</v>
      </c>
      <c r="AN181" s="468">
        <f t="shared" si="294"/>
        <v>4</v>
      </c>
      <c r="AO181" s="470">
        <f t="shared" si="294"/>
        <v>0</v>
      </c>
      <c r="AP181" s="430">
        <f t="shared" si="211"/>
        <v>11</v>
      </c>
      <c r="AQ181" s="194"/>
      <c r="AR181" s="440"/>
      <c r="AS181" s="526" t="str">
        <f t="shared" si="202"/>
        <v>Egg Burger</v>
      </c>
      <c r="AT181" s="538" t="str">
        <f t="shared" si="202"/>
        <v>BU16</v>
      </c>
      <c r="AU181" s="467">
        <f t="shared" ref="AU181:BJ181" si="295">AU24+AU102</f>
        <v>0</v>
      </c>
      <c r="AV181" s="468">
        <f t="shared" si="295"/>
        <v>0</v>
      </c>
      <c r="AW181" s="468">
        <f t="shared" si="295"/>
        <v>0</v>
      </c>
      <c r="AX181" s="468">
        <f t="shared" si="295"/>
        <v>0</v>
      </c>
      <c r="AY181" s="468">
        <f t="shared" si="295"/>
        <v>0</v>
      </c>
      <c r="AZ181" s="468">
        <f t="shared" si="295"/>
        <v>0</v>
      </c>
      <c r="BA181" s="468">
        <f t="shared" si="295"/>
        <v>0</v>
      </c>
      <c r="BB181" s="468">
        <f t="shared" si="295"/>
        <v>0</v>
      </c>
      <c r="BC181" s="468">
        <f t="shared" si="295"/>
        <v>0</v>
      </c>
      <c r="BD181" s="468">
        <f t="shared" si="295"/>
        <v>2</v>
      </c>
      <c r="BE181" s="468">
        <f t="shared" si="295"/>
        <v>2</v>
      </c>
      <c r="BF181" s="468">
        <f t="shared" si="295"/>
        <v>2</v>
      </c>
      <c r="BG181" s="468">
        <f t="shared" si="295"/>
        <v>3</v>
      </c>
      <c r="BH181" s="468">
        <f t="shared" si="295"/>
        <v>3</v>
      </c>
      <c r="BI181" s="468">
        <f t="shared" si="295"/>
        <v>3</v>
      </c>
      <c r="BJ181" s="470">
        <f t="shared" si="295"/>
        <v>0</v>
      </c>
      <c r="BK181" s="430">
        <f t="shared" si="213"/>
        <v>15</v>
      </c>
      <c r="BL181" s="194"/>
      <c r="BM181" s="440"/>
      <c r="BN181" s="526" t="str">
        <f t="shared" si="204"/>
        <v>Egg Burger</v>
      </c>
      <c r="BO181" s="538" t="str">
        <f t="shared" si="204"/>
        <v>BU16</v>
      </c>
      <c r="BP181" s="467">
        <f t="shared" ref="BP181:CE181" si="296">BP24+BP102</f>
        <v>0</v>
      </c>
      <c r="BQ181" s="468">
        <f t="shared" si="296"/>
        <v>0</v>
      </c>
      <c r="BR181" s="468">
        <f t="shared" si="296"/>
        <v>0</v>
      </c>
      <c r="BS181" s="468">
        <f t="shared" si="296"/>
        <v>0</v>
      </c>
      <c r="BT181" s="468">
        <f t="shared" si="296"/>
        <v>0</v>
      </c>
      <c r="BU181" s="468">
        <f t="shared" si="296"/>
        <v>0</v>
      </c>
      <c r="BV181" s="468">
        <f t="shared" si="296"/>
        <v>0</v>
      </c>
      <c r="BW181" s="468">
        <f t="shared" si="296"/>
        <v>0</v>
      </c>
      <c r="BX181" s="468">
        <f t="shared" si="296"/>
        <v>0</v>
      </c>
      <c r="BY181" s="468">
        <f t="shared" si="296"/>
        <v>2</v>
      </c>
      <c r="BZ181" s="468">
        <f t="shared" si="296"/>
        <v>2</v>
      </c>
      <c r="CA181" s="468">
        <f t="shared" si="296"/>
        <v>2</v>
      </c>
      <c r="CB181" s="468">
        <f t="shared" si="296"/>
        <v>3</v>
      </c>
      <c r="CC181" s="468">
        <f t="shared" si="296"/>
        <v>3</v>
      </c>
      <c r="CD181" s="468">
        <f t="shared" si="296"/>
        <v>3</v>
      </c>
      <c r="CE181" s="470">
        <f t="shared" si="296"/>
        <v>0</v>
      </c>
      <c r="CF181" s="430">
        <f t="shared" si="215"/>
        <v>15</v>
      </c>
      <c r="CG181" s="194"/>
      <c r="CH181" s="440"/>
      <c r="CI181" s="526" t="str">
        <f t="shared" si="206"/>
        <v>Egg Burger</v>
      </c>
      <c r="CJ181" s="538" t="str">
        <f t="shared" si="206"/>
        <v>BU16</v>
      </c>
      <c r="CK181" s="467">
        <f t="shared" ref="CK181:CZ181" si="297">CK24+CK102</f>
        <v>0</v>
      </c>
      <c r="CL181" s="468">
        <f t="shared" si="297"/>
        <v>0</v>
      </c>
      <c r="CM181" s="468">
        <f t="shared" si="297"/>
        <v>0</v>
      </c>
      <c r="CN181" s="468">
        <f t="shared" si="297"/>
        <v>0</v>
      </c>
      <c r="CO181" s="468">
        <f t="shared" si="297"/>
        <v>0</v>
      </c>
      <c r="CP181" s="468">
        <f t="shared" si="297"/>
        <v>0</v>
      </c>
      <c r="CQ181" s="468">
        <f t="shared" si="297"/>
        <v>0</v>
      </c>
      <c r="CR181" s="468">
        <f t="shared" si="297"/>
        <v>0</v>
      </c>
      <c r="CS181" s="468">
        <f t="shared" si="297"/>
        <v>0</v>
      </c>
      <c r="CT181" s="468">
        <f t="shared" si="297"/>
        <v>0</v>
      </c>
      <c r="CU181" s="468">
        <f t="shared" si="297"/>
        <v>0</v>
      </c>
      <c r="CV181" s="468">
        <f t="shared" si="297"/>
        <v>0</v>
      </c>
      <c r="CW181" s="468">
        <f t="shared" si="297"/>
        <v>0</v>
      </c>
      <c r="CX181" s="468">
        <f t="shared" si="297"/>
        <v>0</v>
      </c>
      <c r="CY181" s="468">
        <f t="shared" si="297"/>
        <v>5</v>
      </c>
      <c r="CZ181" s="470">
        <f t="shared" si="297"/>
        <v>0</v>
      </c>
      <c r="DA181" s="430">
        <f t="shared" si="217"/>
        <v>5</v>
      </c>
      <c r="DB181" s="194"/>
      <c r="DC181" s="5"/>
      <c r="DG181" s="5"/>
      <c r="DH181" s="5"/>
      <c r="DI181" s="5"/>
      <c r="DJ181" s="5"/>
      <c r="DK181" s="5"/>
      <c r="DL181" s="5"/>
      <c r="DM181" s="5"/>
      <c r="DN181" s="5"/>
      <c r="DO181" s="5"/>
      <c r="DP181" s="5"/>
      <c r="DQ181" s="5"/>
      <c r="DR181" s="5"/>
      <c r="DS181" s="5"/>
      <c r="DT181" s="5"/>
      <c r="DU181" s="5"/>
      <c r="DW181" s="5"/>
      <c r="EA181" s="5"/>
      <c r="EB181" s="5"/>
      <c r="EC181" s="5"/>
      <c r="ED181" s="5"/>
      <c r="EE181" s="5"/>
      <c r="EF181" s="5"/>
      <c r="EG181" s="5"/>
      <c r="EH181" s="5"/>
      <c r="EI181" s="5"/>
      <c r="EJ181" s="5"/>
      <c r="EK181" s="5"/>
      <c r="EL181" s="5"/>
      <c r="EM181" s="5"/>
      <c r="EN181" s="5"/>
      <c r="EO181" s="5"/>
      <c r="EQ181" s="5"/>
      <c r="EU181" s="5"/>
      <c r="EV181" s="5"/>
      <c r="EW181" s="5"/>
      <c r="EX181" s="5"/>
      <c r="EY181" s="5"/>
      <c r="EZ181" s="5"/>
      <c r="FA181" s="5"/>
      <c r="FB181" s="5"/>
      <c r="FC181" s="5"/>
      <c r="FD181" s="5"/>
      <c r="FE181" s="5"/>
      <c r="FF181" s="5"/>
      <c r="FG181" s="5"/>
      <c r="FH181" s="5"/>
      <c r="FI181" s="5"/>
    </row>
    <row r="182" spans="1:165" ht="20.100000000000001" customHeight="1" x14ac:dyDescent="0.25">
      <c r="A182" s="449"/>
      <c r="B182" s="526" t="str">
        <f t="shared" si="198"/>
        <v>Fish Curry Bun</v>
      </c>
      <c r="C182" s="538" t="str">
        <f t="shared" si="198"/>
        <v>BU18</v>
      </c>
      <c r="D182" s="467">
        <f t="shared" ref="D182:S182" si="298">D25+D103</f>
        <v>0</v>
      </c>
      <c r="E182" s="468">
        <f t="shared" si="298"/>
        <v>0</v>
      </c>
      <c r="F182" s="468">
        <f t="shared" si="298"/>
        <v>0</v>
      </c>
      <c r="G182" s="468">
        <f t="shared" si="298"/>
        <v>0</v>
      </c>
      <c r="H182" s="468">
        <f t="shared" si="298"/>
        <v>0</v>
      </c>
      <c r="I182" s="468">
        <f t="shared" si="298"/>
        <v>0</v>
      </c>
      <c r="J182" s="468">
        <f t="shared" si="298"/>
        <v>0</v>
      </c>
      <c r="K182" s="468">
        <f t="shared" si="298"/>
        <v>0</v>
      </c>
      <c r="L182" s="468">
        <f t="shared" si="298"/>
        <v>0</v>
      </c>
      <c r="M182" s="468">
        <f t="shared" si="298"/>
        <v>0</v>
      </c>
      <c r="N182" s="468">
        <f t="shared" si="298"/>
        <v>0</v>
      </c>
      <c r="O182" s="468">
        <f t="shared" si="298"/>
        <v>0</v>
      </c>
      <c r="P182" s="468">
        <f t="shared" si="298"/>
        <v>0</v>
      </c>
      <c r="Q182" s="468">
        <f t="shared" si="298"/>
        <v>0</v>
      </c>
      <c r="R182" s="468">
        <f t="shared" si="298"/>
        <v>0</v>
      </c>
      <c r="S182" s="470">
        <f t="shared" si="298"/>
        <v>0</v>
      </c>
      <c r="T182" s="430">
        <f t="shared" si="209"/>
        <v>0</v>
      </c>
      <c r="U182" s="194"/>
      <c r="W182" s="440"/>
      <c r="X182" s="526" t="str">
        <f t="shared" si="200"/>
        <v>Fish Curry Bun</v>
      </c>
      <c r="Y182" s="538" t="str">
        <f t="shared" si="200"/>
        <v>BU18</v>
      </c>
      <c r="Z182" s="467">
        <f t="shared" ref="Z182:AO182" si="299">Z25+Z103</f>
        <v>0</v>
      </c>
      <c r="AA182" s="468">
        <f t="shared" si="299"/>
        <v>0</v>
      </c>
      <c r="AB182" s="468">
        <f t="shared" si="299"/>
        <v>0</v>
      </c>
      <c r="AC182" s="468">
        <f t="shared" si="299"/>
        <v>0</v>
      </c>
      <c r="AD182" s="468">
        <f t="shared" si="299"/>
        <v>0</v>
      </c>
      <c r="AE182" s="468">
        <f t="shared" si="299"/>
        <v>0</v>
      </c>
      <c r="AF182" s="468">
        <f t="shared" si="299"/>
        <v>0</v>
      </c>
      <c r="AG182" s="468">
        <f t="shared" si="299"/>
        <v>0</v>
      </c>
      <c r="AH182" s="468">
        <f t="shared" si="299"/>
        <v>0</v>
      </c>
      <c r="AI182" s="468">
        <f t="shared" si="299"/>
        <v>0</v>
      </c>
      <c r="AJ182" s="468">
        <f t="shared" si="299"/>
        <v>0</v>
      </c>
      <c r="AK182" s="468">
        <f t="shared" si="299"/>
        <v>0</v>
      </c>
      <c r="AL182" s="468">
        <f t="shared" si="299"/>
        <v>0</v>
      </c>
      <c r="AM182" s="468">
        <f t="shared" si="299"/>
        <v>0</v>
      </c>
      <c r="AN182" s="468">
        <f t="shared" si="299"/>
        <v>0</v>
      </c>
      <c r="AO182" s="470">
        <f t="shared" si="299"/>
        <v>0</v>
      </c>
      <c r="AP182" s="430">
        <f t="shared" si="211"/>
        <v>0</v>
      </c>
      <c r="AQ182" s="194"/>
      <c r="AR182" s="440"/>
      <c r="AS182" s="526" t="str">
        <f t="shared" si="202"/>
        <v>Fish Curry Bun</v>
      </c>
      <c r="AT182" s="538" t="str">
        <f t="shared" si="202"/>
        <v>BU18</v>
      </c>
      <c r="AU182" s="467">
        <f t="shared" ref="AU182:BJ182" si="300">AU25+AU103</f>
        <v>0</v>
      </c>
      <c r="AV182" s="468">
        <f t="shared" si="300"/>
        <v>0</v>
      </c>
      <c r="AW182" s="468">
        <f t="shared" si="300"/>
        <v>0</v>
      </c>
      <c r="AX182" s="468">
        <f t="shared" si="300"/>
        <v>0</v>
      </c>
      <c r="AY182" s="468">
        <f t="shared" si="300"/>
        <v>0</v>
      </c>
      <c r="AZ182" s="468">
        <f t="shared" si="300"/>
        <v>0</v>
      </c>
      <c r="BA182" s="468">
        <f t="shared" si="300"/>
        <v>0</v>
      </c>
      <c r="BB182" s="468">
        <f t="shared" si="300"/>
        <v>0</v>
      </c>
      <c r="BC182" s="468">
        <f t="shared" si="300"/>
        <v>0</v>
      </c>
      <c r="BD182" s="468">
        <f t="shared" si="300"/>
        <v>0</v>
      </c>
      <c r="BE182" s="468">
        <f t="shared" si="300"/>
        <v>0</v>
      </c>
      <c r="BF182" s="468">
        <f t="shared" si="300"/>
        <v>0</v>
      </c>
      <c r="BG182" s="468">
        <f t="shared" si="300"/>
        <v>0</v>
      </c>
      <c r="BH182" s="468">
        <f t="shared" si="300"/>
        <v>0</v>
      </c>
      <c r="BI182" s="468">
        <f t="shared" si="300"/>
        <v>0</v>
      </c>
      <c r="BJ182" s="470">
        <f t="shared" si="300"/>
        <v>0</v>
      </c>
      <c r="BK182" s="430">
        <f t="shared" si="213"/>
        <v>0</v>
      </c>
      <c r="BL182" s="194"/>
      <c r="BM182" s="440"/>
      <c r="BN182" s="526" t="str">
        <f t="shared" si="204"/>
        <v>Fish Curry Bun</v>
      </c>
      <c r="BO182" s="538" t="str">
        <f t="shared" si="204"/>
        <v>BU18</v>
      </c>
      <c r="BP182" s="467">
        <f t="shared" ref="BP182:CE182" si="301">BP25+BP103</f>
        <v>0</v>
      </c>
      <c r="BQ182" s="468">
        <f t="shared" si="301"/>
        <v>0</v>
      </c>
      <c r="BR182" s="468">
        <f t="shared" si="301"/>
        <v>0</v>
      </c>
      <c r="BS182" s="468">
        <f t="shared" si="301"/>
        <v>0</v>
      </c>
      <c r="BT182" s="468">
        <f t="shared" si="301"/>
        <v>0</v>
      </c>
      <c r="BU182" s="468">
        <f t="shared" si="301"/>
        <v>0</v>
      </c>
      <c r="BV182" s="468">
        <f t="shared" si="301"/>
        <v>0</v>
      </c>
      <c r="BW182" s="468">
        <f t="shared" si="301"/>
        <v>0</v>
      </c>
      <c r="BX182" s="468">
        <f t="shared" si="301"/>
        <v>0</v>
      </c>
      <c r="BY182" s="468">
        <f t="shared" si="301"/>
        <v>0</v>
      </c>
      <c r="BZ182" s="468">
        <f t="shared" si="301"/>
        <v>0</v>
      </c>
      <c r="CA182" s="468">
        <f t="shared" si="301"/>
        <v>0</v>
      </c>
      <c r="CB182" s="468">
        <f t="shared" si="301"/>
        <v>0</v>
      </c>
      <c r="CC182" s="468">
        <f t="shared" si="301"/>
        <v>0</v>
      </c>
      <c r="CD182" s="468">
        <f t="shared" si="301"/>
        <v>0</v>
      </c>
      <c r="CE182" s="470">
        <f t="shared" si="301"/>
        <v>0</v>
      </c>
      <c r="CF182" s="430">
        <f t="shared" si="215"/>
        <v>0</v>
      </c>
      <c r="CG182" s="194"/>
      <c r="CH182" s="440"/>
      <c r="CI182" s="526" t="str">
        <f t="shared" si="206"/>
        <v>Fish Curry Bun</v>
      </c>
      <c r="CJ182" s="538" t="str">
        <f t="shared" si="206"/>
        <v>BU18</v>
      </c>
      <c r="CK182" s="467">
        <f t="shared" ref="CK182:CZ182" si="302">CK25+CK103</f>
        <v>0</v>
      </c>
      <c r="CL182" s="468">
        <f t="shared" si="302"/>
        <v>0</v>
      </c>
      <c r="CM182" s="468">
        <f t="shared" si="302"/>
        <v>0</v>
      </c>
      <c r="CN182" s="468">
        <f t="shared" si="302"/>
        <v>0</v>
      </c>
      <c r="CO182" s="468">
        <f t="shared" si="302"/>
        <v>0</v>
      </c>
      <c r="CP182" s="468">
        <f t="shared" si="302"/>
        <v>0</v>
      </c>
      <c r="CQ182" s="468">
        <f t="shared" si="302"/>
        <v>0</v>
      </c>
      <c r="CR182" s="468">
        <f t="shared" si="302"/>
        <v>0</v>
      </c>
      <c r="CS182" s="468">
        <f t="shared" si="302"/>
        <v>0</v>
      </c>
      <c r="CT182" s="468">
        <f t="shared" si="302"/>
        <v>0</v>
      </c>
      <c r="CU182" s="468">
        <f t="shared" si="302"/>
        <v>0</v>
      </c>
      <c r="CV182" s="468">
        <f t="shared" si="302"/>
        <v>0</v>
      </c>
      <c r="CW182" s="468">
        <f t="shared" si="302"/>
        <v>0</v>
      </c>
      <c r="CX182" s="468">
        <f t="shared" si="302"/>
        <v>0</v>
      </c>
      <c r="CY182" s="468">
        <f t="shared" si="302"/>
        <v>0</v>
      </c>
      <c r="CZ182" s="470">
        <f t="shared" si="302"/>
        <v>0</v>
      </c>
      <c r="DA182" s="430">
        <f t="shared" si="217"/>
        <v>0</v>
      </c>
      <c r="DB182" s="194"/>
      <c r="DC182" s="5"/>
      <c r="DG182" s="5"/>
      <c r="DH182" s="5"/>
      <c r="DI182" s="5"/>
      <c r="DJ182" s="5"/>
      <c r="DK182" s="5"/>
      <c r="DL182" s="5"/>
      <c r="DM182" s="5"/>
      <c r="DN182" s="5"/>
      <c r="DO182" s="5"/>
      <c r="DP182" s="5"/>
      <c r="DQ182" s="5"/>
      <c r="DR182" s="5"/>
      <c r="DS182" s="5"/>
      <c r="DT182" s="5"/>
      <c r="DU182" s="5"/>
      <c r="DW182" s="5"/>
      <c r="EA182" s="5"/>
      <c r="EB182" s="5"/>
      <c r="EC182" s="5"/>
      <c r="ED182" s="5"/>
      <c r="EE182" s="5"/>
      <c r="EF182" s="5"/>
      <c r="EG182" s="5"/>
      <c r="EH182" s="5"/>
      <c r="EI182" s="5"/>
      <c r="EJ182" s="5"/>
      <c r="EK182" s="5"/>
      <c r="EL182" s="5"/>
      <c r="EM182" s="5"/>
      <c r="EN182" s="5"/>
      <c r="EO182" s="5"/>
      <c r="EQ182" s="5"/>
      <c r="EU182" s="5"/>
      <c r="EV182" s="5"/>
      <c r="EW182" s="5"/>
      <c r="EX182" s="5"/>
      <c r="EY182" s="5"/>
      <c r="EZ182" s="5"/>
      <c r="FA182" s="5"/>
      <c r="FB182" s="5"/>
      <c r="FC182" s="5"/>
      <c r="FD182" s="5"/>
      <c r="FE182" s="5"/>
      <c r="FF182" s="5"/>
      <c r="FG182" s="5"/>
      <c r="FH182" s="5"/>
      <c r="FI182" s="5"/>
    </row>
    <row r="183" spans="1:165" ht="20.100000000000001" customHeight="1" x14ac:dyDescent="0.25">
      <c r="A183" s="449"/>
      <c r="B183" s="526" t="str">
        <f t="shared" si="198"/>
        <v>Chicken Hot Dog</v>
      </c>
      <c r="C183" s="538" t="str">
        <f t="shared" si="198"/>
        <v>BU17</v>
      </c>
      <c r="D183" s="467">
        <f t="shared" ref="D183:S183" si="303">D26+D104</f>
        <v>0</v>
      </c>
      <c r="E183" s="468">
        <f t="shared" si="303"/>
        <v>0</v>
      </c>
      <c r="F183" s="469">
        <f t="shared" si="303"/>
        <v>0</v>
      </c>
      <c r="G183" s="469">
        <f t="shared" si="303"/>
        <v>20</v>
      </c>
      <c r="H183" s="469">
        <f t="shared" si="303"/>
        <v>0</v>
      </c>
      <c r="I183" s="469">
        <f t="shared" si="303"/>
        <v>0</v>
      </c>
      <c r="J183" s="468">
        <f t="shared" si="303"/>
        <v>0</v>
      </c>
      <c r="K183" s="469">
        <f t="shared" si="303"/>
        <v>0</v>
      </c>
      <c r="L183" s="469">
        <f t="shared" si="303"/>
        <v>0</v>
      </c>
      <c r="M183" s="469">
        <f t="shared" si="303"/>
        <v>0</v>
      </c>
      <c r="N183" s="469">
        <f t="shared" si="303"/>
        <v>0</v>
      </c>
      <c r="O183" s="469">
        <f t="shared" si="303"/>
        <v>0</v>
      </c>
      <c r="P183" s="469">
        <f t="shared" si="303"/>
        <v>0</v>
      </c>
      <c r="Q183" s="469">
        <f t="shared" si="303"/>
        <v>0</v>
      </c>
      <c r="R183" s="469">
        <f t="shared" si="303"/>
        <v>0</v>
      </c>
      <c r="S183" s="470">
        <f t="shared" si="303"/>
        <v>0</v>
      </c>
      <c r="T183" s="430">
        <f t="shared" si="209"/>
        <v>20</v>
      </c>
      <c r="U183" s="194"/>
      <c r="W183" s="440"/>
      <c r="X183" s="526" t="str">
        <f t="shared" si="200"/>
        <v>Chicken Hot Dog</v>
      </c>
      <c r="Y183" s="538" t="str">
        <f t="shared" si="200"/>
        <v>BU17</v>
      </c>
      <c r="Z183" s="467">
        <f t="shared" ref="Z183:AO183" si="304">Z26+Z104</f>
        <v>0</v>
      </c>
      <c r="AA183" s="468">
        <f t="shared" si="304"/>
        <v>0</v>
      </c>
      <c r="AB183" s="469">
        <f t="shared" si="304"/>
        <v>0</v>
      </c>
      <c r="AC183" s="469">
        <f t="shared" si="304"/>
        <v>20</v>
      </c>
      <c r="AD183" s="469">
        <f t="shared" si="304"/>
        <v>0</v>
      </c>
      <c r="AE183" s="469">
        <f t="shared" si="304"/>
        <v>0</v>
      </c>
      <c r="AF183" s="468">
        <f t="shared" si="304"/>
        <v>0</v>
      </c>
      <c r="AG183" s="469">
        <f t="shared" si="304"/>
        <v>0</v>
      </c>
      <c r="AH183" s="469">
        <f t="shared" si="304"/>
        <v>0</v>
      </c>
      <c r="AI183" s="469">
        <f t="shared" si="304"/>
        <v>0</v>
      </c>
      <c r="AJ183" s="469">
        <f t="shared" si="304"/>
        <v>0</v>
      </c>
      <c r="AK183" s="469">
        <f t="shared" si="304"/>
        <v>0</v>
      </c>
      <c r="AL183" s="469">
        <f t="shared" si="304"/>
        <v>0</v>
      </c>
      <c r="AM183" s="469">
        <f t="shared" si="304"/>
        <v>0</v>
      </c>
      <c r="AN183" s="469">
        <f t="shared" si="304"/>
        <v>0</v>
      </c>
      <c r="AO183" s="470">
        <f t="shared" si="304"/>
        <v>0</v>
      </c>
      <c r="AP183" s="430">
        <f t="shared" si="211"/>
        <v>20</v>
      </c>
      <c r="AQ183" s="194"/>
      <c r="AR183" s="440"/>
      <c r="AS183" s="526" t="str">
        <f t="shared" si="202"/>
        <v>Chicken Hot Dog</v>
      </c>
      <c r="AT183" s="538" t="str">
        <f t="shared" si="202"/>
        <v>BU17</v>
      </c>
      <c r="AU183" s="467">
        <f t="shared" ref="AU183:BJ183" si="305">AU26+AU104</f>
        <v>0</v>
      </c>
      <c r="AV183" s="468">
        <f t="shared" si="305"/>
        <v>0</v>
      </c>
      <c r="AW183" s="469">
        <f t="shared" si="305"/>
        <v>0</v>
      </c>
      <c r="AX183" s="469">
        <f t="shared" si="305"/>
        <v>0</v>
      </c>
      <c r="AY183" s="469">
        <f t="shared" si="305"/>
        <v>0</v>
      </c>
      <c r="AZ183" s="469">
        <f t="shared" si="305"/>
        <v>0</v>
      </c>
      <c r="BA183" s="468">
        <f t="shared" si="305"/>
        <v>0</v>
      </c>
      <c r="BB183" s="469">
        <f t="shared" si="305"/>
        <v>3</v>
      </c>
      <c r="BC183" s="469">
        <f t="shared" si="305"/>
        <v>0</v>
      </c>
      <c r="BD183" s="469">
        <f t="shared" si="305"/>
        <v>0</v>
      </c>
      <c r="BE183" s="469">
        <f t="shared" si="305"/>
        <v>2</v>
      </c>
      <c r="BF183" s="469">
        <f t="shared" si="305"/>
        <v>5</v>
      </c>
      <c r="BG183" s="469">
        <f t="shared" si="305"/>
        <v>5</v>
      </c>
      <c r="BH183" s="469">
        <f t="shared" si="305"/>
        <v>8</v>
      </c>
      <c r="BI183" s="469">
        <f t="shared" si="305"/>
        <v>9</v>
      </c>
      <c r="BJ183" s="470">
        <f t="shared" si="305"/>
        <v>0</v>
      </c>
      <c r="BK183" s="430">
        <f t="shared" si="213"/>
        <v>32</v>
      </c>
      <c r="BL183" s="194"/>
      <c r="BM183" s="440"/>
      <c r="BN183" s="526" t="str">
        <f t="shared" si="204"/>
        <v>Chicken Hot Dog</v>
      </c>
      <c r="BO183" s="538" t="str">
        <f t="shared" si="204"/>
        <v>BU17</v>
      </c>
      <c r="BP183" s="467">
        <f t="shared" ref="BP183:CE183" si="306">BP26+BP104</f>
        <v>0</v>
      </c>
      <c r="BQ183" s="468">
        <f t="shared" si="306"/>
        <v>0</v>
      </c>
      <c r="BR183" s="469">
        <f t="shared" si="306"/>
        <v>0</v>
      </c>
      <c r="BS183" s="469">
        <f t="shared" si="306"/>
        <v>0</v>
      </c>
      <c r="BT183" s="469">
        <f t="shared" si="306"/>
        <v>0</v>
      </c>
      <c r="BU183" s="469">
        <f t="shared" si="306"/>
        <v>0</v>
      </c>
      <c r="BV183" s="468">
        <f t="shared" si="306"/>
        <v>0</v>
      </c>
      <c r="BW183" s="469">
        <f t="shared" si="306"/>
        <v>3</v>
      </c>
      <c r="BX183" s="469">
        <f t="shared" si="306"/>
        <v>0</v>
      </c>
      <c r="BY183" s="469">
        <f t="shared" si="306"/>
        <v>0</v>
      </c>
      <c r="BZ183" s="469">
        <f t="shared" si="306"/>
        <v>2</v>
      </c>
      <c r="CA183" s="469">
        <f t="shared" si="306"/>
        <v>5</v>
      </c>
      <c r="CB183" s="469">
        <f t="shared" si="306"/>
        <v>5</v>
      </c>
      <c r="CC183" s="469">
        <f t="shared" si="306"/>
        <v>8</v>
      </c>
      <c r="CD183" s="469">
        <f t="shared" si="306"/>
        <v>9</v>
      </c>
      <c r="CE183" s="470">
        <f t="shared" si="306"/>
        <v>0</v>
      </c>
      <c r="CF183" s="430">
        <f t="shared" si="215"/>
        <v>32</v>
      </c>
      <c r="CG183" s="194"/>
      <c r="CH183" s="440"/>
      <c r="CI183" s="526" t="str">
        <f t="shared" si="206"/>
        <v>Chicken Hot Dog</v>
      </c>
      <c r="CJ183" s="538" t="str">
        <f t="shared" si="206"/>
        <v>BU17</v>
      </c>
      <c r="CK183" s="467">
        <f t="shared" ref="CK183:CZ183" si="307">CK26+CK104</f>
        <v>0</v>
      </c>
      <c r="CL183" s="468">
        <f t="shared" si="307"/>
        <v>0</v>
      </c>
      <c r="CM183" s="469">
        <f t="shared" si="307"/>
        <v>0</v>
      </c>
      <c r="CN183" s="469">
        <f t="shared" si="307"/>
        <v>0</v>
      </c>
      <c r="CO183" s="469">
        <f t="shared" si="307"/>
        <v>0</v>
      </c>
      <c r="CP183" s="469">
        <f t="shared" si="307"/>
        <v>0</v>
      </c>
      <c r="CQ183" s="468">
        <f t="shared" si="307"/>
        <v>0</v>
      </c>
      <c r="CR183" s="469">
        <f t="shared" si="307"/>
        <v>25</v>
      </c>
      <c r="CS183" s="469">
        <f t="shared" si="307"/>
        <v>15</v>
      </c>
      <c r="CT183" s="469">
        <f t="shared" si="307"/>
        <v>15</v>
      </c>
      <c r="CU183" s="469">
        <f t="shared" si="307"/>
        <v>15</v>
      </c>
      <c r="CV183" s="469">
        <f t="shared" si="307"/>
        <v>35</v>
      </c>
      <c r="CW183" s="469">
        <f t="shared" si="307"/>
        <v>20</v>
      </c>
      <c r="CX183" s="469">
        <f t="shared" si="307"/>
        <v>20</v>
      </c>
      <c r="CY183" s="469">
        <f t="shared" si="307"/>
        <v>20</v>
      </c>
      <c r="CZ183" s="470">
        <f t="shared" si="307"/>
        <v>0</v>
      </c>
      <c r="DA183" s="430">
        <f t="shared" si="217"/>
        <v>165</v>
      </c>
      <c r="DB183" s="194"/>
      <c r="DC183" s="5"/>
      <c r="DG183" s="5"/>
      <c r="DH183" s="5"/>
      <c r="DI183" s="5"/>
      <c r="DJ183" s="5"/>
      <c r="DK183" s="5"/>
      <c r="DL183" s="5"/>
      <c r="DM183" s="5"/>
      <c r="DN183" s="5"/>
      <c r="DO183" s="5"/>
      <c r="DP183" s="5"/>
      <c r="DQ183" s="5"/>
      <c r="DR183" s="5"/>
      <c r="DS183" s="5"/>
      <c r="DT183" s="5"/>
      <c r="DU183" s="5"/>
      <c r="DW183" s="5"/>
      <c r="EA183" s="5"/>
      <c r="EB183" s="5"/>
      <c r="EC183" s="5"/>
      <c r="ED183" s="5"/>
      <c r="EE183" s="5"/>
      <c r="EF183" s="5"/>
      <c r="EG183" s="5"/>
      <c r="EH183" s="5"/>
      <c r="EI183" s="5"/>
      <c r="EJ183" s="5"/>
      <c r="EK183" s="5"/>
      <c r="EL183" s="5"/>
      <c r="EM183" s="5"/>
      <c r="EN183" s="5"/>
      <c r="EO183" s="5"/>
      <c r="EQ183" s="5"/>
      <c r="EU183" s="5"/>
      <c r="EV183" s="5"/>
      <c r="EW183" s="5"/>
      <c r="EX183" s="5"/>
      <c r="EY183" s="5"/>
      <c r="EZ183" s="5"/>
      <c r="FA183" s="5"/>
      <c r="FB183" s="5"/>
      <c r="FC183" s="5"/>
      <c r="FD183" s="5"/>
      <c r="FE183" s="5"/>
      <c r="FF183" s="5"/>
      <c r="FG183" s="5"/>
      <c r="FH183" s="5"/>
      <c r="FI183" s="5"/>
    </row>
    <row r="184" spans="1:165" ht="20.100000000000001" customHeight="1" x14ac:dyDescent="0.25">
      <c r="A184" s="449"/>
      <c r="B184" s="526" t="str">
        <f t="shared" ref="B184:C203" si="308">B105</f>
        <v>Egg Boat Mini</v>
      </c>
      <c r="C184" s="538" t="str">
        <f t="shared" si="308"/>
        <v>PTY1</v>
      </c>
      <c r="D184" s="467">
        <f t="shared" ref="D184:S184" si="309">D27+D105</f>
        <v>0</v>
      </c>
      <c r="E184" s="468">
        <f t="shared" si="309"/>
        <v>0</v>
      </c>
      <c r="F184" s="469">
        <f t="shared" si="309"/>
        <v>0</v>
      </c>
      <c r="G184" s="468">
        <f t="shared" si="309"/>
        <v>0</v>
      </c>
      <c r="H184" s="469">
        <f t="shared" si="309"/>
        <v>0</v>
      </c>
      <c r="I184" s="469">
        <f t="shared" si="309"/>
        <v>0</v>
      </c>
      <c r="J184" s="469">
        <f t="shared" si="309"/>
        <v>0</v>
      </c>
      <c r="K184" s="469">
        <f t="shared" si="309"/>
        <v>0</v>
      </c>
      <c r="L184" s="469">
        <f t="shared" si="309"/>
        <v>0</v>
      </c>
      <c r="M184" s="469">
        <f t="shared" si="309"/>
        <v>0</v>
      </c>
      <c r="N184" s="469">
        <f t="shared" si="309"/>
        <v>0</v>
      </c>
      <c r="O184" s="469">
        <f t="shared" si="309"/>
        <v>0</v>
      </c>
      <c r="P184" s="469">
        <f t="shared" si="309"/>
        <v>0</v>
      </c>
      <c r="Q184" s="469">
        <f t="shared" si="309"/>
        <v>0</v>
      </c>
      <c r="R184" s="469">
        <f t="shared" si="309"/>
        <v>0</v>
      </c>
      <c r="S184" s="470">
        <f t="shared" si="309"/>
        <v>0</v>
      </c>
      <c r="T184" s="430">
        <f t="shared" si="209"/>
        <v>0</v>
      </c>
      <c r="U184" s="194"/>
      <c r="W184" s="440"/>
      <c r="X184" s="526" t="str">
        <f t="shared" ref="X184:Y203" si="310">X105</f>
        <v>Egg Boat Mini</v>
      </c>
      <c r="Y184" s="538" t="str">
        <f t="shared" si="310"/>
        <v>PTY1</v>
      </c>
      <c r="Z184" s="467">
        <f t="shared" ref="Z184:AO184" si="311">Z27+Z105</f>
        <v>0</v>
      </c>
      <c r="AA184" s="468">
        <f t="shared" si="311"/>
        <v>0</v>
      </c>
      <c r="AB184" s="469">
        <f t="shared" si="311"/>
        <v>0</v>
      </c>
      <c r="AC184" s="468">
        <f t="shared" si="311"/>
        <v>0</v>
      </c>
      <c r="AD184" s="469">
        <f t="shared" si="311"/>
        <v>0</v>
      </c>
      <c r="AE184" s="469">
        <f t="shared" si="311"/>
        <v>0</v>
      </c>
      <c r="AF184" s="469">
        <f t="shared" si="311"/>
        <v>0</v>
      </c>
      <c r="AG184" s="469">
        <f t="shared" si="311"/>
        <v>0</v>
      </c>
      <c r="AH184" s="469">
        <f t="shared" si="311"/>
        <v>0</v>
      </c>
      <c r="AI184" s="469">
        <f t="shared" si="311"/>
        <v>0</v>
      </c>
      <c r="AJ184" s="469">
        <f t="shared" si="311"/>
        <v>0</v>
      </c>
      <c r="AK184" s="469">
        <f t="shared" si="311"/>
        <v>0</v>
      </c>
      <c r="AL184" s="469">
        <f t="shared" si="311"/>
        <v>0</v>
      </c>
      <c r="AM184" s="469">
        <f t="shared" si="311"/>
        <v>0</v>
      </c>
      <c r="AN184" s="469">
        <f t="shared" si="311"/>
        <v>0</v>
      </c>
      <c r="AO184" s="470">
        <f t="shared" si="311"/>
        <v>0</v>
      </c>
      <c r="AP184" s="430">
        <f t="shared" si="211"/>
        <v>0</v>
      </c>
      <c r="AQ184" s="194"/>
      <c r="AR184" s="440"/>
      <c r="AS184" s="526" t="str">
        <f t="shared" ref="AS184:AT203" si="312">AS105</f>
        <v>Egg Boat Mini</v>
      </c>
      <c r="AT184" s="538" t="str">
        <f t="shared" si="312"/>
        <v>PTY1</v>
      </c>
      <c r="AU184" s="467">
        <f t="shared" ref="AU184:BJ184" si="313">AU27+AU105</f>
        <v>0</v>
      </c>
      <c r="AV184" s="468">
        <f t="shared" si="313"/>
        <v>0</v>
      </c>
      <c r="AW184" s="469">
        <f t="shared" si="313"/>
        <v>0</v>
      </c>
      <c r="AX184" s="468">
        <f t="shared" si="313"/>
        <v>0</v>
      </c>
      <c r="AY184" s="469">
        <f t="shared" si="313"/>
        <v>0</v>
      </c>
      <c r="AZ184" s="469">
        <f t="shared" si="313"/>
        <v>0</v>
      </c>
      <c r="BA184" s="469">
        <f t="shared" si="313"/>
        <v>0</v>
      </c>
      <c r="BB184" s="469">
        <f t="shared" si="313"/>
        <v>0</v>
      </c>
      <c r="BC184" s="469">
        <f t="shared" si="313"/>
        <v>0</v>
      </c>
      <c r="BD184" s="469">
        <f t="shared" si="313"/>
        <v>0</v>
      </c>
      <c r="BE184" s="469">
        <f t="shared" si="313"/>
        <v>0</v>
      </c>
      <c r="BF184" s="469">
        <f t="shared" si="313"/>
        <v>0</v>
      </c>
      <c r="BG184" s="469">
        <f t="shared" si="313"/>
        <v>0</v>
      </c>
      <c r="BH184" s="469">
        <f t="shared" si="313"/>
        <v>0</v>
      </c>
      <c r="BI184" s="469">
        <f t="shared" si="313"/>
        <v>0</v>
      </c>
      <c r="BJ184" s="470">
        <f t="shared" si="313"/>
        <v>0</v>
      </c>
      <c r="BK184" s="430">
        <f t="shared" si="213"/>
        <v>0</v>
      </c>
      <c r="BL184" s="194"/>
      <c r="BM184" s="440"/>
      <c r="BN184" s="526" t="str">
        <f t="shared" ref="BN184:BO203" si="314">BN105</f>
        <v>Egg Boat Mini</v>
      </c>
      <c r="BO184" s="538" t="str">
        <f t="shared" si="314"/>
        <v>PTY1</v>
      </c>
      <c r="BP184" s="467">
        <f t="shared" ref="BP184:CE184" si="315">BP27+BP105</f>
        <v>0</v>
      </c>
      <c r="BQ184" s="468">
        <f t="shared" si="315"/>
        <v>0</v>
      </c>
      <c r="BR184" s="469">
        <f t="shared" si="315"/>
        <v>0</v>
      </c>
      <c r="BS184" s="468">
        <f t="shared" si="315"/>
        <v>0</v>
      </c>
      <c r="BT184" s="469">
        <f t="shared" si="315"/>
        <v>0</v>
      </c>
      <c r="BU184" s="469">
        <f t="shared" si="315"/>
        <v>0</v>
      </c>
      <c r="BV184" s="469">
        <f t="shared" si="315"/>
        <v>0</v>
      </c>
      <c r="BW184" s="469">
        <f t="shared" si="315"/>
        <v>0</v>
      </c>
      <c r="BX184" s="469">
        <f t="shared" si="315"/>
        <v>0</v>
      </c>
      <c r="BY184" s="469">
        <f t="shared" si="315"/>
        <v>0</v>
      </c>
      <c r="BZ184" s="469">
        <f t="shared" si="315"/>
        <v>0</v>
      </c>
      <c r="CA184" s="469">
        <f t="shared" si="315"/>
        <v>0</v>
      </c>
      <c r="CB184" s="469">
        <f t="shared" si="315"/>
        <v>0</v>
      </c>
      <c r="CC184" s="469">
        <f t="shared" si="315"/>
        <v>0</v>
      </c>
      <c r="CD184" s="469">
        <f t="shared" si="315"/>
        <v>0</v>
      </c>
      <c r="CE184" s="470">
        <f t="shared" si="315"/>
        <v>0</v>
      </c>
      <c r="CF184" s="430">
        <f t="shared" si="215"/>
        <v>0</v>
      </c>
      <c r="CG184" s="194"/>
      <c r="CH184" s="440"/>
      <c r="CI184" s="526" t="str">
        <f t="shared" ref="CI184:CJ203" si="316">CI105</f>
        <v>Egg Boat Mini</v>
      </c>
      <c r="CJ184" s="538" t="str">
        <f t="shared" si="316"/>
        <v>PTY1</v>
      </c>
      <c r="CK184" s="467">
        <f t="shared" ref="CK184:CZ184" si="317">CK27+CK105</f>
        <v>0</v>
      </c>
      <c r="CL184" s="468">
        <f t="shared" si="317"/>
        <v>0</v>
      </c>
      <c r="CM184" s="469">
        <f t="shared" si="317"/>
        <v>0</v>
      </c>
      <c r="CN184" s="468">
        <f t="shared" si="317"/>
        <v>0</v>
      </c>
      <c r="CO184" s="469">
        <f t="shared" si="317"/>
        <v>0</v>
      </c>
      <c r="CP184" s="469">
        <f t="shared" si="317"/>
        <v>0</v>
      </c>
      <c r="CQ184" s="469">
        <f t="shared" si="317"/>
        <v>0</v>
      </c>
      <c r="CR184" s="469">
        <f t="shared" si="317"/>
        <v>0</v>
      </c>
      <c r="CS184" s="469">
        <f t="shared" si="317"/>
        <v>0</v>
      </c>
      <c r="CT184" s="469">
        <f t="shared" si="317"/>
        <v>0</v>
      </c>
      <c r="CU184" s="469">
        <f t="shared" si="317"/>
        <v>0</v>
      </c>
      <c r="CV184" s="469">
        <f t="shared" si="317"/>
        <v>0</v>
      </c>
      <c r="CW184" s="469">
        <f t="shared" si="317"/>
        <v>0</v>
      </c>
      <c r="CX184" s="469">
        <f t="shared" si="317"/>
        <v>0</v>
      </c>
      <c r="CY184" s="469">
        <f t="shared" si="317"/>
        <v>0</v>
      </c>
      <c r="CZ184" s="470">
        <f t="shared" si="317"/>
        <v>0</v>
      </c>
      <c r="DA184" s="430">
        <f t="shared" si="217"/>
        <v>0</v>
      </c>
      <c r="DB184" s="194"/>
      <c r="DC184" s="5"/>
      <c r="DG184" s="5"/>
      <c r="DH184" s="5"/>
      <c r="DI184" s="5"/>
      <c r="DJ184" s="5"/>
      <c r="DK184" s="5"/>
      <c r="DL184" s="5"/>
      <c r="DM184" s="5"/>
      <c r="DN184" s="5"/>
      <c r="DO184" s="5"/>
      <c r="DP184" s="5"/>
      <c r="DQ184" s="5"/>
      <c r="DR184" s="5"/>
      <c r="DS184" s="5"/>
      <c r="DT184" s="5"/>
      <c r="DU184" s="5"/>
      <c r="DW184" s="5"/>
      <c r="EA184" s="5"/>
      <c r="EB184" s="5"/>
      <c r="EC184" s="5"/>
      <c r="ED184" s="5"/>
      <c r="EE184" s="5"/>
      <c r="EF184" s="5"/>
      <c r="EG184" s="5"/>
      <c r="EH184" s="5"/>
      <c r="EI184" s="5"/>
      <c r="EJ184" s="5"/>
      <c r="EK184" s="5"/>
      <c r="EL184" s="5"/>
      <c r="EM184" s="5"/>
      <c r="EN184" s="5"/>
      <c r="EO184" s="5"/>
      <c r="EQ184" s="5"/>
      <c r="EU184" s="5"/>
      <c r="EV184" s="5"/>
      <c r="EW184" s="5"/>
      <c r="EX184" s="5"/>
      <c r="EY184" s="5"/>
      <c r="EZ184" s="5"/>
      <c r="FA184" s="5"/>
      <c r="FB184" s="5"/>
      <c r="FC184" s="5"/>
      <c r="FD184" s="5"/>
      <c r="FE184" s="5"/>
      <c r="FF184" s="5"/>
      <c r="FG184" s="5"/>
      <c r="FH184" s="5"/>
      <c r="FI184" s="5"/>
    </row>
    <row r="185" spans="1:165" ht="20.100000000000001" customHeight="1" x14ac:dyDescent="0.25">
      <c r="A185" s="449"/>
      <c r="B185" s="527" t="str">
        <f t="shared" si="308"/>
        <v>Honey Sausage Bun</v>
      </c>
      <c r="C185" s="538" t="str">
        <f t="shared" si="308"/>
        <v>BU11</v>
      </c>
      <c r="D185" s="467">
        <f t="shared" ref="D185:S185" si="318">D28+D106</f>
        <v>0</v>
      </c>
      <c r="E185" s="468">
        <f t="shared" si="318"/>
        <v>0</v>
      </c>
      <c r="F185" s="468">
        <f t="shared" si="318"/>
        <v>0</v>
      </c>
      <c r="G185" s="468">
        <f t="shared" si="318"/>
        <v>0</v>
      </c>
      <c r="H185" s="468">
        <f t="shared" si="318"/>
        <v>0</v>
      </c>
      <c r="I185" s="468">
        <f t="shared" si="318"/>
        <v>0</v>
      </c>
      <c r="J185" s="468">
        <f t="shared" si="318"/>
        <v>0</v>
      </c>
      <c r="K185" s="468">
        <f t="shared" si="318"/>
        <v>0</v>
      </c>
      <c r="L185" s="468">
        <f t="shared" si="318"/>
        <v>0</v>
      </c>
      <c r="M185" s="469">
        <f t="shared" si="318"/>
        <v>0</v>
      </c>
      <c r="N185" s="468">
        <f t="shared" si="318"/>
        <v>0</v>
      </c>
      <c r="O185" s="468">
        <f t="shared" si="318"/>
        <v>0</v>
      </c>
      <c r="P185" s="468">
        <f t="shared" si="318"/>
        <v>0</v>
      </c>
      <c r="Q185" s="468">
        <f t="shared" si="318"/>
        <v>0</v>
      </c>
      <c r="R185" s="468">
        <f t="shared" si="318"/>
        <v>0</v>
      </c>
      <c r="S185" s="470">
        <f t="shared" si="318"/>
        <v>0</v>
      </c>
      <c r="T185" s="430">
        <f t="shared" si="209"/>
        <v>0</v>
      </c>
      <c r="U185" s="194"/>
      <c r="W185" s="440"/>
      <c r="X185" s="527" t="str">
        <f t="shared" si="310"/>
        <v>Honey Sausage Bun</v>
      </c>
      <c r="Y185" s="538" t="str">
        <f t="shared" si="310"/>
        <v>BU11</v>
      </c>
      <c r="Z185" s="467">
        <f t="shared" ref="Z185:AO185" si="319">Z28+Z106</f>
        <v>0</v>
      </c>
      <c r="AA185" s="468">
        <f t="shared" si="319"/>
        <v>0</v>
      </c>
      <c r="AB185" s="468">
        <f t="shared" si="319"/>
        <v>0</v>
      </c>
      <c r="AC185" s="468">
        <f t="shared" si="319"/>
        <v>0</v>
      </c>
      <c r="AD185" s="468">
        <f t="shared" si="319"/>
        <v>0</v>
      </c>
      <c r="AE185" s="468">
        <f t="shared" si="319"/>
        <v>0</v>
      </c>
      <c r="AF185" s="468">
        <f t="shared" si="319"/>
        <v>0</v>
      </c>
      <c r="AG185" s="468">
        <f t="shared" si="319"/>
        <v>0</v>
      </c>
      <c r="AH185" s="468">
        <f t="shared" si="319"/>
        <v>0</v>
      </c>
      <c r="AI185" s="469">
        <f t="shared" si="319"/>
        <v>0</v>
      </c>
      <c r="AJ185" s="468">
        <f t="shared" si="319"/>
        <v>0</v>
      </c>
      <c r="AK185" s="468">
        <f t="shared" si="319"/>
        <v>0</v>
      </c>
      <c r="AL185" s="468">
        <f t="shared" si="319"/>
        <v>0</v>
      </c>
      <c r="AM185" s="468">
        <f t="shared" si="319"/>
        <v>0</v>
      </c>
      <c r="AN185" s="468">
        <f t="shared" si="319"/>
        <v>0</v>
      </c>
      <c r="AO185" s="470">
        <f t="shared" si="319"/>
        <v>0</v>
      </c>
      <c r="AP185" s="430">
        <f t="shared" si="211"/>
        <v>0</v>
      </c>
      <c r="AQ185" s="194"/>
      <c r="AR185" s="440"/>
      <c r="AS185" s="527" t="str">
        <f t="shared" si="312"/>
        <v>Honey Sausage Bun</v>
      </c>
      <c r="AT185" s="538" t="str">
        <f t="shared" si="312"/>
        <v>BU11</v>
      </c>
      <c r="AU185" s="467">
        <f t="shared" ref="AU185:BJ185" si="320">AU28+AU106</f>
        <v>0</v>
      </c>
      <c r="AV185" s="468">
        <f t="shared" si="320"/>
        <v>0</v>
      </c>
      <c r="AW185" s="468">
        <f t="shared" si="320"/>
        <v>0</v>
      </c>
      <c r="AX185" s="468">
        <f t="shared" si="320"/>
        <v>0</v>
      </c>
      <c r="AY185" s="468">
        <f t="shared" si="320"/>
        <v>0</v>
      </c>
      <c r="AZ185" s="468">
        <f t="shared" si="320"/>
        <v>0</v>
      </c>
      <c r="BA185" s="468">
        <f t="shared" si="320"/>
        <v>0</v>
      </c>
      <c r="BB185" s="468">
        <f t="shared" si="320"/>
        <v>0</v>
      </c>
      <c r="BC185" s="468">
        <f t="shared" si="320"/>
        <v>0</v>
      </c>
      <c r="BD185" s="469">
        <f t="shared" si="320"/>
        <v>0</v>
      </c>
      <c r="BE185" s="468">
        <f t="shared" si="320"/>
        <v>0</v>
      </c>
      <c r="BF185" s="468">
        <f t="shared" si="320"/>
        <v>0</v>
      </c>
      <c r="BG185" s="468">
        <f t="shared" si="320"/>
        <v>0</v>
      </c>
      <c r="BH185" s="468">
        <f t="shared" si="320"/>
        <v>0</v>
      </c>
      <c r="BI185" s="468">
        <f t="shared" si="320"/>
        <v>0</v>
      </c>
      <c r="BJ185" s="470">
        <f t="shared" si="320"/>
        <v>0</v>
      </c>
      <c r="BK185" s="430">
        <f t="shared" si="213"/>
        <v>0</v>
      </c>
      <c r="BL185" s="194"/>
      <c r="BM185" s="440"/>
      <c r="BN185" s="527" t="str">
        <f t="shared" si="314"/>
        <v>Honey Sausage Bun</v>
      </c>
      <c r="BO185" s="538" t="str">
        <f t="shared" si="314"/>
        <v>BU11</v>
      </c>
      <c r="BP185" s="467">
        <f t="shared" ref="BP185:CE185" si="321">BP28+BP106</f>
        <v>0</v>
      </c>
      <c r="BQ185" s="468">
        <f t="shared" si="321"/>
        <v>0</v>
      </c>
      <c r="BR185" s="468">
        <f t="shared" si="321"/>
        <v>0</v>
      </c>
      <c r="BS185" s="468">
        <f t="shared" si="321"/>
        <v>0</v>
      </c>
      <c r="BT185" s="468">
        <f t="shared" si="321"/>
        <v>0</v>
      </c>
      <c r="BU185" s="468">
        <f t="shared" si="321"/>
        <v>0</v>
      </c>
      <c r="BV185" s="468">
        <f t="shared" si="321"/>
        <v>0</v>
      </c>
      <c r="BW185" s="468">
        <f t="shared" si="321"/>
        <v>0</v>
      </c>
      <c r="BX185" s="468">
        <f t="shared" si="321"/>
        <v>0</v>
      </c>
      <c r="BY185" s="469">
        <f t="shared" si="321"/>
        <v>0</v>
      </c>
      <c r="BZ185" s="468">
        <f t="shared" si="321"/>
        <v>0</v>
      </c>
      <c r="CA185" s="468">
        <f t="shared" si="321"/>
        <v>0</v>
      </c>
      <c r="CB185" s="468">
        <f t="shared" si="321"/>
        <v>0</v>
      </c>
      <c r="CC185" s="468">
        <f t="shared" si="321"/>
        <v>0</v>
      </c>
      <c r="CD185" s="468">
        <f t="shared" si="321"/>
        <v>0</v>
      </c>
      <c r="CE185" s="470">
        <f t="shared" si="321"/>
        <v>0</v>
      </c>
      <c r="CF185" s="430">
        <f t="shared" si="215"/>
        <v>0</v>
      </c>
      <c r="CG185" s="194"/>
      <c r="CH185" s="440"/>
      <c r="CI185" s="527" t="str">
        <f t="shared" si="316"/>
        <v>Honey Sausage Bun</v>
      </c>
      <c r="CJ185" s="538" t="str">
        <f t="shared" si="316"/>
        <v>BU11</v>
      </c>
      <c r="CK185" s="467">
        <f t="shared" ref="CK185:CZ185" si="322">CK28+CK106</f>
        <v>0</v>
      </c>
      <c r="CL185" s="468">
        <f t="shared" si="322"/>
        <v>0</v>
      </c>
      <c r="CM185" s="468">
        <f t="shared" si="322"/>
        <v>0</v>
      </c>
      <c r="CN185" s="468">
        <f t="shared" si="322"/>
        <v>0</v>
      </c>
      <c r="CO185" s="468">
        <f t="shared" si="322"/>
        <v>0</v>
      </c>
      <c r="CP185" s="468">
        <f t="shared" si="322"/>
        <v>0</v>
      </c>
      <c r="CQ185" s="468">
        <f t="shared" si="322"/>
        <v>0</v>
      </c>
      <c r="CR185" s="468">
        <f t="shared" si="322"/>
        <v>0</v>
      </c>
      <c r="CS185" s="468">
        <f t="shared" si="322"/>
        <v>0</v>
      </c>
      <c r="CT185" s="469">
        <f t="shared" si="322"/>
        <v>0</v>
      </c>
      <c r="CU185" s="468">
        <f t="shared" si="322"/>
        <v>0</v>
      </c>
      <c r="CV185" s="468">
        <f t="shared" si="322"/>
        <v>0</v>
      </c>
      <c r="CW185" s="468">
        <f t="shared" si="322"/>
        <v>0</v>
      </c>
      <c r="CX185" s="468">
        <f t="shared" si="322"/>
        <v>0</v>
      </c>
      <c r="CY185" s="468">
        <f t="shared" si="322"/>
        <v>10</v>
      </c>
      <c r="CZ185" s="470">
        <f t="shared" si="322"/>
        <v>0</v>
      </c>
      <c r="DA185" s="430">
        <f t="shared" si="217"/>
        <v>10</v>
      </c>
      <c r="DB185" s="194"/>
      <c r="DC185" s="5"/>
      <c r="DG185" s="5"/>
      <c r="DH185" s="5"/>
      <c r="DI185" s="5"/>
      <c r="DJ185" s="5"/>
      <c r="DK185" s="5"/>
      <c r="DL185" s="5"/>
      <c r="DM185" s="5"/>
      <c r="DN185" s="5"/>
      <c r="DO185" s="5"/>
      <c r="DP185" s="5"/>
      <c r="DQ185" s="5"/>
      <c r="DR185" s="5"/>
      <c r="DS185" s="5"/>
      <c r="DT185" s="5"/>
      <c r="DU185" s="5"/>
      <c r="DW185" s="5"/>
      <c r="EA185" s="5"/>
      <c r="EB185" s="5"/>
      <c r="EC185" s="5"/>
      <c r="ED185" s="5"/>
      <c r="EE185" s="5"/>
      <c r="EF185" s="5"/>
      <c r="EG185" s="5"/>
      <c r="EH185" s="5"/>
      <c r="EI185" s="5"/>
      <c r="EJ185" s="5"/>
      <c r="EK185" s="5"/>
      <c r="EL185" s="5"/>
      <c r="EM185" s="5"/>
      <c r="EN185" s="5"/>
      <c r="EO185" s="5"/>
      <c r="EQ185" s="5"/>
      <c r="EU185" s="5"/>
      <c r="EV185" s="5"/>
      <c r="EW185" s="5"/>
      <c r="EX185" s="5"/>
      <c r="EY185" s="5"/>
      <c r="EZ185" s="5"/>
      <c r="FA185" s="5"/>
      <c r="FB185" s="5"/>
      <c r="FC185" s="5"/>
      <c r="FD185" s="5"/>
      <c r="FE185" s="5"/>
      <c r="FF185" s="5"/>
      <c r="FG185" s="5"/>
      <c r="FH185" s="5"/>
      <c r="FI185" s="5"/>
    </row>
    <row r="186" spans="1:165" ht="20.100000000000001" customHeight="1" x14ac:dyDescent="0.25">
      <c r="A186" s="449"/>
      <c r="B186" s="527" t="str">
        <f t="shared" si="308"/>
        <v>Cheese Chicken Curry Bun</v>
      </c>
      <c r="C186" s="538" t="str">
        <f t="shared" si="308"/>
        <v>BU12</v>
      </c>
      <c r="D186" s="467">
        <f t="shared" ref="D186:S186" si="323">D29+D107</f>
        <v>0</v>
      </c>
      <c r="E186" s="468">
        <f t="shared" si="323"/>
        <v>0</v>
      </c>
      <c r="F186" s="468">
        <f t="shared" si="323"/>
        <v>0</v>
      </c>
      <c r="G186" s="468">
        <f t="shared" si="323"/>
        <v>0</v>
      </c>
      <c r="H186" s="468">
        <f t="shared" si="323"/>
        <v>0</v>
      </c>
      <c r="I186" s="468">
        <f t="shared" si="323"/>
        <v>0</v>
      </c>
      <c r="J186" s="468">
        <f t="shared" si="323"/>
        <v>0</v>
      </c>
      <c r="K186" s="468">
        <f t="shared" si="323"/>
        <v>0</v>
      </c>
      <c r="L186" s="468">
        <f t="shared" si="323"/>
        <v>0</v>
      </c>
      <c r="M186" s="469">
        <f t="shared" si="323"/>
        <v>0</v>
      </c>
      <c r="N186" s="468">
        <f t="shared" si="323"/>
        <v>0</v>
      </c>
      <c r="O186" s="468">
        <f t="shared" si="323"/>
        <v>0</v>
      </c>
      <c r="P186" s="468">
        <f t="shared" si="323"/>
        <v>0</v>
      </c>
      <c r="Q186" s="468">
        <f t="shared" si="323"/>
        <v>0</v>
      </c>
      <c r="R186" s="468">
        <f t="shared" si="323"/>
        <v>0</v>
      </c>
      <c r="S186" s="470">
        <f t="shared" si="323"/>
        <v>0</v>
      </c>
      <c r="T186" s="430">
        <f t="shared" si="209"/>
        <v>0</v>
      </c>
      <c r="U186" s="194"/>
      <c r="W186" s="440"/>
      <c r="X186" s="527" t="str">
        <f t="shared" si="310"/>
        <v>Cheese Chicken Curry Bun</v>
      </c>
      <c r="Y186" s="538" t="str">
        <f t="shared" si="310"/>
        <v>BU12</v>
      </c>
      <c r="Z186" s="467">
        <f t="shared" ref="Z186:AO186" si="324">Z29+Z107</f>
        <v>0</v>
      </c>
      <c r="AA186" s="468">
        <f t="shared" si="324"/>
        <v>0</v>
      </c>
      <c r="AB186" s="468">
        <f t="shared" si="324"/>
        <v>0</v>
      </c>
      <c r="AC186" s="468">
        <f t="shared" si="324"/>
        <v>0</v>
      </c>
      <c r="AD186" s="468">
        <f t="shared" si="324"/>
        <v>0</v>
      </c>
      <c r="AE186" s="468">
        <f t="shared" si="324"/>
        <v>0</v>
      </c>
      <c r="AF186" s="468">
        <f t="shared" si="324"/>
        <v>0</v>
      </c>
      <c r="AG186" s="468">
        <f t="shared" si="324"/>
        <v>0</v>
      </c>
      <c r="AH186" s="468">
        <f t="shared" si="324"/>
        <v>0</v>
      </c>
      <c r="AI186" s="469">
        <f t="shared" si="324"/>
        <v>0</v>
      </c>
      <c r="AJ186" s="468">
        <f t="shared" si="324"/>
        <v>2</v>
      </c>
      <c r="AK186" s="468">
        <f t="shared" si="324"/>
        <v>0</v>
      </c>
      <c r="AL186" s="468">
        <f t="shared" si="324"/>
        <v>3</v>
      </c>
      <c r="AM186" s="468">
        <f t="shared" si="324"/>
        <v>3</v>
      </c>
      <c r="AN186" s="468">
        <f t="shared" si="324"/>
        <v>4</v>
      </c>
      <c r="AO186" s="470">
        <f t="shared" si="324"/>
        <v>0</v>
      </c>
      <c r="AP186" s="430">
        <f t="shared" si="211"/>
        <v>12</v>
      </c>
      <c r="AQ186" s="194"/>
      <c r="AR186" s="440"/>
      <c r="AS186" s="527" t="str">
        <f t="shared" si="312"/>
        <v>Cheese Chicken Curry Bun</v>
      </c>
      <c r="AT186" s="538" t="str">
        <f t="shared" si="312"/>
        <v>BU12</v>
      </c>
      <c r="AU186" s="467">
        <f t="shared" ref="AU186:BJ186" si="325">AU29+AU107</f>
        <v>0</v>
      </c>
      <c r="AV186" s="468">
        <f t="shared" si="325"/>
        <v>0</v>
      </c>
      <c r="AW186" s="468">
        <f t="shared" si="325"/>
        <v>0</v>
      </c>
      <c r="AX186" s="468">
        <f t="shared" si="325"/>
        <v>0</v>
      </c>
      <c r="AY186" s="468">
        <f t="shared" si="325"/>
        <v>0</v>
      </c>
      <c r="AZ186" s="468">
        <f t="shared" si="325"/>
        <v>0</v>
      </c>
      <c r="BA186" s="468">
        <f t="shared" si="325"/>
        <v>0</v>
      </c>
      <c r="BB186" s="468">
        <f t="shared" si="325"/>
        <v>0</v>
      </c>
      <c r="BC186" s="468">
        <f t="shared" si="325"/>
        <v>0</v>
      </c>
      <c r="BD186" s="469">
        <f t="shared" si="325"/>
        <v>2</v>
      </c>
      <c r="BE186" s="468">
        <f t="shared" si="325"/>
        <v>2</v>
      </c>
      <c r="BF186" s="468">
        <f t="shared" si="325"/>
        <v>2</v>
      </c>
      <c r="BG186" s="468">
        <f t="shared" si="325"/>
        <v>3</v>
      </c>
      <c r="BH186" s="468">
        <f t="shared" si="325"/>
        <v>3</v>
      </c>
      <c r="BI186" s="468">
        <f t="shared" si="325"/>
        <v>4</v>
      </c>
      <c r="BJ186" s="470">
        <f t="shared" si="325"/>
        <v>0</v>
      </c>
      <c r="BK186" s="430">
        <f t="shared" si="213"/>
        <v>16</v>
      </c>
      <c r="BL186" s="194"/>
      <c r="BM186" s="440"/>
      <c r="BN186" s="527" t="str">
        <f t="shared" si="314"/>
        <v>Cheese Chicken Curry Bun</v>
      </c>
      <c r="BO186" s="538" t="str">
        <f t="shared" si="314"/>
        <v>BU12</v>
      </c>
      <c r="BP186" s="467">
        <f t="shared" ref="BP186:CE186" si="326">BP29+BP107</f>
        <v>0</v>
      </c>
      <c r="BQ186" s="468">
        <f t="shared" si="326"/>
        <v>0</v>
      </c>
      <c r="BR186" s="468">
        <f t="shared" si="326"/>
        <v>0</v>
      </c>
      <c r="BS186" s="468">
        <f t="shared" si="326"/>
        <v>0</v>
      </c>
      <c r="BT186" s="468">
        <f t="shared" si="326"/>
        <v>0</v>
      </c>
      <c r="BU186" s="468">
        <f t="shared" si="326"/>
        <v>0</v>
      </c>
      <c r="BV186" s="468">
        <f t="shared" si="326"/>
        <v>0</v>
      </c>
      <c r="BW186" s="468">
        <f t="shared" si="326"/>
        <v>0</v>
      </c>
      <c r="BX186" s="468">
        <f t="shared" si="326"/>
        <v>0</v>
      </c>
      <c r="BY186" s="469">
        <f t="shared" si="326"/>
        <v>2</v>
      </c>
      <c r="BZ186" s="468">
        <f t="shared" si="326"/>
        <v>2</v>
      </c>
      <c r="CA186" s="468">
        <f t="shared" si="326"/>
        <v>2</v>
      </c>
      <c r="CB186" s="468">
        <f t="shared" si="326"/>
        <v>3</v>
      </c>
      <c r="CC186" s="468">
        <f t="shared" si="326"/>
        <v>3</v>
      </c>
      <c r="CD186" s="468">
        <f t="shared" si="326"/>
        <v>4</v>
      </c>
      <c r="CE186" s="470">
        <f t="shared" si="326"/>
        <v>0</v>
      </c>
      <c r="CF186" s="430">
        <f t="shared" si="215"/>
        <v>16</v>
      </c>
      <c r="CG186" s="194"/>
      <c r="CH186" s="440"/>
      <c r="CI186" s="527" t="str">
        <f t="shared" si="316"/>
        <v>Cheese Chicken Curry Bun</v>
      </c>
      <c r="CJ186" s="538" t="str">
        <f t="shared" si="316"/>
        <v>BU12</v>
      </c>
      <c r="CK186" s="467">
        <f t="shared" ref="CK186:CZ186" si="327">CK29+CK107</f>
        <v>0</v>
      </c>
      <c r="CL186" s="468">
        <f t="shared" si="327"/>
        <v>0</v>
      </c>
      <c r="CM186" s="468">
        <f t="shared" si="327"/>
        <v>0</v>
      </c>
      <c r="CN186" s="468">
        <f t="shared" si="327"/>
        <v>0</v>
      </c>
      <c r="CO186" s="468">
        <f t="shared" si="327"/>
        <v>0</v>
      </c>
      <c r="CP186" s="468">
        <f t="shared" si="327"/>
        <v>0</v>
      </c>
      <c r="CQ186" s="468">
        <f t="shared" si="327"/>
        <v>0</v>
      </c>
      <c r="CR186" s="468">
        <f t="shared" si="327"/>
        <v>0</v>
      </c>
      <c r="CS186" s="468">
        <f t="shared" si="327"/>
        <v>0</v>
      </c>
      <c r="CT186" s="469">
        <f t="shared" si="327"/>
        <v>0</v>
      </c>
      <c r="CU186" s="468">
        <f t="shared" si="327"/>
        <v>0</v>
      </c>
      <c r="CV186" s="468">
        <f t="shared" si="327"/>
        <v>0</v>
      </c>
      <c r="CW186" s="468">
        <f t="shared" si="327"/>
        <v>0</v>
      </c>
      <c r="CX186" s="468">
        <f t="shared" si="327"/>
        <v>0</v>
      </c>
      <c r="CY186" s="468">
        <f t="shared" si="327"/>
        <v>6</v>
      </c>
      <c r="CZ186" s="470">
        <f t="shared" si="327"/>
        <v>0</v>
      </c>
      <c r="DA186" s="430">
        <f t="shared" si="217"/>
        <v>6</v>
      </c>
      <c r="DB186" s="194"/>
      <c r="DC186" s="5"/>
      <c r="DG186" s="5"/>
      <c r="DH186" s="5"/>
      <c r="DI186" s="5"/>
      <c r="DJ186" s="5"/>
      <c r="DK186" s="5"/>
      <c r="DL186" s="5"/>
      <c r="DM186" s="5"/>
      <c r="DN186" s="5"/>
      <c r="DO186" s="5"/>
      <c r="DP186" s="5"/>
      <c r="DQ186" s="5"/>
      <c r="DR186" s="5"/>
      <c r="DS186" s="5"/>
      <c r="DT186" s="5"/>
      <c r="DU186" s="5"/>
      <c r="DW186" s="5"/>
      <c r="EA186" s="5"/>
      <c r="EB186" s="5"/>
      <c r="EC186" s="5"/>
      <c r="ED186" s="5"/>
      <c r="EE186" s="5"/>
      <c r="EF186" s="5"/>
      <c r="EG186" s="5"/>
      <c r="EH186" s="5"/>
      <c r="EI186" s="5"/>
      <c r="EJ186" s="5"/>
      <c r="EK186" s="5"/>
      <c r="EL186" s="5"/>
      <c r="EM186" s="5"/>
      <c r="EN186" s="5"/>
      <c r="EO186" s="5"/>
      <c r="EQ186" s="5"/>
      <c r="EU186" s="5"/>
      <c r="EV186" s="5"/>
      <c r="EW186" s="5"/>
      <c r="EX186" s="5"/>
      <c r="EY186" s="5"/>
      <c r="EZ186" s="5"/>
      <c r="FA186" s="5"/>
      <c r="FB186" s="5"/>
      <c r="FC186" s="5"/>
      <c r="FD186" s="5"/>
      <c r="FE186" s="5"/>
      <c r="FF186" s="5"/>
      <c r="FG186" s="5"/>
      <c r="FH186" s="5"/>
      <c r="FI186" s="5"/>
    </row>
    <row r="187" spans="1:165" ht="20.100000000000001" customHeight="1" x14ac:dyDescent="0.25">
      <c r="A187" s="449"/>
      <c r="B187" s="526" t="str">
        <f t="shared" si="308"/>
        <v>Chicken Bun</v>
      </c>
      <c r="C187" s="538" t="str">
        <f t="shared" si="308"/>
        <v>BU3</v>
      </c>
      <c r="D187" s="467">
        <f t="shared" ref="D187:S187" si="328">D30+D108</f>
        <v>0</v>
      </c>
      <c r="E187" s="468">
        <f t="shared" si="328"/>
        <v>0</v>
      </c>
      <c r="F187" s="468">
        <f t="shared" si="328"/>
        <v>0</v>
      </c>
      <c r="G187" s="468">
        <f t="shared" si="328"/>
        <v>15</v>
      </c>
      <c r="H187" s="468">
        <f t="shared" si="328"/>
        <v>3</v>
      </c>
      <c r="I187" s="468">
        <f t="shared" si="328"/>
        <v>3</v>
      </c>
      <c r="J187" s="468">
        <f t="shared" si="328"/>
        <v>5</v>
      </c>
      <c r="K187" s="468">
        <f t="shared" si="328"/>
        <v>5</v>
      </c>
      <c r="L187" s="468">
        <f t="shared" si="328"/>
        <v>2</v>
      </c>
      <c r="M187" s="469">
        <f t="shared" si="328"/>
        <v>5</v>
      </c>
      <c r="N187" s="468">
        <f t="shared" si="328"/>
        <v>10</v>
      </c>
      <c r="O187" s="468">
        <f t="shared" si="328"/>
        <v>5</v>
      </c>
      <c r="P187" s="468">
        <f t="shared" si="328"/>
        <v>5</v>
      </c>
      <c r="Q187" s="468">
        <f t="shared" si="328"/>
        <v>5</v>
      </c>
      <c r="R187" s="468">
        <f t="shared" si="328"/>
        <v>10</v>
      </c>
      <c r="S187" s="470">
        <f t="shared" si="328"/>
        <v>0</v>
      </c>
      <c r="T187" s="430">
        <f t="shared" si="209"/>
        <v>73</v>
      </c>
      <c r="U187" s="194"/>
      <c r="W187" s="440"/>
      <c r="X187" s="526" t="str">
        <f t="shared" si="310"/>
        <v>Chicken Bun</v>
      </c>
      <c r="Y187" s="538" t="str">
        <f t="shared" si="310"/>
        <v>BU3</v>
      </c>
      <c r="Z187" s="467">
        <f t="shared" ref="Z187:AO187" si="329">Z30+Z108</f>
        <v>0</v>
      </c>
      <c r="AA187" s="468">
        <f t="shared" si="329"/>
        <v>0</v>
      </c>
      <c r="AB187" s="468">
        <f t="shared" si="329"/>
        <v>0</v>
      </c>
      <c r="AC187" s="468">
        <f t="shared" si="329"/>
        <v>15</v>
      </c>
      <c r="AD187" s="468">
        <f t="shared" si="329"/>
        <v>3</v>
      </c>
      <c r="AE187" s="468">
        <f t="shared" si="329"/>
        <v>3</v>
      </c>
      <c r="AF187" s="468">
        <f t="shared" si="329"/>
        <v>5</v>
      </c>
      <c r="AG187" s="468">
        <f t="shared" si="329"/>
        <v>5</v>
      </c>
      <c r="AH187" s="468">
        <f t="shared" si="329"/>
        <v>2</v>
      </c>
      <c r="AI187" s="469">
        <f t="shared" si="329"/>
        <v>5</v>
      </c>
      <c r="AJ187" s="468">
        <f t="shared" si="329"/>
        <v>10</v>
      </c>
      <c r="AK187" s="468">
        <f t="shared" si="329"/>
        <v>5</v>
      </c>
      <c r="AL187" s="468">
        <f t="shared" si="329"/>
        <v>5</v>
      </c>
      <c r="AM187" s="468">
        <f t="shared" si="329"/>
        <v>5</v>
      </c>
      <c r="AN187" s="468">
        <f t="shared" si="329"/>
        <v>10</v>
      </c>
      <c r="AO187" s="470">
        <f t="shared" si="329"/>
        <v>0</v>
      </c>
      <c r="AP187" s="430">
        <f t="shared" si="211"/>
        <v>73</v>
      </c>
      <c r="AQ187" s="194"/>
      <c r="AR187" s="440"/>
      <c r="AS187" s="526" t="str">
        <f t="shared" si="312"/>
        <v>Chicken Bun</v>
      </c>
      <c r="AT187" s="538" t="str">
        <f t="shared" si="312"/>
        <v>BU3</v>
      </c>
      <c r="AU187" s="467">
        <f t="shared" ref="AU187:BJ187" si="330">AU30+AU108</f>
        <v>0</v>
      </c>
      <c r="AV187" s="468">
        <f t="shared" si="330"/>
        <v>0</v>
      </c>
      <c r="AW187" s="468">
        <f t="shared" si="330"/>
        <v>0</v>
      </c>
      <c r="AX187" s="468">
        <f t="shared" si="330"/>
        <v>0</v>
      </c>
      <c r="AY187" s="468">
        <f t="shared" si="330"/>
        <v>2</v>
      </c>
      <c r="AZ187" s="468">
        <f t="shared" si="330"/>
        <v>3</v>
      </c>
      <c r="BA187" s="468">
        <f t="shared" si="330"/>
        <v>5</v>
      </c>
      <c r="BB187" s="468">
        <f t="shared" si="330"/>
        <v>3</v>
      </c>
      <c r="BC187" s="468">
        <f t="shared" si="330"/>
        <v>2</v>
      </c>
      <c r="BD187" s="469">
        <f t="shared" si="330"/>
        <v>5</v>
      </c>
      <c r="BE187" s="468">
        <f t="shared" si="330"/>
        <v>10</v>
      </c>
      <c r="BF187" s="468">
        <f t="shared" si="330"/>
        <v>8</v>
      </c>
      <c r="BG187" s="468">
        <f t="shared" si="330"/>
        <v>10</v>
      </c>
      <c r="BH187" s="468">
        <f t="shared" si="330"/>
        <v>10</v>
      </c>
      <c r="BI187" s="468">
        <f t="shared" si="330"/>
        <v>17</v>
      </c>
      <c r="BJ187" s="470">
        <f t="shared" si="330"/>
        <v>0</v>
      </c>
      <c r="BK187" s="430">
        <f t="shared" si="213"/>
        <v>75</v>
      </c>
      <c r="BL187" s="194"/>
      <c r="BM187" s="440"/>
      <c r="BN187" s="526" t="str">
        <f t="shared" si="314"/>
        <v>Chicken Bun</v>
      </c>
      <c r="BO187" s="538" t="str">
        <f t="shared" si="314"/>
        <v>BU3</v>
      </c>
      <c r="BP187" s="467">
        <f t="shared" ref="BP187:CE187" si="331">BP30+BP108</f>
        <v>0</v>
      </c>
      <c r="BQ187" s="468">
        <f t="shared" si="331"/>
        <v>0</v>
      </c>
      <c r="BR187" s="468">
        <f t="shared" si="331"/>
        <v>0</v>
      </c>
      <c r="BS187" s="468">
        <f t="shared" si="331"/>
        <v>0</v>
      </c>
      <c r="BT187" s="468">
        <f t="shared" si="331"/>
        <v>2</v>
      </c>
      <c r="BU187" s="468">
        <f t="shared" si="331"/>
        <v>3</v>
      </c>
      <c r="BV187" s="468">
        <f t="shared" si="331"/>
        <v>5</v>
      </c>
      <c r="BW187" s="468">
        <f t="shared" si="331"/>
        <v>3</v>
      </c>
      <c r="BX187" s="468">
        <f t="shared" si="331"/>
        <v>2</v>
      </c>
      <c r="BY187" s="469">
        <f t="shared" si="331"/>
        <v>5</v>
      </c>
      <c r="BZ187" s="468">
        <f t="shared" si="331"/>
        <v>10</v>
      </c>
      <c r="CA187" s="468">
        <f t="shared" si="331"/>
        <v>8</v>
      </c>
      <c r="CB187" s="468">
        <f t="shared" si="331"/>
        <v>10</v>
      </c>
      <c r="CC187" s="468">
        <f t="shared" si="331"/>
        <v>10</v>
      </c>
      <c r="CD187" s="468">
        <f t="shared" si="331"/>
        <v>16</v>
      </c>
      <c r="CE187" s="470">
        <f t="shared" si="331"/>
        <v>0</v>
      </c>
      <c r="CF187" s="430">
        <f t="shared" si="215"/>
        <v>74</v>
      </c>
      <c r="CG187" s="194"/>
      <c r="CH187" s="440"/>
      <c r="CI187" s="526" t="str">
        <f t="shared" si="316"/>
        <v>Chicken Bun</v>
      </c>
      <c r="CJ187" s="538" t="str">
        <f t="shared" si="316"/>
        <v>BU3</v>
      </c>
      <c r="CK187" s="467">
        <f t="shared" ref="CK187:CZ187" si="332">CK30+CK108</f>
        <v>0</v>
      </c>
      <c r="CL187" s="468">
        <f t="shared" si="332"/>
        <v>0</v>
      </c>
      <c r="CM187" s="468">
        <f t="shared" si="332"/>
        <v>0</v>
      </c>
      <c r="CN187" s="468">
        <f t="shared" si="332"/>
        <v>0</v>
      </c>
      <c r="CO187" s="468">
        <f t="shared" si="332"/>
        <v>0</v>
      </c>
      <c r="CP187" s="468">
        <f t="shared" si="332"/>
        <v>0</v>
      </c>
      <c r="CQ187" s="468">
        <f t="shared" si="332"/>
        <v>0</v>
      </c>
      <c r="CR187" s="468">
        <f t="shared" si="332"/>
        <v>10</v>
      </c>
      <c r="CS187" s="468">
        <f t="shared" si="332"/>
        <v>10</v>
      </c>
      <c r="CT187" s="469">
        <f t="shared" si="332"/>
        <v>10</v>
      </c>
      <c r="CU187" s="468">
        <f t="shared" si="332"/>
        <v>10</v>
      </c>
      <c r="CV187" s="468">
        <f t="shared" si="332"/>
        <v>40</v>
      </c>
      <c r="CW187" s="468">
        <f t="shared" si="332"/>
        <v>20</v>
      </c>
      <c r="CX187" s="468">
        <f t="shared" si="332"/>
        <v>15</v>
      </c>
      <c r="CY187" s="468">
        <f t="shared" si="332"/>
        <v>20</v>
      </c>
      <c r="CZ187" s="470">
        <f t="shared" si="332"/>
        <v>0</v>
      </c>
      <c r="DA187" s="430">
        <f t="shared" si="217"/>
        <v>135</v>
      </c>
      <c r="DB187" s="194"/>
      <c r="DC187" s="5"/>
      <c r="DG187" s="5"/>
      <c r="DH187" s="5"/>
      <c r="DI187" s="5"/>
      <c r="DJ187" s="5"/>
      <c r="DK187" s="5"/>
      <c r="DL187" s="5"/>
      <c r="DM187" s="5"/>
      <c r="DN187" s="5"/>
      <c r="DO187" s="5"/>
      <c r="DP187" s="5"/>
      <c r="DQ187" s="5"/>
      <c r="DR187" s="5"/>
      <c r="DS187" s="5"/>
      <c r="DT187" s="5"/>
      <c r="DU187" s="5"/>
      <c r="DW187" s="5"/>
      <c r="EA187" s="5"/>
      <c r="EB187" s="5"/>
      <c r="EC187" s="5"/>
      <c r="ED187" s="5"/>
      <c r="EE187" s="5"/>
      <c r="EF187" s="5"/>
      <c r="EG187" s="5"/>
      <c r="EH187" s="5"/>
      <c r="EI187" s="5"/>
      <c r="EJ187" s="5"/>
      <c r="EK187" s="5"/>
      <c r="EL187" s="5"/>
      <c r="EM187" s="5"/>
      <c r="EN187" s="5"/>
      <c r="EO187" s="5"/>
      <c r="EQ187" s="5"/>
      <c r="EU187" s="5"/>
      <c r="EV187" s="5"/>
      <c r="EW187" s="5"/>
      <c r="EX187" s="5"/>
      <c r="EY187" s="5"/>
      <c r="EZ187" s="5"/>
      <c r="FA187" s="5"/>
      <c r="FB187" s="5"/>
      <c r="FC187" s="5"/>
      <c r="FD187" s="5"/>
      <c r="FE187" s="5"/>
      <c r="FF187" s="5"/>
      <c r="FG187" s="5"/>
      <c r="FH187" s="5"/>
      <c r="FI187" s="5"/>
    </row>
    <row r="188" spans="1:165" ht="20.100000000000001" customHeight="1" x14ac:dyDescent="0.25">
      <c r="A188" s="449"/>
      <c r="B188" s="526" t="str">
        <f t="shared" si="308"/>
        <v>Prawn Bun</v>
      </c>
      <c r="C188" s="538" t="str">
        <f t="shared" si="308"/>
        <v>BU10</v>
      </c>
      <c r="D188" s="467">
        <f t="shared" ref="D188:S188" si="333">D31+D109</f>
        <v>0</v>
      </c>
      <c r="E188" s="468">
        <f t="shared" si="333"/>
        <v>0</v>
      </c>
      <c r="F188" s="469">
        <f t="shared" si="333"/>
        <v>0</v>
      </c>
      <c r="G188" s="468">
        <f t="shared" si="333"/>
        <v>0</v>
      </c>
      <c r="H188" s="469">
        <f t="shared" si="333"/>
        <v>2</v>
      </c>
      <c r="I188" s="469">
        <f t="shared" si="333"/>
        <v>2</v>
      </c>
      <c r="J188" s="469">
        <f t="shared" si="333"/>
        <v>2</v>
      </c>
      <c r="K188" s="469">
        <f t="shared" si="333"/>
        <v>2</v>
      </c>
      <c r="L188" s="469">
        <f t="shared" si="333"/>
        <v>2</v>
      </c>
      <c r="M188" s="469">
        <f t="shared" si="333"/>
        <v>3</v>
      </c>
      <c r="N188" s="469">
        <f t="shared" si="333"/>
        <v>2</v>
      </c>
      <c r="O188" s="469">
        <f t="shared" si="333"/>
        <v>3</v>
      </c>
      <c r="P188" s="469">
        <f t="shared" si="333"/>
        <v>5</v>
      </c>
      <c r="Q188" s="469">
        <f t="shared" si="333"/>
        <v>5</v>
      </c>
      <c r="R188" s="469">
        <f t="shared" si="333"/>
        <v>4</v>
      </c>
      <c r="S188" s="470">
        <f t="shared" si="333"/>
        <v>0</v>
      </c>
      <c r="T188" s="430">
        <f t="shared" si="209"/>
        <v>32</v>
      </c>
      <c r="U188" s="194"/>
      <c r="W188" s="440"/>
      <c r="X188" s="526" t="str">
        <f t="shared" si="310"/>
        <v>Prawn Bun</v>
      </c>
      <c r="Y188" s="538" t="str">
        <f t="shared" si="310"/>
        <v>BU10</v>
      </c>
      <c r="Z188" s="467">
        <f t="shared" ref="Z188:AO188" si="334">Z31+Z109</f>
        <v>0</v>
      </c>
      <c r="AA188" s="468">
        <f t="shared" si="334"/>
        <v>0</v>
      </c>
      <c r="AB188" s="469">
        <f t="shared" si="334"/>
        <v>0</v>
      </c>
      <c r="AC188" s="468">
        <f t="shared" si="334"/>
        <v>0</v>
      </c>
      <c r="AD188" s="469">
        <f t="shared" si="334"/>
        <v>2</v>
      </c>
      <c r="AE188" s="469">
        <f t="shared" si="334"/>
        <v>2</v>
      </c>
      <c r="AF188" s="469">
        <f t="shared" si="334"/>
        <v>2</v>
      </c>
      <c r="AG188" s="469">
        <f t="shared" si="334"/>
        <v>2</v>
      </c>
      <c r="AH188" s="469">
        <f t="shared" si="334"/>
        <v>2</v>
      </c>
      <c r="AI188" s="469">
        <f t="shared" si="334"/>
        <v>3</v>
      </c>
      <c r="AJ188" s="469">
        <f t="shared" si="334"/>
        <v>2</v>
      </c>
      <c r="AK188" s="469">
        <f t="shared" si="334"/>
        <v>3</v>
      </c>
      <c r="AL188" s="469">
        <f t="shared" si="334"/>
        <v>5</v>
      </c>
      <c r="AM188" s="469">
        <f t="shared" si="334"/>
        <v>5</v>
      </c>
      <c r="AN188" s="469">
        <f t="shared" si="334"/>
        <v>4</v>
      </c>
      <c r="AO188" s="470">
        <f t="shared" si="334"/>
        <v>0</v>
      </c>
      <c r="AP188" s="430">
        <f t="shared" si="211"/>
        <v>32</v>
      </c>
      <c r="AQ188" s="194"/>
      <c r="AR188" s="440"/>
      <c r="AS188" s="526" t="str">
        <f t="shared" si="312"/>
        <v>Prawn Bun</v>
      </c>
      <c r="AT188" s="538" t="str">
        <f t="shared" si="312"/>
        <v>BU10</v>
      </c>
      <c r="AU188" s="467">
        <f t="shared" ref="AU188:BJ188" si="335">AU31+AU109</f>
        <v>0</v>
      </c>
      <c r="AV188" s="468">
        <f t="shared" si="335"/>
        <v>0</v>
      </c>
      <c r="AW188" s="469">
        <f t="shared" si="335"/>
        <v>0</v>
      </c>
      <c r="AX188" s="468">
        <f t="shared" si="335"/>
        <v>0</v>
      </c>
      <c r="AY188" s="469">
        <f t="shared" si="335"/>
        <v>0</v>
      </c>
      <c r="AZ188" s="469">
        <f t="shared" si="335"/>
        <v>3</v>
      </c>
      <c r="BA188" s="469">
        <f t="shared" si="335"/>
        <v>5</v>
      </c>
      <c r="BB188" s="469">
        <f t="shared" si="335"/>
        <v>2</v>
      </c>
      <c r="BC188" s="469">
        <f t="shared" si="335"/>
        <v>2</v>
      </c>
      <c r="BD188" s="469">
        <f t="shared" si="335"/>
        <v>5</v>
      </c>
      <c r="BE188" s="469">
        <f t="shared" si="335"/>
        <v>5</v>
      </c>
      <c r="BF188" s="469">
        <f t="shared" si="335"/>
        <v>5</v>
      </c>
      <c r="BG188" s="469">
        <f t="shared" si="335"/>
        <v>5</v>
      </c>
      <c r="BH188" s="469">
        <f t="shared" si="335"/>
        <v>10</v>
      </c>
      <c r="BI188" s="469">
        <f t="shared" si="335"/>
        <v>12</v>
      </c>
      <c r="BJ188" s="470">
        <f t="shared" si="335"/>
        <v>0</v>
      </c>
      <c r="BK188" s="430">
        <f t="shared" si="213"/>
        <v>54</v>
      </c>
      <c r="BL188" s="194"/>
      <c r="BM188" s="440"/>
      <c r="BN188" s="526" t="str">
        <f t="shared" si="314"/>
        <v>Prawn Bun</v>
      </c>
      <c r="BO188" s="538" t="str">
        <f t="shared" si="314"/>
        <v>BU10</v>
      </c>
      <c r="BP188" s="467">
        <f t="shared" ref="BP188:CE188" si="336">BP31+BP109</f>
        <v>0</v>
      </c>
      <c r="BQ188" s="468">
        <f t="shared" si="336"/>
        <v>0</v>
      </c>
      <c r="BR188" s="469">
        <f t="shared" si="336"/>
        <v>0</v>
      </c>
      <c r="BS188" s="468">
        <f t="shared" si="336"/>
        <v>0</v>
      </c>
      <c r="BT188" s="469">
        <f t="shared" si="336"/>
        <v>0</v>
      </c>
      <c r="BU188" s="469">
        <f t="shared" si="336"/>
        <v>3</v>
      </c>
      <c r="BV188" s="469">
        <f t="shared" si="336"/>
        <v>5</v>
      </c>
      <c r="BW188" s="469">
        <f t="shared" si="336"/>
        <v>2</v>
      </c>
      <c r="BX188" s="469">
        <f t="shared" si="336"/>
        <v>2</v>
      </c>
      <c r="BY188" s="469">
        <f t="shared" si="336"/>
        <v>5</v>
      </c>
      <c r="BZ188" s="469">
        <f t="shared" si="336"/>
        <v>5</v>
      </c>
      <c r="CA188" s="469">
        <f t="shared" si="336"/>
        <v>5</v>
      </c>
      <c r="CB188" s="469">
        <f t="shared" si="336"/>
        <v>5</v>
      </c>
      <c r="CC188" s="469">
        <f t="shared" si="336"/>
        <v>10</v>
      </c>
      <c r="CD188" s="469">
        <f t="shared" si="336"/>
        <v>12</v>
      </c>
      <c r="CE188" s="470">
        <f t="shared" si="336"/>
        <v>0</v>
      </c>
      <c r="CF188" s="430">
        <f t="shared" si="215"/>
        <v>54</v>
      </c>
      <c r="CG188" s="194"/>
      <c r="CH188" s="440"/>
      <c r="CI188" s="526" t="str">
        <f t="shared" si="316"/>
        <v>Prawn Bun</v>
      </c>
      <c r="CJ188" s="538" t="str">
        <f t="shared" si="316"/>
        <v>BU10</v>
      </c>
      <c r="CK188" s="467">
        <f t="shared" ref="CK188:CZ188" si="337">CK31+CK109</f>
        <v>0</v>
      </c>
      <c r="CL188" s="468">
        <f t="shared" si="337"/>
        <v>0</v>
      </c>
      <c r="CM188" s="469">
        <f t="shared" si="337"/>
        <v>0</v>
      </c>
      <c r="CN188" s="468">
        <f t="shared" si="337"/>
        <v>0</v>
      </c>
      <c r="CO188" s="469">
        <f t="shared" si="337"/>
        <v>0</v>
      </c>
      <c r="CP188" s="469">
        <f t="shared" si="337"/>
        <v>0</v>
      </c>
      <c r="CQ188" s="469">
        <f t="shared" si="337"/>
        <v>0</v>
      </c>
      <c r="CR188" s="469">
        <f t="shared" si="337"/>
        <v>15</v>
      </c>
      <c r="CS188" s="469">
        <f t="shared" si="337"/>
        <v>10</v>
      </c>
      <c r="CT188" s="469">
        <f t="shared" si="337"/>
        <v>10</v>
      </c>
      <c r="CU188" s="469">
        <f t="shared" si="337"/>
        <v>5</v>
      </c>
      <c r="CV188" s="469">
        <f t="shared" si="337"/>
        <v>20</v>
      </c>
      <c r="CW188" s="469">
        <f t="shared" si="337"/>
        <v>15</v>
      </c>
      <c r="CX188" s="469">
        <f t="shared" si="337"/>
        <v>15</v>
      </c>
      <c r="CY188" s="469">
        <f t="shared" si="337"/>
        <v>20</v>
      </c>
      <c r="CZ188" s="470">
        <f t="shared" si="337"/>
        <v>0</v>
      </c>
      <c r="DA188" s="430">
        <f t="shared" si="217"/>
        <v>110</v>
      </c>
      <c r="DB188" s="194"/>
      <c r="DC188" s="5"/>
      <c r="DG188" s="5"/>
      <c r="DH188" s="5"/>
      <c r="DI188" s="5"/>
      <c r="DJ188" s="5"/>
      <c r="DK188" s="5"/>
      <c r="DL188" s="5"/>
      <c r="DM188" s="5"/>
      <c r="DN188" s="5"/>
      <c r="DO188" s="5"/>
      <c r="DP188" s="5"/>
      <c r="DQ188" s="5"/>
      <c r="DR188" s="5"/>
      <c r="DS188" s="5"/>
      <c r="DT188" s="5"/>
      <c r="DU188" s="5"/>
      <c r="DW188" s="5"/>
      <c r="EA188" s="5"/>
      <c r="EB188" s="5"/>
      <c r="EC188" s="5"/>
      <c r="ED188" s="5"/>
      <c r="EE188" s="5"/>
      <c r="EF188" s="5"/>
      <c r="EG188" s="5"/>
      <c r="EH188" s="5"/>
      <c r="EI188" s="5"/>
      <c r="EJ188" s="5"/>
      <c r="EK188" s="5"/>
      <c r="EL188" s="5"/>
      <c r="EM188" s="5"/>
      <c r="EN188" s="5"/>
      <c r="EO188" s="5"/>
      <c r="EQ188" s="5"/>
      <c r="EU188" s="5"/>
      <c r="EV188" s="5"/>
      <c r="EW188" s="5"/>
      <c r="EX188" s="5"/>
      <c r="EY188" s="5"/>
      <c r="EZ188" s="5"/>
      <c r="FA188" s="5"/>
      <c r="FB188" s="5"/>
      <c r="FC188" s="5"/>
      <c r="FD188" s="5"/>
      <c r="FE188" s="5"/>
      <c r="FF188" s="5"/>
      <c r="FG188" s="5"/>
      <c r="FH188" s="5"/>
      <c r="FI188" s="5"/>
    </row>
    <row r="189" spans="1:165" ht="20.100000000000001" customHeight="1" x14ac:dyDescent="0.25">
      <c r="A189" s="449"/>
      <c r="B189" s="526" t="str">
        <f t="shared" si="308"/>
        <v>Viyana Roll Mini</v>
      </c>
      <c r="C189" s="538" t="str">
        <f t="shared" si="308"/>
        <v>BU20</v>
      </c>
      <c r="D189" s="467">
        <f t="shared" ref="D189:S189" si="338">D32+D110</f>
        <v>0</v>
      </c>
      <c r="E189" s="468">
        <f t="shared" si="338"/>
        <v>0</v>
      </c>
      <c r="F189" s="468">
        <f t="shared" si="338"/>
        <v>0</v>
      </c>
      <c r="G189" s="468">
        <f t="shared" si="338"/>
        <v>0</v>
      </c>
      <c r="H189" s="468">
        <f t="shared" si="338"/>
        <v>2</v>
      </c>
      <c r="I189" s="468">
        <f t="shared" si="338"/>
        <v>2</v>
      </c>
      <c r="J189" s="468">
        <f t="shared" si="338"/>
        <v>2</v>
      </c>
      <c r="K189" s="468">
        <f t="shared" si="338"/>
        <v>2</v>
      </c>
      <c r="L189" s="468">
        <f t="shared" si="338"/>
        <v>2</v>
      </c>
      <c r="M189" s="469">
        <f t="shared" si="338"/>
        <v>2</v>
      </c>
      <c r="N189" s="468">
        <f t="shared" si="338"/>
        <v>2</v>
      </c>
      <c r="O189" s="468">
        <f t="shared" si="338"/>
        <v>2</v>
      </c>
      <c r="P189" s="468">
        <f t="shared" si="338"/>
        <v>2</v>
      </c>
      <c r="Q189" s="468">
        <f t="shared" si="338"/>
        <v>2</v>
      </c>
      <c r="R189" s="468">
        <f t="shared" si="338"/>
        <v>6</v>
      </c>
      <c r="S189" s="470">
        <f t="shared" si="338"/>
        <v>0</v>
      </c>
      <c r="T189" s="430">
        <f t="shared" si="209"/>
        <v>26</v>
      </c>
      <c r="U189" s="194"/>
      <c r="W189" s="440"/>
      <c r="X189" s="526" t="str">
        <f t="shared" si="310"/>
        <v>Viyana Roll Mini</v>
      </c>
      <c r="Y189" s="538" t="str">
        <f t="shared" si="310"/>
        <v>BU20</v>
      </c>
      <c r="Z189" s="467">
        <f t="shared" ref="Z189:AO189" si="339">Z32+Z110</f>
        <v>0</v>
      </c>
      <c r="AA189" s="468">
        <f t="shared" si="339"/>
        <v>0</v>
      </c>
      <c r="AB189" s="468">
        <f t="shared" si="339"/>
        <v>0</v>
      </c>
      <c r="AC189" s="468">
        <f t="shared" si="339"/>
        <v>0</v>
      </c>
      <c r="AD189" s="468">
        <f t="shared" si="339"/>
        <v>2</v>
      </c>
      <c r="AE189" s="468">
        <f t="shared" si="339"/>
        <v>3</v>
      </c>
      <c r="AF189" s="468">
        <f t="shared" si="339"/>
        <v>3</v>
      </c>
      <c r="AG189" s="468">
        <f t="shared" si="339"/>
        <v>3</v>
      </c>
      <c r="AH189" s="468">
        <f t="shared" si="339"/>
        <v>2</v>
      </c>
      <c r="AI189" s="469">
        <f t="shared" si="339"/>
        <v>3</v>
      </c>
      <c r="AJ189" s="468">
        <f t="shared" si="339"/>
        <v>3</v>
      </c>
      <c r="AK189" s="468">
        <f t="shared" si="339"/>
        <v>4</v>
      </c>
      <c r="AL189" s="468">
        <f t="shared" si="339"/>
        <v>4</v>
      </c>
      <c r="AM189" s="468">
        <f t="shared" si="339"/>
        <v>5</v>
      </c>
      <c r="AN189" s="468">
        <f t="shared" si="339"/>
        <v>6</v>
      </c>
      <c r="AO189" s="470">
        <f t="shared" si="339"/>
        <v>0</v>
      </c>
      <c r="AP189" s="430">
        <f t="shared" si="211"/>
        <v>38</v>
      </c>
      <c r="AQ189" s="194"/>
      <c r="AR189" s="440"/>
      <c r="AS189" s="526" t="str">
        <f t="shared" si="312"/>
        <v>Viyana Roll Mini</v>
      </c>
      <c r="AT189" s="538" t="str">
        <f t="shared" si="312"/>
        <v>BU20</v>
      </c>
      <c r="AU189" s="467">
        <f t="shared" ref="AU189:BJ189" si="340">AU32+AU110</f>
        <v>0</v>
      </c>
      <c r="AV189" s="468">
        <f t="shared" si="340"/>
        <v>0</v>
      </c>
      <c r="AW189" s="468">
        <f t="shared" si="340"/>
        <v>0</v>
      </c>
      <c r="AX189" s="468">
        <f t="shared" si="340"/>
        <v>0</v>
      </c>
      <c r="AY189" s="468">
        <f t="shared" si="340"/>
        <v>3</v>
      </c>
      <c r="AZ189" s="468">
        <f t="shared" si="340"/>
        <v>3</v>
      </c>
      <c r="BA189" s="468">
        <f t="shared" si="340"/>
        <v>3</v>
      </c>
      <c r="BB189" s="468">
        <f t="shared" si="340"/>
        <v>3</v>
      </c>
      <c r="BC189" s="468">
        <f t="shared" si="340"/>
        <v>2</v>
      </c>
      <c r="BD189" s="469">
        <f t="shared" si="340"/>
        <v>3</v>
      </c>
      <c r="BE189" s="468">
        <f t="shared" si="340"/>
        <v>3</v>
      </c>
      <c r="BF189" s="468">
        <f t="shared" si="340"/>
        <v>4</v>
      </c>
      <c r="BG189" s="468">
        <f t="shared" si="340"/>
        <v>4</v>
      </c>
      <c r="BH189" s="468">
        <f t="shared" si="340"/>
        <v>5</v>
      </c>
      <c r="BI189" s="468">
        <f t="shared" si="340"/>
        <v>6</v>
      </c>
      <c r="BJ189" s="470">
        <f t="shared" si="340"/>
        <v>0</v>
      </c>
      <c r="BK189" s="430">
        <f t="shared" si="213"/>
        <v>39</v>
      </c>
      <c r="BL189" s="194"/>
      <c r="BM189" s="440"/>
      <c r="BN189" s="526" t="str">
        <f t="shared" si="314"/>
        <v>Viyana Roll Mini</v>
      </c>
      <c r="BO189" s="538" t="str">
        <f t="shared" si="314"/>
        <v>BU20</v>
      </c>
      <c r="BP189" s="467">
        <f t="shared" ref="BP189:CE189" si="341">BP32+BP110</f>
        <v>0</v>
      </c>
      <c r="BQ189" s="468">
        <f t="shared" si="341"/>
        <v>0</v>
      </c>
      <c r="BR189" s="468">
        <f t="shared" si="341"/>
        <v>0</v>
      </c>
      <c r="BS189" s="468">
        <f t="shared" si="341"/>
        <v>0</v>
      </c>
      <c r="BT189" s="468">
        <f t="shared" si="341"/>
        <v>3</v>
      </c>
      <c r="BU189" s="468">
        <f t="shared" si="341"/>
        <v>3</v>
      </c>
      <c r="BV189" s="468">
        <f t="shared" si="341"/>
        <v>3</v>
      </c>
      <c r="BW189" s="468">
        <f t="shared" si="341"/>
        <v>3</v>
      </c>
      <c r="BX189" s="468">
        <f t="shared" si="341"/>
        <v>2</v>
      </c>
      <c r="BY189" s="469">
        <f t="shared" si="341"/>
        <v>3</v>
      </c>
      <c r="BZ189" s="468">
        <f t="shared" si="341"/>
        <v>3</v>
      </c>
      <c r="CA189" s="468">
        <f t="shared" si="341"/>
        <v>4</v>
      </c>
      <c r="CB189" s="468">
        <f t="shared" si="341"/>
        <v>4</v>
      </c>
      <c r="CC189" s="468">
        <f t="shared" si="341"/>
        <v>5</v>
      </c>
      <c r="CD189" s="468">
        <f t="shared" si="341"/>
        <v>6</v>
      </c>
      <c r="CE189" s="470">
        <f t="shared" si="341"/>
        <v>0</v>
      </c>
      <c r="CF189" s="430">
        <f t="shared" si="215"/>
        <v>39</v>
      </c>
      <c r="CG189" s="194"/>
      <c r="CH189" s="440"/>
      <c r="CI189" s="526" t="str">
        <f t="shared" si="316"/>
        <v>Viyana Roll Mini</v>
      </c>
      <c r="CJ189" s="538" t="str">
        <f t="shared" si="316"/>
        <v>BU20</v>
      </c>
      <c r="CK189" s="467">
        <f t="shared" ref="CK189:CZ189" si="342">CK32+CK110</f>
        <v>0</v>
      </c>
      <c r="CL189" s="468">
        <f t="shared" si="342"/>
        <v>0</v>
      </c>
      <c r="CM189" s="468">
        <f t="shared" si="342"/>
        <v>0</v>
      </c>
      <c r="CN189" s="468">
        <f t="shared" si="342"/>
        <v>0</v>
      </c>
      <c r="CO189" s="468">
        <f t="shared" si="342"/>
        <v>0</v>
      </c>
      <c r="CP189" s="468">
        <f t="shared" si="342"/>
        <v>0</v>
      </c>
      <c r="CQ189" s="468">
        <f t="shared" si="342"/>
        <v>0</v>
      </c>
      <c r="CR189" s="468">
        <f t="shared" si="342"/>
        <v>0</v>
      </c>
      <c r="CS189" s="468">
        <f t="shared" si="342"/>
        <v>0</v>
      </c>
      <c r="CT189" s="469">
        <f t="shared" si="342"/>
        <v>0</v>
      </c>
      <c r="CU189" s="468">
        <f t="shared" si="342"/>
        <v>0</v>
      </c>
      <c r="CV189" s="468">
        <f t="shared" si="342"/>
        <v>0</v>
      </c>
      <c r="CW189" s="468">
        <f t="shared" si="342"/>
        <v>0</v>
      </c>
      <c r="CX189" s="468">
        <f t="shared" si="342"/>
        <v>0</v>
      </c>
      <c r="CY189" s="468">
        <f t="shared" si="342"/>
        <v>0</v>
      </c>
      <c r="CZ189" s="470">
        <f t="shared" si="342"/>
        <v>0</v>
      </c>
      <c r="DA189" s="430">
        <f t="shared" si="217"/>
        <v>0</v>
      </c>
      <c r="DB189" s="194"/>
      <c r="DC189" s="5"/>
      <c r="DG189" s="5"/>
      <c r="DH189" s="5"/>
      <c r="DI189" s="5"/>
      <c r="DJ189" s="5"/>
      <c r="DK189" s="5"/>
      <c r="DL189" s="5"/>
      <c r="DM189" s="5"/>
      <c r="DN189" s="5"/>
      <c r="DO189" s="5"/>
      <c r="DP189" s="5"/>
      <c r="DQ189" s="5"/>
      <c r="DR189" s="5"/>
      <c r="DS189" s="5"/>
      <c r="DT189" s="5"/>
      <c r="DU189" s="5"/>
      <c r="DW189" s="5"/>
      <c r="EA189" s="5"/>
      <c r="EB189" s="5"/>
      <c r="EC189" s="5"/>
      <c r="ED189" s="5"/>
      <c r="EE189" s="5"/>
      <c r="EF189" s="5"/>
      <c r="EG189" s="5"/>
      <c r="EH189" s="5"/>
      <c r="EI189" s="5"/>
      <c r="EJ189" s="5"/>
      <c r="EK189" s="5"/>
      <c r="EL189" s="5"/>
      <c r="EM189" s="5"/>
      <c r="EN189" s="5"/>
      <c r="EO189" s="5"/>
      <c r="EQ189" s="5"/>
      <c r="EU189" s="5"/>
      <c r="EV189" s="5"/>
      <c r="EW189" s="5"/>
      <c r="EX189" s="5"/>
      <c r="EY189" s="5"/>
      <c r="EZ189" s="5"/>
      <c r="FA189" s="5"/>
      <c r="FB189" s="5"/>
      <c r="FC189" s="5"/>
      <c r="FD189" s="5"/>
      <c r="FE189" s="5"/>
      <c r="FF189" s="5"/>
      <c r="FG189" s="5"/>
      <c r="FH189" s="5"/>
      <c r="FI189" s="5"/>
    </row>
    <row r="190" spans="1:165" ht="20.100000000000001" customHeight="1" x14ac:dyDescent="0.25">
      <c r="A190" s="449"/>
      <c r="B190" s="528" t="str">
        <f t="shared" si="308"/>
        <v>Chicken Burger Mini</v>
      </c>
      <c r="C190" s="538" t="str">
        <f t="shared" si="308"/>
        <v>PTY13</v>
      </c>
      <c r="D190" s="467">
        <f t="shared" ref="D190:S190" si="343">D33+D111</f>
        <v>0</v>
      </c>
      <c r="E190" s="468">
        <f t="shared" si="343"/>
        <v>0</v>
      </c>
      <c r="F190" s="472">
        <f t="shared" si="343"/>
        <v>0</v>
      </c>
      <c r="G190" s="468">
        <f t="shared" si="343"/>
        <v>0</v>
      </c>
      <c r="H190" s="472">
        <f t="shared" si="343"/>
        <v>0</v>
      </c>
      <c r="I190" s="472">
        <f t="shared" si="343"/>
        <v>0</v>
      </c>
      <c r="J190" s="472">
        <f t="shared" si="343"/>
        <v>0</v>
      </c>
      <c r="K190" s="472">
        <f t="shared" si="343"/>
        <v>0</v>
      </c>
      <c r="L190" s="472">
        <f t="shared" si="343"/>
        <v>0</v>
      </c>
      <c r="M190" s="468">
        <f t="shared" si="343"/>
        <v>0</v>
      </c>
      <c r="N190" s="472">
        <f t="shared" si="343"/>
        <v>0</v>
      </c>
      <c r="O190" s="472">
        <f t="shared" si="343"/>
        <v>0</v>
      </c>
      <c r="P190" s="472">
        <f t="shared" si="343"/>
        <v>0</v>
      </c>
      <c r="Q190" s="472">
        <f t="shared" si="343"/>
        <v>0</v>
      </c>
      <c r="R190" s="472">
        <f t="shared" si="343"/>
        <v>0</v>
      </c>
      <c r="S190" s="470">
        <f t="shared" si="343"/>
        <v>0</v>
      </c>
      <c r="T190" s="430">
        <f t="shared" si="209"/>
        <v>0</v>
      </c>
      <c r="U190" s="194"/>
      <c r="W190" s="440"/>
      <c r="X190" s="528" t="str">
        <f t="shared" si="310"/>
        <v>Chicken Burger Mini</v>
      </c>
      <c r="Y190" s="538" t="str">
        <f t="shared" si="310"/>
        <v>PTY13</v>
      </c>
      <c r="Z190" s="467">
        <f t="shared" ref="Z190:AO190" si="344">Z33+Z111</f>
        <v>0</v>
      </c>
      <c r="AA190" s="468">
        <f t="shared" si="344"/>
        <v>0</v>
      </c>
      <c r="AB190" s="472">
        <f t="shared" si="344"/>
        <v>0</v>
      </c>
      <c r="AC190" s="468">
        <f t="shared" si="344"/>
        <v>0</v>
      </c>
      <c r="AD190" s="472">
        <f t="shared" si="344"/>
        <v>0</v>
      </c>
      <c r="AE190" s="472">
        <f t="shared" si="344"/>
        <v>0</v>
      </c>
      <c r="AF190" s="472">
        <f t="shared" si="344"/>
        <v>0</v>
      </c>
      <c r="AG190" s="472">
        <f t="shared" si="344"/>
        <v>0</v>
      </c>
      <c r="AH190" s="472">
        <f t="shared" si="344"/>
        <v>0</v>
      </c>
      <c r="AI190" s="468">
        <f t="shared" si="344"/>
        <v>0</v>
      </c>
      <c r="AJ190" s="472">
        <f t="shared" si="344"/>
        <v>0</v>
      </c>
      <c r="AK190" s="472">
        <f t="shared" si="344"/>
        <v>0</v>
      </c>
      <c r="AL190" s="472">
        <f t="shared" si="344"/>
        <v>0</v>
      </c>
      <c r="AM190" s="472">
        <f t="shared" si="344"/>
        <v>0</v>
      </c>
      <c r="AN190" s="472">
        <f t="shared" si="344"/>
        <v>0</v>
      </c>
      <c r="AO190" s="470">
        <f t="shared" si="344"/>
        <v>0</v>
      </c>
      <c r="AP190" s="430">
        <f t="shared" si="211"/>
        <v>0</v>
      </c>
      <c r="AQ190" s="194"/>
      <c r="AR190" s="440"/>
      <c r="AS190" s="528" t="str">
        <f t="shared" si="312"/>
        <v>Chicken Burger Mini</v>
      </c>
      <c r="AT190" s="538" t="str">
        <f t="shared" si="312"/>
        <v>PTY13</v>
      </c>
      <c r="AU190" s="467">
        <f t="shared" ref="AU190:BJ190" si="345">AU33+AU111</f>
        <v>0</v>
      </c>
      <c r="AV190" s="468">
        <f t="shared" si="345"/>
        <v>0</v>
      </c>
      <c r="AW190" s="472">
        <f t="shared" si="345"/>
        <v>0</v>
      </c>
      <c r="AX190" s="468">
        <f t="shared" si="345"/>
        <v>0</v>
      </c>
      <c r="AY190" s="472">
        <f t="shared" si="345"/>
        <v>0</v>
      </c>
      <c r="AZ190" s="472">
        <f t="shared" si="345"/>
        <v>0</v>
      </c>
      <c r="BA190" s="472">
        <f t="shared" si="345"/>
        <v>0</v>
      </c>
      <c r="BB190" s="472">
        <f t="shared" si="345"/>
        <v>0</v>
      </c>
      <c r="BC190" s="472">
        <f t="shared" si="345"/>
        <v>0</v>
      </c>
      <c r="BD190" s="468">
        <f t="shared" si="345"/>
        <v>0</v>
      </c>
      <c r="BE190" s="472">
        <f t="shared" si="345"/>
        <v>0</v>
      </c>
      <c r="BF190" s="472">
        <f t="shared" si="345"/>
        <v>0</v>
      </c>
      <c r="BG190" s="472">
        <f t="shared" si="345"/>
        <v>0</v>
      </c>
      <c r="BH190" s="472">
        <f t="shared" si="345"/>
        <v>0</v>
      </c>
      <c r="BI190" s="472">
        <f t="shared" si="345"/>
        <v>0</v>
      </c>
      <c r="BJ190" s="470">
        <f t="shared" si="345"/>
        <v>0</v>
      </c>
      <c r="BK190" s="430">
        <f t="shared" si="213"/>
        <v>0</v>
      </c>
      <c r="BL190" s="194"/>
      <c r="BM190" s="440"/>
      <c r="BN190" s="528" t="str">
        <f t="shared" si="314"/>
        <v>Chicken Burger Mini</v>
      </c>
      <c r="BO190" s="538" t="str">
        <f t="shared" si="314"/>
        <v>PTY13</v>
      </c>
      <c r="BP190" s="467">
        <f t="shared" ref="BP190:CE190" si="346">BP33+BP111</f>
        <v>0</v>
      </c>
      <c r="BQ190" s="468">
        <f t="shared" si="346"/>
        <v>0</v>
      </c>
      <c r="BR190" s="472">
        <f t="shared" si="346"/>
        <v>0</v>
      </c>
      <c r="BS190" s="468">
        <f t="shared" si="346"/>
        <v>0</v>
      </c>
      <c r="BT190" s="472">
        <f t="shared" si="346"/>
        <v>0</v>
      </c>
      <c r="BU190" s="472">
        <f t="shared" si="346"/>
        <v>0</v>
      </c>
      <c r="BV190" s="472">
        <f t="shared" si="346"/>
        <v>0</v>
      </c>
      <c r="BW190" s="472">
        <f t="shared" si="346"/>
        <v>0</v>
      </c>
      <c r="BX190" s="472">
        <f t="shared" si="346"/>
        <v>0</v>
      </c>
      <c r="BY190" s="468">
        <f t="shared" si="346"/>
        <v>0</v>
      </c>
      <c r="BZ190" s="472">
        <f t="shared" si="346"/>
        <v>0</v>
      </c>
      <c r="CA190" s="472">
        <f t="shared" si="346"/>
        <v>0</v>
      </c>
      <c r="CB190" s="472">
        <f t="shared" si="346"/>
        <v>0</v>
      </c>
      <c r="CC190" s="472">
        <f t="shared" si="346"/>
        <v>0</v>
      </c>
      <c r="CD190" s="472">
        <f t="shared" si="346"/>
        <v>0</v>
      </c>
      <c r="CE190" s="470">
        <f t="shared" si="346"/>
        <v>0</v>
      </c>
      <c r="CF190" s="430">
        <f t="shared" si="215"/>
        <v>0</v>
      </c>
      <c r="CG190" s="194"/>
      <c r="CH190" s="440"/>
      <c r="CI190" s="528" t="str">
        <f t="shared" si="316"/>
        <v>Chicken Burger Mini</v>
      </c>
      <c r="CJ190" s="538" t="str">
        <f t="shared" si="316"/>
        <v>PTY13</v>
      </c>
      <c r="CK190" s="467">
        <f t="shared" ref="CK190:CZ190" si="347">CK33+CK111</f>
        <v>0</v>
      </c>
      <c r="CL190" s="468">
        <f t="shared" si="347"/>
        <v>0</v>
      </c>
      <c r="CM190" s="472">
        <f t="shared" si="347"/>
        <v>0</v>
      </c>
      <c r="CN190" s="468">
        <f t="shared" si="347"/>
        <v>0</v>
      </c>
      <c r="CO190" s="472">
        <f t="shared" si="347"/>
        <v>0</v>
      </c>
      <c r="CP190" s="472">
        <f t="shared" si="347"/>
        <v>0</v>
      </c>
      <c r="CQ190" s="472">
        <f t="shared" si="347"/>
        <v>0</v>
      </c>
      <c r="CR190" s="472">
        <f t="shared" si="347"/>
        <v>0</v>
      </c>
      <c r="CS190" s="472">
        <f t="shared" si="347"/>
        <v>0</v>
      </c>
      <c r="CT190" s="468">
        <f t="shared" si="347"/>
        <v>0</v>
      </c>
      <c r="CU190" s="472">
        <f t="shared" si="347"/>
        <v>0</v>
      </c>
      <c r="CV190" s="472">
        <f t="shared" si="347"/>
        <v>0</v>
      </c>
      <c r="CW190" s="472">
        <f t="shared" si="347"/>
        <v>0</v>
      </c>
      <c r="CX190" s="472">
        <f t="shared" si="347"/>
        <v>0</v>
      </c>
      <c r="CY190" s="472">
        <f t="shared" si="347"/>
        <v>0</v>
      </c>
      <c r="CZ190" s="470">
        <f t="shared" si="347"/>
        <v>0</v>
      </c>
      <c r="DA190" s="430">
        <f t="shared" si="217"/>
        <v>0</v>
      </c>
      <c r="DB190" s="194"/>
      <c r="DC190" s="5"/>
      <c r="DG190" s="5"/>
      <c r="DH190" s="5"/>
      <c r="DI190" s="5"/>
      <c r="DJ190" s="5"/>
      <c r="DK190" s="5"/>
      <c r="DL190" s="5"/>
      <c r="DM190" s="5"/>
      <c r="DN190" s="5"/>
      <c r="DO190" s="5"/>
      <c r="DP190" s="5"/>
      <c r="DQ190" s="5"/>
      <c r="DR190" s="5"/>
      <c r="DS190" s="5"/>
      <c r="DT190" s="5"/>
      <c r="DU190" s="5"/>
      <c r="DW190" s="5"/>
      <c r="EA190" s="5"/>
      <c r="EB190" s="5"/>
      <c r="EC190" s="5"/>
      <c r="ED190" s="5"/>
      <c r="EE190" s="5"/>
      <c r="EF190" s="5"/>
      <c r="EG190" s="5"/>
      <c r="EH190" s="5"/>
      <c r="EI190" s="5"/>
      <c r="EJ190" s="5"/>
      <c r="EK190" s="5"/>
      <c r="EL190" s="5"/>
      <c r="EM190" s="5"/>
      <c r="EN190" s="5"/>
      <c r="EO190" s="5"/>
      <c r="EQ190" s="5"/>
      <c r="EU190" s="5"/>
      <c r="EV190" s="5"/>
      <c r="EW190" s="5"/>
      <c r="EX190" s="5"/>
      <c r="EY190" s="5"/>
      <c r="EZ190" s="5"/>
      <c r="FA190" s="5"/>
      <c r="FB190" s="5"/>
      <c r="FC190" s="5"/>
      <c r="FD190" s="5"/>
      <c r="FE190" s="5"/>
      <c r="FF190" s="5"/>
      <c r="FG190" s="5"/>
      <c r="FH190" s="5"/>
      <c r="FI190" s="5"/>
    </row>
    <row r="191" spans="1:165" ht="20.100000000000001" customHeight="1" x14ac:dyDescent="0.25">
      <c r="A191" s="449"/>
      <c r="B191" s="529" t="str">
        <f t="shared" si="308"/>
        <v>Vegetable Burger Mini</v>
      </c>
      <c r="C191" s="538" t="str">
        <f t="shared" si="308"/>
        <v>PTY14</v>
      </c>
      <c r="D191" s="467">
        <f t="shared" ref="D191:S191" si="348">D34+D112</f>
        <v>0</v>
      </c>
      <c r="E191" s="468">
        <f t="shared" si="348"/>
        <v>0</v>
      </c>
      <c r="F191" s="472">
        <f t="shared" si="348"/>
        <v>0</v>
      </c>
      <c r="G191" s="468">
        <f t="shared" si="348"/>
        <v>0</v>
      </c>
      <c r="H191" s="472">
        <f t="shared" si="348"/>
        <v>0</v>
      </c>
      <c r="I191" s="472">
        <f t="shared" si="348"/>
        <v>0</v>
      </c>
      <c r="J191" s="472">
        <f t="shared" si="348"/>
        <v>0</v>
      </c>
      <c r="K191" s="472">
        <f t="shared" si="348"/>
        <v>0</v>
      </c>
      <c r="L191" s="472">
        <f t="shared" si="348"/>
        <v>0</v>
      </c>
      <c r="M191" s="468">
        <f t="shared" si="348"/>
        <v>0</v>
      </c>
      <c r="N191" s="472">
        <f t="shared" si="348"/>
        <v>0</v>
      </c>
      <c r="O191" s="472">
        <f t="shared" si="348"/>
        <v>0</v>
      </c>
      <c r="P191" s="472">
        <f t="shared" si="348"/>
        <v>0</v>
      </c>
      <c r="Q191" s="472">
        <f t="shared" si="348"/>
        <v>0</v>
      </c>
      <c r="R191" s="472">
        <f t="shared" si="348"/>
        <v>0</v>
      </c>
      <c r="S191" s="470">
        <f t="shared" si="348"/>
        <v>0</v>
      </c>
      <c r="T191" s="430">
        <f t="shared" si="209"/>
        <v>0</v>
      </c>
      <c r="U191" s="194"/>
      <c r="W191" s="440"/>
      <c r="X191" s="529" t="str">
        <f t="shared" si="310"/>
        <v>Vegetable Burger Mini</v>
      </c>
      <c r="Y191" s="538" t="str">
        <f t="shared" si="310"/>
        <v>PTY14</v>
      </c>
      <c r="Z191" s="467">
        <f t="shared" ref="Z191:AO191" si="349">Z34+Z112</f>
        <v>0</v>
      </c>
      <c r="AA191" s="468">
        <f t="shared" si="349"/>
        <v>0</v>
      </c>
      <c r="AB191" s="472">
        <f t="shared" si="349"/>
        <v>0</v>
      </c>
      <c r="AC191" s="468">
        <f t="shared" si="349"/>
        <v>0</v>
      </c>
      <c r="AD191" s="472">
        <f t="shared" si="349"/>
        <v>0</v>
      </c>
      <c r="AE191" s="472">
        <f t="shared" si="349"/>
        <v>0</v>
      </c>
      <c r="AF191" s="472">
        <f t="shared" si="349"/>
        <v>0</v>
      </c>
      <c r="AG191" s="472">
        <f t="shared" si="349"/>
        <v>0</v>
      </c>
      <c r="AH191" s="472">
        <f t="shared" si="349"/>
        <v>0</v>
      </c>
      <c r="AI191" s="468">
        <f t="shared" si="349"/>
        <v>0</v>
      </c>
      <c r="AJ191" s="472">
        <f t="shared" si="349"/>
        <v>0</v>
      </c>
      <c r="AK191" s="472">
        <f t="shared" si="349"/>
        <v>0</v>
      </c>
      <c r="AL191" s="472">
        <f t="shared" si="349"/>
        <v>0</v>
      </c>
      <c r="AM191" s="472">
        <f t="shared" si="349"/>
        <v>0</v>
      </c>
      <c r="AN191" s="472">
        <f t="shared" si="349"/>
        <v>0</v>
      </c>
      <c r="AO191" s="470">
        <f t="shared" si="349"/>
        <v>0</v>
      </c>
      <c r="AP191" s="430">
        <f t="shared" si="211"/>
        <v>0</v>
      </c>
      <c r="AQ191" s="194"/>
      <c r="AR191" s="440"/>
      <c r="AS191" s="529" t="str">
        <f t="shared" si="312"/>
        <v>Vegetable Burger Mini</v>
      </c>
      <c r="AT191" s="538" t="str">
        <f t="shared" si="312"/>
        <v>PTY14</v>
      </c>
      <c r="AU191" s="467">
        <f t="shared" ref="AU191:BJ191" si="350">AU34+AU112</f>
        <v>0</v>
      </c>
      <c r="AV191" s="468">
        <f t="shared" si="350"/>
        <v>0</v>
      </c>
      <c r="AW191" s="472">
        <f t="shared" si="350"/>
        <v>0</v>
      </c>
      <c r="AX191" s="468">
        <f t="shared" si="350"/>
        <v>0</v>
      </c>
      <c r="AY191" s="472">
        <f t="shared" si="350"/>
        <v>0</v>
      </c>
      <c r="AZ191" s="472">
        <f t="shared" si="350"/>
        <v>0</v>
      </c>
      <c r="BA191" s="472">
        <f t="shared" si="350"/>
        <v>0</v>
      </c>
      <c r="BB191" s="472">
        <f t="shared" si="350"/>
        <v>0</v>
      </c>
      <c r="BC191" s="472">
        <f t="shared" si="350"/>
        <v>0</v>
      </c>
      <c r="BD191" s="468">
        <f t="shared" si="350"/>
        <v>0</v>
      </c>
      <c r="BE191" s="472">
        <f t="shared" si="350"/>
        <v>0</v>
      </c>
      <c r="BF191" s="472">
        <f t="shared" si="350"/>
        <v>0</v>
      </c>
      <c r="BG191" s="472">
        <f t="shared" si="350"/>
        <v>0</v>
      </c>
      <c r="BH191" s="472">
        <f t="shared" si="350"/>
        <v>0</v>
      </c>
      <c r="BI191" s="472">
        <f t="shared" si="350"/>
        <v>0</v>
      </c>
      <c r="BJ191" s="470">
        <f t="shared" si="350"/>
        <v>0</v>
      </c>
      <c r="BK191" s="430">
        <f t="shared" si="213"/>
        <v>0</v>
      </c>
      <c r="BL191" s="194"/>
      <c r="BM191" s="440"/>
      <c r="BN191" s="529" t="str">
        <f t="shared" si="314"/>
        <v>Vegetable Burger Mini</v>
      </c>
      <c r="BO191" s="538" t="str">
        <f t="shared" si="314"/>
        <v>PTY14</v>
      </c>
      <c r="BP191" s="467">
        <f t="shared" ref="BP191:CE191" si="351">BP34+BP112</f>
        <v>0</v>
      </c>
      <c r="BQ191" s="468">
        <f t="shared" si="351"/>
        <v>0</v>
      </c>
      <c r="BR191" s="472">
        <f t="shared" si="351"/>
        <v>0</v>
      </c>
      <c r="BS191" s="468">
        <f t="shared" si="351"/>
        <v>0</v>
      </c>
      <c r="BT191" s="472">
        <f t="shared" si="351"/>
        <v>0</v>
      </c>
      <c r="BU191" s="472">
        <f t="shared" si="351"/>
        <v>0</v>
      </c>
      <c r="BV191" s="472">
        <f t="shared" si="351"/>
        <v>0</v>
      </c>
      <c r="BW191" s="472">
        <f t="shared" si="351"/>
        <v>0</v>
      </c>
      <c r="BX191" s="472">
        <f t="shared" si="351"/>
        <v>0</v>
      </c>
      <c r="BY191" s="468">
        <f t="shared" si="351"/>
        <v>0</v>
      </c>
      <c r="BZ191" s="472">
        <f t="shared" si="351"/>
        <v>0</v>
      </c>
      <c r="CA191" s="472">
        <f t="shared" si="351"/>
        <v>0</v>
      </c>
      <c r="CB191" s="472">
        <f t="shared" si="351"/>
        <v>0</v>
      </c>
      <c r="CC191" s="472">
        <f t="shared" si="351"/>
        <v>0</v>
      </c>
      <c r="CD191" s="472">
        <f t="shared" si="351"/>
        <v>0</v>
      </c>
      <c r="CE191" s="470">
        <f t="shared" si="351"/>
        <v>0</v>
      </c>
      <c r="CF191" s="430">
        <f t="shared" si="215"/>
        <v>0</v>
      </c>
      <c r="CG191" s="194"/>
      <c r="CH191" s="440"/>
      <c r="CI191" s="529" t="str">
        <f t="shared" si="316"/>
        <v>Vegetable Burger Mini</v>
      </c>
      <c r="CJ191" s="538" t="str">
        <f t="shared" si="316"/>
        <v>PTY14</v>
      </c>
      <c r="CK191" s="467">
        <f t="shared" ref="CK191:CZ191" si="352">CK34+CK112</f>
        <v>0</v>
      </c>
      <c r="CL191" s="468">
        <f t="shared" si="352"/>
        <v>0</v>
      </c>
      <c r="CM191" s="472">
        <f t="shared" si="352"/>
        <v>0</v>
      </c>
      <c r="CN191" s="468">
        <f t="shared" si="352"/>
        <v>0</v>
      </c>
      <c r="CO191" s="472">
        <f t="shared" si="352"/>
        <v>0</v>
      </c>
      <c r="CP191" s="472">
        <f t="shared" si="352"/>
        <v>0</v>
      </c>
      <c r="CQ191" s="472">
        <f t="shared" si="352"/>
        <v>0</v>
      </c>
      <c r="CR191" s="472">
        <f t="shared" si="352"/>
        <v>0</v>
      </c>
      <c r="CS191" s="472">
        <f t="shared" si="352"/>
        <v>0</v>
      </c>
      <c r="CT191" s="468">
        <f t="shared" si="352"/>
        <v>0</v>
      </c>
      <c r="CU191" s="472">
        <f t="shared" si="352"/>
        <v>0</v>
      </c>
      <c r="CV191" s="472">
        <f t="shared" si="352"/>
        <v>0</v>
      </c>
      <c r="CW191" s="472">
        <f t="shared" si="352"/>
        <v>0</v>
      </c>
      <c r="CX191" s="472">
        <f t="shared" si="352"/>
        <v>0</v>
      </c>
      <c r="CY191" s="472">
        <f t="shared" si="352"/>
        <v>0</v>
      </c>
      <c r="CZ191" s="470">
        <f t="shared" si="352"/>
        <v>0</v>
      </c>
      <c r="DA191" s="430">
        <f t="shared" si="217"/>
        <v>0</v>
      </c>
      <c r="DB191" s="194"/>
      <c r="DC191" s="5"/>
      <c r="DG191" s="5"/>
      <c r="DH191" s="5"/>
      <c r="DI191" s="5"/>
      <c r="DJ191" s="5"/>
      <c r="DK191" s="5"/>
      <c r="DL191" s="5"/>
      <c r="DM191" s="5"/>
      <c r="DN191" s="5"/>
      <c r="DO191" s="5"/>
      <c r="DP191" s="5"/>
      <c r="DQ191" s="5"/>
      <c r="DR191" s="5"/>
      <c r="DS191" s="5"/>
      <c r="DT191" s="5"/>
      <c r="DU191" s="5"/>
      <c r="DW191" s="5"/>
      <c r="EA191" s="5"/>
      <c r="EB191" s="5"/>
      <c r="EC191" s="5"/>
      <c r="ED191" s="5"/>
      <c r="EE191" s="5"/>
      <c r="EF191" s="5"/>
      <c r="EG191" s="5"/>
      <c r="EH191" s="5"/>
      <c r="EI191" s="5"/>
      <c r="EJ191" s="5"/>
      <c r="EK191" s="5"/>
      <c r="EL191" s="5"/>
      <c r="EM191" s="5"/>
      <c r="EN191" s="5"/>
      <c r="EO191" s="5"/>
      <c r="EQ191" s="5"/>
      <c r="EU191" s="5"/>
      <c r="EV191" s="5"/>
      <c r="EW191" s="5"/>
      <c r="EX191" s="5"/>
      <c r="EY191" s="5"/>
      <c r="EZ191" s="5"/>
      <c r="FA191" s="5"/>
      <c r="FB191" s="5"/>
      <c r="FC191" s="5"/>
      <c r="FD191" s="5"/>
      <c r="FE191" s="5"/>
      <c r="FF191" s="5"/>
      <c r="FG191" s="5"/>
      <c r="FH191" s="5"/>
      <c r="FI191" s="5"/>
    </row>
    <row r="192" spans="1:165" ht="20.100000000000001" customHeight="1" x14ac:dyDescent="0.25">
      <c r="A192" s="449"/>
      <c r="B192" s="526" t="str">
        <f t="shared" si="308"/>
        <v>Egg Sandwich</v>
      </c>
      <c r="C192" s="538" t="str">
        <f t="shared" si="308"/>
        <v>SAN1</v>
      </c>
      <c r="D192" s="467">
        <f t="shared" ref="D192:S192" si="353">D35+D113</f>
        <v>0</v>
      </c>
      <c r="E192" s="468">
        <f t="shared" si="353"/>
        <v>0</v>
      </c>
      <c r="F192" s="468">
        <f t="shared" si="353"/>
        <v>0</v>
      </c>
      <c r="G192" s="468">
        <f t="shared" si="353"/>
        <v>0</v>
      </c>
      <c r="H192" s="468">
        <f t="shared" si="353"/>
        <v>0</v>
      </c>
      <c r="I192" s="468">
        <f t="shared" si="353"/>
        <v>0</v>
      </c>
      <c r="J192" s="468">
        <f t="shared" si="353"/>
        <v>0</v>
      </c>
      <c r="K192" s="468">
        <f t="shared" si="353"/>
        <v>0</v>
      </c>
      <c r="L192" s="468">
        <f t="shared" si="353"/>
        <v>0</v>
      </c>
      <c r="M192" s="469">
        <f t="shared" si="353"/>
        <v>0</v>
      </c>
      <c r="N192" s="468">
        <f t="shared" si="353"/>
        <v>0</v>
      </c>
      <c r="O192" s="468">
        <f t="shared" si="353"/>
        <v>0</v>
      </c>
      <c r="P192" s="468">
        <f t="shared" si="353"/>
        <v>0</v>
      </c>
      <c r="Q192" s="468">
        <f t="shared" si="353"/>
        <v>0</v>
      </c>
      <c r="R192" s="468">
        <f t="shared" si="353"/>
        <v>0</v>
      </c>
      <c r="S192" s="470">
        <f t="shared" si="353"/>
        <v>0</v>
      </c>
      <c r="T192" s="430">
        <f t="shared" si="209"/>
        <v>0</v>
      </c>
      <c r="U192" s="194"/>
      <c r="W192" s="440"/>
      <c r="X192" s="526" t="str">
        <f t="shared" si="310"/>
        <v>Egg Sandwich</v>
      </c>
      <c r="Y192" s="538" t="str">
        <f t="shared" si="310"/>
        <v>SAN1</v>
      </c>
      <c r="Z192" s="467">
        <f t="shared" ref="Z192:AO192" si="354">Z35+Z113</f>
        <v>0</v>
      </c>
      <c r="AA192" s="468">
        <f t="shared" si="354"/>
        <v>0</v>
      </c>
      <c r="AB192" s="468">
        <f t="shared" si="354"/>
        <v>0</v>
      </c>
      <c r="AC192" s="468">
        <f t="shared" si="354"/>
        <v>0</v>
      </c>
      <c r="AD192" s="468">
        <f t="shared" si="354"/>
        <v>0</v>
      </c>
      <c r="AE192" s="468">
        <f t="shared" si="354"/>
        <v>0</v>
      </c>
      <c r="AF192" s="468">
        <f t="shared" si="354"/>
        <v>0</v>
      </c>
      <c r="AG192" s="468">
        <f t="shared" si="354"/>
        <v>0</v>
      </c>
      <c r="AH192" s="468">
        <f t="shared" si="354"/>
        <v>0</v>
      </c>
      <c r="AI192" s="469">
        <f t="shared" si="354"/>
        <v>0</v>
      </c>
      <c r="AJ192" s="468">
        <f t="shared" si="354"/>
        <v>0</v>
      </c>
      <c r="AK192" s="468">
        <f t="shared" si="354"/>
        <v>0</v>
      </c>
      <c r="AL192" s="468">
        <f t="shared" si="354"/>
        <v>0</v>
      </c>
      <c r="AM192" s="468">
        <f t="shared" si="354"/>
        <v>0</v>
      </c>
      <c r="AN192" s="468">
        <f t="shared" si="354"/>
        <v>0</v>
      </c>
      <c r="AO192" s="470">
        <f t="shared" si="354"/>
        <v>0</v>
      </c>
      <c r="AP192" s="430">
        <f t="shared" si="211"/>
        <v>0</v>
      </c>
      <c r="AQ192" s="194"/>
      <c r="AR192" s="440"/>
      <c r="AS192" s="526" t="str">
        <f t="shared" si="312"/>
        <v>Egg Sandwich</v>
      </c>
      <c r="AT192" s="538" t="str">
        <f t="shared" si="312"/>
        <v>SAN1</v>
      </c>
      <c r="AU192" s="467">
        <f t="shared" ref="AU192:BJ192" si="355">AU35+AU113</f>
        <v>0</v>
      </c>
      <c r="AV192" s="468">
        <f t="shared" si="355"/>
        <v>0</v>
      </c>
      <c r="AW192" s="468">
        <f t="shared" si="355"/>
        <v>0</v>
      </c>
      <c r="AX192" s="468">
        <f t="shared" si="355"/>
        <v>0</v>
      </c>
      <c r="AY192" s="468">
        <f t="shared" si="355"/>
        <v>0</v>
      </c>
      <c r="AZ192" s="468">
        <f t="shared" si="355"/>
        <v>0</v>
      </c>
      <c r="BA192" s="468">
        <f t="shared" si="355"/>
        <v>0</v>
      </c>
      <c r="BB192" s="468">
        <f t="shared" si="355"/>
        <v>0</v>
      </c>
      <c r="BC192" s="468">
        <f t="shared" si="355"/>
        <v>0</v>
      </c>
      <c r="BD192" s="469">
        <f t="shared" si="355"/>
        <v>0</v>
      </c>
      <c r="BE192" s="468">
        <f t="shared" si="355"/>
        <v>0</v>
      </c>
      <c r="BF192" s="468">
        <f t="shared" si="355"/>
        <v>0</v>
      </c>
      <c r="BG192" s="468">
        <f t="shared" si="355"/>
        <v>0</v>
      </c>
      <c r="BH192" s="468">
        <f t="shared" si="355"/>
        <v>0</v>
      </c>
      <c r="BI192" s="468">
        <f t="shared" si="355"/>
        <v>0</v>
      </c>
      <c r="BJ192" s="470">
        <f t="shared" si="355"/>
        <v>0</v>
      </c>
      <c r="BK192" s="430">
        <f t="shared" si="213"/>
        <v>0</v>
      </c>
      <c r="BL192" s="194"/>
      <c r="BM192" s="440"/>
      <c r="BN192" s="526" t="str">
        <f t="shared" si="314"/>
        <v>Egg Sandwich</v>
      </c>
      <c r="BO192" s="538" t="str">
        <f t="shared" si="314"/>
        <v>SAN1</v>
      </c>
      <c r="BP192" s="467">
        <f t="shared" ref="BP192:CE192" si="356">BP35+BP113</f>
        <v>0</v>
      </c>
      <c r="BQ192" s="468">
        <f t="shared" si="356"/>
        <v>0</v>
      </c>
      <c r="BR192" s="468">
        <f t="shared" si="356"/>
        <v>0</v>
      </c>
      <c r="BS192" s="468">
        <f t="shared" si="356"/>
        <v>0</v>
      </c>
      <c r="BT192" s="468">
        <f t="shared" si="356"/>
        <v>0</v>
      </c>
      <c r="BU192" s="468">
        <f t="shared" si="356"/>
        <v>0</v>
      </c>
      <c r="BV192" s="468">
        <f t="shared" si="356"/>
        <v>0</v>
      </c>
      <c r="BW192" s="468">
        <f t="shared" si="356"/>
        <v>0</v>
      </c>
      <c r="BX192" s="468">
        <f t="shared" si="356"/>
        <v>0</v>
      </c>
      <c r="BY192" s="469">
        <f t="shared" si="356"/>
        <v>0</v>
      </c>
      <c r="BZ192" s="468">
        <f t="shared" si="356"/>
        <v>0</v>
      </c>
      <c r="CA192" s="468">
        <f t="shared" si="356"/>
        <v>0</v>
      </c>
      <c r="CB192" s="468">
        <f t="shared" si="356"/>
        <v>0</v>
      </c>
      <c r="CC192" s="468">
        <f t="shared" si="356"/>
        <v>0</v>
      </c>
      <c r="CD192" s="468">
        <f t="shared" si="356"/>
        <v>0</v>
      </c>
      <c r="CE192" s="470">
        <f t="shared" si="356"/>
        <v>0</v>
      </c>
      <c r="CF192" s="430">
        <f t="shared" si="215"/>
        <v>0</v>
      </c>
      <c r="CG192" s="194"/>
      <c r="CH192" s="440"/>
      <c r="CI192" s="526" t="str">
        <f t="shared" si="316"/>
        <v>Egg Sandwich</v>
      </c>
      <c r="CJ192" s="538" t="str">
        <f t="shared" si="316"/>
        <v>SAN1</v>
      </c>
      <c r="CK192" s="467">
        <f t="shared" ref="CK192:CZ192" si="357">CK35+CK113</f>
        <v>0</v>
      </c>
      <c r="CL192" s="468">
        <f t="shared" si="357"/>
        <v>0</v>
      </c>
      <c r="CM192" s="468">
        <f t="shared" si="357"/>
        <v>0</v>
      </c>
      <c r="CN192" s="468">
        <f t="shared" si="357"/>
        <v>0</v>
      </c>
      <c r="CO192" s="468">
        <f t="shared" si="357"/>
        <v>0</v>
      </c>
      <c r="CP192" s="468">
        <f t="shared" si="357"/>
        <v>0</v>
      </c>
      <c r="CQ192" s="468">
        <f t="shared" si="357"/>
        <v>0</v>
      </c>
      <c r="CR192" s="468">
        <f t="shared" si="357"/>
        <v>0</v>
      </c>
      <c r="CS192" s="468">
        <f t="shared" si="357"/>
        <v>0</v>
      </c>
      <c r="CT192" s="469">
        <f t="shared" si="357"/>
        <v>0</v>
      </c>
      <c r="CU192" s="468">
        <f t="shared" si="357"/>
        <v>0</v>
      </c>
      <c r="CV192" s="468">
        <f t="shared" si="357"/>
        <v>0</v>
      </c>
      <c r="CW192" s="468">
        <f t="shared" si="357"/>
        <v>0</v>
      </c>
      <c r="CX192" s="468">
        <f t="shared" si="357"/>
        <v>0</v>
      </c>
      <c r="CY192" s="468">
        <f t="shared" si="357"/>
        <v>0</v>
      </c>
      <c r="CZ192" s="470">
        <f t="shared" si="357"/>
        <v>0</v>
      </c>
      <c r="DA192" s="430">
        <f t="shared" si="217"/>
        <v>0</v>
      </c>
      <c r="DB192" s="194"/>
      <c r="DC192" s="5"/>
      <c r="DG192" s="5"/>
      <c r="DH192" s="5"/>
      <c r="DI192" s="5"/>
      <c r="DJ192" s="5"/>
      <c r="DK192" s="5"/>
      <c r="DL192" s="5"/>
      <c r="DM192" s="5"/>
      <c r="DN192" s="5"/>
      <c r="DO192" s="5"/>
      <c r="DP192" s="5"/>
      <c r="DQ192" s="5"/>
      <c r="DR192" s="5"/>
      <c r="DS192" s="5"/>
      <c r="DT192" s="5"/>
      <c r="DU192" s="5"/>
      <c r="DW192" s="5"/>
      <c r="EA192" s="5"/>
      <c r="EB192" s="5"/>
      <c r="EC192" s="5"/>
      <c r="ED192" s="5"/>
      <c r="EE192" s="5"/>
      <c r="EF192" s="5"/>
      <c r="EG192" s="5"/>
      <c r="EH192" s="5"/>
      <c r="EI192" s="5"/>
      <c r="EJ192" s="5"/>
      <c r="EK192" s="5"/>
      <c r="EL192" s="5"/>
      <c r="EM192" s="5"/>
      <c r="EN192" s="5"/>
      <c r="EO192" s="5"/>
      <c r="EQ192" s="5"/>
      <c r="EU192" s="5"/>
      <c r="EV192" s="5"/>
      <c r="EW192" s="5"/>
      <c r="EX192" s="5"/>
      <c r="EY192" s="5"/>
      <c r="EZ192" s="5"/>
      <c r="FA192" s="5"/>
      <c r="FB192" s="5"/>
      <c r="FC192" s="5"/>
      <c r="FD192" s="5"/>
      <c r="FE192" s="5"/>
      <c r="FF192" s="5"/>
      <c r="FG192" s="5"/>
      <c r="FH192" s="5"/>
      <c r="FI192" s="5"/>
    </row>
    <row r="193" spans="1:165" ht="20.100000000000001" customHeight="1" x14ac:dyDescent="0.25">
      <c r="A193" s="449"/>
      <c r="B193" s="526" t="str">
        <f t="shared" si="308"/>
        <v>Fish Sandwich</v>
      </c>
      <c r="C193" s="538" t="str">
        <f t="shared" si="308"/>
        <v>SAN2</v>
      </c>
      <c r="D193" s="467">
        <f t="shared" ref="D193:S193" si="358">D36+D114</f>
        <v>0</v>
      </c>
      <c r="E193" s="468">
        <f t="shared" si="358"/>
        <v>0</v>
      </c>
      <c r="F193" s="468">
        <f t="shared" si="358"/>
        <v>0</v>
      </c>
      <c r="G193" s="468">
        <f t="shared" si="358"/>
        <v>0</v>
      </c>
      <c r="H193" s="468">
        <f t="shared" si="358"/>
        <v>0</v>
      </c>
      <c r="I193" s="468">
        <f t="shared" si="358"/>
        <v>0</v>
      </c>
      <c r="J193" s="468">
        <f t="shared" si="358"/>
        <v>0</v>
      </c>
      <c r="K193" s="468">
        <f t="shared" si="358"/>
        <v>0</v>
      </c>
      <c r="L193" s="468">
        <f t="shared" si="358"/>
        <v>0</v>
      </c>
      <c r="M193" s="469">
        <f t="shared" si="358"/>
        <v>0</v>
      </c>
      <c r="N193" s="468">
        <f t="shared" si="358"/>
        <v>0</v>
      </c>
      <c r="O193" s="468">
        <f t="shared" si="358"/>
        <v>0</v>
      </c>
      <c r="P193" s="468">
        <f t="shared" si="358"/>
        <v>0</v>
      </c>
      <c r="Q193" s="468">
        <f t="shared" si="358"/>
        <v>0</v>
      </c>
      <c r="R193" s="468">
        <f t="shared" si="358"/>
        <v>0</v>
      </c>
      <c r="S193" s="470">
        <f t="shared" si="358"/>
        <v>0</v>
      </c>
      <c r="T193" s="430">
        <f t="shared" si="209"/>
        <v>0</v>
      </c>
      <c r="U193" s="194"/>
      <c r="W193" s="440"/>
      <c r="X193" s="526" t="str">
        <f t="shared" si="310"/>
        <v>Fish Sandwich</v>
      </c>
      <c r="Y193" s="538" t="str">
        <f t="shared" si="310"/>
        <v>SAN2</v>
      </c>
      <c r="Z193" s="467">
        <f t="shared" ref="Z193:AO193" si="359">Z36+Z114</f>
        <v>0</v>
      </c>
      <c r="AA193" s="468">
        <f t="shared" si="359"/>
        <v>0</v>
      </c>
      <c r="AB193" s="468">
        <f t="shared" si="359"/>
        <v>0</v>
      </c>
      <c r="AC193" s="468">
        <f t="shared" si="359"/>
        <v>0</v>
      </c>
      <c r="AD193" s="468">
        <f t="shared" si="359"/>
        <v>0</v>
      </c>
      <c r="AE193" s="468">
        <f t="shared" si="359"/>
        <v>0</v>
      </c>
      <c r="AF193" s="468">
        <f t="shared" si="359"/>
        <v>0</v>
      </c>
      <c r="AG193" s="468">
        <f t="shared" si="359"/>
        <v>0</v>
      </c>
      <c r="AH193" s="468">
        <f t="shared" si="359"/>
        <v>0</v>
      </c>
      <c r="AI193" s="469">
        <f t="shared" si="359"/>
        <v>0</v>
      </c>
      <c r="AJ193" s="468">
        <f t="shared" si="359"/>
        <v>0</v>
      </c>
      <c r="AK193" s="468">
        <f t="shared" si="359"/>
        <v>0</v>
      </c>
      <c r="AL193" s="468">
        <f t="shared" si="359"/>
        <v>0</v>
      </c>
      <c r="AM193" s="468">
        <f t="shared" si="359"/>
        <v>0</v>
      </c>
      <c r="AN193" s="468">
        <f t="shared" si="359"/>
        <v>0</v>
      </c>
      <c r="AO193" s="470">
        <f t="shared" si="359"/>
        <v>0</v>
      </c>
      <c r="AP193" s="430">
        <f t="shared" si="211"/>
        <v>0</v>
      </c>
      <c r="AQ193" s="194"/>
      <c r="AR193" s="440"/>
      <c r="AS193" s="526" t="str">
        <f t="shared" si="312"/>
        <v>Fish Sandwich</v>
      </c>
      <c r="AT193" s="538" t="str">
        <f t="shared" si="312"/>
        <v>SAN2</v>
      </c>
      <c r="AU193" s="467">
        <f t="shared" ref="AU193:BJ193" si="360">AU36+AU114</f>
        <v>0</v>
      </c>
      <c r="AV193" s="468">
        <f t="shared" si="360"/>
        <v>0</v>
      </c>
      <c r="AW193" s="468">
        <f t="shared" si="360"/>
        <v>0</v>
      </c>
      <c r="AX193" s="468">
        <f t="shared" si="360"/>
        <v>0</v>
      </c>
      <c r="AY193" s="468">
        <f t="shared" si="360"/>
        <v>0</v>
      </c>
      <c r="AZ193" s="468">
        <f t="shared" si="360"/>
        <v>0</v>
      </c>
      <c r="BA193" s="468">
        <f t="shared" si="360"/>
        <v>0</v>
      </c>
      <c r="BB193" s="468">
        <f t="shared" si="360"/>
        <v>0</v>
      </c>
      <c r="BC193" s="468">
        <f t="shared" si="360"/>
        <v>0</v>
      </c>
      <c r="BD193" s="469">
        <f t="shared" si="360"/>
        <v>0</v>
      </c>
      <c r="BE193" s="468">
        <f t="shared" si="360"/>
        <v>0</v>
      </c>
      <c r="BF193" s="468">
        <f t="shared" si="360"/>
        <v>0</v>
      </c>
      <c r="BG193" s="468">
        <f t="shared" si="360"/>
        <v>0</v>
      </c>
      <c r="BH193" s="468">
        <f t="shared" si="360"/>
        <v>0</v>
      </c>
      <c r="BI193" s="468">
        <f t="shared" si="360"/>
        <v>0</v>
      </c>
      <c r="BJ193" s="470">
        <f t="shared" si="360"/>
        <v>0</v>
      </c>
      <c r="BK193" s="430">
        <f t="shared" si="213"/>
        <v>0</v>
      </c>
      <c r="BL193" s="194"/>
      <c r="BM193" s="440"/>
      <c r="BN193" s="526" t="str">
        <f t="shared" si="314"/>
        <v>Fish Sandwich</v>
      </c>
      <c r="BO193" s="538" t="str">
        <f t="shared" si="314"/>
        <v>SAN2</v>
      </c>
      <c r="BP193" s="467">
        <f t="shared" ref="BP193:CE193" si="361">BP36+BP114</f>
        <v>0</v>
      </c>
      <c r="BQ193" s="468">
        <f t="shared" si="361"/>
        <v>0</v>
      </c>
      <c r="BR193" s="468">
        <f t="shared" si="361"/>
        <v>0</v>
      </c>
      <c r="BS193" s="468">
        <f t="shared" si="361"/>
        <v>0</v>
      </c>
      <c r="BT193" s="468">
        <f t="shared" si="361"/>
        <v>0</v>
      </c>
      <c r="BU193" s="468">
        <f t="shared" si="361"/>
        <v>0</v>
      </c>
      <c r="BV193" s="468">
        <f t="shared" si="361"/>
        <v>0</v>
      </c>
      <c r="BW193" s="468">
        <f t="shared" si="361"/>
        <v>0</v>
      </c>
      <c r="BX193" s="468">
        <f t="shared" si="361"/>
        <v>0</v>
      </c>
      <c r="BY193" s="469">
        <f t="shared" si="361"/>
        <v>0</v>
      </c>
      <c r="BZ193" s="468">
        <f t="shared" si="361"/>
        <v>0</v>
      </c>
      <c r="CA193" s="468">
        <f t="shared" si="361"/>
        <v>0</v>
      </c>
      <c r="CB193" s="468">
        <f t="shared" si="361"/>
        <v>0</v>
      </c>
      <c r="CC193" s="468">
        <f t="shared" si="361"/>
        <v>0</v>
      </c>
      <c r="CD193" s="468">
        <f t="shared" si="361"/>
        <v>0</v>
      </c>
      <c r="CE193" s="470">
        <f t="shared" si="361"/>
        <v>0</v>
      </c>
      <c r="CF193" s="430">
        <f t="shared" si="215"/>
        <v>0</v>
      </c>
      <c r="CG193" s="194"/>
      <c r="CH193" s="440"/>
      <c r="CI193" s="526" t="str">
        <f t="shared" si="316"/>
        <v>Fish Sandwich</v>
      </c>
      <c r="CJ193" s="538" t="str">
        <f t="shared" si="316"/>
        <v>SAN2</v>
      </c>
      <c r="CK193" s="467">
        <f t="shared" ref="CK193:CZ193" si="362">CK36+CK114</f>
        <v>0</v>
      </c>
      <c r="CL193" s="468">
        <f t="shared" si="362"/>
        <v>0</v>
      </c>
      <c r="CM193" s="468">
        <f t="shared" si="362"/>
        <v>0</v>
      </c>
      <c r="CN193" s="468">
        <f t="shared" si="362"/>
        <v>0</v>
      </c>
      <c r="CO193" s="468">
        <f t="shared" si="362"/>
        <v>0</v>
      </c>
      <c r="CP193" s="468">
        <f t="shared" si="362"/>
        <v>0</v>
      </c>
      <c r="CQ193" s="468">
        <f t="shared" si="362"/>
        <v>0</v>
      </c>
      <c r="CR193" s="468">
        <f t="shared" si="362"/>
        <v>0</v>
      </c>
      <c r="CS193" s="468">
        <f t="shared" si="362"/>
        <v>0</v>
      </c>
      <c r="CT193" s="469">
        <f t="shared" si="362"/>
        <v>0</v>
      </c>
      <c r="CU193" s="468">
        <f t="shared" si="362"/>
        <v>0</v>
      </c>
      <c r="CV193" s="468">
        <f t="shared" si="362"/>
        <v>0</v>
      </c>
      <c r="CW193" s="468">
        <f t="shared" si="362"/>
        <v>0</v>
      </c>
      <c r="CX193" s="468">
        <f t="shared" si="362"/>
        <v>0</v>
      </c>
      <c r="CY193" s="468">
        <f t="shared" si="362"/>
        <v>0</v>
      </c>
      <c r="CZ193" s="470">
        <f t="shared" si="362"/>
        <v>0</v>
      </c>
      <c r="DA193" s="430">
        <f t="shared" si="217"/>
        <v>0</v>
      </c>
      <c r="DB193" s="194"/>
      <c r="DC193" s="5"/>
      <c r="DG193" s="5"/>
      <c r="DH193" s="5"/>
      <c r="DI193" s="5"/>
      <c r="DJ193" s="5"/>
      <c r="DK193" s="5"/>
      <c r="DL193" s="5"/>
      <c r="DM193" s="5"/>
      <c r="DN193" s="5"/>
      <c r="DO193" s="5"/>
      <c r="DP193" s="5"/>
      <c r="DQ193" s="5"/>
      <c r="DR193" s="5"/>
      <c r="DS193" s="5"/>
      <c r="DT193" s="5"/>
      <c r="DU193" s="5"/>
      <c r="DW193" s="5"/>
      <c r="EA193" s="5"/>
      <c r="EB193" s="5"/>
      <c r="EC193" s="5"/>
      <c r="ED193" s="5"/>
      <c r="EE193" s="5"/>
      <c r="EF193" s="5"/>
      <c r="EG193" s="5"/>
      <c r="EH193" s="5"/>
      <c r="EI193" s="5"/>
      <c r="EJ193" s="5"/>
      <c r="EK193" s="5"/>
      <c r="EL193" s="5"/>
      <c r="EM193" s="5"/>
      <c r="EN193" s="5"/>
      <c r="EO193" s="5"/>
      <c r="EQ193" s="5"/>
      <c r="EU193" s="5"/>
      <c r="EV193" s="5"/>
      <c r="EW193" s="5"/>
      <c r="EX193" s="5"/>
      <c r="EY193" s="5"/>
      <c r="EZ193" s="5"/>
      <c r="FA193" s="5"/>
      <c r="FB193" s="5"/>
      <c r="FC193" s="5"/>
      <c r="FD193" s="5"/>
      <c r="FE193" s="5"/>
      <c r="FF193" s="5"/>
      <c r="FG193" s="5"/>
      <c r="FH193" s="5"/>
      <c r="FI193" s="5"/>
    </row>
    <row r="194" spans="1:165" ht="20.100000000000001" customHeight="1" x14ac:dyDescent="0.25">
      <c r="A194" s="449"/>
      <c r="B194" s="526" t="str">
        <f t="shared" si="308"/>
        <v>Club Sandwich</v>
      </c>
      <c r="C194" s="538" t="str">
        <f t="shared" si="308"/>
        <v>SAN7</v>
      </c>
      <c r="D194" s="467">
        <f t="shared" ref="D194:S194" si="363">D37+D115</f>
        <v>0</v>
      </c>
      <c r="E194" s="468">
        <f t="shared" si="363"/>
        <v>0</v>
      </c>
      <c r="F194" s="469">
        <f t="shared" si="363"/>
        <v>0</v>
      </c>
      <c r="G194" s="468">
        <f t="shared" si="363"/>
        <v>0</v>
      </c>
      <c r="H194" s="469">
        <f t="shared" si="363"/>
        <v>0</v>
      </c>
      <c r="I194" s="469">
        <f t="shared" si="363"/>
        <v>0</v>
      </c>
      <c r="J194" s="469">
        <f t="shared" si="363"/>
        <v>0</v>
      </c>
      <c r="K194" s="469">
        <f t="shared" si="363"/>
        <v>0</v>
      </c>
      <c r="L194" s="469">
        <f t="shared" si="363"/>
        <v>1</v>
      </c>
      <c r="M194" s="469">
        <f t="shared" si="363"/>
        <v>0</v>
      </c>
      <c r="N194" s="469">
        <f t="shared" si="363"/>
        <v>3</v>
      </c>
      <c r="O194" s="469">
        <f t="shared" si="363"/>
        <v>2</v>
      </c>
      <c r="P194" s="469">
        <f t="shared" si="363"/>
        <v>2</v>
      </c>
      <c r="Q194" s="469">
        <f t="shared" si="363"/>
        <v>3</v>
      </c>
      <c r="R194" s="469">
        <f t="shared" si="363"/>
        <v>5</v>
      </c>
      <c r="S194" s="470">
        <f t="shared" si="363"/>
        <v>0</v>
      </c>
      <c r="T194" s="430">
        <f t="shared" si="209"/>
        <v>16</v>
      </c>
      <c r="U194" s="194"/>
      <c r="W194" s="440"/>
      <c r="X194" s="526" t="str">
        <f t="shared" si="310"/>
        <v>Club Sandwich</v>
      </c>
      <c r="Y194" s="538" t="str">
        <f t="shared" si="310"/>
        <v>SAN7</v>
      </c>
      <c r="Z194" s="467">
        <f t="shared" ref="Z194:AO194" si="364">Z37+Z115</f>
        <v>0</v>
      </c>
      <c r="AA194" s="468">
        <f t="shared" si="364"/>
        <v>0</v>
      </c>
      <c r="AB194" s="469">
        <f t="shared" si="364"/>
        <v>0</v>
      </c>
      <c r="AC194" s="468">
        <f t="shared" si="364"/>
        <v>0</v>
      </c>
      <c r="AD194" s="469">
        <f t="shared" si="364"/>
        <v>0</v>
      </c>
      <c r="AE194" s="469">
        <f t="shared" si="364"/>
        <v>0</v>
      </c>
      <c r="AF194" s="469">
        <f t="shared" si="364"/>
        <v>0</v>
      </c>
      <c r="AG194" s="469">
        <f t="shared" si="364"/>
        <v>0</v>
      </c>
      <c r="AH194" s="469">
        <f t="shared" si="364"/>
        <v>1</v>
      </c>
      <c r="AI194" s="469">
        <f t="shared" si="364"/>
        <v>0</v>
      </c>
      <c r="AJ194" s="469">
        <f t="shared" si="364"/>
        <v>3</v>
      </c>
      <c r="AK194" s="469">
        <f t="shared" si="364"/>
        <v>2</v>
      </c>
      <c r="AL194" s="469">
        <f t="shared" si="364"/>
        <v>2</v>
      </c>
      <c r="AM194" s="469">
        <f t="shared" si="364"/>
        <v>5</v>
      </c>
      <c r="AN194" s="469">
        <f t="shared" si="364"/>
        <v>5</v>
      </c>
      <c r="AO194" s="470">
        <f t="shared" si="364"/>
        <v>0</v>
      </c>
      <c r="AP194" s="430">
        <f t="shared" si="211"/>
        <v>18</v>
      </c>
      <c r="AQ194" s="194"/>
      <c r="AR194" s="440"/>
      <c r="AS194" s="526" t="str">
        <f t="shared" si="312"/>
        <v>Club Sandwich</v>
      </c>
      <c r="AT194" s="538" t="str">
        <f t="shared" si="312"/>
        <v>SAN7</v>
      </c>
      <c r="AU194" s="467">
        <f t="shared" ref="AU194:BJ194" si="365">AU37+AU115</f>
        <v>0</v>
      </c>
      <c r="AV194" s="468">
        <f t="shared" si="365"/>
        <v>0</v>
      </c>
      <c r="AW194" s="469">
        <f t="shared" si="365"/>
        <v>0</v>
      </c>
      <c r="AX194" s="468">
        <f t="shared" si="365"/>
        <v>0</v>
      </c>
      <c r="AY194" s="469">
        <f t="shared" si="365"/>
        <v>0</v>
      </c>
      <c r="AZ194" s="469">
        <f t="shared" si="365"/>
        <v>0</v>
      </c>
      <c r="BA194" s="469">
        <f t="shared" si="365"/>
        <v>0</v>
      </c>
      <c r="BB194" s="469">
        <f t="shared" si="365"/>
        <v>0</v>
      </c>
      <c r="BC194" s="469">
        <f t="shared" si="365"/>
        <v>1</v>
      </c>
      <c r="BD194" s="469">
        <f t="shared" si="365"/>
        <v>0</v>
      </c>
      <c r="BE194" s="469">
        <f t="shared" si="365"/>
        <v>3</v>
      </c>
      <c r="BF194" s="469">
        <f t="shared" si="365"/>
        <v>2</v>
      </c>
      <c r="BG194" s="469">
        <f t="shared" si="365"/>
        <v>2</v>
      </c>
      <c r="BH194" s="469">
        <f t="shared" si="365"/>
        <v>5</v>
      </c>
      <c r="BI194" s="469">
        <f t="shared" si="365"/>
        <v>5</v>
      </c>
      <c r="BJ194" s="470">
        <f t="shared" si="365"/>
        <v>0</v>
      </c>
      <c r="BK194" s="430">
        <f t="shared" si="213"/>
        <v>18</v>
      </c>
      <c r="BL194" s="194"/>
      <c r="BM194" s="440"/>
      <c r="BN194" s="526" t="str">
        <f t="shared" si="314"/>
        <v>Club Sandwich</v>
      </c>
      <c r="BO194" s="538" t="str">
        <f t="shared" si="314"/>
        <v>SAN7</v>
      </c>
      <c r="BP194" s="467">
        <f t="shared" ref="BP194:CE194" si="366">BP37+BP115</f>
        <v>0</v>
      </c>
      <c r="BQ194" s="468">
        <f t="shared" si="366"/>
        <v>0</v>
      </c>
      <c r="BR194" s="469">
        <f t="shared" si="366"/>
        <v>0</v>
      </c>
      <c r="BS194" s="468">
        <f t="shared" si="366"/>
        <v>0</v>
      </c>
      <c r="BT194" s="469">
        <f t="shared" si="366"/>
        <v>0</v>
      </c>
      <c r="BU194" s="469">
        <f t="shared" si="366"/>
        <v>0</v>
      </c>
      <c r="BV194" s="469">
        <f t="shared" si="366"/>
        <v>0</v>
      </c>
      <c r="BW194" s="469">
        <f t="shared" si="366"/>
        <v>0</v>
      </c>
      <c r="BX194" s="469">
        <f t="shared" si="366"/>
        <v>0</v>
      </c>
      <c r="BY194" s="469">
        <f t="shared" si="366"/>
        <v>0</v>
      </c>
      <c r="BZ194" s="469">
        <f t="shared" si="366"/>
        <v>0</v>
      </c>
      <c r="CA194" s="469">
        <f t="shared" si="366"/>
        <v>0</v>
      </c>
      <c r="CB194" s="469">
        <f t="shared" si="366"/>
        <v>0</v>
      </c>
      <c r="CC194" s="469">
        <f t="shared" si="366"/>
        <v>0</v>
      </c>
      <c r="CD194" s="469">
        <f t="shared" si="366"/>
        <v>10</v>
      </c>
      <c r="CE194" s="470">
        <f t="shared" si="366"/>
        <v>0</v>
      </c>
      <c r="CF194" s="430">
        <f t="shared" si="215"/>
        <v>10</v>
      </c>
      <c r="CG194" s="194"/>
      <c r="CH194" s="440"/>
      <c r="CI194" s="526" t="str">
        <f t="shared" si="316"/>
        <v>Club Sandwich</v>
      </c>
      <c r="CJ194" s="538" t="str">
        <f t="shared" si="316"/>
        <v>SAN7</v>
      </c>
      <c r="CK194" s="467">
        <f t="shared" ref="CK194:CZ194" si="367">CK37+CK115</f>
        <v>0</v>
      </c>
      <c r="CL194" s="468">
        <f t="shared" si="367"/>
        <v>0</v>
      </c>
      <c r="CM194" s="469">
        <f t="shared" si="367"/>
        <v>0</v>
      </c>
      <c r="CN194" s="468">
        <f t="shared" si="367"/>
        <v>0</v>
      </c>
      <c r="CO194" s="469">
        <f t="shared" si="367"/>
        <v>0</v>
      </c>
      <c r="CP194" s="469">
        <f t="shared" si="367"/>
        <v>0</v>
      </c>
      <c r="CQ194" s="469">
        <f t="shared" si="367"/>
        <v>0</v>
      </c>
      <c r="CR194" s="469">
        <f t="shared" si="367"/>
        <v>0</v>
      </c>
      <c r="CS194" s="469">
        <f t="shared" si="367"/>
        <v>0</v>
      </c>
      <c r="CT194" s="469">
        <f t="shared" si="367"/>
        <v>0</v>
      </c>
      <c r="CU194" s="469">
        <f t="shared" si="367"/>
        <v>0</v>
      </c>
      <c r="CV194" s="469">
        <f t="shared" si="367"/>
        <v>0</v>
      </c>
      <c r="CW194" s="469">
        <f t="shared" si="367"/>
        <v>0</v>
      </c>
      <c r="CX194" s="469">
        <f t="shared" si="367"/>
        <v>0</v>
      </c>
      <c r="CY194" s="469">
        <f t="shared" si="367"/>
        <v>0</v>
      </c>
      <c r="CZ194" s="470">
        <f t="shared" si="367"/>
        <v>0</v>
      </c>
      <c r="DA194" s="430">
        <f t="shared" si="217"/>
        <v>0</v>
      </c>
      <c r="DB194" s="194"/>
      <c r="DC194" s="5"/>
      <c r="DG194" s="5"/>
      <c r="DH194" s="5"/>
      <c r="DI194" s="5"/>
      <c r="DJ194" s="5"/>
      <c r="DK194" s="5"/>
      <c r="DL194" s="5"/>
      <c r="DM194" s="5"/>
      <c r="DN194" s="5"/>
      <c r="DO194" s="5"/>
      <c r="DP194" s="5"/>
      <c r="DQ194" s="5"/>
      <c r="DR194" s="5"/>
      <c r="DS194" s="5"/>
      <c r="DT194" s="5"/>
      <c r="DU194" s="5"/>
      <c r="DW194" s="5"/>
      <c r="EA194" s="5"/>
      <c r="EB194" s="5"/>
      <c r="EC194" s="5"/>
      <c r="ED194" s="5"/>
      <c r="EE194" s="5"/>
      <c r="EF194" s="5"/>
      <c r="EG194" s="5"/>
      <c r="EH194" s="5"/>
      <c r="EI194" s="5"/>
      <c r="EJ194" s="5"/>
      <c r="EK194" s="5"/>
      <c r="EL194" s="5"/>
      <c r="EM194" s="5"/>
      <c r="EN194" s="5"/>
      <c r="EO194" s="5"/>
      <c r="EQ194" s="5"/>
      <c r="EU194" s="5"/>
      <c r="EV194" s="5"/>
      <c r="EW194" s="5"/>
      <c r="EX194" s="5"/>
      <c r="EY194" s="5"/>
      <c r="EZ194" s="5"/>
      <c r="FA194" s="5"/>
      <c r="FB194" s="5"/>
      <c r="FC194" s="5"/>
      <c r="FD194" s="5"/>
      <c r="FE194" s="5"/>
      <c r="FF194" s="5"/>
      <c r="FG194" s="5"/>
      <c r="FH194" s="5"/>
      <c r="FI194" s="5"/>
    </row>
    <row r="195" spans="1:165" ht="20.100000000000001" customHeight="1" x14ac:dyDescent="0.25">
      <c r="A195" s="449"/>
      <c r="B195" s="526" t="str">
        <f t="shared" si="308"/>
        <v>Vegetable Sandwich</v>
      </c>
      <c r="C195" s="538" t="str">
        <f t="shared" si="308"/>
        <v>SAN4</v>
      </c>
      <c r="D195" s="467">
        <f t="shared" ref="D195:S195" si="368">D38+D116</f>
        <v>0</v>
      </c>
      <c r="E195" s="468">
        <f t="shared" si="368"/>
        <v>0</v>
      </c>
      <c r="F195" s="468">
        <f t="shared" si="368"/>
        <v>0</v>
      </c>
      <c r="G195" s="468">
        <f t="shared" si="368"/>
        <v>0</v>
      </c>
      <c r="H195" s="468">
        <f t="shared" si="368"/>
        <v>0</v>
      </c>
      <c r="I195" s="468">
        <f t="shared" si="368"/>
        <v>0</v>
      </c>
      <c r="J195" s="468">
        <f t="shared" si="368"/>
        <v>0</v>
      </c>
      <c r="K195" s="468">
        <f t="shared" si="368"/>
        <v>0</v>
      </c>
      <c r="L195" s="468">
        <f t="shared" si="368"/>
        <v>0</v>
      </c>
      <c r="M195" s="469">
        <f t="shared" si="368"/>
        <v>0</v>
      </c>
      <c r="N195" s="468">
        <f t="shared" si="368"/>
        <v>0</v>
      </c>
      <c r="O195" s="468">
        <f t="shared" si="368"/>
        <v>0</v>
      </c>
      <c r="P195" s="468">
        <f t="shared" si="368"/>
        <v>0</v>
      </c>
      <c r="Q195" s="468">
        <f t="shared" si="368"/>
        <v>0</v>
      </c>
      <c r="R195" s="468">
        <f t="shared" si="368"/>
        <v>0</v>
      </c>
      <c r="S195" s="470">
        <f t="shared" si="368"/>
        <v>0</v>
      </c>
      <c r="T195" s="430">
        <f t="shared" si="209"/>
        <v>0</v>
      </c>
      <c r="U195" s="194"/>
      <c r="W195" s="440"/>
      <c r="X195" s="526" t="str">
        <f t="shared" si="310"/>
        <v>Vegetable Sandwich</v>
      </c>
      <c r="Y195" s="538" t="str">
        <f t="shared" si="310"/>
        <v>SAN4</v>
      </c>
      <c r="Z195" s="467">
        <f t="shared" ref="Z195:AO195" si="369">Z38+Z116</f>
        <v>0</v>
      </c>
      <c r="AA195" s="468">
        <f t="shared" si="369"/>
        <v>0</v>
      </c>
      <c r="AB195" s="468">
        <f t="shared" si="369"/>
        <v>0</v>
      </c>
      <c r="AC195" s="468">
        <f t="shared" si="369"/>
        <v>0</v>
      </c>
      <c r="AD195" s="468">
        <f t="shared" si="369"/>
        <v>0</v>
      </c>
      <c r="AE195" s="468">
        <f t="shared" si="369"/>
        <v>0</v>
      </c>
      <c r="AF195" s="468">
        <f t="shared" si="369"/>
        <v>0</v>
      </c>
      <c r="AG195" s="468">
        <f t="shared" si="369"/>
        <v>0</v>
      </c>
      <c r="AH195" s="468">
        <f t="shared" si="369"/>
        <v>0</v>
      </c>
      <c r="AI195" s="469">
        <f t="shared" si="369"/>
        <v>0</v>
      </c>
      <c r="AJ195" s="468">
        <f t="shared" si="369"/>
        <v>0</v>
      </c>
      <c r="AK195" s="468">
        <f t="shared" si="369"/>
        <v>0</v>
      </c>
      <c r="AL195" s="468">
        <f t="shared" si="369"/>
        <v>0</v>
      </c>
      <c r="AM195" s="468">
        <f t="shared" si="369"/>
        <v>0</v>
      </c>
      <c r="AN195" s="468">
        <f t="shared" si="369"/>
        <v>0</v>
      </c>
      <c r="AO195" s="470">
        <f t="shared" si="369"/>
        <v>0</v>
      </c>
      <c r="AP195" s="430">
        <f t="shared" si="211"/>
        <v>0</v>
      </c>
      <c r="AQ195" s="194"/>
      <c r="AR195" s="440"/>
      <c r="AS195" s="526" t="str">
        <f t="shared" si="312"/>
        <v>Vegetable Sandwich</v>
      </c>
      <c r="AT195" s="538" t="str">
        <f t="shared" si="312"/>
        <v>SAN4</v>
      </c>
      <c r="AU195" s="467">
        <f t="shared" ref="AU195:BJ195" si="370">AU38+AU116</f>
        <v>0</v>
      </c>
      <c r="AV195" s="468">
        <f t="shared" si="370"/>
        <v>0</v>
      </c>
      <c r="AW195" s="468">
        <f t="shared" si="370"/>
        <v>0</v>
      </c>
      <c r="AX195" s="468">
        <f t="shared" si="370"/>
        <v>0</v>
      </c>
      <c r="AY195" s="468">
        <f t="shared" si="370"/>
        <v>0</v>
      </c>
      <c r="AZ195" s="468">
        <f t="shared" si="370"/>
        <v>0</v>
      </c>
      <c r="BA195" s="468">
        <f t="shared" si="370"/>
        <v>0</v>
      </c>
      <c r="BB195" s="468">
        <f t="shared" si="370"/>
        <v>0</v>
      </c>
      <c r="BC195" s="468">
        <f t="shared" si="370"/>
        <v>0</v>
      </c>
      <c r="BD195" s="469">
        <f t="shared" si="370"/>
        <v>0</v>
      </c>
      <c r="BE195" s="468">
        <f t="shared" si="370"/>
        <v>0</v>
      </c>
      <c r="BF195" s="468">
        <f t="shared" si="370"/>
        <v>0</v>
      </c>
      <c r="BG195" s="468">
        <f t="shared" si="370"/>
        <v>0</v>
      </c>
      <c r="BH195" s="468">
        <f t="shared" si="370"/>
        <v>0</v>
      </c>
      <c r="BI195" s="468">
        <f t="shared" si="370"/>
        <v>0</v>
      </c>
      <c r="BJ195" s="470">
        <f t="shared" si="370"/>
        <v>0</v>
      </c>
      <c r="BK195" s="430">
        <f t="shared" si="213"/>
        <v>0</v>
      </c>
      <c r="BL195" s="194"/>
      <c r="BM195" s="440"/>
      <c r="BN195" s="526" t="str">
        <f t="shared" si="314"/>
        <v>Vegetable Sandwich</v>
      </c>
      <c r="BO195" s="538" t="str">
        <f t="shared" si="314"/>
        <v>SAN4</v>
      </c>
      <c r="BP195" s="467">
        <f t="shared" ref="BP195:CE195" si="371">BP38+BP116</f>
        <v>0</v>
      </c>
      <c r="BQ195" s="468">
        <f t="shared" si="371"/>
        <v>0</v>
      </c>
      <c r="BR195" s="468">
        <f t="shared" si="371"/>
        <v>0</v>
      </c>
      <c r="BS195" s="468">
        <f t="shared" si="371"/>
        <v>0</v>
      </c>
      <c r="BT195" s="468">
        <f t="shared" si="371"/>
        <v>0</v>
      </c>
      <c r="BU195" s="468">
        <f t="shared" si="371"/>
        <v>0</v>
      </c>
      <c r="BV195" s="468">
        <f t="shared" si="371"/>
        <v>0</v>
      </c>
      <c r="BW195" s="468">
        <f t="shared" si="371"/>
        <v>0</v>
      </c>
      <c r="BX195" s="468">
        <f t="shared" si="371"/>
        <v>0</v>
      </c>
      <c r="BY195" s="469">
        <f t="shared" si="371"/>
        <v>0</v>
      </c>
      <c r="BZ195" s="468">
        <f t="shared" si="371"/>
        <v>0</v>
      </c>
      <c r="CA195" s="468">
        <f t="shared" si="371"/>
        <v>0</v>
      </c>
      <c r="CB195" s="468">
        <f t="shared" si="371"/>
        <v>0</v>
      </c>
      <c r="CC195" s="468">
        <f t="shared" si="371"/>
        <v>0</v>
      </c>
      <c r="CD195" s="468">
        <f t="shared" si="371"/>
        <v>0</v>
      </c>
      <c r="CE195" s="470">
        <f t="shared" si="371"/>
        <v>0</v>
      </c>
      <c r="CF195" s="430">
        <f t="shared" si="215"/>
        <v>0</v>
      </c>
      <c r="CG195" s="194"/>
      <c r="CH195" s="440"/>
      <c r="CI195" s="526" t="str">
        <f t="shared" si="316"/>
        <v>Vegetable Sandwich</v>
      </c>
      <c r="CJ195" s="538" t="str">
        <f t="shared" si="316"/>
        <v>SAN4</v>
      </c>
      <c r="CK195" s="467">
        <f t="shared" ref="CK195:CZ195" si="372">CK38+CK116</f>
        <v>0</v>
      </c>
      <c r="CL195" s="468">
        <f t="shared" si="372"/>
        <v>0</v>
      </c>
      <c r="CM195" s="468">
        <f t="shared" si="372"/>
        <v>0</v>
      </c>
      <c r="CN195" s="468">
        <f t="shared" si="372"/>
        <v>0</v>
      </c>
      <c r="CO195" s="468">
        <f t="shared" si="372"/>
        <v>0</v>
      </c>
      <c r="CP195" s="468">
        <f t="shared" si="372"/>
        <v>0</v>
      </c>
      <c r="CQ195" s="468">
        <f t="shared" si="372"/>
        <v>0</v>
      </c>
      <c r="CR195" s="468">
        <f t="shared" si="372"/>
        <v>0</v>
      </c>
      <c r="CS195" s="468">
        <f t="shared" si="372"/>
        <v>0</v>
      </c>
      <c r="CT195" s="469">
        <f t="shared" si="372"/>
        <v>0</v>
      </c>
      <c r="CU195" s="468">
        <f t="shared" si="372"/>
        <v>0</v>
      </c>
      <c r="CV195" s="468">
        <f t="shared" si="372"/>
        <v>0</v>
      </c>
      <c r="CW195" s="468">
        <f t="shared" si="372"/>
        <v>0</v>
      </c>
      <c r="CX195" s="468">
        <f t="shared" si="372"/>
        <v>0</v>
      </c>
      <c r="CY195" s="468">
        <f t="shared" si="372"/>
        <v>0</v>
      </c>
      <c r="CZ195" s="470">
        <f t="shared" si="372"/>
        <v>0</v>
      </c>
      <c r="DA195" s="430">
        <f t="shared" si="217"/>
        <v>0</v>
      </c>
      <c r="DB195" s="194"/>
      <c r="DC195" s="5"/>
      <c r="DG195" s="5"/>
      <c r="DH195" s="5"/>
      <c r="DI195" s="5"/>
      <c r="DJ195" s="5"/>
      <c r="DK195" s="5"/>
      <c r="DL195" s="5"/>
      <c r="DM195" s="5"/>
      <c r="DN195" s="5"/>
      <c r="DO195" s="5"/>
      <c r="DP195" s="5"/>
      <c r="DQ195" s="5"/>
      <c r="DR195" s="5"/>
      <c r="DS195" s="5"/>
      <c r="DT195" s="5"/>
      <c r="DU195" s="5"/>
      <c r="DW195" s="5"/>
      <c r="EA195" s="5"/>
      <c r="EB195" s="5"/>
      <c r="EC195" s="5"/>
      <c r="ED195" s="5"/>
      <c r="EE195" s="5"/>
      <c r="EF195" s="5"/>
      <c r="EG195" s="5"/>
      <c r="EH195" s="5"/>
      <c r="EI195" s="5"/>
      <c r="EJ195" s="5"/>
      <c r="EK195" s="5"/>
      <c r="EL195" s="5"/>
      <c r="EM195" s="5"/>
      <c r="EN195" s="5"/>
      <c r="EO195" s="5"/>
      <c r="EQ195" s="5"/>
      <c r="EU195" s="5"/>
      <c r="EV195" s="5"/>
      <c r="EW195" s="5"/>
      <c r="EX195" s="5"/>
      <c r="EY195" s="5"/>
      <c r="EZ195" s="5"/>
      <c r="FA195" s="5"/>
      <c r="FB195" s="5"/>
      <c r="FC195" s="5"/>
      <c r="FD195" s="5"/>
      <c r="FE195" s="5"/>
      <c r="FF195" s="5"/>
      <c r="FG195" s="5"/>
      <c r="FH195" s="5"/>
      <c r="FI195" s="5"/>
    </row>
    <row r="196" spans="1:165" ht="20.100000000000001" customHeight="1" x14ac:dyDescent="0.25">
      <c r="A196" s="449"/>
      <c r="B196" s="526" t="str">
        <f t="shared" si="308"/>
        <v>Cheese Sandwich</v>
      </c>
      <c r="C196" s="538" t="str">
        <f t="shared" si="308"/>
        <v>SAN5</v>
      </c>
      <c r="D196" s="467">
        <f t="shared" ref="D196:S196" si="373">D39+D117</f>
        <v>0</v>
      </c>
      <c r="E196" s="468">
        <f t="shared" si="373"/>
        <v>0</v>
      </c>
      <c r="F196" s="468">
        <f t="shared" si="373"/>
        <v>0</v>
      </c>
      <c r="G196" s="468">
        <f t="shared" si="373"/>
        <v>0</v>
      </c>
      <c r="H196" s="468">
        <f t="shared" si="373"/>
        <v>0</v>
      </c>
      <c r="I196" s="468">
        <f t="shared" si="373"/>
        <v>0</v>
      </c>
      <c r="J196" s="468">
        <f t="shared" si="373"/>
        <v>0</v>
      </c>
      <c r="K196" s="468">
        <f t="shared" si="373"/>
        <v>0</v>
      </c>
      <c r="L196" s="468">
        <f t="shared" si="373"/>
        <v>0</v>
      </c>
      <c r="M196" s="469">
        <f t="shared" si="373"/>
        <v>0</v>
      </c>
      <c r="N196" s="468">
        <f t="shared" si="373"/>
        <v>0</v>
      </c>
      <c r="O196" s="468">
        <f t="shared" si="373"/>
        <v>0</v>
      </c>
      <c r="P196" s="468">
        <f t="shared" si="373"/>
        <v>0</v>
      </c>
      <c r="Q196" s="468">
        <f t="shared" si="373"/>
        <v>0</v>
      </c>
      <c r="R196" s="468">
        <f t="shared" si="373"/>
        <v>0</v>
      </c>
      <c r="S196" s="470">
        <f t="shared" si="373"/>
        <v>0</v>
      </c>
      <c r="T196" s="430">
        <f t="shared" si="209"/>
        <v>0</v>
      </c>
      <c r="U196" s="194"/>
      <c r="W196" s="440"/>
      <c r="X196" s="526" t="str">
        <f t="shared" si="310"/>
        <v>Cheese Sandwich</v>
      </c>
      <c r="Y196" s="538" t="str">
        <f t="shared" si="310"/>
        <v>SAN5</v>
      </c>
      <c r="Z196" s="467">
        <f t="shared" ref="Z196:AO196" si="374">Z39+Z117</f>
        <v>0</v>
      </c>
      <c r="AA196" s="468">
        <f t="shared" si="374"/>
        <v>0</v>
      </c>
      <c r="AB196" s="468">
        <f t="shared" si="374"/>
        <v>0</v>
      </c>
      <c r="AC196" s="468">
        <f t="shared" si="374"/>
        <v>0</v>
      </c>
      <c r="AD196" s="468">
        <f t="shared" si="374"/>
        <v>0</v>
      </c>
      <c r="AE196" s="468">
        <f t="shared" si="374"/>
        <v>0</v>
      </c>
      <c r="AF196" s="468">
        <f t="shared" si="374"/>
        <v>0</v>
      </c>
      <c r="AG196" s="468">
        <f t="shared" si="374"/>
        <v>0</v>
      </c>
      <c r="AH196" s="468">
        <f t="shared" si="374"/>
        <v>0</v>
      </c>
      <c r="AI196" s="469">
        <f t="shared" si="374"/>
        <v>0</v>
      </c>
      <c r="AJ196" s="468">
        <f t="shared" si="374"/>
        <v>0</v>
      </c>
      <c r="AK196" s="468">
        <f t="shared" si="374"/>
        <v>0</v>
      </c>
      <c r="AL196" s="468">
        <f t="shared" si="374"/>
        <v>0</v>
      </c>
      <c r="AM196" s="468">
        <f t="shared" si="374"/>
        <v>0</v>
      </c>
      <c r="AN196" s="468">
        <f t="shared" si="374"/>
        <v>0</v>
      </c>
      <c r="AO196" s="470">
        <f t="shared" si="374"/>
        <v>0</v>
      </c>
      <c r="AP196" s="430">
        <f t="shared" si="211"/>
        <v>0</v>
      </c>
      <c r="AQ196" s="194"/>
      <c r="AR196" s="440"/>
      <c r="AS196" s="526" t="str">
        <f t="shared" si="312"/>
        <v>Cheese Sandwich</v>
      </c>
      <c r="AT196" s="538" t="str">
        <f t="shared" si="312"/>
        <v>SAN5</v>
      </c>
      <c r="AU196" s="467">
        <f t="shared" ref="AU196:BJ196" si="375">AU39+AU117</f>
        <v>0</v>
      </c>
      <c r="AV196" s="468">
        <f t="shared" si="375"/>
        <v>0</v>
      </c>
      <c r="AW196" s="468">
        <f t="shared" si="375"/>
        <v>0</v>
      </c>
      <c r="AX196" s="468">
        <f t="shared" si="375"/>
        <v>0</v>
      </c>
      <c r="AY196" s="468">
        <f t="shared" si="375"/>
        <v>0</v>
      </c>
      <c r="AZ196" s="468">
        <f t="shared" si="375"/>
        <v>0</v>
      </c>
      <c r="BA196" s="468">
        <f t="shared" si="375"/>
        <v>0</v>
      </c>
      <c r="BB196" s="468">
        <f t="shared" si="375"/>
        <v>0</v>
      </c>
      <c r="BC196" s="468">
        <f t="shared" si="375"/>
        <v>0</v>
      </c>
      <c r="BD196" s="469">
        <f t="shared" si="375"/>
        <v>0</v>
      </c>
      <c r="BE196" s="468">
        <f t="shared" si="375"/>
        <v>0</v>
      </c>
      <c r="BF196" s="468">
        <f t="shared" si="375"/>
        <v>0</v>
      </c>
      <c r="BG196" s="468">
        <f t="shared" si="375"/>
        <v>0</v>
      </c>
      <c r="BH196" s="468">
        <f t="shared" si="375"/>
        <v>0</v>
      </c>
      <c r="BI196" s="468">
        <f t="shared" si="375"/>
        <v>0</v>
      </c>
      <c r="BJ196" s="470">
        <f t="shared" si="375"/>
        <v>0</v>
      </c>
      <c r="BK196" s="430">
        <f t="shared" si="213"/>
        <v>0</v>
      </c>
      <c r="BL196" s="194"/>
      <c r="BM196" s="440"/>
      <c r="BN196" s="526" t="str">
        <f t="shared" si="314"/>
        <v>Cheese Sandwich</v>
      </c>
      <c r="BO196" s="538" t="str">
        <f t="shared" si="314"/>
        <v>SAN5</v>
      </c>
      <c r="BP196" s="467">
        <f t="shared" ref="BP196:CE196" si="376">BP39+BP117</f>
        <v>0</v>
      </c>
      <c r="BQ196" s="468">
        <f t="shared" si="376"/>
        <v>0</v>
      </c>
      <c r="BR196" s="468">
        <f t="shared" si="376"/>
        <v>0</v>
      </c>
      <c r="BS196" s="468">
        <f t="shared" si="376"/>
        <v>0</v>
      </c>
      <c r="BT196" s="468">
        <f t="shared" si="376"/>
        <v>0</v>
      </c>
      <c r="BU196" s="468">
        <f t="shared" si="376"/>
        <v>0</v>
      </c>
      <c r="BV196" s="468">
        <f t="shared" si="376"/>
        <v>0</v>
      </c>
      <c r="BW196" s="468">
        <f t="shared" si="376"/>
        <v>0</v>
      </c>
      <c r="BX196" s="468">
        <f t="shared" si="376"/>
        <v>0</v>
      </c>
      <c r="BY196" s="469">
        <f t="shared" si="376"/>
        <v>0</v>
      </c>
      <c r="BZ196" s="468">
        <f t="shared" si="376"/>
        <v>0</v>
      </c>
      <c r="CA196" s="468">
        <f t="shared" si="376"/>
        <v>0</v>
      </c>
      <c r="CB196" s="468">
        <f t="shared" si="376"/>
        <v>0</v>
      </c>
      <c r="CC196" s="468">
        <f t="shared" si="376"/>
        <v>0</v>
      </c>
      <c r="CD196" s="468">
        <f t="shared" si="376"/>
        <v>0</v>
      </c>
      <c r="CE196" s="470">
        <f t="shared" si="376"/>
        <v>0</v>
      </c>
      <c r="CF196" s="430">
        <f t="shared" si="215"/>
        <v>0</v>
      </c>
      <c r="CG196" s="194"/>
      <c r="CH196" s="440"/>
      <c r="CI196" s="526" t="str">
        <f t="shared" si="316"/>
        <v>Cheese Sandwich</v>
      </c>
      <c r="CJ196" s="538" t="str">
        <f t="shared" si="316"/>
        <v>SAN5</v>
      </c>
      <c r="CK196" s="467">
        <f t="shared" ref="CK196:CZ196" si="377">CK39+CK117</f>
        <v>0</v>
      </c>
      <c r="CL196" s="468">
        <f t="shared" si="377"/>
        <v>0</v>
      </c>
      <c r="CM196" s="468">
        <f t="shared" si="377"/>
        <v>0</v>
      </c>
      <c r="CN196" s="468">
        <f t="shared" si="377"/>
        <v>0</v>
      </c>
      <c r="CO196" s="468">
        <f t="shared" si="377"/>
        <v>0</v>
      </c>
      <c r="CP196" s="468">
        <f t="shared" si="377"/>
        <v>0</v>
      </c>
      <c r="CQ196" s="468">
        <f t="shared" si="377"/>
        <v>0</v>
      </c>
      <c r="CR196" s="468">
        <f t="shared" si="377"/>
        <v>0</v>
      </c>
      <c r="CS196" s="468">
        <f t="shared" si="377"/>
        <v>0</v>
      </c>
      <c r="CT196" s="469">
        <f t="shared" si="377"/>
        <v>0</v>
      </c>
      <c r="CU196" s="468">
        <f t="shared" si="377"/>
        <v>0</v>
      </c>
      <c r="CV196" s="468">
        <f t="shared" si="377"/>
        <v>0</v>
      </c>
      <c r="CW196" s="468">
        <f t="shared" si="377"/>
        <v>0</v>
      </c>
      <c r="CX196" s="468">
        <f t="shared" si="377"/>
        <v>0</v>
      </c>
      <c r="CY196" s="468">
        <f t="shared" si="377"/>
        <v>0</v>
      </c>
      <c r="CZ196" s="470">
        <f t="shared" si="377"/>
        <v>0</v>
      </c>
      <c r="DA196" s="430">
        <f t="shared" si="217"/>
        <v>0</v>
      </c>
      <c r="DB196" s="194"/>
      <c r="DC196" s="5"/>
      <c r="DG196" s="5"/>
      <c r="DH196" s="5"/>
      <c r="DI196" s="5"/>
      <c r="DJ196" s="5"/>
      <c r="DK196" s="5"/>
      <c r="DL196" s="5"/>
      <c r="DM196" s="5"/>
      <c r="DN196" s="5"/>
      <c r="DO196" s="5"/>
      <c r="DP196" s="5"/>
      <c r="DQ196" s="5"/>
      <c r="DR196" s="5"/>
      <c r="DS196" s="5"/>
      <c r="DT196" s="5"/>
      <c r="DU196" s="5"/>
      <c r="DW196" s="5"/>
      <c r="EA196" s="5"/>
      <c r="EB196" s="5"/>
      <c r="EC196" s="5"/>
      <c r="ED196" s="5"/>
      <c r="EE196" s="5"/>
      <c r="EF196" s="5"/>
      <c r="EG196" s="5"/>
      <c r="EH196" s="5"/>
      <c r="EI196" s="5"/>
      <c r="EJ196" s="5"/>
      <c r="EK196" s="5"/>
      <c r="EL196" s="5"/>
      <c r="EM196" s="5"/>
      <c r="EN196" s="5"/>
      <c r="EO196" s="5"/>
      <c r="EQ196" s="5"/>
      <c r="EU196" s="5"/>
      <c r="EV196" s="5"/>
      <c r="EW196" s="5"/>
      <c r="EX196" s="5"/>
      <c r="EY196" s="5"/>
      <c r="EZ196" s="5"/>
      <c r="FA196" s="5"/>
      <c r="FB196" s="5"/>
      <c r="FC196" s="5"/>
      <c r="FD196" s="5"/>
      <c r="FE196" s="5"/>
      <c r="FF196" s="5"/>
      <c r="FG196" s="5"/>
      <c r="FH196" s="5"/>
      <c r="FI196" s="5"/>
    </row>
    <row r="197" spans="1:165" ht="20.100000000000001" customHeight="1" x14ac:dyDescent="0.25">
      <c r="A197" s="449"/>
      <c r="B197" s="530" t="str">
        <f t="shared" si="308"/>
        <v>Tomato &amp; Cheese Sandwich</v>
      </c>
      <c r="C197" s="538" t="str">
        <f t="shared" si="308"/>
        <v>SAN6</v>
      </c>
      <c r="D197" s="467">
        <f t="shared" ref="D197:S197" si="378">D40+D118</f>
        <v>0</v>
      </c>
      <c r="E197" s="468">
        <f t="shared" si="378"/>
        <v>0</v>
      </c>
      <c r="F197" s="468">
        <f t="shared" si="378"/>
        <v>0</v>
      </c>
      <c r="G197" s="468">
        <f t="shared" si="378"/>
        <v>0</v>
      </c>
      <c r="H197" s="468">
        <f t="shared" si="378"/>
        <v>0</v>
      </c>
      <c r="I197" s="468">
        <f t="shared" si="378"/>
        <v>0</v>
      </c>
      <c r="J197" s="468">
        <f t="shared" si="378"/>
        <v>0</v>
      </c>
      <c r="K197" s="468">
        <f t="shared" si="378"/>
        <v>0</v>
      </c>
      <c r="L197" s="468">
        <f t="shared" si="378"/>
        <v>0</v>
      </c>
      <c r="M197" s="468">
        <f t="shared" si="378"/>
        <v>0</v>
      </c>
      <c r="N197" s="468">
        <f t="shared" si="378"/>
        <v>0</v>
      </c>
      <c r="O197" s="468">
        <f t="shared" si="378"/>
        <v>0</v>
      </c>
      <c r="P197" s="468">
        <f t="shared" si="378"/>
        <v>0</v>
      </c>
      <c r="Q197" s="468">
        <f t="shared" si="378"/>
        <v>0</v>
      </c>
      <c r="R197" s="468">
        <f t="shared" si="378"/>
        <v>0</v>
      </c>
      <c r="S197" s="470">
        <f t="shared" si="378"/>
        <v>0</v>
      </c>
      <c r="T197" s="430">
        <f t="shared" si="209"/>
        <v>0</v>
      </c>
      <c r="U197" s="194"/>
      <c r="W197" s="440"/>
      <c r="X197" s="530" t="str">
        <f t="shared" si="310"/>
        <v>Tomato &amp; Cheese Sandwich</v>
      </c>
      <c r="Y197" s="538" t="str">
        <f t="shared" si="310"/>
        <v>SAN6</v>
      </c>
      <c r="Z197" s="467">
        <f t="shared" ref="Z197:AO197" si="379">Z40+Z118</f>
        <v>0</v>
      </c>
      <c r="AA197" s="468">
        <f t="shared" si="379"/>
        <v>0</v>
      </c>
      <c r="AB197" s="468">
        <f t="shared" si="379"/>
        <v>0</v>
      </c>
      <c r="AC197" s="468">
        <f t="shared" si="379"/>
        <v>0</v>
      </c>
      <c r="AD197" s="468">
        <f t="shared" si="379"/>
        <v>0</v>
      </c>
      <c r="AE197" s="468">
        <f t="shared" si="379"/>
        <v>0</v>
      </c>
      <c r="AF197" s="468">
        <f t="shared" si="379"/>
        <v>0</v>
      </c>
      <c r="AG197" s="468">
        <f t="shared" si="379"/>
        <v>0</v>
      </c>
      <c r="AH197" s="468">
        <f t="shared" si="379"/>
        <v>0</v>
      </c>
      <c r="AI197" s="468">
        <f t="shared" si="379"/>
        <v>0</v>
      </c>
      <c r="AJ197" s="468">
        <f t="shared" si="379"/>
        <v>0</v>
      </c>
      <c r="AK197" s="468">
        <f t="shared" si="379"/>
        <v>0</v>
      </c>
      <c r="AL197" s="468">
        <f t="shared" si="379"/>
        <v>0</v>
      </c>
      <c r="AM197" s="468">
        <f t="shared" si="379"/>
        <v>0</v>
      </c>
      <c r="AN197" s="468">
        <f t="shared" si="379"/>
        <v>0</v>
      </c>
      <c r="AO197" s="470">
        <f t="shared" si="379"/>
        <v>0</v>
      </c>
      <c r="AP197" s="430">
        <f t="shared" si="211"/>
        <v>0</v>
      </c>
      <c r="AQ197" s="194"/>
      <c r="AR197" s="440"/>
      <c r="AS197" s="530" t="str">
        <f t="shared" si="312"/>
        <v>Tomato &amp; Cheese Sandwich</v>
      </c>
      <c r="AT197" s="538" t="str">
        <f t="shared" si="312"/>
        <v>SAN6</v>
      </c>
      <c r="AU197" s="467">
        <f t="shared" ref="AU197:BJ197" si="380">AU40+AU118</f>
        <v>0</v>
      </c>
      <c r="AV197" s="468">
        <f t="shared" si="380"/>
        <v>0</v>
      </c>
      <c r="AW197" s="468">
        <f t="shared" si="380"/>
        <v>0</v>
      </c>
      <c r="AX197" s="468">
        <f t="shared" si="380"/>
        <v>0</v>
      </c>
      <c r="AY197" s="468">
        <f t="shared" si="380"/>
        <v>0</v>
      </c>
      <c r="AZ197" s="468">
        <f t="shared" si="380"/>
        <v>0</v>
      </c>
      <c r="BA197" s="468">
        <f t="shared" si="380"/>
        <v>0</v>
      </c>
      <c r="BB197" s="468">
        <f t="shared" si="380"/>
        <v>0</v>
      </c>
      <c r="BC197" s="468">
        <f t="shared" si="380"/>
        <v>0</v>
      </c>
      <c r="BD197" s="468">
        <f t="shared" si="380"/>
        <v>0</v>
      </c>
      <c r="BE197" s="468">
        <f t="shared" si="380"/>
        <v>0</v>
      </c>
      <c r="BF197" s="468">
        <f t="shared" si="380"/>
        <v>0</v>
      </c>
      <c r="BG197" s="468">
        <f t="shared" si="380"/>
        <v>0</v>
      </c>
      <c r="BH197" s="468">
        <f t="shared" si="380"/>
        <v>0</v>
      </c>
      <c r="BI197" s="468">
        <f t="shared" si="380"/>
        <v>0</v>
      </c>
      <c r="BJ197" s="470">
        <f t="shared" si="380"/>
        <v>0</v>
      </c>
      <c r="BK197" s="430">
        <f t="shared" si="213"/>
        <v>0</v>
      </c>
      <c r="BL197" s="194"/>
      <c r="BM197" s="440"/>
      <c r="BN197" s="530" t="str">
        <f t="shared" si="314"/>
        <v>Tomato &amp; Cheese Sandwich</v>
      </c>
      <c r="BO197" s="538" t="str">
        <f t="shared" si="314"/>
        <v>SAN6</v>
      </c>
      <c r="BP197" s="467">
        <f t="shared" ref="BP197:CE197" si="381">BP40+BP118</f>
        <v>0</v>
      </c>
      <c r="BQ197" s="468">
        <f t="shared" si="381"/>
        <v>0</v>
      </c>
      <c r="BR197" s="468">
        <f t="shared" si="381"/>
        <v>0</v>
      </c>
      <c r="BS197" s="468">
        <f t="shared" si="381"/>
        <v>0</v>
      </c>
      <c r="BT197" s="468">
        <f t="shared" si="381"/>
        <v>0</v>
      </c>
      <c r="BU197" s="468">
        <f t="shared" si="381"/>
        <v>0</v>
      </c>
      <c r="BV197" s="468">
        <f t="shared" si="381"/>
        <v>0</v>
      </c>
      <c r="BW197" s="468">
        <f t="shared" si="381"/>
        <v>0</v>
      </c>
      <c r="BX197" s="468">
        <f t="shared" si="381"/>
        <v>0</v>
      </c>
      <c r="BY197" s="468">
        <f t="shared" si="381"/>
        <v>0</v>
      </c>
      <c r="BZ197" s="468">
        <f t="shared" si="381"/>
        <v>0</v>
      </c>
      <c r="CA197" s="468">
        <f t="shared" si="381"/>
        <v>0</v>
      </c>
      <c r="CB197" s="468">
        <f t="shared" si="381"/>
        <v>0</v>
      </c>
      <c r="CC197" s="468">
        <f t="shared" si="381"/>
        <v>0</v>
      </c>
      <c r="CD197" s="468">
        <f t="shared" si="381"/>
        <v>0</v>
      </c>
      <c r="CE197" s="470">
        <f t="shared" si="381"/>
        <v>0</v>
      </c>
      <c r="CF197" s="430">
        <f t="shared" si="215"/>
        <v>0</v>
      </c>
      <c r="CG197" s="194"/>
      <c r="CH197" s="440"/>
      <c r="CI197" s="530" t="str">
        <f t="shared" si="316"/>
        <v>Tomato &amp; Cheese Sandwich</v>
      </c>
      <c r="CJ197" s="538" t="str">
        <f t="shared" si="316"/>
        <v>SAN6</v>
      </c>
      <c r="CK197" s="467">
        <f t="shared" ref="CK197:CZ197" si="382">CK40+CK118</f>
        <v>0</v>
      </c>
      <c r="CL197" s="468">
        <f t="shared" si="382"/>
        <v>0</v>
      </c>
      <c r="CM197" s="468">
        <f t="shared" si="382"/>
        <v>0</v>
      </c>
      <c r="CN197" s="468">
        <f t="shared" si="382"/>
        <v>0</v>
      </c>
      <c r="CO197" s="468">
        <f t="shared" si="382"/>
        <v>0</v>
      </c>
      <c r="CP197" s="468">
        <f t="shared" si="382"/>
        <v>0</v>
      </c>
      <c r="CQ197" s="468">
        <f t="shared" si="382"/>
        <v>0</v>
      </c>
      <c r="CR197" s="468">
        <f t="shared" si="382"/>
        <v>0</v>
      </c>
      <c r="CS197" s="468">
        <f t="shared" si="382"/>
        <v>0</v>
      </c>
      <c r="CT197" s="468">
        <f t="shared" si="382"/>
        <v>0</v>
      </c>
      <c r="CU197" s="468">
        <f t="shared" si="382"/>
        <v>0</v>
      </c>
      <c r="CV197" s="468">
        <f t="shared" si="382"/>
        <v>0</v>
      </c>
      <c r="CW197" s="468">
        <f t="shared" si="382"/>
        <v>0</v>
      </c>
      <c r="CX197" s="468">
        <f t="shared" si="382"/>
        <v>0</v>
      </c>
      <c r="CY197" s="468">
        <f t="shared" si="382"/>
        <v>0</v>
      </c>
      <c r="CZ197" s="470">
        <f t="shared" si="382"/>
        <v>0</v>
      </c>
      <c r="DA197" s="430">
        <f t="shared" si="217"/>
        <v>0</v>
      </c>
      <c r="DB197" s="194"/>
      <c r="DC197" s="5"/>
      <c r="DG197" s="5"/>
      <c r="DH197" s="5"/>
      <c r="DI197" s="5"/>
      <c r="DJ197" s="5"/>
      <c r="DK197" s="5"/>
      <c r="DL197" s="5"/>
      <c r="DM197" s="5"/>
      <c r="DN197" s="5"/>
      <c r="DO197" s="5"/>
      <c r="DP197" s="5"/>
      <c r="DQ197" s="5"/>
      <c r="DR197" s="5"/>
      <c r="DS197" s="5"/>
      <c r="DT197" s="5"/>
      <c r="DU197" s="5"/>
      <c r="DW197" s="5"/>
      <c r="EA197" s="5"/>
      <c r="EB197" s="5"/>
      <c r="EC197" s="5"/>
      <c r="ED197" s="5"/>
      <c r="EE197" s="5"/>
      <c r="EF197" s="5"/>
      <c r="EG197" s="5"/>
      <c r="EH197" s="5"/>
      <c r="EI197" s="5"/>
      <c r="EJ197" s="5"/>
      <c r="EK197" s="5"/>
      <c r="EL197" s="5"/>
      <c r="EM197" s="5"/>
      <c r="EN197" s="5"/>
      <c r="EO197" s="5"/>
      <c r="EQ197" s="5"/>
      <c r="EU197" s="5"/>
      <c r="EV197" s="5"/>
      <c r="EW197" s="5"/>
      <c r="EX197" s="5"/>
      <c r="EY197" s="5"/>
      <c r="EZ197" s="5"/>
      <c r="FA197" s="5"/>
      <c r="FB197" s="5"/>
      <c r="FC197" s="5"/>
      <c r="FD197" s="5"/>
      <c r="FE197" s="5"/>
      <c r="FF197" s="5"/>
      <c r="FG197" s="5"/>
      <c r="FH197" s="5"/>
      <c r="FI197" s="5"/>
    </row>
    <row r="198" spans="1:165" ht="20.100000000000001" customHeight="1" x14ac:dyDescent="0.25">
      <c r="A198" s="449"/>
      <c r="B198" s="526" t="str">
        <f t="shared" si="308"/>
        <v>Ham &amp; Cheese Sandwich</v>
      </c>
      <c r="C198" s="538" t="str">
        <f t="shared" si="308"/>
        <v>SAN3</v>
      </c>
      <c r="D198" s="467">
        <f t="shared" ref="D198:S198" si="383">D41+D119</f>
        <v>0</v>
      </c>
      <c r="E198" s="468">
        <f t="shared" si="383"/>
        <v>0</v>
      </c>
      <c r="F198" s="468">
        <f t="shared" si="383"/>
        <v>0</v>
      </c>
      <c r="G198" s="468">
        <f t="shared" si="383"/>
        <v>0</v>
      </c>
      <c r="H198" s="468">
        <f t="shared" si="383"/>
        <v>0</v>
      </c>
      <c r="I198" s="468">
        <f t="shared" si="383"/>
        <v>0</v>
      </c>
      <c r="J198" s="468">
        <f t="shared" si="383"/>
        <v>0</v>
      </c>
      <c r="K198" s="468">
        <f t="shared" si="383"/>
        <v>0</v>
      </c>
      <c r="L198" s="468">
        <f t="shared" si="383"/>
        <v>0</v>
      </c>
      <c r="M198" s="469">
        <f t="shared" si="383"/>
        <v>0</v>
      </c>
      <c r="N198" s="468">
        <f t="shared" si="383"/>
        <v>0</v>
      </c>
      <c r="O198" s="468">
        <f t="shared" si="383"/>
        <v>0</v>
      </c>
      <c r="P198" s="468">
        <f t="shared" si="383"/>
        <v>0</v>
      </c>
      <c r="Q198" s="468">
        <f t="shared" si="383"/>
        <v>0</v>
      </c>
      <c r="R198" s="468">
        <f t="shared" si="383"/>
        <v>0</v>
      </c>
      <c r="S198" s="470">
        <f t="shared" si="383"/>
        <v>0</v>
      </c>
      <c r="T198" s="430">
        <f t="shared" si="209"/>
        <v>0</v>
      </c>
      <c r="U198" s="194"/>
      <c r="W198" s="440"/>
      <c r="X198" s="526" t="str">
        <f t="shared" si="310"/>
        <v>Ham &amp; Cheese Sandwich</v>
      </c>
      <c r="Y198" s="538" t="str">
        <f t="shared" si="310"/>
        <v>SAN3</v>
      </c>
      <c r="Z198" s="467">
        <f t="shared" ref="Z198:AO198" si="384">Z41+Z119</f>
        <v>0</v>
      </c>
      <c r="AA198" s="468">
        <f t="shared" si="384"/>
        <v>0</v>
      </c>
      <c r="AB198" s="468">
        <f t="shared" si="384"/>
        <v>0</v>
      </c>
      <c r="AC198" s="468">
        <f t="shared" si="384"/>
        <v>0</v>
      </c>
      <c r="AD198" s="468">
        <f t="shared" si="384"/>
        <v>0</v>
      </c>
      <c r="AE198" s="468">
        <f t="shared" si="384"/>
        <v>0</v>
      </c>
      <c r="AF198" s="468">
        <f t="shared" si="384"/>
        <v>0</v>
      </c>
      <c r="AG198" s="468">
        <f t="shared" si="384"/>
        <v>0</v>
      </c>
      <c r="AH198" s="468">
        <f t="shared" si="384"/>
        <v>0</v>
      </c>
      <c r="AI198" s="469">
        <f t="shared" si="384"/>
        <v>0</v>
      </c>
      <c r="AJ198" s="468">
        <f t="shared" si="384"/>
        <v>0</v>
      </c>
      <c r="AK198" s="468">
        <f t="shared" si="384"/>
        <v>0</v>
      </c>
      <c r="AL198" s="468">
        <f t="shared" si="384"/>
        <v>0</v>
      </c>
      <c r="AM198" s="468">
        <f t="shared" si="384"/>
        <v>0</v>
      </c>
      <c r="AN198" s="468">
        <f t="shared" si="384"/>
        <v>0</v>
      </c>
      <c r="AO198" s="470">
        <f t="shared" si="384"/>
        <v>0</v>
      </c>
      <c r="AP198" s="430">
        <f t="shared" si="211"/>
        <v>0</v>
      </c>
      <c r="AQ198" s="194"/>
      <c r="AR198" s="440"/>
      <c r="AS198" s="526" t="str">
        <f t="shared" si="312"/>
        <v>Ham &amp; Cheese Sandwich</v>
      </c>
      <c r="AT198" s="538" t="str">
        <f t="shared" si="312"/>
        <v>SAN3</v>
      </c>
      <c r="AU198" s="467">
        <f t="shared" ref="AU198:BJ198" si="385">AU41+AU119</f>
        <v>0</v>
      </c>
      <c r="AV198" s="468">
        <f t="shared" si="385"/>
        <v>0</v>
      </c>
      <c r="AW198" s="468">
        <f t="shared" si="385"/>
        <v>0</v>
      </c>
      <c r="AX198" s="468">
        <f t="shared" si="385"/>
        <v>0</v>
      </c>
      <c r="AY198" s="468">
        <f t="shared" si="385"/>
        <v>0</v>
      </c>
      <c r="AZ198" s="468">
        <f t="shared" si="385"/>
        <v>0</v>
      </c>
      <c r="BA198" s="468">
        <f t="shared" si="385"/>
        <v>0</v>
      </c>
      <c r="BB198" s="468">
        <f t="shared" si="385"/>
        <v>0</v>
      </c>
      <c r="BC198" s="468">
        <f t="shared" si="385"/>
        <v>0</v>
      </c>
      <c r="BD198" s="469">
        <f t="shared" si="385"/>
        <v>0</v>
      </c>
      <c r="BE198" s="468">
        <f t="shared" si="385"/>
        <v>0</v>
      </c>
      <c r="BF198" s="468">
        <f t="shared" si="385"/>
        <v>0</v>
      </c>
      <c r="BG198" s="468">
        <f t="shared" si="385"/>
        <v>0</v>
      </c>
      <c r="BH198" s="468">
        <f t="shared" si="385"/>
        <v>0</v>
      </c>
      <c r="BI198" s="468">
        <f t="shared" si="385"/>
        <v>0</v>
      </c>
      <c r="BJ198" s="470">
        <f t="shared" si="385"/>
        <v>0</v>
      </c>
      <c r="BK198" s="430">
        <f t="shared" si="213"/>
        <v>0</v>
      </c>
      <c r="BL198" s="194"/>
      <c r="BM198" s="440"/>
      <c r="BN198" s="526" t="str">
        <f t="shared" si="314"/>
        <v>Ham &amp; Cheese Sandwich</v>
      </c>
      <c r="BO198" s="538" t="str">
        <f t="shared" si="314"/>
        <v>SAN3</v>
      </c>
      <c r="BP198" s="467">
        <f t="shared" ref="BP198:CE198" si="386">BP41+BP119</f>
        <v>0</v>
      </c>
      <c r="BQ198" s="468">
        <f t="shared" si="386"/>
        <v>0</v>
      </c>
      <c r="BR198" s="468">
        <f t="shared" si="386"/>
        <v>0</v>
      </c>
      <c r="BS198" s="468">
        <f t="shared" si="386"/>
        <v>0</v>
      </c>
      <c r="BT198" s="468">
        <f t="shared" si="386"/>
        <v>0</v>
      </c>
      <c r="BU198" s="468">
        <f t="shared" si="386"/>
        <v>0</v>
      </c>
      <c r="BV198" s="468">
        <f t="shared" si="386"/>
        <v>0</v>
      </c>
      <c r="BW198" s="468">
        <f t="shared" si="386"/>
        <v>0</v>
      </c>
      <c r="BX198" s="468">
        <f t="shared" si="386"/>
        <v>0</v>
      </c>
      <c r="BY198" s="469">
        <f t="shared" si="386"/>
        <v>0</v>
      </c>
      <c r="BZ198" s="468">
        <f t="shared" si="386"/>
        <v>0</v>
      </c>
      <c r="CA198" s="468">
        <f t="shared" si="386"/>
        <v>0</v>
      </c>
      <c r="CB198" s="468">
        <f t="shared" si="386"/>
        <v>0</v>
      </c>
      <c r="CC198" s="468">
        <f t="shared" si="386"/>
        <v>0</v>
      </c>
      <c r="CD198" s="468">
        <f t="shared" si="386"/>
        <v>0</v>
      </c>
      <c r="CE198" s="470">
        <f t="shared" si="386"/>
        <v>0</v>
      </c>
      <c r="CF198" s="430">
        <f t="shared" si="215"/>
        <v>0</v>
      </c>
      <c r="CG198" s="194"/>
      <c r="CH198" s="440"/>
      <c r="CI198" s="526" t="str">
        <f t="shared" si="316"/>
        <v>Ham &amp; Cheese Sandwich</v>
      </c>
      <c r="CJ198" s="538" t="str">
        <f t="shared" si="316"/>
        <v>SAN3</v>
      </c>
      <c r="CK198" s="467">
        <f t="shared" ref="CK198:CZ198" si="387">CK41+CK119</f>
        <v>0</v>
      </c>
      <c r="CL198" s="468">
        <f t="shared" si="387"/>
        <v>0</v>
      </c>
      <c r="CM198" s="468">
        <f t="shared" si="387"/>
        <v>0</v>
      </c>
      <c r="CN198" s="468">
        <f t="shared" si="387"/>
        <v>0</v>
      </c>
      <c r="CO198" s="468">
        <f t="shared" si="387"/>
        <v>0</v>
      </c>
      <c r="CP198" s="468">
        <f t="shared" si="387"/>
        <v>0</v>
      </c>
      <c r="CQ198" s="468">
        <f t="shared" si="387"/>
        <v>0</v>
      </c>
      <c r="CR198" s="468">
        <f t="shared" si="387"/>
        <v>0</v>
      </c>
      <c r="CS198" s="468">
        <f t="shared" si="387"/>
        <v>0</v>
      </c>
      <c r="CT198" s="469">
        <f t="shared" si="387"/>
        <v>0</v>
      </c>
      <c r="CU198" s="468">
        <f t="shared" si="387"/>
        <v>0</v>
      </c>
      <c r="CV198" s="468">
        <f t="shared" si="387"/>
        <v>0</v>
      </c>
      <c r="CW198" s="468">
        <f t="shared" si="387"/>
        <v>0</v>
      </c>
      <c r="CX198" s="468">
        <f t="shared" si="387"/>
        <v>0</v>
      </c>
      <c r="CY198" s="468">
        <f t="shared" si="387"/>
        <v>0</v>
      </c>
      <c r="CZ198" s="470">
        <f t="shared" si="387"/>
        <v>0</v>
      </c>
      <c r="DA198" s="430">
        <f t="shared" si="217"/>
        <v>0</v>
      </c>
      <c r="DB198" s="194"/>
      <c r="DC198" s="5"/>
      <c r="DG198" s="5"/>
      <c r="DH198" s="5"/>
      <c r="DI198" s="5"/>
      <c r="DJ198" s="5"/>
      <c r="DK198" s="5"/>
      <c r="DL198" s="5"/>
      <c r="DM198" s="5"/>
      <c r="DN198" s="5"/>
      <c r="DO198" s="5"/>
      <c r="DP198" s="5"/>
      <c r="DQ198" s="5"/>
      <c r="DR198" s="5"/>
      <c r="DS198" s="5"/>
      <c r="DT198" s="5"/>
      <c r="DU198" s="5"/>
      <c r="DW198" s="5"/>
      <c r="EA198" s="5"/>
      <c r="EB198" s="5"/>
      <c r="EC198" s="5"/>
      <c r="ED198" s="5"/>
      <c r="EE198" s="5"/>
      <c r="EF198" s="5"/>
      <c r="EG198" s="5"/>
      <c r="EH198" s="5"/>
      <c r="EI198" s="5"/>
      <c r="EJ198" s="5"/>
      <c r="EK198" s="5"/>
      <c r="EL198" s="5"/>
      <c r="EM198" s="5"/>
      <c r="EN198" s="5"/>
      <c r="EO198" s="5"/>
      <c r="EQ198" s="5"/>
      <c r="EU198" s="5"/>
      <c r="EV198" s="5"/>
      <c r="EW198" s="5"/>
      <c r="EX198" s="5"/>
      <c r="EY198" s="5"/>
      <c r="EZ198" s="5"/>
      <c r="FA198" s="5"/>
      <c r="FB198" s="5"/>
      <c r="FC198" s="5"/>
      <c r="FD198" s="5"/>
      <c r="FE198" s="5"/>
      <c r="FF198" s="5"/>
      <c r="FG198" s="5"/>
      <c r="FH198" s="5"/>
      <c r="FI198" s="5"/>
    </row>
    <row r="199" spans="1:165" ht="20.100000000000001" customHeight="1" x14ac:dyDescent="0.25">
      <c r="A199" s="449"/>
      <c r="B199" s="526" t="str">
        <f t="shared" si="308"/>
        <v>Bread Toast</v>
      </c>
      <c r="C199" s="538" t="str">
        <f t="shared" si="308"/>
        <v>SAN10</v>
      </c>
      <c r="D199" s="467">
        <f t="shared" ref="D199:S199" si="388">D42+D120</f>
        <v>0</v>
      </c>
      <c r="E199" s="468">
        <f t="shared" si="388"/>
        <v>0</v>
      </c>
      <c r="F199" s="468">
        <f t="shared" si="388"/>
        <v>0</v>
      </c>
      <c r="G199" s="468">
        <f t="shared" si="388"/>
        <v>0</v>
      </c>
      <c r="H199" s="468">
        <f t="shared" si="388"/>
        <v>6</v>
      </c>
      <c r="I199" s="468">
        <f t="shared" si="388"/>
        <v>5</v>
      </c>
      <c r="J199" s="468">
        <f t="shared" si="388"/>
        <v>5</v>
      </c>
      <c r="K199" s="468">
        <f t="shared" si="388"/>
        <v>5</v>
      </c>
      <c r="L199" s="468">
        <f t="shared" si="388"/>
        <v>2</v>
      </c>
      <c r="M199" s="469">
        <f t="shared" si="388"/>
        <v>2</v>
      </c>
      <c r="N199" s="468">
        <f t="shared" si="388"/>
        <v>5</v>
      </c>
      <c r="O199" s="468">
        <f t="shared" si="388"/>
        <v>10</v>
      </c>
      <c r="P199" s="468">
        <f t="shared" si="388"/>
        <v>5</v>
      </c>
      <c r="Q199" s="468">
        <f t="shared" si="388"/>
        <v>5</v>
      </c>
      <c r="R199" s="468">
        <f t="shared" si="388"/>
        <v>14</v>
      </c>
      <c r="S199" s="470">
        <f t="shared" si="388"/>
        <v>0</v>
      </c>
      <c r="T199" s="430">
        <f t="shared" si="209"/>
        <v>64</v>
      </c>
      <c r="U199" s="194"/>
      <c r="W199" s="440"/>
      <c r="X199" s="526" t="str">
        <f t="shared" si="310"/>
        <v>Bread Toast</v>
      </c>
      <c r="Y199" s="538" t="str">
        <f t="shared" si="310"/>
        <v>SAN10</v>
      </c>
      <c r="Z199" s="467">
        <f t="shared" ref="Z199:AO199" si="389">Z42+Z120</f>
        <v>0</v>
      </c>
      <c r="AA199" s="468">
        <f t="shared" si="389"/>
        <v>0</v>
      </c>
      <c r="AB199" s="468">
        <f t="shared" si="389"/>
        <v>0</v>
      </c>
      <c r="AC199" s="468">
        <f t="shared" si="389"/>
        <v>0</v>
      </c>
      <c r="AD199" s="468">
        <f t="shared" si="389"/>
        <v>6</v>
      </c>
      <c r="AE199" s="468">
        <f t="shared" si="389"/>
        <v>5</v>
      </c>
      <c r="AF199" s="468">
        <f t="shared" si="389"/>
        <v>5</v>
      </c>
      <c r="AG199" s="468">
        <f t="shared" si="389"/>
        <v>5</v>
      </c>
      <c r="AH199" s="468">
        <f t="shared" si="389"/>
        <v>2</v>
      </c>
      <c r="AI199" s="469">
        <f t="shared" si="389"/>
        <v>2</v>
      </c>
      <c r="AJ199" s="468">
        <f t="shared" si="389"/>
        <v>5</v>
      </c>
      <c r="AK199" s="468">
        <f t="shared" si="389"/>
        <v>10</v>
      </c>
      <c r="AL199" s="468">
        <f t="shared" si="389"/>
        <v>5</v>
      </c>
      <c r="AM199" s="468">
        <f t="shared" si="389"/>
        <v>5</v>
      </c>
      <c r="AN199" s="468">
        <f t="shared" si="389"/>
        <v>14</v>
      </c>
      <c r="AO199" s="470">
        <f t="shared" si="389"/>
        <v>0</v>
      </c>
      <c r="AP199" s="430">
        <f t="shared" si="211"/>
        <v>64</v>
      </c>
      <c r="AQ199" s="194"/>
      <c r="AR199" s="440"/>
      <c r="AS199" s="526" t="str">
        <f t="shared" si="312"/>
        <v>Bread Toast</v>
      </c>
      <c r="AT199" s="538" t="str">
        <f t="shared" si="312"/>
        <v>SAN10</v>
      </c>
      <c r="AU199" s="467">
        <f t="shared" ref="AU199:BJ199" si="390">AU42+AU120</f>
        <v>0</v>
      </c>
      <c r="AV199" s="468">
        <f t="shared" si="390"/>
        <v>0</v>
      </c>
      <c r="AW199" s="468">
        <f t="shared" si="390"/>
        <v>0</v>
      </c>
      <c r="AX199" s="468">
        <f t="shared" si="390"/>
        <v>0</v>
      </c>
      <c r="AY199" s="468">
        <f t="shared" si="390"/>
        <v>2</v>
      </c>
      <c r="AZ199" s="468">
        <f t="shared" si="390"/>
        <v>5</v>
      </c>
      <c r="BA199" s="468">
        <f t="shared" si="390"/>
        <v>5</v>
      </c>
      <c r="BB199" s="468">
        <f t="shared" si="390"/>
        <v>3</v>
      </c>
      <c r="BC199" s="468">
        <f t="shared" si="390"/>
        <v>2</v>
      </c>
      <c r="BD199" s="469">
        <f t="shared" si="390"/>
        <v>3</v>
      </c>
      <c r="BE199" s="468">
        <f t="shared" si="390"/>
        <v>5</v>
      </c>
      <c r="BF199" s="468">
        <f t="shared" si="390"/>
        <v>10</v>
      </c>
      <c r="BG199" s="468">
        <f t="shared" si="390"/>
        <v>10</v>
      </c>
      <c r="BH199" s="468">
        <f t="shared" si="390"/>
        <v>10</v>
      </c>
      <c r="BI199" s="468">
        <f t="shared" si="390"/>
        <v>24</v>
      </c>
      <c r="BJ199" s="470">
        <f t="shared" si="390"/>
        <v>0</v>
      </c>
      <c r="BK199" s="430">
        <f t="shared" si="213"/>
        <v>79</v>
      </c>
      <c r="BL199" s="194"/>
      <c r="BM199" s="440"/>
      <c r="BN199" s="526" t="str">
        <f t="shared" si="314"/>
        <v>Bread Toast</v>
      </c>
      <c r="BO199" s="538" t="str">
        <f t="shared" si="314"/>
        <v>SAN10</v>
      </c>
      <c r="BP199" s="467">
        <f t="shared" ref="BP199:CE199" si="391">BP42+BP120</f>
        <v>0</v>
      </c>
      <c r="BQ199" s="468">
        <f t="shared" si="391"/>
        <v>0</v>
      </c>
      <c r="BR199" s="468">
        <f t="shared" si="391"/>
        <v>0</v>
      </c>
      <c r="BS199" s="468">
        <f t="shared" si="391"/>
        <v>0</v>
      </c>
      <c r="BT199" s="468">
        <f t="shared" si="391"/>
        <v>2</v>
      </c>
      <c r="BU199" s="468">
        <f t="shared" si="391"/>
        <v>5</v>
      </c>
      <c r="BV199" s="468">
        <f t="shared" si="391"/>
        <v>5</v>
      </c>
      <c r="BW199" s="468">
        <f t="shared" si="391"/>
        <v>3</v>
      </c>
      <c r="BX199" s="468">
        <f t="shared" si="391"/>
        <v>2</v>
      </c>
      <c r="BY199" s="469">
        <f t="shared" si="391"/>
        <v>3</v>
      </c>
      <c r="BZ199" s="468">
        <f t="shared" si="391"/>
        <v>5</v>
      </c>
      <c r="CA199" s="468">
        <f t="shared" si="391"/>
        <v>5</v>
      </c>
      <c r="CB199" s="468">
        <f t="shared" si="391"/>
        <v>5</v>
      </c>
      <c r="CC199" s="468">
        <f t="shared" si="391"/>
        <v>10</v>
      </c>
      <c r="CD199" s="468">
        <f t="shared" si="391"/>
        <v>19</v>
      </c>
      <c r="CE199" s="470">
        <f t="shared" si="391"/>
        <v>0</v>
      </c>
      <c r="CF199" s="430">
        <f t="shared" si="215"/>
        <v>64</v>
      </c>
      <c r="CG199" s="194"/>
      <c r="CH199" s="440"/>
      <c r="CI199" s="526" t="str">
        <f t="shared" si="316"/>
        <v>Bread Toast</v>
      </c>
      <c r="CJ199" s="538" t="str">
        <f t="shared" si="316"/>
        <v>SAN10</v>
      </c>
      <c r="CK199" s="467">
        <f t="shared" ref="CK199:CZ199" si="392">CK42+CK120</f>
        <v>0</v>
      </c>
      <c r="CL199" s="468">
        <f t="shared" si="392"/>
        <v>0</v>
      </c>
      <c r="CM199" s="468">
        <f t="shared" si="392"/>
        <v>0</v>
      </c>
      <c r="CN199" s="468">
        <f t="shared" si="392"/>
        <v>0</v>
      </c>
      <c r="CO199" s="468">
        <f t="shared" si="392"/>
        <v>0</v>
      </c>
      <c r="CP199" s="468">
        <f t="shared" si="392"/>
        <v>0</v>
      </c>
      <c r="CQ199" s="468">
        <f t="shared" si="392"/>
        <v>0</v>
      </c>
      <c r="CR199" s="468">
        <f t="shared" si="392"/>
        <v>10</v>
      </c>
      <c r="CS199" s="468">
        <f t="shared" si="392"/>
        <v>0</v>
      </c>
      <c r="CT199" s="469">
        <f t="shared" si="392"/>
        <v>10</v>
      </c>
      <c r="CU199" s="468">
        <f t="shared" si="392"/>
        <v>5</v>
      </c>
      <c r="CV199" s="468">
        <f t="shared" si="392"/>
        <v>30</v>
      </c>
      <c r="CW199" s="468">
        <f t="shared" si="392"/>
        <v>15</v>
      </c>
      <c r="CX199" s="468">
        <f t="shared" si="392"/>
        <v>10</v>
      </c>
      <c r="CY199" s="468">
        <f t="shared" si="392"/>
        <v>10</v>
      </c>
      <c r="CZ199" s="470">
        <f t="shared" si="392"/>
        <v>0</v>
      </c>
      <c r="DA199" s="430">
        <f t="shared" si="217"/>
        <v>90</v>
      </c>
      <c r="DB199" s="194"/>
      <c r="DC199" s="5"/>
      <c r="DG199" s="5"/>
      <c r="DH199" s="5"/>
      <c r="DI199" s="5"/>
      <c r="DJ199" s="5"/>
      <c r="DK199" s="5"/>
      <c r="DL199" s="5"/>
      <c r="DM199" s="5"/>
      <c r="DN199" s="5"/>
      <c r="DO199" s="5"/>
      <c r="DP199" s="5"/>
      <c r="DQ199" s="5"/>
      <c r="DR199" s="5"/>
      <c r="DS199" s="5"/>
      <c r="DT199" s="5"/>
      <c r="DU199" s="5"/>
      <c r="DW199" s="5"/>
      <c r="EA199" s="5"/>
      <c r="EB199" s="5"/>
      <c r="EC199" s="5"/>
      <c r="ED199" s="5"/>
      <c r="EE199" s="5"/>
      <c r="EF199" s="5"/>
      <c r="EG199" s="5"/>
      <c r="EH199" s="5"/>
      <c r="EI199" s="5"/>
      <c r="EJ199" s="5"/>
      <c r="EK199" s="5"/>
      <c r="EL199" s="5"/>
      <c r="EM199" s="5"/>
      <c r="EN199" s="5"/>
      <c r="EO199" s="5"/>
      <c r="EQ199" s="5"/>
      <c r="EU199" s="5"/>
      <c r="EV199" s="5"/>
      <c r="EW199" s="5"/>
      <c r="EX199" s="5"/>
      <c r="EY199" s="5"/>
      <c r="EZ199" s="5"/>
      <c r="FA199" s="5"/>
      <c r="FB199" s="5"/>
      <c r="FC199" s="5"/>
      <c r="FD199" s="5"/>
      <c r="FE199" s="5"/>
      <c r="FF199" s="5"/>
      <c r="FG199" s="5"/>
      <c r="FH199" s="5"/>
      <c r="FI199" s="5"/>
    </row>
    <row r="200" spans="1:165" ht="20.100000000000001" customHeight="1" x14ac:dyDescent="0.25">
      <c r="A200" s="449"/>
      <c r="B200" s="528" t="str">
        <f t="shared" si="308"/>
        <v>Chicken Sandwich</v>
      </c>
      <c r="C200" s="538" t="str">
        <f t="shared" si="308"/>
        <v>SAN8</v>
      </c>
      <c r="D200" s="467">
        <f t="shared" ref="D200:S200" si="393">D43+D121</f>
        <v>0</v>
      </c>
      <c r="E200" s="468">
        <f t="shared" si="393"/>
        <v>0</v>
      </c>
      <c r="F200" s="468">
        <f t="shared" si="393"/>
        <v>0</v>
      </c>
      <c r="G200" s="468">
        <f t="shared" si="393"/>
        <v>0</v>
      </c>
      <c r="H200" s="468">
        <f t="shared" si="393"/>
        <v>0</v>
      </c>
      <c r="I200" s="468">
        <f t="shared" si="393"/>
        <v>0</v>
      </c>
      <c r="J200" s="468">
        <f t="shared" si="393"/>
        <v>0</v>
      </c>
      <c r="K200" s="468">
        <f t="shared" si="393"/>
        <v>0</v>
      </c>
      <c r="L200" s="468">
        <f t="shared" si="393"/>
        <v>0</v>
      </c>
      <c r="M200" s="468">
        <f t="shared" si="393"/>
        <v>0</v>
      </c>
      <c r="N200" s="468">
        <f t="shared" si="393"/>
        <v>0</v>
      </c>
      <c r="O200" s="468">
        <f t="shared" si="393"/>
        <v>0</v>
      </c>
      <c r="P200" s="468">
        <f t="shared" si="393"/>
        <v>0</v>
      </c>
      <c r="Q200" s="468">
        <f t="shared" si="393"/>
        <v>0</v>
      </c>
      <c r="R200" s="468">
        <f t="shared" si="393"/>
        <v>0</v>
      </c>
      <c r="S200" s="470">
        <f t="shared" si="393"/>
        <v>0</v>
      </c>
      <c r="T200" s="430">
        <f t="shared" si="209"/>
        <v>0</v>
      </c>
      <c r="U200" s="194"/>
      <c r="W200" s="440"/>
      <c r="X200" s="528" t="str">
        <f t="shared" si="310"/>
        <v>Chicken Sandwich</v>
      </c>
      <c r="Y200" s="538" t="str">
        <f t="shared" si="310"/>
        <v>SAN8</v>
      </c>
      <c r="Z200" s="467">
        <f t="shared" ref="Z200:AO200" si="394">Z43+Z121</f>
        <v>0</v>
      </c>
      <c r="AA200" s="468">
        <f t="shared" si="394"/>
        <v>0</v>
      </c>
      <c r="AB200" s="468">
        <f t="shared" si="394"/>
        <v>0</v>
      </c>
      <c r="AC200" s="468">
        <f t="shared" si="394"/>
        <v>0</v>
      </c>
      <c r="AD200" s="468">
        <f t="shared" si="394"/>
        <v>0</v>
      </c>
      <c r="AE200" s="468">
        <f t="shared" si="394"/>
        <v>0</v>
      </c>
      <c r="AF200" s="468">
        <f t="shared" si="394"/>
        <v>0</v>
      </c>
      <c r="AG200" s="468">
        <f t="shared" si="394"/>
        <v>0</v>
      </c>
      <c r="AH200" s="468">
        <f t="shared" si="394"/>
        <v>0</v>
      </c>
      <c r="AI200" s="468">
        <f t="shared" si="394"/>
        <v>0</v>
      </c>
      <c r="AJ200" s="468">
        <f t="shared" si="394"/>
        <v>0</v>
      </c>
      <c r="AK200" s="468">
        <f t="shared" si="394"/>
        <v>0</v>
      </c>
      <c r="AL200" s="468">
        <f t="shared" si="394"/>
        <v>0</v>
      </c>
      <c r="AM200" s="468">
        <f t="shared" si="394"/>
        <v>0</v>
      </c>
      <c r="AN200" s="468">
        <f t="shared" si="394"/>
        <v>0</v>
      </c>
      <c r="AO200" s="470">
        <f t="shared" si="394"/>
        <v>0</v>
      </c>
      <c r="AP200" s="430">
        <f t="shared" si="211"/>
        <v>0</v>
      </c>
      <c r="AQ200" s="194"/>
      <c r="AR200" s="440"/>
      <c r="AS200" s="528" t="str">
        <f t="shared" si="312"/>
        <v>Chicken Sandwich</v>
      </c>
      <c r="AT200" s="538" t="str">
        <f t="shared" si="312"/>
        <v>SAN8</v>
      </c>
      <c r="AU200" s="467">
        <f t="shared" ref="AU200:BJ200" si="395">AU43+AU121</f>
        <v>0</v>
      </c>
      <c r="AV200" s="468">
        <f t="shared" si="395"/>
        <v>0</v>
      </c>
      <c r="AW200" s="468">
        <f t="shared" si="395"/>
        <v>0</v>
      </c>
      <c r="AX200" s="468">
        <f t="shared" si="395"/>
        <v>0</v>
      </c>
      <c r="AY200" s="468">
        <f t="shared" si="395"/>
        <v>0</v>
      </c>
      <c r="AZ200" s="468">
        <f t="shared" si="395"/>
        <v>0</v>
      </c>
      <c r="BA200" s="468">
        <f t="shared" si="395"/>
        <v>0</v>
      </c>
      <c r="BB200" s="468">
        <f t="shared" si="395"/>
        <v>0</v>
      </c>
      <c r="BC200" s="468">
        <f t="shared" si="395"/>
        <v>0</v>
      </c>
      <c r="BD200" s="468">
        <f t="shared" si="395"/>
        <v>0</v>
      </c>
      <c r="BE200" s="468">
        <f t="shared" si="395"/>
        <v>0</v>
      </c>
      <c r="BF200" s="468">
        <f t="shared" si="395"/>
        <v>0</v>
      </c>
      <c r="BG200" s="468">
        <f t="shared" si="395"/>
        <v>0</v>
      </c>
      <c r="BH200" s="468">
        <f t="shared" si="395"/>
        <v>0</v>
      </c>
      <c r="BI200" s="468">
        <f t="shared" si="395"/>
        <v>0</v>
      </c>
      <c r="BJ200" s="470">
        <f t="shared" si="395"/>
        <v>0</v>
      </c>
      <c r="BK200" s="430">
        <f t="shared" si="213"/>
        <v>0</v>
      </c>
      <c r="BL200" s="194"/>
      <c r="BM200" s="440"/>
      <c r="BN200" s="528" t="str">
        <f t="shared" si="314"/>
        <v>Chicken Sandwich</v>
      </c>
      <c r="BO200" s="538" t="str">
        <f t="shared" si="314"/>
        <v>SAN8</v>
      </c>
      <c r="BP200" s="467">
        <f t="shared" ref="BP200:CE200" si="396">BP43+BP121</f>
        <v>0</v>
      </c>
      <c r="BQ200" s="468">
        <f t="shared" si="396"/>
        <v>0</v>
      </c>
      <c r="BR200" s="468">
        <f t="shared" si="396"/>
        <v>0</v>
      </c>
      <c r="BS200" s="468">
        <f t="shared" si="396"/>
        <v>0</v>
      </c>
      <c r="BT200" s="468">
        <f t="shared" si="396"/>
        <v>0</v>
      </c>
      <c r="BU200" s="468">
        <f t="shared" si="396"/>
        <v>0</v>
      </c>
      <c r="BV200" s="468">
        <f t="shared" si="396"/>
        <v>0</v>
      </c>
      <c r="BW200" s="468">
        <f t="shared" si="396"/>
        <v>0</v>
      </c>
      <c r="BX200" s="468">
        <f t="shared" si="396"/>
        <v>0</v>
      </c>
      <c r="BY200" s="468">
        <f t="shared" si="396"/>
        <v>0</v>
      </c>
      <c r="BZ200" s="468">
        <f t="shared" si="396"/>
        <v>0</v>
      </c>
      <c r="CA200" s="468">
        <f t="shared" si="396"/>
        <v>0</v>
      </c>
      <c r="CB200" s="468">
        <f t="shared" si="396"/>
        <v>0</v>
      </c>
      <c r="CC200" s="468">
        <f t="shared" si="396"/>
        <v>0</v>
      </c>
      <c r="CD200" s="468">
        <f t="shared" si="396"/>
        <v>0</v>
      </c>
      <c r="CE200" s="470">
        <f t="shared" si="396"/>
        <v>0</v>
      </c>
      <c r="CF200" s="430">
        <f t="shared" si="215"/>
        <v>0</v>
      </c>
      <c r="CG200" s="194"/>
      <c r="CH200" s="440"/>
      <c r="CI200" s="528" t="str">
        <f t="shared" si="316"/>
        <v>Chicken Sandwich</v>
      </c>
      <c r="CJ200" s="538" t="str">
        <f t="shared" si="316"/>
        <v>SAN8</v>
      </c>
      <c r="CK200" s="467">
        <f t="shared" ref="CK200:CZ200" si="397">CK43+CK121</f>
        <v>0</v>
      </c>
      <c r="CL200" s="468">
        <f t="shared" si="397"/>
        <v>0</v>
      </c>
      <c r="CM200" s="468">
        <f t="shared" si="397"/>
        <v>0</v>
      </c>
      <c r="CN200" s="468">
        <f t="shared" si="397"/>
        <v>0</v>
      </c>
      <c r="CO200" s="468">
        <f t="shared" si="397"/>
        <v>0</v>
      </c>
      <c r="CP200" s="468">
        <f t="shared" si="397"/>
        <v>0</v>
      </c>
      <c r="CQ200" s="468">
        <f t="shared" si="397"/>
        <v>0</v>
      </c>
      <c r="CR200" s="468">
        <f t="shared" si="397"/>
        <v>0</v>
      </c>
      <c r="CS200" s="468">
        <f t="shared" si="397"/>
        <v>0</v>
      </c>
      <c r="CT200" s="468">
        <f t="shared" si="397"/>
        <v>0</v>
      </c>
      <c r="CU200" s="468">
        <f t="shared" si="397"/>
        <v>0</v>
      </c>
      <c r="CV200" s="468">
        <f t="shared" si="397"/>
        <v>0</v>
      </c>
      <c r="CW200" s="468">
        <f t="shared" si="397"/>
        <v>0</v>
      </c>
      <c r="CX200" s="468">
        <f t="shared" si="397"/>
        <v>0</v>
      </c>
      <c r="CY200" s="468">
        <f t="shared" si="397"/>
        <v>0</v>
      </c>
      <c r="CZ200" s="470">
        <f t="shared" si="397"/>
        <v>0</v>
      </c>
      <c r="DA200" s="430">
        <f t="shared" si="217"/>
        <v>0</v>
      </c>
      <c r="DB200" s="194"/>
      <c r="DC200" s="5"/>
      <c r="DG200" s="5"/>
      <c r="DH200" s="5"/>
      <c r="DI200" s="5"/>
      <c r="DJ200" s="5"/>
      <c r="DK200" s="5"/>
      <c r="DL200" s="5"/>
      <c r="DM200" s="5"/>
      <c r="DN200" s="5"/>
      <c r="DO200" s="5"/>
      <c r="DP200" s="5"/>
      <c r="DQ200" s="5"/>
      <c r="DR200" s="5"/>
      <c r="DS200" s="5"/>
      <c r="DT200" s="5"/>
      <c r="DU200" s="5"/>
      <c r="DW200" s="5"/>
      <c r="EA200" s="5"/>
      <c r="EB200" s="5"/>
      <c r="EC200" s="5"/>
      <c r="ED200" s="5"/>
      <c r="EE200" s="5"/>
      <c r="EF200" s="5"/>
      <c r="EG200" s="5"/>
      <c r="EH200" s="5"/>
      <c r="EI200" s="5"/>
      <c r="EJ200" s="5"/>
      <c r="EK200" s="5"/>
      <c r="EL200" s="5"/>
      <c r="EM200" s="5"/>
      <c r="EN200" s="5"/>
      <c r="EO200" s="5"/>
      <c r="EQ200" s="5"/>
      <c r="EU200" s="5"/>
      <c r="EV200" s="5"/>
      <c r="EW200" s="5"/>
      <c r="EX200" s="5"/>
      <c r="EY200" s="5"/>
      <c r="EZ200" s="5"/>
      <c r="FA200" s="5"/>
      <c r="FB200" s="5"/>
      <c r="FC200" s="5"/>
      <c r="FD200" s="5"/>
      <c r="FE200" s="5"/>
      <c r="FF200" s="5"/>
      <c r="FG200" s="5"/>
      <c r="FH200" s="5"/>
      <c r="FI200" s="5"/>
    </row>
    <row r="201" spans="1:165" ht="20.100000000000001" customHeight="1" x14ac:dyDescent="0.25">
      <c r="A201" s="449"/>
      <c r="B201" s="526" t="str">
        <f t="shared" si="308"/>
        <v>Kurakkan Plain Bun (35g)</v>
      </c>
      <c r="C201" s="538" t="str">
        <f t="shared" si="308"/>
        <v>PR5</v>
      </c>
      <c r="D201" s="467">
        <f t="shared" ref="D201:S201" si="398">D44+D122</f>
        <v>0</v>
      </c>
      <c r="E201" s="468">
        <f t="shared" si="398"/>
        <v>0</v>
      </c>
      <c r="F201" s="468">
        <f t="shared" si="398"/>
        <v>0</v>
      </c>
      <c r="G201" s="468">
        <f t="shared" si="398"/>
        <v>0</v>
      </c>
      <c r="H201" s="468">
        <f t="shared" si="398"/>
        <v>0</v>
      </c>
      <c r="I201" s="468">
        <f t="shared" si="398"/>
        <v>0</v>
      </c>
      <c r="J201" s="468">
        <f t="shared" si="398"/>
        <v>0</v>
      </c>
      <c r="K201" s="468">
        <f t="shared" si="398"/>
        <v>0</v>
      </c>
      <c r="L201" s="468">
        <f t="shared" si="398"/>
        <v>0</v>
      </c>
      <c r="M201" s="469">
        <f t="shared" si="398"/>
        <v>0</v>
      </c>
      <c r="N201" s="468">
        <f t="shared" si="398"/>
        <v>0</v>
      </c>
      <c r="O201" s="468">
        <f t="shared" si="398"/>
        <v>0</v>
      </c>
      <c r="P201" s="468">
        <f t="shared" si="398"/>
        <v>0</v>
      </c>
      <c r="Q201" s="468">
        <f t="shared" si="398"/>
        <v>0</v>
      </c>
      <c r="R201" s="468">
        <f t="shared" si="398"/>
        <v>0</v>
      </c>
      <c r="S201" s="470">
        <f t="shared" si="398"/>
        <v>0</v>
      </c>
      <c r="T201" s="430">
        <f t="shared" si="209"/>
        <v>0</v>
      </c>
      <c r="U201" s="194"/>
      <c r="W201" s="440"/>
      <c r="X201" s="526" t="str">
        <f t="shared" si="310"/>
        <v>Kurakkan Plain Bun (35g)</v>
      </c>
      <c r="Y201" s="538" t="str">
        <f t="shared" si="310"/>
        <v>PR5</v>
      </c>
      <c r="Z201" s="467">
        <f t="shared" ref="Z201:AO201" si="399">Z44+Z122</f>
        <v>0</v>
      </c>
      <c r="AA201" s="468">
        <f t="shared" si="399"/>
        <v>0</v>
      </c>
      <c r="AB201" s="468">
        <f t="shared" si="399"/>
        <v>0</v>
      </c>
      <c r="AC201" s="468">
        <f t="shared" si="399"/>
        <v>0</v>
      </c>
      <c r="AD201" s="468">
        <f t="shared" si="399"/>
        <v>0</v>
      </c>
      <c r="AE201" s="468">
        <f t="shared" si="399"/>
        <v>0</v>
      </c>
      <c r="AF201" s="468">
        <f t="shared" si="399"/>
        <v>0</v>
      </c>
      <c r="AG201" s="468">
        <f t="shared" si="399"/>
        <v>0</v>
      </c>
      <c r="AH201" s="468">
        <f t="shared" si="399"/>
        <v>0</v>
      </c>
      <c r="AI201" s="469">
        <f t="shared" si="399"/>
        <v>0</v>
      </c>
      <c r="AJ201" s="468">
        <f t="shared" si="399"/>
        <v>0</v>
      </c>
      <c r="AK201" s="468">
        <f t="shared" si="399"/>
        <v>0</v>
      </c>
      <c r="AL201" s="468">
        <f t="shared" si="399"/>
        <v>0</v>
      </c>
      <c r="AM201" s="468">
        <f t="shared" si="399"/>
        <v>0</v>
      </c>
      <c r="AN201" s="468">
        <f t="shared" si="399"/>
        <v>0</v>
      </c>
      <c r="AO201" s="470">
        <f t="shared" si="399"/>
        <v>0</v>
      </c>
      <c r="AP201" s="430">
        <f t="shared" si="211"/>
        <v>0</v>
      </c>
      <c r="AQ201" s="194"/>
      <c r="AR201" s="440"/>
      <c r="AS201" s="526" t="str">
        <f t="shared" si="312"/>
        <v>Kurakkan Plain Bun (35g)</v>
      </c>
      <c r="AT201" s="538" t="str">
        <f t="shared" si="312"/>
        <v>PR5</v>
      </c>
      <c r="AU201" s="467">
        <f t="shared" ref="AU201:BJ201" si="400">AU44+AU122</f>
        <v>0</v>
      </c>
      <c r="AV201" s="468">
        <f t="shared" si="400"/>
        <v>0</v>
      </c>
      <c r="AW201" s="468">
        <f t="shared" si="400"/>
        <v>0</v>
      </c>
      <c r="AX201" s="468">
        <f t="shared" si="400"/>
        <v>0</v>
      </c>
      <c r="AY201" s="468">
        <f t="shared" si="400"/>
        <v>0</v>
      </c>
      <c r="AZ201" s="468">
        <f t="shared" si="400"/>
        <v>0</v>
      </c>
      <c r="BA201" s="468">
        <f t="shared" si="400"/>
        <v>0</v>
      </c>
      <c r="BB201" s="468">
        <f t="shared" si="400"/>
        <v>0</v>
      </c>
      <c r="BC201" s="468">
        <f t="shared" si="400"/>
        <v>0</v>
      </c>
      <c r="BD201" s="469">
        <f t="shared" si="400"/>
        <v>0</v>
      </c>
      <c r="BE201" s="468">
        <f t="shared" si="400"/>
        <v>0</v>
      </c>
      <c r="BF201" s="468">
        <f t="shared" si="400"/>
        <v>0</v>
      </c>
      <c r="BG201" s="468">
        <f t="shared" si="400"/>
        <v>0</v>
      </c>
      <c r="BH201" s="468">
        <f t="shared" si="400"/>
        <v>0</v>
      </c>
      <c r="BI201" s="468">
        <f t="shared" si="400"/>
        <v>0</v>
      </c>
      <c r="BJ201" s="470">
        <f t="shared" si="400"/>
        <v>0</v>
      </c>
      <c r="BK201" s="430">
        <f t="shared" si="213"/>
        <v>0</v>
      </c>
      <c r="BL201" s="194"/>
      <c r="BM201" s="440"/>
      <c r="BN201" s="526" t="str">
        <f t="shared" si="314"/>
        <v>Kurakkan Plain Bun (35g)</v>
      </c>
      <c r="BO201" s="538" t="str">
        <f t="shared" si="314"/>
        <v>PR5</v>
      </c>
      <c r="BP201" s="467">
        <f t="shared" ref="BP201:CE201" si="401">BP44+BP122</f>
        <v>0</v>
      </c>
      <c r="BQ201" s="468">
        <f t="shared" si="401"/>
        <v>0</v>
      </c>
      <c r="BR201" s="468">
        <f t="shared" si="401"/>
        <v>0</v>
      </c>
      <c r="BS201" s="468">
        <f t="shared" si="401"/>
        <v>0</v>
      </c>
      <c r="BT201" s="468">
        <f t="shared" si="401"/>
        <v>0</v>
      </c>
      <c r="BU201" s="468">
        <f t="shared" si="401"/>
        <v>0</v>
      </c>
      <c r="BV201" s="468">
        <f t="shared" si="401"/>
        <v>0</v>
      </c>
      <c r="BW201" s="468">
        <f t="shared" si="401"/>
        <v>0</v>
      </c>
      <c r="BX201" s="468">
        <f t="shared" si="401"/>
        <v>0</v>
      </c>
      <c r="BY201" s="469">
        <f t="shared" si="401"/>
        <v>0</v>
      </c>
      <c r="BZ201" s="468">
        <f t="shared" si="401"/>
        <v>0</v>
      </c>
      <c r="CA201" s="468">
        <f t="shared" si="401"/>
        <v>0</v>
      </c>
      <c r="CB201" s="468">
        <f t="shared" si="401"/>
        <v>0</v>
      </c>
      <c r="CC201" s="468">
        <f t="shared" si="401"/>
        <v>0</v>
      </c>
      <c r="CD201" s="468">
        <f t="shared" si="401"/>
        <v>0</v>
      </c>
      <c r="CE201" s="470">
        <f t="shared" si="401"/>
        <v>0</v>
      </c>
      <c r="CF201" s="430">
        <f t="shared" si="215"/>
        <v>0</v>
      </c>
      <c r="CG201" s="194"/>
      <c r="CH201" s="440"/>
      <c r="CI201" s="526" t="str">
        <f t="shared" si="316"/>
        <v>Kurakkan Plain Bun (35g)</v>
      </c>
      <c r="CJ201" s="538" t="str">
        <f t="shared" si="316"/>
        <v>PR5</v>
      </c>
      <c r="CK201" s="467">
        <f t="shared" ref="CK201:CZ201" si="402">CK44+CK122</f>
        <v>0</v>
      </c>
      <c r="CL201" s="468">
        <f t="shared" si="402"/>
        <v>0</v>
      </c>
      <c r="CM201" s="468">
        <f t="shared" si="402"/>
        <v>0</v>
      </c>
      <c r="CN201" s="468">
        <f t="shared" si="402"/>
        <v>0</v>
      </c>
      <c r="CO201" s="468">
        <f t="shared" si="402"/>
        <v>0</v>
      </c>
      <c r="CP201" s="468">
        <f t="shared" si="402"/>
        <v>0</v>
      </c>
      <c r="CQ201" s="468">
        <f t="shared" si="402"/>
        <v>0</v>
      </c>
      <c r="CR201" s="468">
        <f t="shared" si="402"/>
        <v>0</v>
      </c>
      <c r="CS201" s="468">
        <f t="shared" si="402"/>
        <v>0</v>
      </c>
      <c r="CT201" s="469">
        <f t="shared" si="402"/>
        <v>0</v>
      </c>
      <c r="CU201" s="468">
        <f t="shared" si="402"/>
        <v>0</v>
      </c>
      <c r="CV201" s="468">
        <f t="shared" si="402"/>
        <v>0</v>
      </c>
      <c r="CW201" s="468">
        <f t="shared" si="402"/>
        <v>0</v>
      </c>
      <c r="CX201" s="468">
        <f t="shared" si="402"/>
        <v>0</v>
      </c>
      <c r="CY201" s="468">
        <f t="shared" si="402"/>
        <v>0</v>
      </c>
      <c r="CZ201" s="470">
        <f t="shared" si="402"/>
        <v>0</v>
      </c>
      <c r="DA201" s="430">
        <f t="shared" si="217"/>
        <v>0</v>
      </c>
      <c r="DB201" s="194"/>
      <c r="DC201" s="5"/>
      <c r="DG201" s="5"/>
      <c r="DH201" s="5"/>
      <c r="DI201" s="5"/>
      <c r="DJ201" s="5"/>
      <c r="DK201" s="5"/>
      <c r="DL201" s="5"/>
      <c r="DM201" s="5"/>
      <c r="DN201" s="5"/>
      <c r="DO201" s="5"/>
      <c r="DP201" s="5"/>
      <c r="DQ201" s="5"/>
      <c r="DR201" s="5"/>
      <c r="DS201" s="5"/>
      <c r="DT201" s="5"/>
      <c r="DU201" s="5"/>
      <c r="DW201" s="5"/>
      <c r="EA201" s="5"/>
      <c r="EB201" s="5"/>
      <c r="EC201" s="5"/>
      <c r="ED201" s="5"/>
      <c r="EE201" s="5"/>
      <c r="EF201" s="5"/>
      <c r="EG201" s="5"/>
      <c r="EH201" s="5"/>
      <c r="EI201" s="5"/>
      <c r="EJ201" s="5"/>
      <c r="EK201" s="5"/>
      <c r="EL201" s="5"/>
      <c r="EM201" s="5"/>
      <c r="EN201" s="5"/>
      <c r="EO201" s="5"/>
      <c r="EQ201" s="5"/>
      <c r="EU201" s="5"/>
      <c r="EV201" s="5"/>
      <c r="EW201" s="5"/>
      <c r="EX201" s="5"/>
      <c r="EY201" s="5"/>
      <c r="EZ201" s="5"/>
      <c r="FA201" s="5"/>
      <c r="FB201" s="5"/>
      <c r="FC201" s="5"/>
      <c r="FD201" s="5"/>
      <c r="FE201" s="5"/>
      <c r="FF201" s="5"/>
      <c r="FG201" s="5"/>
      <c r="FH201" s="5"/>
      <c r="FI201" s="5"/>
    </row>
    <row r="202" spans="1:165" ht="20.100000000000001" customHeight="1" x14ac:dyDescent="0.25">
      <c r="A202" s="449"/>
      <c r="B202" s="527" t="str">
        <f t="shared" si="308"/>
        <v>Beef Rotty</v>
      </c>
      <c r="C202" s="538" t="str">
        <f t="shared" si="308"/>
        <v>RO6</v>
      </c>
      <c r="D202" s="467">
        <f t="shared" ref="D202:S202" si="403">D45+D123</f>
        <v>0</v>
      </c>
      <c r="E202" s="468">
        <f t="shared" si="403"/>
        <v>5</v>
      </c>
      <c r="F202" s="468">
        <f t="shared" si="403"/>
        <v>0</v>
      </c>
      <c r="G202" s="468">
        <f t="shared" si="403"/>
        <v>0</v>
      </c>
      <c r="H202" s="468">
        <f t="shared" si="403"/>
        <v>0</v>
      </c>
      <c r="I202" s="468">
        <f t="shared" si="403"/>
        <v>2</v>
      </c>
      <c r="J202" s="468">
        <f t="shared" si="403"/>
        <v>0</v>
      </c>
      <c r="K202" s="468">
        <f t="shared" si="403"/>
        <v>3</v>
      </c>
      <c r="L202" s="468">
        <f t="shared" si="403"/>
        <v>0</v>
      </c>
      <c r="M202" s="469">
        <f t="shared" si="403"/>
        <v>0</v>
      </c>
      <c r="N202" s="468">
        <f t="shared" si="403"/>
        <v>5</v>
      </c>
      <c r="O202" s="468">
        <f t="shared" si="403"/>
        <v>0</v>
      </c>
      <c r="P202" s="468">
        <f t="shared" si="403"/>
        <v>5</v>
      </c>
      <c r="Q202" s="468">
        <f t="shared" si="403"/>
        <v>5</v>
      </c>
      <c r="R202" s="468">
        <f t="shared" si="403"/>
        <v>5</v>
      </c>
      <c r="S202" s="470">
        <f t="shared" si="403"/>
        <v>0</v>
      </c>
      <c r="T202" s="430">
        <f t="shared" si="209"/>
        <v>30</v>
      </c>
      <c r="U202" s="194"/>
      <c r="W202" s="440"/>
      <c r="X202" s="527" t="str">
        <f t="shared" si="310"/>
        <v>Beef Rotty</v>
      </c>
      <c r="Y202" s="538" t="str">
        <f t="shared" si="310"/>
        <v>RO6</v>
      </c>
      <c r="Z202" s="467">
        <f t="shared" ref="Z202:AO202" si="404">Z45+Z123</f>
        <v>0</v>
      </c>
      <c r="AA202" s="468">
        <f t="shared" si="404"/>
        <v>5</v>
      </c>
      <c r="AB202" s="468">
        <f t="shared" si="404"/>
        <v>0</v>
      </c>
      <c r="AC202" s="468">
        <f t="shared" si="404"/>
        <v>0</v>
      </c>
      <c r="AD202" s="468">
        <f t="shared" si="404"/>
        <v>0</v>
      </c>
      <c r="AE202" s="468">
        <f t="shared" si="404"/>
        <v>2</v>
      </c>
      <c r="AF202" s="468">
        <f t="shared" si="404"/>
        <v>0</v>
      </c>
      <c r="AG202" s="468">
        <f t="shared" si="404"/>
        <v>3</v>
      </c>
      <c r="AH202" s="468">
        <f t="shared" si="404"/>
        <v>0</v>
      </c>
      <c r="AI202" s="469">
        <f t="shared" si="404"/>
        <v>0</v>
      </c>
      <c r="AJ202" s="468">
        <f t="shared" si="404"/>
        <v>5</v>
      </c>
      <c r="AK202" s="468">
        <f t="shared" si="404"/>
        <v>0</v>
      </c>
      <c r="AL202" s="468">
        <f t="shared" si="404"/>
        <v>5</v>
      </c>
      <c r="AM202" s="468">
        <f t="shared" si="404"/>
        <v>5</v>
      </c>
      <c r="AN202" s="468">
        <f t="shared" si="404"/>
        <v>5</v>
      </c>
      <c r="AO202" s="470">
        <f t="shared" si="404"/>
        <v>0</v>
      </c>
      <c r="AP202" s="430">
        <f t="shared" si="211"/>
        <v>30</v>
      </c>
      <c r="AQ202" s="194"/>
      <c r="AR202" s="440"/>
      <c r="AS202" s="527" t="str">
        <f t="shared" si="312"/>
        <v>Beef Rotty</v>
      </c>
      <c r="AT202" s="538" t="str">
        <f t="shared" si="312"/>
        <v>RO6</v>
      </c>
      <c r="AU202" s="467">
        <f t="shared" ref="AU202:BJ202" si="405">AU45+AU123</f>
        <v>0</v>
      </c>
      <c r="AV202" s="468">
        <f t="shared" si="405"/>
        <v>5</v>
      </c>
      <c r="AW202" s="468">
        <f t="shared" si="405"/>
        <v>0</v>
      </c>
      <c r="AX202" s="468">
        <f t="shared" si="405"/>
        <v>0</v>
      </c>
      <c r="AY202" s="468">
        <f t="shared" si="405"/>
        <v>0</v>
      </c>
      <c r="AZ202" s="468">
        <f t="shared" si="405"/>
        <v>2</v>
      </c>
      <c r="BA202" s="468">
        <f t="shared" si="405"/>
        <v>0</v>
      </c>
      <c r="BB202" s="468">
        <f t="shared" si="405"/>
        <v>3</v>
      </c>
      <c r="BC202" s="468">
        <f t="shared" si="405"/>
        <v>0</v>
      </c>
      <c r="BD202" s="469">
        <f t="shared" si="405"/>
        <v>0</v>
      </c>
      <c r="BE202" s="468">
        <f t="shared" si="405"/>
        <v>5</v>
      </c>
      <c r="BF202" s="468">
        <f t="shared" si="405"/>
        <v>0</v>
      </c>
      <c r="BG202" s="468">
        <f t="shared" si="405"/>
        <v>5</v>
      </c>
      <c r="BH202" s="468">
        <f t="shared" si="405"/>
        <v>5</v>
      </c>
      <c r="BI202" s="468">
        <f t="shared" si="405"/>
        <v>5</v>
      </c>
      <c r="BJ202" s="470">
        <f t="shared" si="405"/>
        <v>0</v>
      </c>
      <c r="BK202" s="430">
        <f t="shared" si="213"/>
        <v>30</v>
      </c>
      <c r="BL202" s="194"/>
      <c r="BM202" s="440"/>
      <c r="BN202" s="527" t="str">
        <f t="shared" si="314"/>
        <v>Beef Rotty</v>
      </c>
      <c r="BO202" s="538" t="str">
        <f t="shared" si="314"/>
        <v>RO6</v>
      </c>
      <c r="BP202" s="467">
        <f t="shared" ref="BP202:CE202" si="406">BP45+BP123</f>
        <v>0</v>
      </c>
      <c r="BQ202" s="468">
        <f t="shared" si="406"/>
        <v>5</v>
      </c>
      <c r="BR202" s="468">
        <f t="shared" si="406"/>
        <v>0</v>
      </c>
      <c r="BS202" s="468">
        <f t="shared" si="406"/>
        <v>0</v>
      </c>
      <c r="BT202" s="468">
        <f t="shared" si="406"/>
        <v>0</v>
      </c>
      <c r="BU202" s="468">
        <f t="shared" si="406"/>
        <v>2</v>
      </c>
      <c r="BV202" s="468">
        <f t="shared" si="406"/>
        <v>0</v>
      </c>
      <c r="BW202" s="468">
        <f t="shared" si="406"/>
        <v>3</v>
      </c>
      <c r="BX202" s="468">
        <f t="shared" si="406"/>
        <v>0</v>
      </c>
      <c r="BY202" s="469">
        <f t="shared" si="406"/>
        <v>0</v>
      </c>
      <c r="BZ202" s="468">
        <f t="shared" si="406"/>
        <v>5</v>
      </c>
      <c r="CA202" s="468">
        <f t="shared" si="406"/>
        <v>0</v>
      </c>
      <c r="CB202" s="468">
        <f t="shared" si="406"/>
        <v>5</v>
      </c>
      <c r="CC202" s="468">
        <f t="shared" si="406"/>
        <v>5</v>
      </c>
      <c r="CD202" s="468">
        <f t="shared" si="406"/>
        <v>5</v>
      </c>
      <c r="CE202" s="470">
        <f t="shared" si="406"/>
        <v>0</v>
      </c>
      <c r="CF202" s="430">
        <f t="shared" si="215"/>
        <v>30</v>
      </c>
      <c r="CG202" s="194"/>
      <c r="CH202" s="440"/>
      <c r="CI202" s="527" t="str">
        <f t="shared" si="316"/>
        <v>Beef Rotty</v>
      </c>
      <c r="CJ202" s="538" t="str">
        <f t="shared" si="316"/>
        <v>RO6</v>
      </c>
      <c r="CK202" s="467">
        <f t="shared" ref="CK202:CZ202" si="407">CK45+CK123</f>
        <v>0</v>
      </c>
      <c r="CL202" s="468">
        <f t="shared" si="407"/>
        <v>0</v>
      </c>
      <c r="CM202" s="468">
        <f t="shared" si="407"/>
        <v>0</v>
      </c>
      <c r="CN202" s="468">
        <f t="shared" si="407"/>
        <v>0</v>
      </c>
      <c r="CO202" s="468">
        <f t="shared" si="407"/>
        <v>0</v>
      </c>
      <c r="CP202" s="468">
        <f t="shared" si="407"/>
        <v>0</v>
      </c>
      <c r="CQ202" s="468">
        <f t="shared" si="407"/>
        <v>0</v>
      </c>
      <c r="CR202" s="468">
        <f t="shared" si="407"/>
        <v>0</v>
      </c>
      <c r="CS202" s="468">
        <f t="shared" si="407"/>
        <v>0</v>
      </c>
      <c r="CT202" s="469">
        <f t="shared" si="407"/>
        <v>0</v>
      </c>
      <c r="CU202" s="468">
        <f t="shared" si="407"/>
        <v>0</v>
      </c>
      <c r="CV202" s="468">
        <f t="shared" si="407"/>
        <v>0</v>
      </c>
      <c r="CW202" s="468">
        <f t="shared" si="407"/>
        <v>0</v>
      </c>
      <c r="CX202" s="468">
        <f t="shared" si="407"/>
        <v>0</v>
      </c>
      <c r="CY202" s="468">
        <f t="shared" si="407"/>
        <v>0</v>
      </c>
      <c r="CZ202" s="470">
        <f t="shared" si="407"/>
        <v>0</v>
      </c>
      <c r="DA202" s="430">
        <f t="shared" si="217"/>
        <v>0</v>
      </c>
      <c r="DB202" s="194"/>
      <c r="DC202" s="5"/>
      <c r="DG202" s="5"/>
      <c r="DH202" s="5"/>
      <c r="DI202" s="5"/>
      <c r="DJ202" s="5"/>
      <c r="DK202" s="5"/>
      <c r="DL202" s="5"/>
      <c r="DM202" s="5"/>
      <c r="DN202" s="5"/>
      <c r="DO202" s="5"/>
      <c r="DP202" s="5"/>
      <c r="DQ202" s="5"/>
      <c r="DR202" s="5"/>
      <c r="DS202" s="5"/>
      <c r="DT202" s="5"/>
      <c r="DU202" s="5"/>
      <c r="DW202" s="5"/>
      <c r="EA202" s="5"/>
      <c r="EB202" s="5"/>
      <c r="EC202" s="5"/>
      <c r="ED202" s="5"/>
      <c r="EE202" s="5"/>
      <c r="EF202" s="5"/>
      <c r="EG202" s="5"/>
      <c r="EH202" s="5"/>
      <c r="EI202" s="5"/>
      <c r="EJ202" s="5"/>
      <c r="EK202" s="5"/>
      <c r="EL202" s="5"/>
      <c r="EM202" s="5"/>
      <c r="EN202" s="5"/>
      <c r="EO202" s="5"/>
      <c r="EQ202" s="5"/>
      <c r="EU202" s="5"/>
      <c r="EV202" s="5"/>
      <c r="EW202" s="5"/>
      <c r="EX202" s="5"/>
      <c r="EY202" s="5"/>
      <c r="EZ202" s="5"/>
      <c r="FA202" s="5"/>
      <c r="FB202" s="5"/>
      <c r="FC202" s="5"/>
      <c r="FD202" s="5"/>
      <c r="FE202" s="5"/>
      <c r="FF202" s="5"/>
      <c r="FG202" s="5"/>
      <c r="FH202" s="5"/>
      <c r="FI202" s="5"/>
    </row>
    <row r="203" spans="1:165" ht="20.100000000000001" customHeight="1" x14ac:dyDescent="0.25">
      <c r="A203" s="449"/>
      <c r="B203" s="526" t="str">
        <f t="shared" si="308"/>
        <v>Vegetable Cutlet</v>
      </c>
      <c r="C203" s="538" t="str">
        <f t="shared" si="308"/>
        <v>SE1</v>
      </c>
      <c r="D203" s="467">
        <f t="shared" ref="D203:S203" si="408">D46+D124</f>
        <v>0</v>
      </c>
      <c r="E203" s="468">
        <f t="shared" si="408"/>
        <v>0</v>
      </c>
      <c r="F203" s="468">
        <f t="shared" si="408"/>
        <v>0</v>
      </c>
      <c r="G203" s="468">
        <f t="shared" si="408"/>
        <v>0</v>
      </c>
      <c r="H203" s="468">
        <f t="shared" si="408"/>
        <v>0</v>
      </c>
      <c r="I203" s="468">
        <f t="shared" si="408"/>
        <v>0</v>
      </c>
      <c r="J203" s="468">
        <f t="shared" si="408"/>
        <v>0</v>
      </c>
      <c r="K203" s="468">
        <f t="shared" si="408"/>
        <v>0</v>
      </c>
      <c r="L203" s="468">
        <f t="shared" si="408"/>
        <v>0</v>
      </c>
      <c r="M203" s="469">
        <f t="shared" si="408"/>
        <v>0</v>
      </c>
      <c r="N203" s="468">
        <f t="shared" si="408"/>
        <v>0</v>
      </c>
      <c r="O203" s="468">
        <f t="shared" si="408"/>
        <v>0</v>
      </c>
      <c r="P203" s="468">
        <f t="shared" si="408"/>
        <v>0</v>
      </c>
      <c r="Q203" s="468">
        <f t="shared" si="408"/>
        <v>0</v>
      </c>
      <c r="R203" s="468">
        <f t="shared" si="408"/>
        <v>0</v>
      </c>
      <c r="S203" s="470">
        <f t="shared" si="408"/>
        <v>0</v>
      </c>
      <c r="T203" s="430">
        <f t="shared" si="209"/>
        <v>0</v>
      </c>
      <c r="U203" s="194"/>
      <c r="W203" s="440"/>
      <c r="X203" s="526" t="str">
        <f t="shared" si="310"/>
        <v>Vegetable Cutlet</v>
      </c>
      <c r="Y203" s="538" t="str">
        <f t="shared" si="310"/>
        <v>SE1</v>
      </c>
      <c r="Z203" s="467">
        <f t="shared" ref="Z203:AO203" si="409">Z46+Z124</f>
        <v>0</v>
      </c>
      <c r="AA203" s="468">
        <f t="shared" si="409"/>
        <v>0</v>
      </c>
      <c r="AB203" s="468">
        <f t="shared" si="409"/>
        <v>0</v>
      </c>
      <c r="AC203" s="468">
        <f t="shared" si="409"/>
        <v>0</v>
      </c>
      <c r="AD203" s="468">
        <f t="shared" si="409"/>
        <v>0</v>
      </c>
      <c r="AE203" s="468">
        <f t="shared" si="409"/>
        <v>0</v>
      </c>
      <c r="AF203" s="468">
        <f t="shared" si="409"/>
        <v>0</v>
      </c>
      <c r="AG203" s="468">
        <f t="shared" si="409"/>
        <v>0</v>
      </c>
      <c r="AH203" s="468">
        <f t="shared" si="409"/>
        <v>0</v>
      </c>
      <c r="AI203" s="469">
        <f t="shared" si="409"/>
        <v>0</v>
      </c>
      <c r="AJ203" s="468">
        <f t="shared" si="409"/>
        <v>0</v>
      </c>
      <c r="AK203" s="468">
        <f t="shared" si="409"/>
        <v>0</v>
      </c>
      <c r="AL203" s="468">
        <f t="shared" si="409"/>
        <v>0</v>
      </c>
      <c r="AM203" s="468">
        <f t="shared" si="409"/>
        <v>0</v>
      </c>
      <c r="AN203" s="468">
        <f t="shared" si="409"/>
        <v>0</v>
      </c>
      <c r="AO203" s="470">
        <f t="shared" si="409"/>
        <v>0</v>
      </c>
      <c r="AP203" s="430">
        <f t="shared" si="211"/>
        <v>0</v>
      </c>
      <c r="AQ203" s="194"/>
      <c r="AR203" s="440"/>
      <c r="AS203" s="526" t="str">
        <f t="shared" si="312"/>
        <v>Vegetable Cutlet</v>
      </c>
      <c r="AT203" s="538" t="str">
        <f t="shared" si="312"/>
        <v>SE1</v>
      </c>
      <c r="AU203" s="467">
        <f t="shared" ref="AU203:BJ203" si="410">AU46+AU124</f>
        <v>0</v>
      </c>
      <c r="AV203" s="468">
        <f t="shared" si="410"/>
        <v>0</v>
      </c>
      <c r="AW203" s="468">
        <f t="shared" si="410"/>
        <v>0</v>
      </c>
      <c r="AX203" s="468">
        <f t="shared" si="410"/>
        <v>0</v>
      </c>
      <c r="AY203" s="468">
        <f t="shared" si="410"/>
        <v>0</v>
      </c>
      <c r="AZ203" s="468">
        <f t="shared" si="410"/>
        <v>0</v>
      </c>
      <c r="BA203" s="468">
        <f t="shared" si="410"/>
        <v>0</v>
      </c>
      <c r="BB203" s="468">
        <f t="shared" si="410"/>
        <v>0</v>
      </c>
      <c r="BC203" s="468">
        <f t="shared" si="410"/>
        <v>0</v>
      </c>
      <c r="BD203" s="469">
        <f t="shared" si="410"/>
        <v>0</v>
      </c>
      <c r="BE203" s="468">
        <f t="shared" si="410"/>
        <v>0</v>
      </c>
      <c r="BF203" s="468">
        <f t="shared" si="410"/>
        <v>0</v>
      </c>
      <c r="BG203" s="468">
        <f t="shared" si="410"/>
        <v>0</v>
      </c>
      <c r="BH203" s="468">
        <f t="shared" si="410"/>
        <v>0</v>
      </c>
      <c r="BI203" s="468">
        <f t="shared" si="410"/>
        <v>0</v>
      </c>
      <c r="BJ203" s="470">
        <f t="shared" si="410"/>
        <v>0</v>
      </c>
      <c r="BK203" s="430">
        <f t="shared" si="213"/>
        <v>0</v>
      </c>
      <c r="BL203" s="194"/>
      <c r="BM203" s="440"/>
      <c r="BN203" s="526" t="str">
        <f t="shared" si="314"/>
        <v>Vegetable Cutlet</v>
      </c>
      <c r="BO203" s="538" t="str">
        <f t="shared" si="314"/>
        <v>SE1</v>
      </c>
      <c r="BP203" s="467">
        <f t="shared" ref="BP203:CE203" si="411">BP46+BP124</f>
        <v>0</v>
      </c>
      <c r="BQ203" s="468">
        <f t="shared" si="411"/>
        <v>0</v>
      </c>
      <c r="BR203" s="468">
        <f t="shared" si="411"/>
        <v>0</v>
      </c>
      <c r="BS203" s="468">
        <f t="shared" si="411"/>
        <v>0</v>
      </c>
      <c r="BT203" s="468">
        <f t="shared" si="411"/>
        <v>0</v>
      </c>
      <c r="BU203" s="468">
        <f t="shared" si="411"/>
        <v>0</v>
      </c>
      <c r="BV203" s="468">
        <f t="shared" si="411"/>
        <v>0</v>
      </c>
      <c r="BW203" s="468">
        <f t="shared" si="411"/>
        <v>0</v>
      </c>
      <c r="BX203" s="468">
        <f t="shared" si="411"/>
        <v>0</v>
      </c>
      <c r="BY203" s="469">
        <f t="shared" si="411"/>
        <v>0</v>
      </c>
      <c r="BZ203" s="468">
        <f t="shared" si="411"/>
        <v>0</v>
      </c>
      <c r="CA203" s="468">
        <f t="shared" si="411"/>
        <v>0</v>
      </c>
      <c r="CB203" s="468">
        <f t="shared" si="411"/>
        <v>0</v>
      </c>
      <c r="CC203" s="468">
        <f t="shared" si="411"/>
        <v>0</v>
      </c>
      <c r="CD203" s="468">
        <f t="shared" si="411"/>
        <v>0</v>
      </c>
      <c r="CE203" s="470">
        <f t="shared" si="411"/>
        <v>0</v>
      </c>
      <c r="CF203" s="430">
        <f t="shared" si="215"/>
        <v>0</v>
      </c>
      <c r="CG203" s="194"/>
      <c r="CH203" s="440"/>
      <c r="CI203" s="526" t="str">
        <f t="shared" si="316"/>
        <v>Vegetable Cutlet</v>
      </c>
      <c r="CJ203" s="538" t="str">
        <f t="shared" si="316"/>
        <v>SE1</v>
      </c>
      <c r="CK203" s="467">
        <f t="shared" ref="CK203:CZ203" si="412">CK46+CK124</f>
        <v>0</v>
      </c>
      <c r="CL203" s="468">
        <f t="shared" si="412"/>
        <v>0</v>
      </c>
      <c r="CM203" s="468">
        <f t="shared" si="412"/>
        <v>0</v>
      </c>
      <c r="CN203" s="468">
        <f t="shared" si="412"/>
        <v>0</v>
      </c>
      <c r="CO203" s="468">
        <f t="shared" si="412"/>
        <v>0</v>
      </c>
      <c r="CP203" s="468">
        <f t="shared" si="412"/>
        <v>0</v>
      </c>
      <c r="CQ203" s="468">
        <f t="shared" si="412"/>
        <v>0</v>
      </c>
      <c r="CR203" s="468">
        <f t="shared" si="412"/>
        <v>0</v>
      </c>
      <c r="CS203" s="468">
        <f t="shared" si="412"/>
        <v>0</v>
      </c>
      <c r="CT203" s="469">
        <f t="shared" si="412"/>
        <v>0</v>
      </c>
      <c r="CU203" s="468">
        <f t="shared" si="412"/>
        <v>0</v>
      </c>
      <c r="CV203" s="468">
        <f t="shared" si="412"/>
        <v>0</v>
      </c>
      <c r="CW203" s="468">
        <f t="shared" si="412"/>
        <v>0</v>
      </c>
      <c r="CX203" s="468">
        <f t="shared" si="412"/>
        <v>0</v>
      </c>
      <c r="CY203" s="468">
        <f t="shared" si="412"/>
        <v>0</v>
      </c>
      <c r="CZ203" s="470">
        <f t="shared" si="412"/>
        <v>0</v>
      </c>
      <c r="DA203" s="430">
        <f t="shared" si="217"/>
        <v>0</v>
      </c>
      <c r="DB203" s="194"/>
      <c r="DC203" s="5"/>
      <c r="DG203" s="5"/>
      <c r="DH203" s="5"/>
      <c r="DI203" s="5"/>
      <c r="DJ203" s="5"/>
      <c r="DK203" s="5"/>
      <c r="DL203" s="5"/>
      <c r="DM203" s="5"/>
      <c r="DN203" s="5"/>
      <c r="DO203" s="5"/>
      <c r="DP203" s="5"/>
      <c r="DQ203" s="5"/>
      <c r="DR203" s="5"/>
      <c r="DS203" s="5"/>
      <c r="DT203" s="5"/>
      <c r="DU203" s="5"/>
      <c r="DW203" s="5"/>
      <c r="EA203" s="5"/>
      <c r="EB203" s="5"/>
      <c r="EC203" s="5"/>
      <c r="ED203" s="5"/>
      <c r="EE203" s="5"/>
      <c r="EF203" s="5"/>
      <c r="EG203" s="5"/>
      <c r="EH203" s="5"/>
      <c r="EI203" s="5"/>
      <c r="EJ203" s="5"/>
      <c r="EK203" s="5"/>
      <c r="EL203" s="5"/>
      <c r="EM203" s="5"/>
      <c r="EN203" s="5"/>
      <c r="EO203" s="5"/>
      <c r="EQ203" s="5"/>
      <c r="EU203" s="5"/>
      <c r="EV203" s="5"/>
      <c r="EW203" s="5"/>
      <c r="EX203" s="5"/>
      <c r="EY203" s="5"/>
      <c r="EZ203" s="5"/>
      <c r="FA203" s="5"/>
      <c r="FB203" s="5"/>
      <c r="FC203" s="5"/>
      <c r="FD203" s="5"/>
      <c r="FE203" s="5"/>
      <c r="FF203" s="5"/>
      <c r="FG203" s="5"/>
      <c r="FH203" s="5"/>
      <c r="FI203" s="5"/>
    </row>
    <row r="204" spans="1:165" ht="20.100000000000001" customHeight="1" x14ac:dyDescent="0.25">
      <c r="A204" s="449"/>
      <c r="B204" s="526" t="str">
        <f t="shared" ref="B204:C223" si="413">B125</f>
        <v>Fish Cutlet</v>
      </c>
      <c r="C204" s="538" t="str">
        <f t="shared" si="413"/>
        <v>SE2</v>
      </c>
      <c r="D204" s="467">
        <f t="shared" ref="D204:S204" si="414">D47+D125</f>
        <v>0</v>
      </c>
      <c r="E204" s="468">
        <f t="shared" si="414"/>
        <v>0</v>
      </c>
      <c r="F204" s="468">
        <f t="shared" si="414"/>
        <v>0</v>
      </c>
      <c r="G204" s="468">
        <f t="shared" si="414"/>
        <v>0</v>
      </c>
      <c r="H204" s="468">
        <f t="shared" si="414"/>
        <v>3</v>
      </c>
      <c r="I204" s="468">
        <f t="shared" si="414"/>
        <v>3</v>
      </c>
      <c r="J204" s="468">
        <f t="shared" si="414"/>
        <v>5</v>
      </c>
      <c r="K204" s="468">
        <f t="shared" si="414"/>
        <v>3</v>
      </c>
      <c r="L204" s="468">
        <f t="shared" si="414"/>
        <v>3</v>
      </c>
      <c r="M204" s="469">
        <f t="shared" si="414"/>
        <v>3</v>
      </c>
      <c r="N204" s="468">
        <f t="shared" si="414"/>
        <v>5</v>
      </c>
      <c r="O204" s="468">
        <f t="shared" si="414"/>
        <v>5</v>
      </c>
      <c r="P204" s="468">
        <f t="shared" si="414"/>
        <v>5</v>
      </c>
      <c r="Q204" s="468">
        <f t="shared" si="414"/>
        <v>10</v>
      </c>
      <c r="R204" s="468">
        <f t="shared" si="414"/>
        <v>6</v>
      </c>
      <c r="S204" s="470">
        <f t="shared" si="414"/>
        <v>0</v>
      </c>
      <c r="T204" s="430">
        <f t="shared" si="209"/>
        <v>51</v>
      </c>
      <c r="U204" s="194"/>
      <c r="W204" s="440"/>
      <c r="X204" s="526" t="str">
        <f t="shared" ref="X204:Y223" si="415">X125</f>
        <v>Fish Cutlet</v>
      </c>
      <c r="Y204" s="538" t="str">
        <f t="shared" si="415"/>
        <v>SE2</v>
      </c>
      <c r="Z204" s="467">
        <f t="shared" ref="Z204:AO204" si="416">Z47+Z125</f>
        <v>0</v>
      </c>
      <c r="AA204" s="468">
        <f t="shared" si="416"/>
        <v>0</v>
      </c>
      <c r="AB204" s="468">
        <f t="shared" si="416"/>
        <v>0</v>
      </c>
      <c r="AC204" s="468">
        <f t="shared" si="416"/>
        <v>0</v>
      </c>
      <c r="AD204" s="468">
        <f t="shared" si="416"/>
        <v>3</v>
      </c>
      <c r="AE204" s="468">
        <f t="shared" si="416"/>
        <v>3</v>
      </c>
      <c r="AF204" s="468">
        <f t="shared" si="416"/>
        <v>5</v>
      </c>
      <c r="AG204" s="468">
        <f t="shared" si="416"/>
        <v>3</v>
      </c>
      <c r="AH204" s="468">
        <f t="shared" si="416"/>
        <v>3</v>
      </c>
      <c r="AI204" s="469">
        <f t="shared" si="416"/>
        <v>3</v>
      </c>
      <c r="AJ204" s="468">
        <f t="shared" si="416"/>
        <v>5</v>
      </c>
      <c r="AK204" s="468">
        <f t="shared" si="416"/>
        <v>5</v>
      </c>
      <c r="AL204" s="468">
        <f t="shared" si="416"/>
        <v>5</v>
      </c>
      <c r="AM204" s="468">
        <f t="shared" si="416"/>
        <v>10</v>
      </c>
      <c r="AN204" s="468">
        <f t="shared" si="416"/>
        <v>8</v>
      </c>
      <c r="AO204" s="470">
        <f t="shared" si="416"/>
        <v>0</v>
      </c>
      <c r="AP204" s="430">
        <f t="shared" si="211"/>
        <v>53</v>
      </c>
      <c r="AQ204" s="194"/>
      <c r="AR204" s="440"/>
      <c r="AS204" s="526" t="str">
        <f t="shared" ref="AS204:AT223" si="417">AS125</f>
        <v>Fish Cutlet</v>
      </c>
      <c r="AT204" s="538" t="str">
        <f t="shared" si="417"/>
        <v>SE2</v>
      </c>
      <c r="AU204" s="467">
        <f t="shared" ref="AU204:BJ204" si="418">AU47+AU125</f>
        <v>0</v>
      </c>
      <c r="AV204" s="468">
        <f t="shared" si="418"/>
        <v>0</v>
      </c>
      <c r="AW204" s="468">
        <f t="shared" si="418"/>
        <v>0</v>
      </c>
      <c r="AX204" s="468">
        <f t="shared" si="418"/>
        <v>0</v>
      </c>
      <c r="AY204" s="468">
        <f t="shared" si="418"/>
        <v>0</v>
      </c>
      <c r="AZ204" s="468">
        <f t="shared" si="418"/>
        <v>5</v>
      </c>
      <c r="BA204" s="468">
        <f t="shared" si="418"/>
        <v>5</v>
      </c>
      <c r="BB204" s="468">
        <f t="shared" si="418"/>
        <v>5</v>
      </c>
      <c r="BC204" s="468">
        <f t="shared" si="418"/>
        <v>3</v>
      </c>
      <c r="BD204" s="469">
        <f t="shared" si="418"/>
        <v>3</v>
      </c>
      <c r="BE204" s="468">
        <f t="shared" si="418"/>
        <v>5</v>
      </c>
      <c r="BF204" s="468">
        <f t="shared" si="418"/>
        <v>5</v>
      </c>
      <c r="BG204" s="468">
        <f t="shared" si="418"/>
        <v>5</v>
      </c>
      <c r="BH204" s="468">
        <f t="shared" si="418"/>
        <v>10</v>
      </c>
      <c r="BI204" s="468">
        <f t="shared" si="418"/>
        <v>12</v>
      </c>
      <c r="BJ204" s="470">
        <f t="shared" si="418"/>
        <v>0</v>
      </c>
      <c r="BK204" s="430">
        <f t="shared" si="213"/>
        <v>58</v>
      </c>
      <c r="BL204" s="194"/>
      <c r="BM204" s="440"/>
      <c r="BN204" s="526" t="str">
        <f t="shared" ref="BN204:BO223" si="419">BN125</f>
        <v>Fish Cutlet</v>
      </c>
      <c r="BO204" s="538" t="str">
        <f t="shared" si="419"/>
        <v>SE2</v>
      </c>
      <c r="BP204" s="467">
        <f t="shared" ref="BP204:CE204" si="420">BP47+BP125</f>
        <v>0</v>
      </c>
      <c r="BQ204" s="468">
        <f t="shared" si="420"/>
        <v>0</v>
      </c>
      <c r="BR204" s="468">
        <f t="shared" si="420"/>
        <v>0</v>
      </c>
      <c r="BS204" s="468">
        <f t="shared" si="420"/>
        <v>0</v>
      </c>
      <c r="BT204" s="468">
        <f t="shared" si="420"/>
        <v>0</v>
      </c>
      <c r="BU204" s="468">
        <f t="shared" si="420"/>
        <v>5</v>
      </c>
      <c r="BV204" s="468">
        <f t="shared" si="420"/>
        <v>5</v>
      </c>
      <c r="BW204" s="468">
        <f t="shared" si="420"/>
        <v>5</v>
      </c>
      <c r="BX204" s="468">
        <f t="shared" si="420"/>
        <v>3</v>
      </c>
      <c r="BY204" s="469">
        <f t="shared" si="420"/>
        <v>3</v>
      </c>
      <c r="BZ204" s="468">
        <f t="shared" si="420"/>
        <v>5</v>
      </c>
      <c r="CA204" s="468">
        <f t="shared" si="420"/>
        <v>5</v>
      </c>
      <c r="CB204" s="468">
        <f t="shared" si="420"/>
        <v>5</v>
      </c>
      <c r="CC204" s="468">
        <f t="shared" si="420"/>
        <v>10</v>
      </c>
      <c r="CD204" s="468">
        <f t="shared" si="420"/>
        <v>14</v>
      </c>
      <c r="CE204" s="470">
        <f t="shared" si="420"/>
        <v>0</v>
      </c>
      <c r="CF204" s="430">
        <f t="shared" si="215"/>
        <v>60</v>
      </c>
      <c r="CG204" s="194"/>
      <c r="CH204" s="440"/>
      <c r="CI204" s="526" t="str">
        <f t="shared" ref="CI204:CJ223" si="421">CI125</f>
        <v>Fish Cutlet</v>
      </c>
      <c r="CJ204" s="538" t="str">
        <f t="shared" si="421"/>
        <v>SE2</v>
      </c>
      <c r="CK204" s="467">
        <f t="shared" ref="CK204:CZ204" si="422">CK47+CK125</f>
        <v>0</v>
      </c>
      <c r="CL204" s="468">
        <f t="shared" si="422"/>
        <v>0</v>
      </c>
      <c r="CM204" s="468">
        <f t="shared" si="422"/>
        <v>0</v>
      </c>
      <c r="CN204" s="468">
        <f t="shared" si="422"/>
        <v>0</v>
      </c>
      <c r="CO204" s="468">
        <f t="shared" si="422"/>
        <v>0</v>
      </c>
      <c r="CP204" s="468">
        <f t="shared" si="422"/>
        <v>0</v>
      </c>
      <c r="CQ204" s="468">
        <f t="shared" si="422"/>
        <v>0</v>
      </c>
      <c r="CR204" s="468">
        <f t="shared" si="422"/>
        <v>0</v>
      </c>
      <c r="CS204" s="468">
        <f t="shared" si="422"/>
        <v>0</v>
      </c>
      <c r="CT204" s="469">
        <f t="shared" si="422"/>
        <v>0</v>
      </c>
      <c r="CU204" s="468">
        <f t="shared" si="422"/>
        <v>0</v>
      </c>
      <c r="CV204" s="468">
        <f t="shared" si="422"/>
        <v>0</v>
      </c>
      <c r="CW204" s="468">
        <f t="shared" si="422"/>
        <v>0</v>
      </c>
      <c r="CX204" s="468">
        <f t="shared" si="422"/>
        <v>0</v>
      </c>
      <c r="CY204" s="468">
        <f t="shared" si="422"/>
        <v>0</v>
      </c>
      <c r="CZ204" s="470">
        <f t="shared" si="422"/>
        <v>0</v>
      </c>
      <c r="DA204" s="430">
        <f t="shared" si="217"/>
        <v>0</v>
      </c>
      <c r="DB204" s="194"/>
      <c r="DC204" s="5"/>
      <c r="DG204" s="5"/>
      <c r="DH204" s="5"/>
      <c r="DI204" s="5"/>
      <c r="DJ204" s="5"/>
      <c r="DK204" s="5"/>
      <c r="DL204" s="5"/>
      <c r="DM204" s="5"/>
      <c r="DN204" s="5"/>
      <c r="DO204" s="5"/>
      <c r="DP204" s="5"/>
      <c r="DQ204" s="5"/>
      <c r="DR204" s="5"/>
      <c r="DS204" s="5"/>
      <c r="DT204" s="5"/>
      <c r="DU204" s="5"/>
      <c r="DW204" s="5"/>
      <c r="EA204" s="5"/>
      <c r="EB204" s="5"/>
      <c r="EC204" s="5"/>
      <c r="ED204" s="5"/>
      <c r="EE204" s="5"/>
      <c r="EF204" s="5"/>
      <c r="EG204" s="5"/>
      <c r="EH204" s="5"/>
      <c r="EI204" s="5"/>
      <c r="EJ204" s="5"/>
      <c r="EK204" s="5"/>
      <c r="EL204" s="5"/>
      <c r="EM204" s="5"/>
      <c r="EN204" s="5"/>
      <c r="EO204" s="5"/>
      <c r="EQ204" s="5"/>
      <c r="EU204" s="5"/>
      <c r="EV204" s="5"/>
      <c r="EW204" s="5"/>
      <c r="EX204" s="5"/>
      <c r="EY204" s="5"/>
      <c r="EZ204" s="5"/>
      <c r="FA204" s="5"/>
      <c r="FB204" s="5"/>
      <c r="FC204" s="5"/>
      <c r="FD204" s="5"/>
      <c r="FE204" s="5"/>
      <c r="FF204" s="5"/>
      <c r="FG204" s="5"/>
      <c r="FH204" s="5"/>
      <c r="FI204" s="5"/>
    </row>
    <row r="205" spans="1:165" ht="20.100000000000001" customHeight="1" x14ac:dyDescent="0.25">
      <c r="A205" s="449"/>
      <c r="B205" s="526" t="str">
        <f t="shared" si="413"/>
        <v>Egg Cutlet</v>
      </c>
      <c r="C205" s="538" t="str">
        <f t="shared" si="413"/>
        <v>SE3</v>
      </c>
      <c r="D205" s="467">
        <f t="shared" ref="D205:S205" si="423">D48+D126</f>
        <v>0</v>
      </c>
      <c r="E205" s="468">
        <f t="shared" si="423"/>
        <v>0</v>
      </c>
      <c r="F205" s="468">
        <f t="shared" si="423"/>
        <v>0</v>
      </c>
      <c r="G205" s="468">
        <f t="shared" si="423"/>
        <v>0</v>
      </c>
      <c r="H205" s="468">
        <f t="shared" si="423"/>
        <v>0</v>
      </c>
      <c r="I205" s="468">
        <f t="shared" si="423"/>
        <v>0</v>
      </c>
      <c r="J205" s="468">
        <f t="shared" si="423"/>
        <v>0</v>
      </c>
      <c r="K205" s="468">
        <f t="shared" si="423"/>
        <v>3</v>
      </c>
      <c r="L205" s="468">
        <f t="shared" si="423"/>
        <v>3</v>
      </c>
      <c r="M205" s="469">
        <f t="shared" si="423"/>
        <v>3</v>
      </c>
      <c r="N205" s="468">
        <f t="shared" si="423"/>
        <v>0</v>
      </c>
      <c r="O205" s="468">
        <f t="shared" si="423"/>
        <v>5</v>
      </c>
      <c r="P205" s="468">
        <f t="shared" si="423"/>
        <v>5</v>
      </c>
      <c r="Q205" s="468">
        <f t="shared" si="423"/>
        <v>5</v>
      </c>
      <c r="R205" s="468">
        <f t="shared" si="423"/>
        <v>5</v>
      </c>
      <c r="S205" s="470">
        <f t="shared" si="423"/>
        <v>0</v>
      </c>
      <c r="T205" s="430">
        <f t="shared" si="209"/>
        <v>29</v>
      </c>
      <c r="U205" s="194"/>
      <c r="W205" s="440"/>
      <c r="X205" s="526" t="str">
        <f t="shared" si="415"/>
        <v>Egg Cutlet</v>
      </c>
      <c r="Y205" s="538" t="str">
        <f t="shared" si="415"/>
        <v>SE3</v>
      </c>
      <c r="Z205" s="467">
        <f t="shared" ref="Z205:AO205" si="424">Z48+Z126</f>
        <v>0</v>
      </c>
      <c r="AA205" s="468">
        <f t="shared" si="424"/>
        <v>0</v>
      </c>
      <c r="AB205" s="468">
        <f t="shared" si="424"/>
        <v>0</v>
      </c>
      <c r="AC205" s="468">
        <f t="shared" si="424"/>
        <v>0</v>
      </c>
      <c r="AD205" s="468">
        <f t="shared" si="424"/>
        <v>0</v>
      </c>
      <c r="AE205" s="468">
        <f t="shared" si="424"/>
        <v>0</v>
      </c>
      <c r="AF205" s="468">
        <f t="shared" si="424"/>
        <v>0</v>
      </c>
      <c r="AG205" s="468">
        <f t="shared" si="424"/>
        <v>3</v>
      </c>
      <c r="AH205" s="468">
        <f t="shared" si="424"/>
        <v>3</v>
      </c>
      <c r="AI205" s="469">
        <f t="shared" si="424"/>
        <v>3</v>
      </c>
      <c r="AJ205" s="468">
        <f t="shared" si="424"/>
        <v>0</v>
      </c>
      <c r="AK205" s="468">
        <f t="shared" si="424"/>
        <v>5</v>
      </c>
      <c r="AL205" s="468">
        <f t="shared" si="424"/>
        <v>5</v>
      </c>
      <c r="AM205" s="468">
        <f t="shared" si="424"/>
        <v>5</v>
      </c>
      <c r="AN205" s="468">
        <f t="shared" si="424"/>
        <v>5</v>
      </c>
      <c r="AO205" s="470">
        <f t="shared" si="424"/>
        <v>0</v>
      </c>
      <c r="AP205" s="430">
        <f t="shared" si="211"/>
        <v>29</v>
      </c>
      <c r="AQ205" s="194"/>
      <c r="AR205" s="440"/>
      <c r="AS205" s="526" t="str">
        <f t="shared" si="417"/>
        <v>Egg Cutlet</v>
      </c>
      <c r="AT205" s="538" t="str">
        <f t="shared" si="417"/>
        <v>SE3</v>
      </c>
      <c r="AU205" s="467">
        <f t="shared" ref="AU205:BJ205" si="425">AU48+AU126</f>
        <v>0</v>
      </c>
      <c r="AV205" s="468">
        <f t="shared" si="425"/>
        <v>0</v>
      </c>
      <c r="AW205" s="468">
        <f t="shared" si="425"/>
        <v>0</v>
      </c>
      <c r="AX205" s="468">
        <f t="shared" si="425"/>
        <v>0</v>
      </c>
      <c r="AY205" s="468">
        <f t="shared" si="425"/>
        <v>0</v>
      </c>
      <c r="AZ205" s="468">
        <f t="shared" si="425"/>
        <v>0</v>
      </c>
      <c r="BA205" s="468">
        <f t="shared" si="425"/>
        <v>0</v>
      </c>
      <c r="BB205" s="468">
        <f t="shared" si="425"/>
        <v>3</v>
      </c>
      <c r="BC205" s="468">
        <f t="shared" si="425"/>
        <v>3</v>
      </c>
      <c r="BD205" s="469">
        <f t="shared" si="425"/>
        <v>3</v>
      </c>
      <c r="BE205" s="468">
        <f t="shared" si="425"/>
        <v>0</v>
      </c>
      <c r="BF205" s="468">
        <f t="shared" si="425"/>
        <v>0</v>
      </c>
      <c r="BG205" s="468">
        <f t="shared" si="425"/>
        <v>0</v>
      </c>
      <c r="BH205" s="468">
        <f t="shared" si="425"/>
        <v>10</v>
      </c>
      <c r="BI205" s="468">
        <f t="shared" si="425"/>
        <v>11</v>
      </c>
      <c r="BJ205" s="470">
        <f t="shared" si="425"/>
        <v>0</v>
      </c>
      <c r="BK205" s="430">
        <f t="shared" si="213"/>
        <v>30</v>
      </c>
      <c r="BL205" s="194"/>
      <c r="BM205" s="440"/>
      <c r="BN205" s="526" t="str">
        <f t="shared" si="419"/>
        <v>Egg Cutlet</v>
      </c>
      <c r="BO205" s="538" t="str">
        <f t="shared" si="419"/>
        <v>SE3</v>
      </c>
      <c r="BP205" s="467">
        <f t="shared" ref="BP205:CE205" si="426">BP48+BP126</f>
        <v>0</v>
      </c>
      <c r="BQ205" s="468">
        <f t="shared" si="426"/>
        <v>0</v>
      </c>
      <c r="BR205" s="468">
        <f t="shared" si="426"/>
        <v>0</v>
      </c>
      <c r="BS205" s="468">
        <f t="shared" si="426"/>
        <v>0</v>
      </c>
      <c r="BT205" s="468">
        <f t="shared" si="426"/>
        <v>0</v>
      </c>
      <c r="BU205" s="468">
        <f t="shared" si="426"/>
        <v>0</v>
      </c>
      <c r="BV205" s="468">
        <f t="shared" si="426"/>
        <v>0</v>
      </c>
      <c r="BW205" s="468">
        <f t="shared" si="426"/>
        <v>3</v>
      </c>
      <c r="BX205" s="468">
        <f t="shared" si="426"/>
        <v>3</v>
      </c>
      <c r="BY205" s="469">
        <f t="shared" si="426"/>
        <v>3</v>
      </c>
      <c r="BZ205" s="468">
        <f t="shared" si="426"/>
        <v>0</v>
      </c>
      <c r="CA205" s="468">
        <f t="shared" si="426"/>
        <v>0</v>
      </c>
      <c r="CB205" s="468">
        <f t="shared" si="426"/>
        <v>0</v>
      </c>
      <c r="CC205" s="468">
        <f t="shared" si="426"/>
        <v>10</v>
      </c>
      <c r="CD205" s="468">
        <f t="shared" si="426"/>
        <v>11</v>
      </c>
      <c r="CE205" s="470">
        <f t="shared" si="426"/>
        <v>0</v>
      </c>
      <c r="CF205" s="430">
        <f t="shared" si="215"/>
        <v>30</v>
      </c>
      <c r="CG205" s="194"/>
      <c r="CH205" s="440"/>
      <c r="CI205" s="526" t="str">
        <f t="shared" si="421"/>
        <v>Egg Cutlet</v>
      </c>
      <c r="CJ205" s="538" t="str">
        <f t="shared" si="421"/>
        <v>SE3</v>
      </c>
      <c r="CK205" s="467">
        <f t="shared" ref="CK205:CZ205" si="427">CK48+CK126</f>
        <v>0</v>
      </c>
      <c r="CL205" s="468">
        <f t="shared" si="427"/>
        <v>0</v>
      </c>
      <c r="CM205" s="468">
        <f t="shared" si="427"/>
        <v>0</v>
      </c>
      <c r="CN205" s="468">
        <f t="shared" si="427"/>
        <v>0</v>
      </c>
      <c r="CO205" s="468">
        <f t="shared" si="427"/>
        <v>0</v>
      </c>
      <c r="CP205" s="468">
        <f t="shared" si="427"/>
        <v>0</v>
      </c>
      <c r="CQ205" s="468">
        <f t="shared" si="427"/>
        <v>0</v>
      </c>
      <c r="CR205" s="468">
        <f t="shared" si="427"/>
        <v>0</v>
      </c>
      <c r="CS205" s="468">
        <f t="shared" si="427"/>
        <v>0</v>
      </c>
      <c r="CT205" s="469">
        <f t="shared" si="427"/>
        <v>0</v>
      </c>
      <c r="CU205" s="468">
        <f t="shared" si="427"/>
        <v>0</v>
      </c>
      <c r="CV205" s="468">
        <f t="shared" si="427"/>
        <v>0</v>
      </c>
      <c r="CW205" s="468">
        <f t="shared" si="427"/>
        <v>0</v>
      </c>
      <c r="CX205" s="468">
        <f t="shared" si="427"/>
        <v>0</v>
      </c>
      <c r="CY205" s="468">
        <f t="shared" si="427"/>
        <v>0</v>
      </c>
      <c r="CZ205" s="470">
        <f t="shared" si="427"/>
        <v>0</v>
      </c>
      <c r="DA205" s="430">
        <f t="shared" si="217"/>
        <v>0</v>
      </c>
      <c r="DB205" s="194"/>
      <c r="DC205" s="5"/>
      <c r="DG205" s="5"/>
      <c r="DH205" s="5"/>
      <c r="DI205" s="5"/>
      <c r="DJ205" s="5"/>
      <c r="DK205" s="5"/>
      <c r="DL205" s="5"/>
      <c r="DM205" s="5"/>
      <c r="DN205" s="5"/>
      <c r="DO205" s="5"/>
      <c r="DP205" s="5"/>
      <c r="DQ205" s="5"/>
      <c r="DR205" s="5"/>
      <c r="DS205" s="5"/>
      <c r="DT205" s="5"/>
      <c r="DU205" s="5"/>
      <c r="DW205" s="5"/>
      <c r="EA205" s="5"/>
      <c r="EB205" s="5"/>
      <c r="EC205" s="5"/>
      <c r="ED205" s="5"/>
      <c r="EE205" s="5"/>
      <c r="EF205" s="5"/>
      <c r="EG205" s="5"/>
      <c r="EH205" s="5"/>
      <c r="EI205" s="5"/>
      <c r="EJ205" s="5"/>
      <c r="EK205" s="5"/>
      <c r="EL205" s="5"/>
      <c r="EM205" s="5"/>
      <c r="EN205" s="5"/>
      <c r="EO205" s="5"/>
      <c r="EQ205" s="5"/>
      <c r="EU205" s="5"/>
      <c r="EV205" s="5"/>
      <c r="EW205" s="5"/>
      <c r="EX205" s="5"/>
      <c r="EY205" s="5"/>
      <c r="EZ205" s="5"/>
      <c r="FA205" s="5"/>
      <c r="FB205" s="5"/>
      <c r="FC205" s="5"/>
      <c r="FD205" s="5"/>
      <c r="FE205" s="5"/>
      <c r="FF205" s="5"/>
      <c r="FG205" s="5"/>
      <c r="FH205" s="5"/>
      <c r="FI205" s="5"/>
    </row>
    <row r="206" spans="1:165" ht="20.100000000000001" customHeight="1" x14ac:dyDescent="0.25">
      <c r="A206" s="449"/>
      <c r="B206" s="526" t="str">
        <f t="shared" si="413"/>
        <v>Vegetable Pattie</v>
      </c>
      <c r="C206" s="538" t="str">
        <f t="shared" si="413"/>
        <v>SE4</v>
      </c>
      <c r="D206" s="467">
        <f t="shared" ref="D206:S206" si="428">D49+D127</f>
        <v>0</v>
      </c>
      <c r="E206" s="468">
        <f t="shared" si="428"/>
        <v>0</v>
      </c>
      <c r="F206" s="468">
        <f t="shared" si="428"/>
        <v>0</v>
      </c>
      <c r="G206" s="468">
        <f t="shared" si="428"/>
        <v>0</v>
      </c>
      <c r="H206" s="468">
        <f t="shared" si="428"/>
        <v>0</v>
      </c>
      <c r="I206" s="468">
        <f t="shared" si="428"/>
        <v>0</v>
      </c>
      <c r="J206" s="468">
        <f t="shared" si="428"/>
        <v>0</v>
      </c>
      <c r="K206" s="468">
        <f t="shared" si="428"/>
        <v>0</v>
      </c>
      <c r="L206" s="468">
        <f t="shared" si="428"/>
        <v>0</v>
      </c>
      <c r="M206" s="469">
        <f t="shared" si="428"/>
        <v>0</v>
      </c>
      <c r="N206" s="468">
        <f t="shared" si="428"/>
        <v>0</v>
      </c>
      <c r="O206" s="468">
        <f t="shared" si="428"/>
        <v>0</v>
      </c>
      <c r="P206" s="468">
        <f t="shared" si="428"/>
        <v>0</v>
      </c>
      <c r="Q206" s="468">
        <f t="shared" si="428"/>
        <v>0</v>
      </c>
      <c r="R206" s="468">
        <f t="shared" si="428"/>
        <v>0</v>
      </c>
      <c r="S206" s="470">
        <f t="shared" si="428"/>
        <v>0</v>
      </c>
      <c r="T206" s="430">
        <f t="shared" si="209"/>
        <v>0</v>
      </c>
      <c r="U206" s="194"/>
      <c r="W206" s="440"/>
      <c r="X206" s="526" t="str">
        <f t="shared" si="415"/>
        <v>Vegetable Pattie</v>
      </c>
      <c r="Y206" s="538" t="str">
        <f t="shared" si="415"/>
        <v>SE4</v>
      </c>
      <c r="Z206" s="467">
        <f t="shared" ref="Z206:AO206" si="429">Z49+Z127</f>
        <v>0</v>
      </c>
      <c r="AA206" s="468">
        <f t="shared" si="429"/>
        <v>0</v>
      </c>
      <c r="AB206" s="468">
        <f t="shared" si="429"/>
        <v>0</v>
      </c>
      <c r="AC206" s="468">
        <f t="shared" si="429"/>
        <v>0</v>
      </c>
      <c r="AD206" s="468">
        <f t="shared" si="429"/>
        <v>0</v>
      </c>
      <c r="AE206" s="468">
        <f t="shared" si="429"/>
        <v>0</v>
      </c>
      <c r="AF206" s="468">
        <f t="shared" si="429"/>
        <v>0</v>
      </c>
      <c r="AG206" s="468">
        <f t="shared" si="429"/>
        <v>0</v>
      </c>
      <c r="AH206" s="468">
        <f t="shared" si="429"/>
        <v>0</v>
      </c>
      <c r="AI206" s="469">
        <f t="shared" si="429"/>
        <v>0</v>
      </c>
      <c r="AJ206" s="468">
        <f t="shared" si="429"/>
        <v>0</v>
      </c>
      <c r="AK206" s="468">
        <f t="shared" si="429"/>
        <v>0</v>
      </c>
      <c r="AL206" s="468">
        <f t="shared" si="429"/>
        <v>0</v>
      </c>
      <c r="AM206" s="468">
        <f t="shared" si="429"/>
        <v>0</v>
      </c>
      <c r="AN206" s="468">
        <f t="shared" si="429"/>
        <v>0</v>
      </c>
      <c r="AO206" s="470">
        <f t="shared" si="429"/>
        <v>0</v>
      </c>
      <c r="AP206" s="430">
        <f t="shared" si="211"/>
        <v>0</v>
      </c>
      <c r="AQ206" s="194"/>
      <c r="AR206" s="440"/>
      <c r="AS206" s="526" t="str">
        <f t="shared" si="417"/>
        <v>Vegetable Pattie</v>
      </c>
      <c r="AT206" s="538" t="str">
        <f t="shared" si="417"/>
        <v>SE4</v>
      </c>
      <c r="AU206" s="467">
        <f t="shared" ref="AU206:BJ206" si="430">AU49+AU127</f>
        <v>0</v>
      </c>
      <c r="AV206" s="468">
        <f t="shared" si="430"/>
        <v>0</v>
      </c>
      <c r="AW206" s="468">
        <f t="shared" si="430"/>
        <v>0</v>
      </c>
      <c r="AX206" s="468">
        <f t="shared" si="430"/>
        <v>0</v>
      </c>
      <c r="AY206" s="468">
        <f t="shared" si="430"/>
        <v>0</v>
      </c>
      <c r="AZ206" s="468">
        <f t="shared" si="430"/>
        <v>0</v>
      </c>
      <c r="BA206" s="468">
        <f t="shared" si="430"/>
        <v>0</v>
      </c>
      <c r="BB206" s="468">
        <f t="shared" si="430"/>
        <v>0</v>
      </c>
      <c r="BC206" s="468">
        <f t="shared" si="430"/>
        <v>0</v>
      </c>
      <c r="BD206" s="469">
        <f t="shared" si="430"/>
        <v>0</v>
      </c>
      <c r="BE206" s="468">
        <f t="shared" si="430"/>
        <v>0</v>
      </c>
      <c r="BF206" s="468">
        <f t="shared" si="430"/>
        <v>0</v>
      </c>
      <c r="BG206" s="468">
        <f t="shared" si="430"/>
        <v>0</v>
      </c>
      <c r="BH206" s="468">
        <f t="shared" si="430"/>
        <v>0</v>
      </c>
      <c r="BI206" s="468">
        <f t="shared" si="430"/>
        <v>0</v>
      </c>
      <c r="BJ206" s="470">
        <f t="shared" si="430"/>
        <v>0</v>
      </c>
      <c r="BK206" s="430">
        <f t="shared" si="213"/>
        <v>0</v>
      </c>
      <c r="BL206" s="194"/>
      <c r="BM206" s="440"/>
      <c r="BN206" s="526" t="str">
        <f t="shared" si="419"/>
        <v>Vegetable Pattie</v>
      </c>
      <c r="BO206" s="538" t="str">
        <f t="shared" si="419"/>
        <v>SE4</v>
      </c>
      <c r="BP206" s="467">
        <f t="shared" ref="BP206:CE206" si="431">BP49+BP127</f>
        <v>0</v>
      </c>
      <c r="BQ206" s="468">
        <f t="shared" si="431"/>
        <v>0</v>
      </c>
      <c r="BR206" s="468">
        <f t="shared" si="431"/>
        <v>0</v>
      </c>
      <c r="BS206" s="468">
        <f t="shared" si="431"/>
        <v>0</v>
      </c>
      <c r="BT206" s="468">
        <f t="shared" si="431"/>
        <v>0</v>
      </c>
      <c r="BU206" s="468">
        <f t="shared" si="431"/>
        <v>0</v>
      </c>
      <c r="BV206" s="468">
        <f t="shared" si="431"/>
        <v>0</v>
      </c>
      <c r="BW206" s="468">
        <f t="shared" si="431"/>
        <v>0</v>
      </c>
      <c r="BX206" s="468">
        <f t="shared" si="431"/>
        <v>0</v>
      </c>
      <c r="BY206" s="469">
        <f t="shared" si="431"/>
        <v>0</v>
      </c>
      <c r="BZ206" s="468">
        <f t="shared" si="431"/>
        <v>0</v>
      </c>
      <c r="CA206" s="468">
        <f t="shared" si="431"/>
        <v>0</v>
      </c>
      <c r="CB206" s="468">
        <f t="shared" si="431"/>
        <v>0</v>
      </c>
      <c r="CC206" s="468">
        <f t="shared" si="431"/>
        <v>0</v>
      </c>
      <c r="CD206" s="468">
        <f t="shared" si="431"/>
        <v>0</v>
      </c>
      <c r="CE206" s="470">
        <f t="shared" si="431"/>
        <v>0</v>
      </c>
      <c r="CF206" s="430">
        <f t="shared" si="215"/>
        <v>0</v>
      </c>
      <c r="CG206" s="194"/>
      <c r="CH206" s="440"/>
      <c r="CI206" s="526" t="str">
        <f t="shared" si="421"/>
        <v>Vegetable Pattie</v>
      </c>
      <c r="CJ206" s="538" t="str">
        <f t="shared" si="421"/>
        <v>SE4</v>
      </c>
      <c r="CK206" s="467">
        <f t="shared" ref="CK206:CZ206" si="432">CK49+CK127</f>
        <v>0</v>
      </c>
      <c r="CL206" s="468">
        <f t="shared" si="432"/>
        <v>0</v>
      </c>
      <c r="CM206" s="468">
        <f t="shared" si="432"/>
        <v>0</v>
      </c>
      <c r="CN206" s="468">
        <f t="shared" si="432"/>
        <v>0</v>
      </c>
      <c r="CO206" s="468">
        <f t="shared" si="432"/>
        <v>0</v>
      </c>
      <c r="CP206" s="468">
        <f t="shared" si="432"/>
        <v>0</v>
      </c>
      <c r="CQ206" s="468">
        <f t="shared" si="432"/>
        <v>0</v>
      </c>
      <c r="CR206" s="468">
        <f t="shared" si="432"/>
        <v>0</v>
      </c>
      <c r="CS206" s="468">
        <f t="shared" si="432"/>
        <v>0</v>
      </c>
      <c r="CT206" s="469">
        <f t="shared" si="432"/>
        <v>0</v>
      </c>
      <c r="CU206" s="468">
        <f t="shared" si="432"/>
        <v>0</v>
      </c>
      <c r="CV206" s="468">
        <f t="shared" si="432"/>
        <v>0</v>
      </c>
      <c r="CW206" s="468">
        <f t="shared" si="432"/>
        <v>0</v>
      </c>
      <c r="CX206" s="468">
        <f t="shared" si="432"/>
        <v>0</v>
      </c>
      <c r="CY206" s="468">
        <f t="shared" si="432"/>
        <v>0</v>
      </c>
      <c r="CZ206" s="470">
        <f t="shared" si="432"/>
        <v>0</v>
      </c>
      <c r="DA206" s="430">
        <f t="shared" si="217"/>
        <v>0</v>
      </c>
      <c r="DB206" s="194"/>
      <c r="DC206" s="5"/>
      <c r="DG206" s="5"/>
      <c r="DH206" s="5"/>
      <c r="DI206" s="5"/>
      <c r="DJ206" s="5"/>
      <c r="DK206" s="5"/>
      <c r="DL206" s="5"/>
      <c r="DM206" s="5"/>
      <c r="DN206" s="5"/>
      <c r="DO206" s="5"/>
      <c r="DP206" s="5"/>
      <c r="DQ206" s="5"/>
      <c r="DR206" s="5"/>
      <c r="DS206" s="5"/>
      <c r="DT206" s="5"/>
      <c r="DU206" s="5"/>
      <c r="DW206" s="5"/>
      <c r="EA206" s="5"/>
      <c r="EB206" s="5"/>
      <c r="EC206" s="5"/>
      <c r="ED206" s="5"/>
      <c r="EE206" s="5"/>
      <c r="EF206" s="5"/>
      <c r="EG206" s="5"/>
      <c r="EH206" s="5"/>
      <c r="EI206" s="5"/>
      <c r="EJ206" s="5"/>
      <c r="EK206" s="5"/>
      <c r="EL206" s="5"/>
      <c r="EM206" s="5"/>
      <c r="EN206" s="5"/>
      <c r="EO206" s="5"/>
      <c r="EQ206" s="5"/>
      <c r="EU206" s="5"/>
      <c r="EV206" s="5"/>
      <c r="EW206" s="5"/>
      <c r="EX206" s="5"/>
      <c r="EY206" s="5"/>
      <c r="EZ206" s="5"/>
      <c r="FA206" s="5"/>
      <c r="FB206" s="5"/>
      <c r="FC206" s="5"/>
      <c r="FD206" s="5"/>
      <c r="FE206" s="5"/>
      <c r="FF206" s="5"/>
      <c r="FG206" s="5"/>
      <c r="FH206" s="5"/>
      <c r="FI206" s="5"/>
    </row>
    <row r="207" spans="1:165" ht="20.100000000000001" customHeight="1" x14ac:dyDescent="0.25">
      <c r="A207" s="449"/>
      <c r="B207" s="526" t="str">
        <f t="shared" si="413"/>
        <v>Fish Pattie</v>
      </c>
      <c r="C207" s="538" t="str">
        <f t="shared" si="413"/>
        <v>SE5</v>
      </c>
      <c r="D207" s="467">
        <f t="shared" ref="D207:S207" si="433">D50+D128</f>
        <v>0</v>
      </c>
      <c r="E207" s="468">
        <f t="shared" si="433"/>
        <v>0</v>
      </c>
      <c r="F207" s="468">
        <f t="shared" si="433"/>
        <v>50</v>
      </c>
      <c r="G207" s="468">
        <f t="shared" si="433"/>
        <v>0</v>
      </c>
      <c r="H207" s="468">
        <f t="shared" si="433"/>
        <v>3</v>
      </c>
      <c r="I207" s="468">
        <f t="shared" si="433"/>
        <v>10</v>
      </c>
      <c r="J207" s="468">
        <f t="shared" si="433"/>
        <v>5</v>
      </c>
      <c r="K207" s="468">
        <f t="shared" si="433"/>
        <v>3</v>
      </c>
      <c r="L207" s="468">
        <f t="shared" si="433"/>
        <v>5</v>
      </c>
      <c r="M207" s="469">
        <f t="shared" si="433"/>
        <v>5</v>
      </c>
      <c r="N207" s="468">
        <f t="shared" si="433"/>
        <v>0</v>
      </c>
      <c r="O207" s="468">
        <f t="shared" si="433"/>
        <v>10</v>
      </c>
      <c r="P207" s="468">
        <f t="shared" si="433"/>
        <v>20</v>
      </c>
      <c r="Q207" s="468">
        <f t="shared" si="433"/>
        <v>25</v>
      </c>
      <c r="R207" s="468">
        <f t="shared" si="433"/>
        <v>20</v>
      </c>
      <c r="S207" s="470">
        <f t="shared" si="433"/>
        <v>0</v>
      </c>
      <c r="T207" s="430">
        <f t="shared" si="209"/>
        <v>156</v>
      </c>
      <c r="U207" s="194"/>
      <c r="W207" s="440"/>
      <c r="X207" s="526" t="str">
        <f t="shared" si="415"/>
        <v>Fish Pattie</v>
      </c>
      <c r="Y207" s="538" t="str">
        <f t="shared" si="415"/>
        <v>SE5</v>
      </c>
      <c r="Z207" s="467">
        <f t="shared" ref="Z207:AO207" si="434">Z50+Z128</f>
        <v>0</v>
      </c>
      <c r="AA207" s="468">
        <f t="shared" si="434"/>
        <v>0</v>
      </c>
      <c r="AB207" s="468">
        <f t="shared" si="434"/>
        <v>50</v>
      </c>
      <c r="AC207" s="468">
        <f t="shared" si="434"/>
        <v>0</v>
      </c>
      <c r="AD207" s="468">
        <f t="shared" si="434"/>
        <v>3</v>
      </c>
      <c r="AE207" s="468">
        <f t="shared" si="434"/>
        <v>10</v>
      </c>
      <c r="AF207" s="468">
        <f t="shared" si="434"/>
        <v>5</v>
      </c>
      <c r="AG207" s="468">
        <f t="shared" si="434"/>
        <v>3</v>
      </c>
      <c r="AH207" s="468">
        <f t="shared" si="434"/>
        <v>5</v>
      </c>
      <c r="AI207" s="469">
        <f t="shared" si="434"/>
        <v>5</v>
      </c>
      <c r="AJ207" s="468">
        <f t="shared" si="434"/>
        <v>0</v>
      </c>
      <c r="AK207" s="468">
        <f t="shared" si="434"/>
        <v>10</v>
      </c>
      <c r="AL207" s="468">
        <f t="shared" si="434"/>
        <v>20</v>
      </c>
      <c r="AM207" s="468">
        <f t="shared" si="434"/>
        <v>25</v>
      </c>
      <c r="AN207" s="468">
        <f t="shared" si="434"/>
        <v>22</v>
      </c>
      <c r="AO207" s="470">
        <f t="shared" si="434"/>
        <v>0</v>
      </c>
      <c r="AP207" s="430">
        <f t="shared" si="211"/>
        <v>158</v>
      </c>
      <c r="AQ207" s="194"/>
      <c r="AR207" s="440"/>
      <c r="AS207" s="526" t="str">
        <f t="shared" si="417"/>
        <v>Fish Pattie</v>
      </c>
      <c r="AT207" s="538" t="str">
        <f t="shared" si="417"/>
        <v>SE5</v>
      </c>
      <c r="AU207" s="467">
        <f t="shared" ref="AU207:BJ207" si="435">AU50+AU128</f>
        <v>0</v>
      </c>
      <c r="AV207" s="468">
        <f t="shared" si="435"/>
        <v>0</v>
      </c>
      <c r="AW207" s="468">
        <f t="shared" si="435"/>
        <v>50</v>
      </c>
      <c r="AX207" s="468">
        <f t="shared" si="435"/>
        <v>0</v>
      </c>
      <c r="AY207" s="468">
        <f t="shared" si="435"/>
        <v>2</v>
      </c>
      <c r="AZ207" s="468">
        <f t="shared" si="435"/>
        <v>20</v>
      </c>
      <c r="BA207" s="468">
        <f t="shared" si="435"/>
        <v>5</v>
      </c>
      <c r="BB207" s="468">
        <f t="shared" si="435"/>
        <v>5</v>
      </c>
      <c r="BC207" s="468">
        <f t="shared" si="435"/>
        <v>5</v>
      </c>
      <c r="BD207" s="469">
        <f t="shared" si="435"/>
        <v>5</v>
      </c>
      <c r="BE207" s="468">
        <f t="shared" si="435"/>
        <v>0</v>
      </c>
      <c r="BF207" s="468">
        <f t="shared" si="435"/>
        <v>10</v>
      </c>
      <c r="BG207" s="468">
        <f t="shared" si="435"/>
        <v>15</v>
      </c>
      <c r="BH207" s="468">
        <f t="shared" si="435"/>
        <v>30</v>
      </c>
      <c r="BI207" s="468">
        <f t="shared" si="435"/>
        <v>31</v>
      </c>
      <c r="BJ207" s="470">
        <f t="shared" si="435"/>
        <v>0</v>
      </c>
      <c r="BK207" s="430">
        <f t="shared" si="213"/>
        <v>178</v>
      </c>
      <c r="BL207" s="194"/>
      <c r="BM207" s="440"/>
      <c r="BN207" s="526" t="str">
        <f t="shared" si="419"/>
        <v>Fish Pattie</v>
      </c>
      <c r="BO207" s="538" t="str">
        <f t="shared" si="419"/>
        <v>SE5</v>
      </c>
      <c r="BP207" s="467">
        <f t="shared" ref="BP207:CE207" si="436">BP50+BP128</f>
        <v>0</v>
      </c>
      <c r="BQ207" s="468">
        <f t="shared" si="436"/>
        <v>0</v>
      </c>
      <c r="BR207" s="468">
        <f t="shared" si="436"/>
        <v>50</v>
      </c>
      <c r="BS207" s="468">
        <f t="shared" si="436"/>
        <v>0</v>
      </c>
      <c r="BT207" s="468">
        <f t="shared" si="436"/>
        <v>2</v>
      </c>
      <c r="BU207" s="468">
        <f t="shared" si="436"/>
        <v>20</v>
      </c>
      <c r="BV207" s="468">
        <f t="shared" si="436"/>
        <v>5</v>
      </c>
      <c r="BW207" s="468">
        <f t="shared" si="436"/>
        <v>5</v>
      </c>
      <c r="BX207" s="468">
        <f t="shared" si="436"/>
        <v>5</v>
      </c>
      <c r="BY207" s="469">
        <f t="shared" si="436"/>
        <v>5</v>
      </c>
      <c r="BZ207" s="468">
        <f t="shared" si="436"/>
        <v>0</v>
      </c>
      <c r="CA207" s="468">
        <f t="shared" si="436"/>
        <v>10</v>
      </c>
      <c r="CB207" s="468">
        <f t="shared" si="436"/>
        <v>10</v>
      </c>
      <c r="CC207" s="468">
        <f t="shared" si="436"/>
        <v>30</v>
      </c>
      <c r="CD207" s="468">
        <f t="shared" si="436"/>
        <v>26</v>
      </c>
      <c r="CE207" s="470">
        <f t="shared" si="436"/>
        <v>0</v>
      </c>
      <c r="CF207" s="430">
        <f t="shared" si="215"/>
        <v>168</v>
      </c>
      <c r="CG207" s="194"/>
      <c r="CH207" s="440"/>
      <c r="CI207" s="526" t="str">
        <f t="shared" si="421"/>
        <v>Fish Pattie</v>
      </c>
      <c r="CJ207" s="538" t="str">
        <f t="shared" si="421"/>
        <v>SE5</v>
      </c>
      <c r="CK207" s="467">
        <f t="shared" ref="CK207:CZ207" si="437">CK50+CK128</f>
        <v>0</v>
      </c>
      <c r="CL207" s="468">
        <f t="shared" si="437"/>
        <v>0</v>
      </c>
      <c r="CM207" s="468">
        <f t="shared" si="437"/>
        <v>0</v>
      </c>
      <c r="CN207" s="468">
        <f t="shared" si="437"/>
        <v>0</v>
      </c>
      <c r="CO207" s="468">
        <f t="shared" si="437"/>
        <v>0</v>
      </c>
      <c r="CP207" s="468">
        <f t="shared" si="437"/>
        <v>0</v>
      </c>
      <c r="CQ207" s="468">
        <f t="shared" si="437"/>
        <v>0</v>
      </c>
      <c r="CR207" s="468">
        <f t="shared" si="437"/>
        <v>30</v>
      </c>
      <c r="CS207" s="468">
        <f t="shared" si="437"/>
        <v>15</v>
      </c>
      <c r="CT207" s="469">
        <f t="shared" si="437"/>
        <v>15</v>
      </c>
      <c r="CU207" s="468">
        <f t="shared" si="437"/>
        <v>15</v>
      </c>
      <c r="CV207" s="468">
        <f t="shared" si="437"/>
        <v>40</v>
      </c>
      <c r="CW207" s="468">
        <f t="shared" si="437"/>
        <v>25</v>
      </c>
      <c r="CX207" s="468">
        <f t="shared" si="437"/>
        <v>25</v>
      </c>
      <c r="CY207" s="468">
        <f t="shared" si="437"/>
        <v>20</v>
      </c>
      <c r="CZ207" s="470">
        <f t="shared" si="437"/>
        <v>0</v>
      </c>
      <c r="DA207" s="430">
        <f t="shared" si="217"/>
        <v>185</v>
      </c>
      <c r="DB207" s="194"/>
      <c r="DC207" s="5"/>
      <c r="DG207" s="5"/>
      <c r="DH207" s="5"/>
      <c r="DI207" s="5"/>
      <c r="DJ207" s="5"/>
      <c r="DK207" s="5"/>
      <c r="DL207" s="5"/>
      <c r="DM207" s="5"/>
      <c r="DN207" s="5"/>
      <c r="DO207" s="5"/>
      <c r="DP207" s="5"/>
      <c r="DQ207" s="5"/>
      <c r="DR207" s="5"/>
      <c r="DS207" s="5"/>
      <c r="DT207" s="5"/>
      <c r="DU207" s="5"/>
      <c r="DW207" s="5"/>
      <c r="EA207" s="5"/>
      <c r="EB207" s="5"/>
      <c r="EC207" s="5"/>
      <c r="ED207" s="5"/>
      <c r="EE207" s="5"/>
      <c r="EF207" s="5"/>
      <c r="EG207" s="5"/>
      <c r="EH207" s="5"/>
      <c r="EI207" s="5"/>
      <c r="EJ207" s="5"/>
      <c r="EK207" s="5"/>
      <c r="EL207" s="5"/>
      <c r="EM207" s="5"/>
      <c r="EN207" s="5"/>
      <c r="EO207" s="5"/>
      <c r="EQ207" s="5"/>
      <c r="EU207" s="5"/>
      <c r="EV207" s="5"/>
      <c r="EW207" s="5"/>
      <c r="EX207" s="5"/>
      <c r="EY207" s="5"/>
      <c r="EZ207" s="5"/>
      <c r="FA207" s="5"/>
      <c r="FB207" s="5"/>
      <c r="FC207" s="5"/>
      <c r="FD207" s="5"/>
      <c r="FE207" s="5"/>
      <c r="FF207" s="5"/>
      <c r="FG207" s="5"/>
      <c r="FH207" s="5"/>
      <c r="FI207" s="5"/>
    </row>
    <row r="208" spans="1:165" ht="20.100000000000001" customHeight="1" x14ac:dyDescent="0.25">
      <c r="A208" s="449"/>
      <c r="B208" s="528" t="str">
        <f t="shared" si="413"/>
        <v>Stuffed Chillie</v>
      </c>
      <c r="C208" s="538" t="str">
        <f t="shared" si="413"/>
        <v>SE6</v>
      </c>
      <c r="D208" s="467">
        <f t="shared" ref="D208:S208" si="438">D51+D129</f>
        <v>0</v>
      </c>
      <c r="E208" s="468">
        <f t="shared" si="438"/>
        <v>0</v>
      </c>
      <c r="F208" s="468">
        <f t="shared" si="438"/>
        <v>0</v>
      </c>
      <c r="G208" s="468">
        <f t="shared" si="438"/>
        <v>0</v>
      </c>
      <c r="H208" s="468">
        <f t="shared" si="438"/>
        <v>0</v>
      </c>
      <c r="I208" s="468">
        <f t="shared" si="438"/>
        <v>0</v>
      </c>
      <c r="J208" s="468">
        <f t="shared" si="438"/>
        <v>0</v>
      </c>
      <c r="K208" s="468">
        <f t="shared" si="438"/>
        <v>0</v>
      </c>
      <c r="L208" s="468">
        <f t="shared" si="438"/>
        <v>0</v>
      </c>
      <c r="M208" s="468">
        <f t="shared" si="438"/>
        <v>0</v>
      </c>
      <c r="N208" s="468">
        <f t="shared" si="438"/>
        <v>0</v>
      </c>
      <c r="O208" s="468">
        <f t="shared" si="438"/>
        <v>0</v>
      </c>
      <c r="P208" s="468">
        <f t="shared" si="438"/>
        <v>0</v>
      </c>
      <c r="Q208" s="468">
        <f t="shared" si="438"/>
        <v>5</v>
      </c>
      <c r="R208" s="468">
        <f t="shared" si="438"/>
        <v>5</v>
      </c>
      <c r="S208" s="470">
        <f t="shared" si="438"/>
        <v>0</v>
      </c>
      <c r="T208" s="430">
        <f t="shared" si="209"/>
        <v>10</v>
      </c>
      <c r="U208" s="194"/>
      <c r="W208" s="440"/>
      <c r="X208" s="528" t="str">
        <f t="shared" si="415"/>
        <v>Stuffed Chillie</v>
      </c>
      <c r="Y208" s="538" t="str">
        <f t="shared" si="415"/>
        <v>SE6</v>
      </c>
      <c r="Z208" s="467">
        <f t="shared" ref="Z208:AO208" si="439">Z51+Z129</f>
        <v>0</v>
      </c>
      <c r="AA208" s="468">
        <f t="shared" si="439"/>
        <v>0</v>
      </c>
      <c r="AB208" s="468">
        <f t="shared" si="439"/>
        <v>0</v>
      </c>
      <c r="AC208" s="468">
        <f t="shared" si="439"/>
        <v>0</v>
      </c>
      <c r="AD208" s="468">
        <f t="shared" si="439"/>
        <v>0</v>
      </c>
      <c r="AE208" s="468">
        <f t="shared" si="439"/>
        <v>0</v>
      </c>
      <c r="AF208" s="468">
        <f t="shared" si="439"/>
        <v>0</v>
      </c>
      <c r="AG208" s="468">
        <f t="shared" si="439"/>
        <v>0</v>
      </c>
      <c r="AH208" s="468">
        <f t="shared" si="439"/>
        <v>0</v>
      </c>
      <c r="AI208" s="468">
        <f t="shared" si="439"/>
        <v>0</v>
      </c>
      <c r="AJ208" s="468">
        <f t="shared" si="439"/>
        <v>0</v>
      </c>
      <c r="AK208" s="468">
        <f t="shared" si="439"/>
        <v>0</v>
      </c>
      <c r="AL208" s="468">
        <f t="shared" si="439"/>
        <v>0</v>
      </c>
      <c r="AM208" s="468">
        <f t="shared" si="439"/>
        <v>5</v>
      </c>
      <c r="AN208" s="468">
        <f t="shared" si="439"/>
        <v>5</v>
      </c>
      <c r="AO208" s="470">
        <f t="shared" si="439"/>
        <v>0</v>
      </c>
      <c r="AP208" s="430">
        <f t="shared" si="211"/>
        <v>10</v>
      </c>
      <c r="AQ208" s="194"/>
      <c r="AR208" s="440"/>
      <c r="AS208" s="528" t="str">
        <f t="shared" si="417"/>
        <v>Stuffed Chillie</v>
      </c>
      <c r="AT208" s="538" t="str">
        <f t="shared" si="417"/>
        <v>SE6</v>
      </c>
      <c r="AU208" s="467">
        <f t="shared" ref="AU208:BJ208" si="440">AU51+AU129</f>
        <v>0</v>
      </c>
      <c r="AV208" s="468">
        <f t="shared" si="440"/>
        <v>0</v>
      </c>
      <c r="AW208" s="468">
        <f t="shared" si="440"/>
        <v>0</v>
      </c>
      <c r="AX208" s="468">
        <f t="shared" si="440"/>
        <v>0</v>
      </c>
      <c r="AY208" s="468">
        <f t="shared" si="440"/>
        <v>0</v>
      </c>
      <c r="AZ208" s="468">
        <f t="shared" si="440"/>
        <v>0</v>
      </c>
      <c r="BA208" s="468">
        <f t="shared" si="440"/>
        <v>0</v>
      </c>
      <c r="BB208" s="468">
        <f t="shared" si="440"/>
        <v>0</v>
      </c>
      <c r="BC208" s="468">
        <f t="shared" si="440"/>
        <v>0</v>
      </c>
      <c r="BD208" s="468">
        <f t="shared" si="440"/>
        <v>0</v>
      </c>
      <c r="BE208" s="468">
        <f t="shared" si="440"/>
        <v>0</v>
      </c>
      <c r="BF208" s="468">
        <f t="shared" si="440"/>
        <v>0</v>
      </c>
      <c r="BG208" s="468">
        <f t="shared" si="440"/>
        <v>0</v>
      </c>
      <c r="BH208" s="468">
        <f t="shared" si="440"/>
        <v>5</v>
      </c>
      <c r="BI208" s="468">
        <f t="shared" si="440"/>
        <v>5</v>
      </c>
      <c r="BJ208" s="470">
        <f t="shared" si="440"/>
        <v>0</v>
      </c>
      <c r="BK208" s="430">
        <f t="shared" si="213"/>
        <v>10</v>
      </c>
      <c r="BL208" s="194"/>
      <c r="BM208" s="440"/>
      <c r="BN208" s="528" t="str">
        <f t="shared" si="419"/>
        <v>Stuffed Chillie</v>
      </c>
      <c r="BO208" s="538" t="str">
        <f t="shared" si="419"/>
        <v>SE6</v>
      </c>
      <c r="BP208" s="467">
        <f t="shared" ref="BP208:CE208" si="441">BP51+BP129</f>
        <v>0</v>
      </c>
      <c r="BQ208" s="468">
        <f t="shared" si="441"/>
        <v>0</v>
      </c>
      <c r="BR208" s="468">
        <f t="shared" si="441"/>
        <v>0</v>
      </c>
      <c r="BS208" s="468">
        <f t="shared" si="441"/>
        <v>0</v>
      </c>
      <c r="BT208" s="468">
        <f t="shared" si="441"/>
        <v>0</v>
      </c>
      <c r="BU208" s="468">
        <f t="shared" si="441"/>
        <v>0</v>
      </c>
      <c r="BV208" s="468">
        <f t="shared" si="441"/>
        <v>0</v>
      </c>
      <c r="BW208" s="468">
        <f t="shared" si="441"/>
        <v>0</v>
      </c>
      <c r="BX208" s="468">
        <f t="shared" si="441"/>
        <v>0</v>
      </c>
      <c r="BY208" s="468">
        <f t="shared" si="441"/>
        <v>0</v>
      </c>
      <c r="BZ208" s="468">
        <f t="shared" si="441"/>
        <v>0</v>
      </c>
      <c r="CA208" s="468">
        <f t="shared" si="441"/>
        <v>0</v>
      </c>
      <c r="CB208" s="468">
        <f t="shared" si="441"/>
        <v>0</v>
      </c>
      <c r="CC208" s="468">
        <f t="shared" si="441"/>
        <v>5</v>
      </c>
      <c r="CD208" s="468">
        <f t="shared" si="441"/>
        <v>5</v>
      </c>
      <c r="CE208" s="470">
        <f t="shared" si="441"/>
        <v>0</v>
      </c>
      <c r="CF208" s="430">
        <f t="shared" si="215"/>
        <v>10</v>
      </c>
      <c r="CG208" s="194"/>
      <c r="CH208" s="440"/>
      <c r="CI208" s="528" t="str">
        <f t="shared" si="421"/>
        <v>Stuffed Chillie</v>
      </c>
      <c r="CJ208" s="538" t="str">
        <f t="shared" si="421"/>
        <v>SE6</v>
      </c>
      <c r="CK208" s="467">
        <f t="shared" ref="CK208:CZ208" si="442">CK51+CK129</f>
        <v>0</v>
      </c>
      <c r="CL208" s="468">
        <f t="shared" si="442"/>
        <v>0</v>
      </c>
      <c r="CM208" s="468">
        <f t="shared" si="442"/>
        <v>0</v>
      </c>
      <c r="CN208" s="468">
        <f t="shared" si="442"/>
        <v>0</v>
      </c>
      <c r="CO208" s="468">
        <f t="shared" si="442"/>
        <v>0</v>
      </c>
      <c r="CP208" s="468">
        <f t="shared" si="442"/>
        <v>0</v>
      </c>
      <c r="CQ208" s="468">
        <f t="shared" si="442"/>
        <v>0</v>
      </c>
      <c r="CR208" s="468">
        <f t="shared" si="442"/>
        <v>0</v>
      </c>
      <c r="CS208" s="468">
        <f t="shared" si="442"/>
        <v>0</v>
      </c>
      <c r="CT208" s="468">
        <f t="shared" si="442"/>
        <v>0</v>
      </c>
      <c r="CU208" s="468">
        <f t="shared" si="442"/>
        <v>0</v>
      </c>
      <c r="CV208" s="468">
        <f t="shared" si="442"/>
        <v>0</v>
      </c>
      <c r="CW208" s="468">
        <f t="shared" si="442"/>
        <v>0</v>
      </c>
      <c r="CX208" s="468">
        <f t="shared" si="442"/>
        <v>0</v>
      </c>
      <c r="CY208" s="468">
        <f t="shared" si="442"/>
        <v>0</v>
      </c>
      <c r="CZ208" s="470">
        <f t="shared" si="442"/>
        <v>0</v>
      </c>
      <c r="DA208" s="430">
        <f t="shared" si="217"/>
        <v>0</v>
      </c>
      <c r="DB208" s="194"/>
      <c r="DC208" s="5"/>
      <c r="DG208" s="5"/>
      <c r="DH208" s="5"/>
      <c r="DI208" s="5"/>
      <c r="DJ208" s="5"/>
      <c r="DK208" s="5"/>
      <c r="DL208" s="5"/>
      <c r="DM208" s="5"/>
      <c r="DN208" s="5"/>
      <c r="DO208" s="5"/>
      <c r="DP208" s="5"/>
      <c r="DQ208" s="5"/>
      <c r="DR208" s="5"/>
      <c r="DS208" s="5"/>
      <c r="DT208" s="5"/>
      <c r="DU208" s="5"/>
      <c r="DW208" s="5"/>
      <c r="EA208" s="5"/>
      <c r="EB208" s="5"/>
      <c r="EC208" s="5"/>
      <c r="ED208" s="5"/>
      <c r="EE208" s="5"/>
      <c r="EF208" s="5"/>
      <c r="EG208" s="5"/>
      <c r="EH208" s="5"/>
      <c r="EI208" s="5"/>
      <c r="EJ208" s="5"/>
      <c r="EK208" s="5"/>
      <c r="EL208" s="5"/>
      <c r="EM208" s="5"/>
      <c r="EN208" s="5"/>
      <c r="EO208" s="5"/>
      <c r="EQ208" s="5"/>
      <c r="EU208" s="5"/>
      <c r="EV208" s="5"/>
      <c r="EW208" s="5"/>
      <c r="EX208" s="5"/>
      <c r="EY208" s="5"/>
      <c r="EZ208" s="5"/>
      <c r="FA208" s="5"/>
      <c r="FB208" s="5"/>
      <c r="FC208" s="5"/>
      <c r="FD208" s="5"/>
      <c r="FE208" s="5"/>
      <c r="FF208" s="5"/>
      <c r="FG208" s="5"/>
      <c r="FH208" s="5"/>
      <c r="FI208" s="5"/>
    </row>
    <row r="209" spans="1:165" ht="20.100000000000001" customHeight="1" x14ac:dyDescent="0.25">
      <c r="A209" s="449"/>
      <c r="B209" s="526" t="str">
        <f t="shared" si="413"/>
        <v>Vegetable Chinese Roll</v>
      </c>
      <c r="C209" s="538" t="str">
        <f t="shared" si="413"/>
        <v>SE7</v>
      </c>
      <c r="D209" s="467">
        <f t="shared" ref="D209:S209" si="443">D52+D130</f>
        <v>0</v>
      </c>
      <c r="E209" s="468">
        <f t="shared" si="443"/>
        <v>0</v>
      </c>
      <c r="F209" s="468">
        <f t="shared" si="443"/>
        <v>0</v>
      </c>
      <c r="G209" s="468">
        <f t="shared" si="443"/>
        <v>0</v>
      </c>
      <c r="H209" s="468">
        <f t="shared" si="443"/>
        <v>0</v>
      </c>
      <c r="I209" s="468">
        <f t="shared" si="443"/>
        <v>3</v>
      </c>
      <c r="J209" s="468">
        <f t="shared" si="443"/>
        <v>0</v>
      </c>
      <c r="K209" s="468">
        <f t="shared" si="443"/>
        <v>0</v>
      </c>
      <c r="L209" s="468">
        <f t="shared" si="443"/>
        <v>0</v>
      </c>
      <c r="M209" s="469">
        <f t="shared" si="443"/>
        <v>0</v>
      </c>
      <c r="N209" s="468">
        <f t="shared" si="443"/>
        <v>0</v>
      </c>
      <c r="O209" s="468">
        <f t="shared" si="443"/>
        <v>5</v>
      </c>
      <c r="P209" s="468">
        <f t="shared" si="443"/>
        <v>5</v>
      </c>
      <c r="Q209" s="468">
        <f t="shared" si="443"/>
        <v>5</v>
      </c>
      <c r="R209" s="468">
        <f t="shared" si="443"/>
        <v>7</v>
      </c>
      <c r="S209" s="470">
        <f t="shared" si="443"/>
        <v>0</v>
      </c>
      <c r="T209" s="430">
        <f t="shared" si="209"/>
        <v>25</v>
      </c>
      <c r="U209" s="194"/>
      <c r="W209" s="440"/>
      <c r="X209" s="526" t="str">
        <f t="shared" si="415"/>
        <v>Vegetable Chinese Roll</v>
      </c>
      <c r="Y209" s="538" t="str">
        <f t="shared" si="415"/>
        <v>SE7</v>
      </c>
      <c r="Z209" s="467">
        <f t="shared" ref="Z209:AO209" si="444">Z52+Z130</f>
        <v>0</v>
      </c>
      <c r="AA209" s="468">
        <f t="shared" si="444"/>
        <v>0</v>
      </c>
      <c r="AB209" s="468">
        <f t="shared" si="444"/>
        <v>0</v>
      </c>
      <c r="AC209" s="468">
        <f t="shared" si="444"/>
        <v>0</v>
      </c>
      <c r="AD209" s="468">
        <f t="shared" si="444"/>
        <v>0</v>
      </c>
      <c r="AE209" s="468">
        <f t="shared" si="444"/>
        <v>3</v>
      </c>
      <c r="AF209" s="468">
        <f t="shared" si="444"/>
        <v>0</v>
      </c>
      <c r="AG209" s="468">
        <f t="shared" si="444"/>
        <v>0</v>
      </c>
      <c r="AH209" s="468">
        <f t="shared" si="444"/>
        <v>0</v>
      </c>
      <c r="AI209" s="469">
        <f t="shared" si="444"/>
        <v>0</v>
      </c>
      <c r="AJ209" s="468">
        <f t="shared" si="444"/>
        <v>0</v>
      </c>
      <c r="AK209" s="468">
        <f t="shared" si="444"/>
        <v>5</v>
      </c>
      <c r="AL209" s="468">
        <f t="shared" si="444"/>
        <v>5</v>
      </c>
      <c r="AM209" s="468">
        <f t="shared" si="444"/>
        <v>5</v>
      </c>
      <c r="AN209" s="468">
        <f t="shared" si="444"/>
        <v>7</v>
      </c>
      <c r="AO209" s="470">
        <f t="shared" si="444"/>
        <v>0</v>
      </c>
      <c r="AP209" s="430">
        <f t="shared" si="211"/>
        <v>25</v>
      </c>
      <c r="AQ209" s="194"/>
      <c r="AR209" s="440"/>
      <c r="AS209" s="526" t="str">
        <f t="shared" si="417"/>
        <v>Vegetable Chinese Roll</v>
      </c>
      <c r="AT209" s="538" t="str">
        <f t="shared" si="417"/>
        <v>SE7</v>
      </c>
      <c r="AU209" s="467">
        <f t="shared" ref="AU209:BJ209" si="445">AU52+AU130</f>
        <v>0</v>
      </c>
      <c r="AV209" s="468">
        <f t="shared" si="445"/>
        <v>0</v>
      </c>
      <c r="AW209" s="468">
        <f t="shared" si="445"/>
        <v>0</v>
      </c>
      <c r="AX209" s="468">
        <f t="shared" si="445"/>
        <v>0</v>
      </c>
      <c r="AY209" s="468">
        <f t="shared" si="445"/>
        <v>0</v>
      </c>
      <c r="AZ209" s="468">
        <f t="shared" si="445"/>
        <v>5</v>
      </c>
      <c r="BA209" s="468">
        <f t="shared" si="445"/>
        <v>0</v>
      </c>
      <c r="BB209" s="468">
        <f t="shared" si="445"/>
        <v>0</v>
      </c>
      <c r="BC209" s="468">
        <f t="shared" si="445"/>
        <v>0</v>
      </c>
      <c r="BD209" s="469">
        <f t="shared" si="445"/>
        <v>0</v>
      </c>
      <c r="BE209" s="468">
        <f t="shared" si="445"/>
        <v>0</v>
      </c>
      <c r="BF209" s="468">
        <f t="shared" si="445"/>
        <v>5</v>
      </c>
      <c r="BG209" s="468">
        <f t="shared" si="445"/>
        <v>5</v>
      </c>
      <c r="BH209" s="468">
        <f t="shared" si="445"/>
        <v>5</v>
      </c>
      <c r="BI209" s="468">
        <f t="shared" si="445"/>
        <v>5</v>
      </c>
      <c r="BJ209" s="470">
        <f t="shared" si="445"/>
        <v>0</v>
      </c>
      <c r="BK209" s="430">
        <f t="shared" si="213"/>
        <v>25</v>
      </c>
      <c r="BL209" s="194"/>
      <c r="BM209" s="440"/>
      <c r="BN209" s="526" t="str">
        <f t="shared" si="419"/>
        <v>Vegetable Chinese Roll</v>
      </c>
      <c r="BO209" s="538" t="str">
        <f t="shared" si="419"/>
        <v>SE7</v>
      </c>
      <c r="BP209" s="467">
        <f t="shared" ref="BP209:CE209" si="446">BP52+BP130</f>
        <v>0</v>
      </c>
      <c r="BQ209" s="468">
        <f t="shared" si="446"/>
        <v>0</v>
      </c>
      <c r="BR209" s="468">
        <f t="shared" si="446"/>
        <v>0</v>
      </c>
      <c r="BS209" s="468">
        <f t="shared" si="446"/>
        <v>0</v>
      </c>
      <c r="BT209" s="468">
        <f t="shared" si="446"/>
        <v>0</v>
      </c>
      <c r="BU209" s="468">
        <f t="shared" si="446"/>
        <v>5</v>
      </c>
      <c r="BV209" s="468">
        <f t="shared" si="446"/>
        <v>0</v>
      </c>
      <c r="BW209" s="468">
        <f t="shared" si="446"/>
        <v>0</v>
      </c>
      <c r="BX209" s="468">
        <f t="shared" si="446"/>
        <v>0</v>
      </c>
      <c r="BY209" s="469">
        <f t="shared" si="446"/>
        <v>0</v>
      </c>
      <c r="BZ209" s="468">
        <f t="shared" si="446"/>
        <v>0</v>
      </c>
      <c r="CA209" s="468">
        <f t="shared" si="446"/>
        <v>5</v>
      </c>
      <c r="CB209" s="468">
        <f t="shared" si="446"/>
        <v>5</v>
      </c>
      <c r="CC209" s="468">
        <f t="shared" si="446"/>
        <v>5</v>
      </c>
      <c r="CD209" s="468">
        <f t="shared" si="446"/>
        <v>5</v>
      </c>
      <c r="CE209" s="470">
        <f t="shared" si="446"/>
        <v>0</v>
      </c>
      <c r="CF209" s="430">
        <f t="shared" si="215"/>
        <v>25</v>
      </c>
      <c r="CG209" s="194"/>
      <c r="CH209" s="440"/>
      <c r="CI209" s="526" t="str">
        <f t="shared" si="421"/>
        <v>Vegetable Chinese Roll</v>
      </c>
      <c r="CJ209" s="538" t="str">
        <f t="shared" si="421"/>
        <v>SE7</v>
      </c>
      <c r="CK209" s="467">
        <f t="shared" ref="CK209:CZ209" si="447">CK52+CK130</f>
        <v>0</v>
      </c>
      <c r="CL209" s="468">
        <f t="shared" si="447"/>
        <v>0</v>
      </c>
      <c r="CM209" s="468">
        <f t="shared" si="447"/>
        <v>0</v>
      </c>
      <c r="CN209" s="468">
        <f t="shared" si="447"/>
        <v>0</v>
      </c>
      <c r="CO209" s="468">
        <f t="shared" si="447"/>
        <v>0</v>
      </c>
      <c r="CP209" s="468">
        <f t="shared" si="447"/>
        <v>0</v>
      </c>
      <c r="CQ209" s="468">
        <f t="shared" si="447"/>
        <v>0</v>
      </c>
      <c r="CR209" s="468">
        <f t="shared" si="447"/>
        <v>0</v>
      </c>
      <c r="CS209" s="468">
        <f t="shared" si="447"/>
        <v>0</v>
      </c>
      <c r="CT209" s="469">
        <f t="shared" si="447"/>
        <v>0</v>
      </c>
      <c r="CU209" s="468">
        <f t="shared" si="447"/>
        <v>0</v>
      </c>
      <c r="CV209" s="468">
        <f t="shared" si="447"/>
        <v>0</v>
      </c>
      <c r="CW209" s="468">
        <f t="shared" si="447"/>
        <v>0</v>
      </c>
      <c r="CX209" s="468">
        <f t="shared" si="447"/>
        <v>0</v>
      </c>
      <c r="CY209" s="468">
        <f t="shared" si="447"/>
        <v>0</v>
      </c>
      <c r="CZ209" s="470">
        <f t="shared" si="447"/>
        <v>0</v>
      </c>
      <c r="DA209" s="430">
        <f t="shared" si="217"/>
        <v>0</v>
      </c>
      <c r="DB209" s="194"/>
      <c r="DC209" s="5"/>
      <c r="DG209" s="5"/>
      <c r="DH209" s="5"/>
      <c r="DI209" s="5"/>
      <c r="DJ209" s="5"/>
      <c r="DK209" s="5"/>
      <c r="DL209" s="5"/>
      <c r="DM209" s="5"/>
      <c r="DN209" s="5"/>
      <c r="DO209" s="5"/>
      <c r="DP209" s="5"/>
      <c r="DQ209" s="5"/>
      <c r="DR209" s="5"/>
      <c r="DS209" s="5"/>
      <c r="DT209" s="5"/>
      <c r="DU209" s="5"/>
      <c r="DW209" s="5"/>
      <c r="EA209" s="5"/>
      <c r="EB209" s="5"/>
      <c r="EC209" s="5"/>
      <c r="ED209" s="5"/>
      <c r="EE209" s="5"/>
      <c r="EF209" s="5"/>
      <c r="EG209" s="5"/>
      <c r="EH209" s="5"/>
      <c r="EI209" s="5"/>
      <c r="EJ209" s="5"/>
      <c r="EK209" s="5"/>
      <c r="EL209" s="5"/>
      <c r="EM209" s="5"/>
      <c r="EN209" s="5"/>
      <c r="EO209" s="5"/>
      <c r="EQ209" s="5"/>
      <c r="EU209" s="5"/>
      <c r="EV209" s="5"/>
      <c r="EW209" s="5"/>
      <c r="EX209" s="5"/>
      <c r="EY209" s="5"/>
      <c r="EZ209" s="5"/>
      <c r="FA209" s="5"/>
      <c r="FB209" s="5"/>
      <c r="FC209" s="5"/>
      <c r="FD209" s="5"/>
      <c r="FE209" s="5"/>
      <c r="FF209" s="5"/>
      <c r="FG209" s="5"/>
      <c r="FH209" s="5"/>
      <c r="FI209" s="5"/>
    </row>
    <row r="210" spans="1:165" ht="20.100000000000001" customHeight="1" x14ac:dyDescent="0.25">
      <c r="A210" s="449"/>
      <c r="B210" s="526" t="str">
        <f t="shared" si="413"/>
        <v>Fish Chinese Roll</v>
      </c>
      <c r="C210" s="538" t="str">
        <f t="shared" si="413"/>
        <v>SE8</v>
      </c>
      <c r="D210" s="467">
        <f t="shared" ref="D210:S210" si="448">D53+D131</f>
        <v>0</v>
      </c>
      <c r="E210" s="468">
        <f t="shared" si="448"/>
        <v>0</v>
      </c>
      <c r="F210" s="468">
        <f t="shared" si="448"/>
        <v>200</v>
      </c>
      <c r="G210" s="468">
        <f t="shared" si="448"/>
        <v>0</v>
      </c>
      <c r="H210" s="468">
        <f t="shared" si="448"/>
        <v>5</v>
      </c>
      <c r="I210" s="468">
        <f t="shared" si="448"/>
        <v>10</v>
      </c>
      <c r="J210" s="468">
        <f t="shared" si="448"/>
        <v>5</v>
      </c>
      <c r="K210" s="468">
        <f t="shared" si="448"/>
        <v>5</v>
      </c>
      <c r="L210" s="468">
        <f t="shared" si="448"/>
        <v>5</v>
      </c>
      <c r="M210" s="469">
        <f t="shared" si="448"/>
        <v>10</v>
      </c>
      <c r="N210" s="468">
        <f t="shared" si="448"/>
        <v>0</v>
      </c>
      <c r="O210" s="468">
        <f t="shared" si="448"/>
        <v>10</v>
      </c>
      <c r="P210" s="468">
        <f t="shared" si="448"/>
        <v>30</v>
      </c>
      <c r="Q210" s="468">
        <f t="shared" si="448"/>
        <v>40</v>
      </c>
      <c r="R210" s="468">
        <f t="shared" si="448"/>
        <v>40</v>
      </c>
      <c r="S210" s="470">
        <f t="shared" si="448"/>
        <v>0</v>
      </c>
      <c r="T210" s="430">
        <f t="shared" si="209"/>
        <v>360</v>
      </c>
      <c r="U210" s="194"/>
      <c r="W210" s="440"/>
      <c r="X210" s="526" t="str">
        <f t="shared" si="415"/>
        <v>Fish Chinese Roll</v>
      </c>
      <c r="Y210" s="538" t="str">
        <f t="shared" si="415"/>
        <v>SE8</v>
      </c>
      <c r="Z210" s="467">
        <f t="shared" ref="Z210:AO210" si="449">Z53+Z131</f>
        <v>0</v>
      </c>
      <c r="AA210" s="468">
        <f t="shared" si="449"/>
        <v>0</v>
      </c>
      <c r="AB210" s="468">
        <f t="shared" si="449"/>
        <v>200</v>
      </c>
      <c r="AC210" s="468">
        <f t="shared" si="449"/>
        <v>0</v>
      </c>
      <c r="AD210" s="468">
        <f t="shared" si="449"/>
        <v>5</v>
      </c>
      <c r="AE210" s="468">
        <f t="shared" si="449"/>
        <v>10</v>
      </c>
      <c r="AF210" s="468">
        <f t="shared" si="449"/>
        <v>5</v>
      </c>
      <c r="AG210" s="468">
        <f t="shared" si="449"/>
        <v>5</v>
      </c>
      <c r="AH210" s="468">
        <f t="shared" si="449"/>
        <v>5</v>
      </c>
      <c r="AI210" s="469">
        <f t="shared" si="449"/>
        <v>10</v>
      </c>
      <c r="AJ210" s="468">
        <f t="shared" si="449"/>
        <v>0</v>
      </c>
      <c r="AK210" s="468">
        <f t="shared" si="449"/>
        <v>10</v>
      </c>
      <c r="AL210" s="468">
        <f t="shared" si="449"/>
        <v>30</v>
      </c>
      <c r="AM210" s="468">
        <f t="shared" si="449"/>
        <v>55</v>
      </c>
      <c r="AN210" s="468">
        <f t="shared" si="449"/>
        <v>40</v>
      </c>
      <c r="AO210" s="470">
        <f t="shared" si="449"/>
        <v>0</v>
      </c>
      <c r="AP210" s="430">
        <f t="shared" si="211"/>
        <v>375</v>
      </c>
      <c r="AQ210" s="194"/>
      <c r="AR210" s="440"/>
      <c r="AS210" s="526" t="str">
        <f t="shared" si="417"/>
        <v>Fish Chinese Roll</v>
      </c>
      <c r="AT210" s="538" t="str">
        <f t="shared" si="417"/>
        <v>SE8</v>
      </c>
      <c r="AU210" s="467">
        <f t="shared" ref="AU210:BJ210" si="450">AU53+AU131</f>
        <v>0</v>
      </c>
      <c r="AV210" s="468">
        <f t="shared" si="450"/>
        <v>0</v>
      </c>
      <c r="AW210" s="468">
        <f t="shared" si="450"/>
        <v>200</v>
      </c>
      <c r="AX210" s="468">
        <f t="shared" si="450"/>
        <v>0</v>
      </c>
      <c r="AY210" s="468">
        <f t="shared" si="450"/>
        <v>5</v>
      </c>
      <c r="AZ210" s="468">
        <f t="shared" si="450"/>
        <v>20</v>
      </c>
      <c r="BA210" s="468">
        <f t="shared" si="450"/>
        <v>5</v>
      </c>
      <c r="BB210" s="468">
        <f t="shared" si="450"/>
        <v>5</v>
      </c>
      <c r="BC210" s="468">
        <f t="shared" si="450"/>
        <v>5</v>
      </c>
      <c r="BD210" s="469">
        <f t="shared" si="450"/>
        <v>10</v>
      </c>
      <c r="BE210" s="468">
        <f t="shared" si="450"/>
        <v>0</v>
      </c>
      <c r="BF210" s="468">
        <f t="shared" si="450"/>
        <v>20</v>
      </c>
      <c r="BG210" s="468">
        <f t="shared" si="450"/>
        <v>35</v>
      </c>
      <c r="BH210" s="468">
        <f t="shared" si="450"/>
        <v>45</v>
      </c>
      <c r="BI210" s="468">
        <f t="shared" si="450"/>
        <v>30</v>
      </c>
      <c r="BJ210" s="470">
        <f t="shared" si="450"/>
        <v>0</v>
      </c>
      <c r="BK210" s="430">
        <f t="shared" si="213"/>
        <v>380</v>
      </c>
      <c r="BL210" s="194"/>
      <c r="BM210" s="440"/>
      <c r="BN210" s="526" t="str">
        <f t="shared" si="419"/>
        <v>Fish Chinese Roll</v>
      </c>
      <c r="BO210" s="538" t="str">
        <f t="shared" si="419"/>
        <v>SE8</v>
      </c>
      <c r="BP210" s="467">
        <f t="shared" ref="BP210:CE210" si="451">BP53+BP131</f>
        <v>0</v>
      </c>
      <c r="BQ210" s="468">
        <f t="shared" si="451"/>
        <v>0</v>
      </c>
      <c r="BR210" s="468">
        <f t="shared" si="451"/>
        <v>200</v>
      </c>
      <c r="BS210" s="468">
        <f t="shared" si="451"/>
        <v>0</v>
      </c>
      <c r="BT210" s="468">
        <f t="shared" si="451"/>
        <v>5</v>
      </c>
      <c r="BU210" s="468">
        <f t="shared" si="451"/>
        <v>20</v>
      </c>
      <c r="BV210" s="468">
        <f t="shared" si="451"/>
        <v>5</v>
      </c>
      <c r="BW210" s="468">
        <f t="shared" si="451"/>
        <v>5</v>
      </c>
      <c r="BX210" s="468">
        <f t="shared" si="451"/>
        <v>5</v>
      </c>
      <c r="BY210" s="469">
        <f t="shared" si="451"/>
        <v>10</v>
      </c>
      <c r="BZ210" s="468">
        <f t="shared" si="451"/>
        <v>0</v>
      </c>
      <c r="CA210" s="468">
        <f t="shared" si="451"/>
        <v>15</v>
      </c>
      <c r="CB210" s="468">
        <f t="shared" si="451"/>
        <v>15</v>
      </c>
      <c r="CC210" s="468">
        <f t="shared" si="451"/>
        <v>30</v>
      </c>
      <c r="CD210" s="468">
        <f t="shared" si="451"/>
        <v>20</v>
      </c>
      <c r="CE210" s="470">
        <f t="shared" si="451"/>
        <v>0</v>
      </c>
      <c r="CF210" s="430">
        <f t="shared" si="215"/>
        <v>330</v>
      </c>
      <c r="CG210" s="194"/>
      <c r="CH210" s="440"/>
      <c r="CI210" s="526" t="str">
        <f t="shared" si="421"/>
        <v>Fish Chinese Roll</v>
      </c>
      <c r="CJ210" s="538" t="str">
        <f t="shared" si="421"/>
        <v>SE8</v>
      </c>
      <c r="CK210" s="467">
        <f t="shared" ref="CK210:CZ210" si="452">CK53+CK131</f>
        <v>0</v>
      </c>
      <c r="CL210" s="468">
        <f t="shared" si="452"/>
        <v>0</v>
      </c>
      <c r="CM210" s="468">
        <f t="shared" si="452"/>
        <v>0</v>
      </c>
      <c r="CN210" s="468">
        <f t="shared" si="452"/>
        <v>0</v>
      </c>
      <c r="CO210" s="468">
        <f t="shared" si="452"/>
        <v>0</v>
      </c>
      <c r="CP210" s="468">
        <f t="shared" si="452"/>
        <v>0</v>
      </c>
      <c r="CQ210" s="468">
        <f t="shared" si="452"/>
        <v>0</v>
      </c>
      <c r="CR210" s="468">
        <f t="shared" si="452"/>
        <v>140</v>
      </c>
      <c r="CS210" s="468">
        <f t="shared" si="452"/>
        <v>50</v>
      </c>
      <c r="CT210" s="469">
        <f t="shared" si="452"/>
        <v>40</v>
      </c>
      <c r="CU210" s="468">
        <f t="shared" si="452"/>
        <v>40</v>
      </c>
      <c r="CV210" s="468">
        <f t="shared" si="452"/>
        <v>140</v>
      </c>
      <c r="CW210" s="468">
        <f t="shared" si="452"/>
        <v>70</v>
      </c>
      <c r="CX210" s="468">
        <f t="shared" si="452"/>
        <v>80</v>
      </c>
      <c r="CY210" s="468">
        <f t="shared" si="452"/>
        <v>110</v>
      </c>
      <c r="CZ210" s="470">
        <f t="shared" si="452"/>
        <v>0</v>
      </c>
      <c r="DA210" s="430">
        <f t="shared" si="217"/>
        <v>670</v>
      </c>
      <c r="DB210" s="194"/>
      <c r="DC210" s="5"/>
      <c r="DG210" s="5"/>
      <c r="DH210" s="5"/>
      <c r="DI210" s="5"/>
      <c r="DJ210" s="5"/>
      <c r="DK210" s="5"/>
      <c r="DL210" s="5"/>
      <c r="DM210" s="5"/>
      <c r="DN210" s="5"/>
      <c r="DO210" s="5"/>
      <c r="DP210" s="5"/>
      <c r="DQ210" s="5"/>
      <c r="DR210" s="5"/>
      <c r="DS210" s="5"/>
      <c r="DT210" s="5"/>
      <c r="DU210" s="5"/>
      <c r="DW210" s="5"/>
      <c r="EA210" s="5"/>
      <c r="EB210" s="5"/>
      <c r="EC210" s="5"/>
      <c r="ED210" s="5"/>
      <c r="EE210" s="5"/>
      <c r="EF210" s="5"/>
      <c r="EG210" s="5"/>
      <c r="EH210" s="5"/>
      <c r="EI210" s="5"/>
      <c r="EJ210" s="5"/>
      <c r="EK210" s="5"/>
      <c r="EL210" s="5"/>
      <c r="EM210" s="5"/>
      <c r="EN210" s="5"/>
      <c r="EO210" s="5"/>
      <c r="EQ210" s="5"/>
      <c r="EU210" s="5"/>
      <c r="EV210" s="5"/>
      <c r="EW210" s="5"/>
      <c r="EX210" s="5"/>
      <c r="EY210" s="5"/>
      <c r="EZ210" s="5"/>
      <c r="FA210" s="5"/>
      <c r="FB210" s="5"/>
      <c r="FC210" s="5"/>
      <c r="FD210" s="5"/>
      <c r="FE210" s="5"/>
      <c r="FF210" s="5"/>
      <c r="FG210" s="5"/>
      <c r="FH210" s="5"/>
      <c r="FI210" s="5"/>
    </row>
    <row r="211" spans="1:165" ht="20.100000000000001" customHeight="1" x14ac:dyDescent="0.25">
      <c r="A211" s="449"/>
      <c r="B211" s="526" t="str">
        <f t="shared" si="413"/>
        <v>Chicken Chinese Roll</v>
      </c>
      <c r="C211" s="538" t="str">
        <f t="shared" si="413"/>
        <v>SE9</v>
      </c>
      <c r="D211" s="467">
        <f t="shared" ref="D211:S211" si="453">D54+D132</f>
        <v>0</v>
      </c>
      <c r="E211" s="468">
        <f t="shared" si="453"/>
        <v>0</v>
      </c>
      <c r="F211" s="468">
        <f t="shared" si="453"/>
        <v>150</v>
      </c>
      <c r="G211" s="468">
        <f t="shared" si="453"/>
        <v>0</v>
      </c>
      <c r="H211" s="468">
        <f t="shared" si="453"/>
        <v>5</v>
      </c>
      <c r="I211" s="468">
        <f t="shared" si="453"/>
        <v>10</v>
      </c>
      <c r="J211" s="468">
        <f t="shared" si="453"/>
        <v>5</v>
      </c>
      <c r="K211" s="468">
        <f t="shared" si="453"/>
        <v>5</v>
      </c>
      <c r="L211" s="468">
        <f t="shared" si="453"/>
        <v>10</v>
      </c>
      <c r="M211" s="469">
        <f t="shared" si="453"/>
        <v>10</v>
      </c>
      <c r="N211" s="468">
        <f t="shared" si="453"/>
        <v>0</v>
      </c>
      <c r="O211" s="468">
        <f t="shared" si="453"/>
        <v>10</v>
      </c>
      <c r="P211" s="468">
        <f t="shared" si="453"/>
        <v>20</v>
      </c>
      <c r="Q211" s="468">
        <f t="shared" si="453"/>
        <v>30</v>
      </c>
      <c r="R211" s="468">
        <f t="shared" si="453"/>
        <v>20</v>
      </c>
      <c r="S211" s="470">
        <f t="shared" si="453"/>
        <v>0</v>
      </c>
      <c r="T211" s="430">
        <f t="shared" si="209"/>
        <v>275</v>
      </c>
      <c r="U211" s="194"/>
      <c r="W211" s="440"/>
      <c r="X211" s="526" t="str">
        <f t="shared" si="415"/>
        <v>Chicken Chinese Roll</v>
      </c>
      <c r="Y211" s="538" t="str">
        <f t="shared" si="415"/>
        <v>SE9</v>
      </c>
      <c r="Z211" s="467">
        <f t="shared" ref="Z211:AO211" si="454">Z54+Z132</f>
        <v>0</v>
      </c>
      <c r="AA211" s="468">
        <f t="shared" si="454"/>
        <v>0</v>
      </c>
      <c r="AB211" s="468">
        <f t="shared" si="454"/>
        <v>150</v>
      </c>
      <c r="AC211" s="468">
        <f t="shared" si="454"/>
        <v>0</v>
      </c>
      <c r="AD211" s="468">
        <f t="shared" si="454"/>
        <v>5</v>
      </c>
      <c r="AE211" s="468">
        <f t="shared" si="454"/>
        <v>10</v>
      </c>
      <c r="AF211" s="468">
        <f t="shared" si="454"/>
        <v>5</v>
      </c>
      <c r="AG211" s="468">
        <f t="shared" si="454"/>
        <v>5</v>
      </c>
      <c r="AH211" s="468">
        <f t="shared" si="454"/>
        <v>10</v>
      </c>
      <c r="AI211" s="469">
        <f t="shared" si="454"/>
        <v>10</v>
      </c>
      <c r="AJ211" s="468">
        <f t="shared" si="454"/>
        <v>0</v>
      </c>
      <c r="AK211" s="468">
        <f t="shared" si="454"/>
        <v>10</v>
      </c>
      <c r="AL211" s="468">
        <f t="shared" si="454"/>
        <v>20</v>
      </c>
      <c r="AM211" s="468">
        <f t="shared" si="454"/>
        <v>40</v>
      </c>
      <c r="AN211" s="468">
        <f t="shared" si="454"/>
        <v>20</v>
      </c>
      <c r="AO211" s="470">
        <f t="shared" si="454"/>
        <v>0</v>
      </c>
      <c r="AP211" s="430">
        <f t="shared" si="211"/>
        <v>285</v>
      </c>
      <c r="AQ211" s="194"/>
      <c r="AR211" s="440"/>
      <c r="AS211" s="526" t="str">
        <f t="shared" si="417"/>
        <v>Chicken Chinese Roll</v>
      </c>
      <c r="AT211" s="538" t="str">
        <f t="shared" si="417"/>
        <v>SE9</v>
      </c>
      <c r="AU211" s="467">
        <f t="shared" ref="AU211:BJ211" si="455">AU54+AU132</f>
        <v>0</v>
      </c>
      <c r="AV211" s="468">
        <f t="shared" si="455"/>
        <v>0</v>
      </c>
      <c r="AW211" s="468">
        <f t="shared" si="455"/>
        <v>150</v>
      </c>
      <c r="AX211" s="468">
        <f t="shared" si="455"/>
        <v>0</v>
      </c>
      <c r="AY211" s="468">
        <f t="shared" si="455"/>
        <v>5</v>
      </c>
      <c r="AZ211" s="468">
        <f t="shared" si="455"/>
        <v>20</v>
      </c>
      <c r="BA211" s="468">
        <f t="shared" si="455"/>
        <v>5</v>
      </c>
      <c r="BB211" s="468">
        <f t="shared" si="455"/>
        <v>5</v>
      </c>
      <c r="BC211" s="468">
        <f t="shared" si="455"/>
        <v>10</v>
      </c>
      <c r="BD211" s="469">
        <f t="shared" si="455"/>
        <v>10</v>
      </c>
      <c r="BE211" s="468">
        <f t="shared" si="455"/>
        <v>0</v>
      </c>
      <c r="BF211" s="468">
        <f t="shared" si="455"/>
        <v>10</v>
      </c>
      <c r="BG211" s="468">
        <f t="shared" si="455"/>
        <v>15</v>
      </c>
      <c r="BH211" s="468">
        <f t="shared" si="455"/>
        <v>20</v>
      </c>
      <c r="BI211" s="468">
        <f t="shared" si="455"/>
        <v>15</v>
      </c>
      <c r="BJ211" s="470">
        <f t="shared" si="455"/>
        <v>0</v>
      </c>
      <c r="BK211" s="430">
        <f t="shared" si="213"/>
        <v>265</v>
      </c>
      <c r="BL211" s="194"/>
      <c r="BM211" s="440"/>
      <c r="BN211" s="526" t="str">
        <f t="shared" si="419"/>
        <v>Chicken Chinese Roll</v>
      </c>
      <c r="BO211" s="538" t="str">
        <f t="shared" si="419"/>
        <v>SE9</v>
      </c>
      <c r="BP211" s="467">
        <f t="shared" ref="BP211:CE211" si="456">BP54+BP132</f>
        <v>0</v>
      </c>
      <c r="BQ211" s="468">
        <f t="shared" si="456"/>
        <v>0</v>
      </c>
      <c r="BR211" s="468">
        <f t="shared" si="456"/>
        <v>150</v>
      </c>
      <c r="BS211" s="468">
        <f t="shared" si="456"/>
        <v>0</v>
      </c>
      <c r="BT211" s="468">
        <f t="shared" si="456"/>
        <v>5</v>
      </c>
      <c r="BU211" s="468">
        <f t="shared" si="456"/>
        <v>20</v>
      </c>
      <c r="BV211" s="468">
        <f t="shared" si="456"/>
        <v>5</v>
      </c>
      <c r="BW211" s="468">
        <f t="shared" si="456"/>
        <v>5</v>
      </c>
      <c r="BX211" s="468">
        <f t="shared" si="456"/>
        <v>10</v>
      </c>
      <c r="BY211" s="469">
        <f t="shared" si="456"/>
        <v>10</v>
      </c>
      <c r="BZ211" s="468">
        <f t="shared" si="456"/>
        <v>0</v>
      </c>
      <c r="CA211" s="468">
        <f t="shared" si="456"/>
        <v>10</v>
      </c>
      <c r="CB211" s="468">
        <f t="shared" si="456"/>
        <v>15</v>
      </c>
      <c r="CC211" s="468">
        <f t="shared" si="456"/>
        <v>20</v>
      </c>
      <c r="CD211" s="468">
        <f t="shared" si="456"/>
        <v>20</v>
      </c>
      <c r="CE211" s="470">
        <f t="shared" si="456"/>
        <v>0</v>
      </c>
      <c r="CF211" s="430">
        <f t="shared" si="215"/>
        <v>270</v>
      </c>
      <c r="CG211" s="194"/>
      <c r="CH211" s="440"/>
      <c r="CI211" s="526" t="str">
        <f t="shared" si="421"/>
        <v>Chicken Chinese Roll</v>
      </c>
      <c r="CJ211" s="538" t="str">
        <f t="shared" si="421"/>
        <v>SE9</v>
      </c>
      <c r="CK211" s="467">
        <f t="shared" ref="CK211:CZ211" si="457">CK54+CK132</f>
        <v>0</v>
      </c>
      <c r="CL211" s="468">
        <f t="shared" si="457"/>
        <v>0</v>
      </c>
      <c r="CM211" s="468">
        <f t="shared" si="457"/>
        <v>0</v>
      </c>
      <c r="CN211" s="468">
        <f t="shared" si="457"/>
        <v>0</v>
      </c>
      <c r="CO211" s="468">
        <f t="shared" si="457"/>
        <v>0</v>
      </c>
      <c r="CP211" s="468">
        <f t="shared" si="457"/>
        <v>0</v>
      </c>
      <c r="CQ211" s="468">
        <f t="shared" si="457"/>
        <v>0</v>
      </c>
      <c r="CR211" s="468">
        <f t="shared" si="457"/>
        <v>55</v>
      </c>
      <c r="CS211" s="468">
        <f t="shared" si="457"/>
        <v>30</v>
      </c>
      <c r="CT211" s="469">
        <f t="shared" si="457"/>
        <v>20</v>
      </c>
      <c r="CU211" s="468">
        <f t="shared" si="457"/>
        <v>20</v>
      </c>
      <c r="CV211" s="468">
        <f t="shared" si="457"/>
        <v>80</v>
      </c>
      <c r="CW211" s="468">
        <f t="shared" si="457"/>
        <v>40</v>
      </c>
      <c r="CX211" s="468">
        <f t="shared" si="457"/>
        <v>40</v>
      </c>
      <c r="CY211" s="468">
        <f t="shared" si="457"/>
        <v>50</v>
      </c>
      <c r="CZ211" s="470">
        <f t="shared" si="457"/>
        <v>0</v>
      </c>
      <c r="DA211" s="430">
        <f t="shared" si="217"/>
        <v>335</v>
      </c>
      <c r="DB211" s="194"/>
      <c r="DC211" s="5"/>
      <c r="DG211" s="5"/>
      <c r="DH211" s="5"/>
      <c r="DI211" s="5"/>
      <c r="DJ211" s="5"/>
      <c r="DK211" s="5"/>
      <c r="DL211" s="5"/>
      <c r="DM211" s="5"/>
      <c r="DN211" s="5"/>
      <c r="DO211" s="5"/>
      <c r="DP211" s="5"/>
      <c r="DQ211" s="5"/>
      <c r="DR211" s="5"/>
      <c r="DS211" s="5"/>
      <c r="DT211" s="5"/>
      <c r="DU211" s="5"/>
      <c r="DW211" s="5"/>
      <c r="EA211" s="5"/>
      <c r="EB211" s="5"/>
      <c r="EC211" s="5"/>
      <c r="ED211" s="5"/>
      <c r="EE211" s="5"/>
      <c r="EF211" s="5"/>
      <c r="EG211" s="5"/>
      <c r="EH211" s="5"/>
      <c r="EI211" s="5"/>
      <c r="EJ211" s="5"/>
      <c r="EK211" s="5"/>
      <c r="EL211" s="5"/>
      <c r="EM211" s="5"/>
      <c r="EN211" s="5"/>
      <c r="EO211" s="5"/>
      <c r="EQ211" s="5"/>
      <c r="EU211" s="5"/>
      <c r="EV211" s="5"/>
      <c r="EW211" s="5"/>
      <c r="EX211" s="5"/>
      <c r="EY211" s="5"/>
      <c r="EZ211" s="5"/>
      <c r="FA211" s="5"/>
      <c r="FB211" s="5"/>
      <c r="FC211" s="5"/>
      <c r="FD211" s="5"/>
      <c r="FE211" s="5"/>
      <c r="FF211" s="5"/>
      <c r="FG211" s="5"/>
      <c r="FH211" s="5"/>
      <c r="FI211" s="5"/>
    </row>
    <row r="212" spans="1:165" ht="20.100000000000001" customHeight="1" x14ac:dyDescent="0.25">
      <c r="A212" s="449"/>
      <c r="B212" s="526" t="str">
        <f t="shared" si="413"/>
        <v>Egg &amp; Fish Chinese Roll</v>
      </c>
      <c r="C212" s="538" t="str">
        <f t="shared" si="413"/>
        <v>SE12</v>
      </c>
      <c r="D212" s="467">
        <f t="shared" ref="D212:S212" si="458">D55+D133</f>
        <v>0</v>
      </c>
      <c r="E212" s="468">
        <f t="shared" si="458"/>
        <v>0</v>
      </c>
      <c r="F212" s="468">
        <f t="shared" si="458"/>
        <v>150</v>
      </c>
      <c r="G212" s="468">
        <f t="shared" si="458"/>
        <v>0</v>
      </c>
      <c r="H212" s="468">
        <f t="shared" si="458"/>
        <v>5</v>
      </c>
      <c r="I212" s="468">
        <f t="shared" si="458"/>
        <v>10</v>
      </c>
      <c r="J212" s="468">
        <f t="shared" si="458"/>
        <v>5</v>
      </c>
      <c r="K212" s="468">
        <f t="shared" si="458"/>
        <v>5</v>
      </c>
      <c r="L212" s="468">
        <f t="shared" si="458"/>
        <v>10</v>
      </c>
      <c r="M212" s="469">
        <f t="shared" si="458"/>
        <v>15</v>
      </c>
      <c r="N212" s="468">
        <f t="shared" si="458"/>
        <v>0</v>
      </c>
      <c r="O212" s="468">
        <f t="shared" si="458"/>
        <v>10</v>
      </c>
      <c r="P212" s="468">
        <f t="shared" si="458"/>
        <v>20</v>
      </c>
      <c r="Q212" s="468">
        <f t="shared" si="458"/>
        <v>30</v>
      </c>
      <c r="R212" s="468">
        <f t="shared" si="458"/>
        <v>30</v>
      </c>
      <c r="S212" s="470">
        <f t="shared" si="458"/>
        <v>0</v>
      </c>
      <c r="T212" s="430">
        <f t="shared" si="209"/>
        <v>290</v>
      </c>
      <c r="U212" s="194"/>
      <c r="W212" s="440"/>
      <c r="X212" s="526" t="str">
        <f t="shared" si="415"/>
        <v>Egg &amp; Fish Chinese Roll</v>
      </c>
      <c r="Y212" s="538" t="str">
        <f t="shared" si="415"/>
        <v>SE12</v>
      </c>
      <c r="Z212" s="467">
        <f t="shared" ref="Z212:AO212" si="459">Z55+Z133</f>
        <v>0</v>
      </c>
      <c r="AA212" s="468">
        <f t="shared" si="459"/>
        <v>0</v>
      </c>
      <c r="AB212" s="468">
        <f t="shared" si="459"/>
        <v>150</v>
      </c>
      <c r="AC212" s="468">
        <f t="shared" si="459"/>
        <v>0</v>
      </c>
      <c r="AD212" s="468">
        <f t="shared" si="459"/>
        <v>5</v>
      </c>
      <c r="AE212" s="468">
        <f t="shared" si="459"/>
        <v>10</v>
      </c>
      <c r="AF212" s="468">
        <f t="shared" si="459"/>
        <v>5</v>
      </c>
      <c r="AG212" s="468">
        <f t="shared" si="459"/>
        <v>5</v>
      </c>
      <c r="AH212" s="468">
        <f t="shared" si="459"/>
        <v>10</v>
      </c>
      <c r="AI212" s="469">
        <f t="shared" si="459"/>
        <v>15</v>
      </c>
      <c r="AJ212" s="468">
        <f t="shared" si="459"/>
        <v>0</v>
      </c>
      <c r="AK212" s="468">
        <f t="shared" si="459"/>
        <v>10</v>
      </c>
      <c r="AL212" s="468">
        <f t="shared" si="459"/>
        <v>20</v>
      </c>
      <c r="AM212" s="468">
        <f t="shared" si="459"/>
        <v>40</v>
      </c>
      <c r="AN212" s="468">
        <f t="shared" si="459"/>
        <v>30</v>
      </c>
      <c r="AO212" s="470">
        <f t="shared" si="459"/>
        <v>0</v>
      </c>
      <c r="AP212" s="430">
        <f t="shared" si="211"/>
        <v>300</v>
      </c>
      <c r="AQ212" s="194"/>
      <c r="AR212" s="440"/>
      <c r="AS212" s="526" t="str">
        <f t="shared" si="417"/>
        <v>Egg &amp; Fish Chinese Roll</v>
      </c>
      <c r="AT212" s="538" t="str">
        <f t="shared" si="417"/>
        <v>SE12</v>
      </c>
      <c r="AU212" s="467">
        <f t="shared" ref="AU212:BJ212" si="460">AU55+AU133</f>
        <v>0</v>
      </c>
      <c r="AV212" s="468">
        <f t="shared" si="460"/>
        <v>0</v>
      </c>
      <c r="AW212" s="468">
        <f t="shared" si="460"/>
        <v>150</v>
      </c>
      <c r="AX212" s="468">
        <f t="shared" si="460"/>
        <v>0</v>
      </c>
      <c r="AY212" s="468">
        <f t="shared" si="460"/>
        <v>5</v>
      </c>
      <c r="AZ212" s="468">
        <f t="shared" si="460"/>
        <v>20</v>
      </c>
      <c r="BA212" s="468">
        <f t="shared" si="460"/>
        <v>5</v>
      </c>
      <c r="BB212" s="468">
        <f t="shared" si="460"/>
        <v>5</v>
      </c>
      <c r="BC212" s="468">
        <f t="shared" si="460"/>
        <v>10</v>
      </c>
      <c r="BD212" s="469">
        <f t="shared" si="460"/>
        <v>15</v>
      </c>
      <c r="BE212" s="468">
        <f t="shared" si="460"/>
        <v>0</v>
      </c>
      <c r="BF212" s="468">
        <f t="shared" si="460"/>
        <v>10</v>
      </c>
      <c r="BG212" s="468">
        <f t="shared" si="460"/>
        <v>15</v>
      </c>
      <c r="BH212" s="468">
        <f t="shared" si="460"/>
        <v>20</v>
      </c>
      <c r="BI212" s="468">
        <f t="shared" si="460"/>
        <v>30</v>
      </c>
      <c r="BJ212" s="470">
        <f t="shared" si="460"/>
        <v>0</v>
      </c>
      <c r="BK212" s="430">
        <f t="shared" si="213"/>
        <v>285</v>
      </c>
      <c r="BL212" s="194"/>
      <c r="BM212" s="440"/>
      <c r="BN212" s="526" t="str">
        <f t="shared" si="419"/>
        <v>Egg &amp; Fish Chinese Roll</v>
      </c>
      <c r="BO212" s="538" t="str">
        <f t="shared" si="419"/>
        <v>SE12</v>
      </c>
      <c r="BP212" s="467">
        <f t="shared" ref="BP212:CE212" si="461">BP55+BP133</f>
        <v>0</v>
      </c>
      <c r="BQ212" s="468">
        <f t="shared" si="461"/>
        <v>0</v>
      </c>
      <c r="BR212" s="468">
        <f t="shared" si="461"/>
        <v>150</v>
      </c>
      <c r="BS212" s="468">
        <f t="shared" si="461"/>
        <v>0</v>
      </c>
      <c r="BT212" s="468">
        <f t="shared" si="461"/>
        <v>5</v>
      </c>
      <c r="BU212" s="468">
        <f t="shared" si="461"/>
        <v>20</v>
      </c>
      <c r="BV212" s="468">
        <f t="shared" si="461"/>
        <v>5</v>
      </c>
      <c r="BW212" s="468">
        <f t="shared" si="461"/>
        <v>5</v>
      </c>
      <c r="BX212" s="468">
        <f t="shared" si="461"/>
        <v>10</v>
      </c>
      <c r="BY212" s="469">
        <f t="shared" si="461"/>
        <v>15</v>
      </c>
      <c r="BZ212" s="468">
        <f t="shared" si="461"/>
        <v>0</v>
      </c>
      <c r="CA212" s="468">
        <f t="shared" si="461"/>
        <v>10</v>
      </c>
      <c r="CB212" s="468">
        <f t="shared" si="461"/>
        <v>15</v>
      </c>
      <c r="CC212" s="468">
        <f t="shared" si="461"/>
        <v>20</v>
      </c>
      <c r="CD212" s="468">
        <f t="shared" si="461"/>
        <v>30</v>
      </c>
      <c r="CE212" s="470">
        <f t="shared" si="461"/>
        <v>0</v>
      </c>
      <c r="CF212" s="430">
        <f t="shared" si="215"/>
        <v>285</v>
      </c>
      <c r="CG212" s="194"/>
      <c r="CH212" s="440"/>
      <c r="CI212" s="526" t="str">
        <f t="shared" si="421"/>
        <v>Egg &amp; Fish Chinese Roll</v>
      </c>
      <c r="CJ212" s="538" t="str">
        <f t="shared" si="421"/>
        <v>SE12</v>
      </c>
      <c r="CK212" s="467">
        <f t="shared" ref="CK212:CZ212" si="462">CK55+CK133</f>
        <v>0</v>
      </c>
      <c r="CL212" s="468">
        <f t="shared" si="462"/>
        <v>0</v>
      </c>
      <c r="CM212" s="468">
        <f t="shared" si="462"/>
        <v>0</v>
      </c>
      <c r="CN212" s="468">
        <f t="shared" si="462"/>
        <v>0</v>
      </c>
      <c r="CO212" s="468">
        <f t="shared" si="462"/>
        <v>0</v>
      </c>
      <c r="CP212" s="468">
        <f t="shared" si="462"/>
        <v>0</v>
      </c>
      <c r="CQ212" s="468">
        <f t="shared" si="462"/>
        <v>0</v>
      </c>
      <c r="CR212" s="468">
        <f t="shared" si="462"/>
        <v>20</v>
      </c>
      <c r="CS212" s="468">
        <f t="shared" si="462"/>
        <v>5</v>
      </c>
      <c r="CT212" s="469">
        <f t="shared" si="462"/>
        <v>5</v>
      </c>
      <c r="CU212" s="468">
        <f t="shared" si="462"/>
        <v>5</v>
      </c>
      <c r="CV212" s="468">
        <f t="shared" si="462"/>
        <v>25</v>
      </c>
      <c r="CW212" s="468">
        <f t="shared" si="462"/>
        <v>20</v>
      </c>
      <c r="CX212" s="468">
        <f t="shared" si="462"/>
        <v>15</v>
      </c>
      <c r="CY212" s="468">
        <f t="shared" si="462"/>
        <v>20</v>
      </c>
      <c r="CZ212" s="470">
        <f t="shared" si="462"/>
        <v>0</v>
      </c>
      <c r="DA212" s="430">
        <f t="shared" si="217"/>
        <v>115</v>
      </c>
      <c r="DB212" s="194"/>
      <c r="DC212" s="5"/>
      <c r="DG212" s="5"/>
      <c r="DH212" s="5"/>
      <c r="DI212" s="5"/>
      <c r="DJ212" s="5"/>
      <c r="DK212" s="5"/>
      <c r="DL212" s="5"/>
      <c r="DM212" s="5"/>
      <c r="DN212" s="5"/>
      <c r="DO212" s="5"/>
      <c r="DP212" s="5"/>
      <c r="DQ212" s="5"/>
      <c r="DR212" s="5"/>
      <c r="DS212" s="5"/>
      <c r="DT212" s="5"/>
      <c r="DU212" s="5"/>
      <c r="DW212" s="5"/>
      <c r="EA212" s="5"/>
      <c r="EB212" s="5"/>
      <c r="EC212" s="5"/>
      <c r="ED212" s="5"/>
      <c r="EE212" s="5"/>
      <c r="EF212" s="5"/>
      <c r="EG212" s="5"/>
      <c r="EH212" s="5"/>
      <c r="EI212" s="5"/>
      <c r="EJ212" s="5"/>
      <c r="EK212" s="5"/>
      <c r="EL212" s="5"/>
      <c r="EM212" s="5"/>
      <c r="EN212" s="5"/>
      <c r="EO212" s="5"/>
      <c r="EQ212" s="5"/>
      <c r="EU212" s="5"/>
      <c r="EV212" s="5"/>
      <c r="EW212" s="5"/>
      <c r="EX212" s="5"/>
      <c r="EY212" s="5"/>
      <c r="EZ212" s="5"/>
      <c r="FA212" s="5"/>
      <c r="FB212" s="5"/>
      <c r="FC212" s="5"/>
      <c r="FD212" s="5"/>
      <c r="FE212" s="5"/>
      <c r="FF212" s="5"/>
      <c r="FG212" s="5"/>
      <c r="FH212" s="5"/>
      <c r="FI212" s="5"/>
    </row>
    <row r="213" spans="1:165" ht="20.100000000000001" customHeight="1" x14ac:dyDescent="0.25">
      <c r="A213" s="449"/>
      <c r="B213" s="526" t="str">
        <f t="shared" si="413"/>
        <v>Chicken Spring Roll</v>
      </c>
      <c r="C213" s="538" t="str">
        <f t="shared" si="413"/>
        <v>SE14</v>
      </c>
      <c r="D213" s="467">
        <f t="shared" ref="D213:S213" si="463">D56+D134</f>
        <v>0</v>
      </c>
      <c r="E213" s="468">
        <f t="shared" si="463"/>
        <v>0</v>
      </c>
      <c r="F213" s="468">
        <f t="shared" si="463"/>
        <v>0</v>
      </c>
      <c r="G213" s="468">
        <f t="shared" si="463"/>
        <v>0</v>
      </c>
      <c r="H213" s="468">
        <f t="shared" si="463"/>
        <v>0</v>
      </c>
      <c r="I213" s="468">
        <f t="shared" si="463"/>
        <v>0</v>
      </c>
      <c r="J213" s="468">
        <f t="shared" si="463"/>
        <v>0</v>
      </c>
      <c r="K213" s="468">
        <f t="shared" si="463"/>
        <v>0</v>
      </c>
      <c r="L213" s="468">
        <f t="shared" si="463"/>
        <v>0</v>
      </c>
      <c r="M213" s="469">
        <f t="shared" si="463"/>
        <v>0</v>
      </c>
      <c r="N213" s="468">
        <f t="shared" si="463"/>
        <v>0</v>
      </c>
      <c r="O213" s="468">
        <f t="shared" si="463"/>
        <v>0</v>
      </c>
      <c r="P213" s="468">
        <f t="shared" si="463"/>
        <v>0</v>
      </c>
      <c r="Q213" s="468">
        <f t="shared" si="463"/>
        <v>0</v>
      </c>
      <c r="R213" s="468">
        <f t="shared" si="463"/>
        <v>0</v>
      </c>
      <c r="S213" s="470">
        <f t="shared" si="463"/>
        <v>0</v>
      </c>
      <c r="T213" s="430">
        <f t="shared" si="209"/>
        <v>0</v>
      </c>
      <c r="U213" s="194"/>
      <c r="W213" s="440"/>
      <c r="X213" s="526" t="str">
        <f t="shared" si="415"/>
        <v>Chicken Spring Roll</v>
      </c>
      <c r="Y213" s="538" t="str">
        <f t="shared" si="415"/>
        <v>SE14</v>
      </c>
      <c r="Z213" s="467">
        <f t="shared" ref="Z213:AO213" si="464">Z56+Z134</f>
        <v>0</v>
      </c>
      <c r="AA213" s="468">
        <f t="shared" si="464"/>
        <v>0</v>
      </c>
      <c r="AB213" s="468">
        <f t="shared" si="464"/>
        <v>0</v>
      </c>
      <c r="AC213" s="468">
        <f t="shared" si="464"/>
        <v>0</v>
      </c>
      <c r="AD213" s="468">
        <f t="shared" si="464"/>
        <v>0</v>
      </c>
      <c r="AE213" s="468">
        <f t="shared" si="464"/>
        <v>0</v>
      </c>
      <c r="AF213" s="468">
        <f t="shared" si="464"/>
        <v>0</v>
      </c>
      <c r="AG213" s="468">
        <f t="shared" si="464"/>
        <v>0</v>
      </c>
      <c r="AH213" s="468">
        <f t="shared" si="464"/>
        <v>0</v>
      </c>
      <c r="AI213" s="469">
        <f t="shared" si="464"/>
        <v>0</v>
      </c>
      <c r="AJ213" s="468">
        <f t="shared" si="464"/>
        <v>0</v>
      </c>
      <c r="AK213" s="468">
        <f t="shared" si="464"/>
        <v>5</v>
      </c>
      <c r="AL213" s="468">
        <f t="shared" si="464"/>
        <v>5</v>
      </c>
      <c r="AM213" s="468">
        <f t="shared" si="464"/>
        <v>5</v>
      </c>
      <c r="AN213" s="468">
        <f t="shared" si="464"/>
        <v>5</v>
      </c>
      <c r="AO213" s="470">
        <f t="shared" si="464"/>
        <v>0</v>
      </c>
      <c r="AP213" s="430">
        <f t="shared" si="211"/>
        <v>20</v>
      </c>
      <c r="AQ213" s="194"/>
      <c r="AR213" s="440"/>
      <c r="AS213" s="526" t="str">
        <f t="shared" si="417"/>
        <v>Chicken Spring Roll</v>
      </c>
      <c r="AT213" s="538" t="str">
        <f t="shared" si="417"/>
        <v>SE14</v>
      </c>
      <c r="AU213" s="467">
        <f t="shared" ref="AU213:BJ213" si="465">AU56+AU134</f>
        <v>0</v>
      </c>
      <c r="AV213" s="468">
        <f t="shared" si="465"/>
        <v>0</v>
      </c>
      <c r="AW213" s="468">
        <f t="shared" si="465"/>
        <v>0</v>
      </c>
      <c r="AX213" s="468">
        <f t="shared" si="465"/>
        <v>0</v>
      </c>
      <c r="AY213" s="468">
        <f t="shared" si="465"/>
        <v>0</v>
      </c>
      <c r="AZ213" s="468">
        <f t="shared" si="465"/>
        <v>0</v>
      </c>
      <c r="BA213" s="468">
        <f t="shared" si="465"/>
        <v>0</v>
      </c>
      <c r="BB213" s="468">
        <f t="shared" si="465"/>
        <v>0</v>
      </c>
      <c r="BC213" s="468">
        <f t="shared" si="465"/>
        <v>0</v>
      </c>
      <c r="BD213" s="469">
        <f t="shared" si="465"/>
        <v>0</v>
      </c>
      <c r="BE213" s="468">
        <f t="shared" si="465"/>
        <v>0</v>
      </c>
      <c r="BF213" s="468">
        <f t="shared" si="465"/>
        <v>5</v>
      </c>
      <c r="BG213" s="468">
        <f t="shared" si="465"/>
        <v>5</v>
      </c>
      <c r="BH213" s="468">
        <f t="shared" si="465"/>
        <v>5</v>
      </c>
      <c r="BI213" s="468">
        <f t="shared" si="465"/>
        <v>5</v>
      </c>
      <c r="BJ213" s="470">
        <f t="shared" si="465"/>
        <v>0</v>
      </c>
      <c r="BK213" s="430">
        <f t="shared" si="213"/>
        <v>20</v>
      </c>
      <c r="BL213" s="194"/>
      <c r="BM213" s="440"/>
      <c r="BN213" s="526" t="str">
        <f t="shared" si="419"/>
        <v>Chicken Spring Roll</v>
      </c>
      <c r="BO213" s="538" t="str">
        <f t="shared" si="419"/>
        <v>SE14</v>
      </c>
      <c r="BP213" s="467">
        <f t="shared" ref="BP213:CE213" si="466">BP56+BP134</f>
        <v>0</v>
      </c>
      <c r="BQ213" s="468">
        <f t="shared" si="466"/>
        <v>0</v>
      </c>
      <c r="BR213" s="468">
        <f t="shared" si="466"/>
        <v>0</v>
      </c>
      <c r="BS213" s="468">
        <f t="shared" si="466"/>
        <v>0</v>
      </c>
      <c r="BT213" s="468">
        <f t="shared" si="466"/>
        <v>0</v>
      </c>
      <c r="BU213" s="468">
        <f t="shared" si="466"/>
        <v>0</v>
      </c>
      <c r="BV213" s="468">
        <f t="shared" si="466"/>
        <v>0</v>
      </c>
      <c r="BW213" s="468">
        <f t="shared" si="466"/>
        <v>0</v>
      </c>
      <c r="BX213" s="468">
        <f t="shared" si="466"/>
        <v>0</v>
      </c>
      <c r="BY213" s="469">
        <f t="shared" si="466"/>
        <v>0</v>
      </c>
      <c r="BZ213" s="468">
        <f t="shared" si="466"/>
        <v>0</v>
      </c>
      <c r="CA213" s="468">
        <f t="shared" si="466"/>
        <v>5</v>
      </c>
      <c r="CB213" s="468">
        <f t="shared" si="466"/>
        <v>5</v>
      </c>
      <c r="CC213" s="468">
        <f t="shared" si="466"/>
        <v>5</v>
      </c>
      <c r="CD213" s="468">
        <f t="shared" si="466"/>
        <v>5</v>
      </c>
      <c r="CE213" s="470">
        <f t="shared" si="466"/>
        <v>0</v>
      </c>
      <c r="CF213" s="430">
        <f t="shared" si="215"/>
        <v>20</v>
      </c>
      <c r="CG213" s="194"/>
      <c r="CH213" s="440"/>
      <c r="CI213" s="526" t="str">
        <f t="shared" si="421"/>
        <v>Chicken Spring Roll</v>
      </c>
      <c r="CJ213" s="538" t="str">
        <f t="shared" si="421"/>
        <v>SE14</v>
      </c>
      <c r="CK213" s="467">
        <f t="shared" ref="CK213:CZ213" si="467">CK56+CK134</f>
        <v>0</v>
      </c>
      <c r="CL213" s="468">
        <f t="shared" si="467"/>
        <v>0</v>
      </c>
      <c r="CM213" s="468">
        <f t="shared" si="467"/>
        <v>0</v>
      </c>
      <c r="CN213" s="468">
        <f t="shared" si="467"/>
        <v>0</v>
      </c>
      <c r="CO213" s="468">
        <f t="shared" si="467"/>
        <v>0</v>
      </c>
      <c r="CP213" s="468">
        <f t="shared" si="467"/>
        <v>0</v>
      </c>
      <c r="CQ213" s="468">
        <f t="shared" si="467"/>
        <v>0</v>
      </c>
      <c r="CR213" s="468">
        <f t="shared" si="467"/>
        <v>0</v>
      </c>
      <c r="CS213" s="468">
        <f t="shared" si="467"/>
        <v>0</v>
      </c>
      <c r="CT213" s="469">
        <f t="shared" si="467"/>
        <v>0</v>
      </c>
      <c r="CU213" s="468">
        <f t="shared" si="467"/>
        <v>0</v>
      </c>
      <c r="CV213" s="468">
        <f t="shared" si="467"/>
        <v>0</v>
      </c>
      <c r="CW213" s="468">
        <f t="shared" si="467"/>
        <v>0</v>
      </c>
      <c r="CX213" s="468">
        <f t="shared" si="467"/>
        <v>0</v>
      </c>
      <c r="CY213" s="468">
        <f t="shared" si="467"/>
        <v>0</v>
      </c>
      <c r="CZ213" s="470">
        <f t="shared" si="467"/>
        <v>0</v>
      </c>
      <c r="DA213" s="430">
        <f t="shared" si="217"/>
        <v>0</v>
      </c>
      <c r="DB213" s="194"/>
      <c r="DC213" s="5"/>
      <c r="DG213" s="5"/>
      <c r="DH213" s="5"/>
      <c r="DI213" s="5"/>
      <c r="DJ213" s="5"/>
      <c r="DK213" s="5"/>
      <c r="DL213" s="5"/>
      <c r="DM213" s="5"/>
      <c r="DN213" s="5"/>
      <c r="DO213" s="5"/>
      <c r="DP213" s="5"/>
      <c r="DQ213" s="5"/>
      <c r="DR213" s="5"/>
      <c r="DS213" s="5"/>
      <c r="DT213" s="5"/>
      <c r="DU213" s="5"/>
      <c r="DW213" s="5"/>
      <c r="EA213" s="5"/>
      <c r="EB213" s="5"/>
      <c r="EC213" s="5"/>
      <c r="ED213" s="5"/>
      <c r="EE213" s="5"/>
      <c r="EF213" s="5"/>
      <c r="EG213" s="5"/>
      <c r="EH213" s="5"/>
      <c r="EI213" s="5"/>
      <c r="EJ213" s="5"/>
      <c r="EK213" s="5"/>
      <c r="EL213" s="5"/>
      <c r="EM213" s="5"/>
      <c r="EN213" s="5"/>
      <c r="EO213" s="5"/>
      <c r="EQ213" s="5"/>
      <c r="EU213" s="5"/>
      <c r="EV213" s="5"/>
      <c r="EW213" s="5"/>
      <c r="EX213" s="5"/>
      <c r="EY213" s="5"/>
      <c r="EZ213" s="5"/>
      <c r="FA213" s="5"/>
      <c r="FB213" s="5"/>
      <c r="FC213" s="5"/>
      <c r="FD213" s="5"/>
      <c r="FE213" s="5"/>
      <c r="FF213" s="5"/>
      <c r="FG213" s="5"/>
      <c r="FH213" s="5"/>
      <c r="FI213" s="5"/>
    </row>
    <row r="214" spans="1:165" ht="20.100000000000001" customHeight="1" x14ac:dyDescent="0.25">
      <c r="A214" s="449"/>
      <c r="B214" s="528" t="str">
        <f t="shared" si="413"/>
        <v>Prawn Savoury Roll</v>
      </c>
      <c r="C214" s="538" t="str">
        <f t="shared" si="413"/>
        <v>SE13</v>
      </c>
      <c r="D214" s="467">
        <f t="shared" ref="D214:S214" si="468">D57+D135</f>
        <v>0</v>
      </c>
      <c r="E214" s="468">
        <f t="shared" si="468"/>
        <v>0</v>
      </c>
      <c r="F214" s="468">
        <f t="shared" si="468"/>
        <v>0</v>
      </c>
      <c r="G214" s="468">
        <f t="shared" si="468"/>
        <v>0</v>
      </c>
      <c r="H214" s="468">
        <f t="shared" si="468"/>
        <v>0</v>
      </c>
      <c r="I214" s="468">
        <f t="shared" si="468"/>
        <v>0</v>
      </c>
      <c r="J214" s="468">
        <f t="shared" si="468"/>
        <v>0</v>
      </c>
      <c r="K214" s="468">
        <f t="shared" si="468"/>
        <v>0</v>
      </c>
      <c r="L214" s="468">
        <f t="shared" si="468"/>
        <v>0</v>
      </c>
      <c r="M214" s="468">
        <f t="shared" si="468"/>
        <v>0</v>
      </c>
      <c r="N214" s="468">
        <f t="shared" si="468"/>
        <v>0</v>
      </c>
      <c r="O214" s="468">
        <f t="shared" si="468"/>
        <v>0</v>
      </c>
      <c r="P214" s="468">
        <f t="shared" si="468"/>
        <v>0</v>
      </c>
      <c r="Q214" s="468">
        <f t="shared" si="468"/>
        <v>0</v>
      </c>
      <c r="R214" s="468">
        <f t="shared" si="468"/>
        <v>0</v>
      </c>
      <c r="S214" s="470">
        <f t="shared" si="468"/>
        <v>0</v>
      </c>
      <c r="T214" s="430">
        <f t="shared" si="209"/>
        <v>0</v>
      </c>
      <c r="U214" s="194"/>
      <c r="W214" s="440"/>
      <c r="X214" s="528" t="str">
        <f t="shared" si="415"/>
        <v>Prawn Savoury Roll</v>
      </c>
      <c r="Y214" s="538" t="str">
        <f t="shared" si="415"/>
        <v>SE13</v>
      </c>
      <c r="Z214" s="467">
        <f t="shared" ref="Z214:AO214" si="469">Z57+Z135</f>
        <v>0</v>
      </c>
      <c r="AA214" s="468">
        <f t="shared" si="469"/>
        <v>0</v>
      </c>
      <c r="AB214" s="468">
        <f t="shared" si="469"/>
        <v>0</v>
      </c>
      <c r="AC214" s="468">
        <f t="shared" si="469"/>
        <v>0</v>
      </c>
      <c r="AD214" s="468">
        <f t="shared" si="469"/>
        <v>0</v>
      </c>
      <c r="AE214" s="468">
        <f t="shared" si="469"/>
        <v>0</v>
      </c>
      <c r="AF214" s="468">
        <f t="shared" si="469"/>
        <v>0</v>
      </c>
      <c r="AG214" s="468">
        <f t="shared" si="469"/>
        <v>0</v>
      </c>
      <c r="AH214" s="468">
        <f t="shared" si="469"/>
        <v>0</v>
      </c>
      <c r="AI214" s="468">
        <f t="shared" si="469"/>
        <v>0</v>
      </c>
      <c r="AJ214" s="468">
        <f t="shared" si="469"/>
        <v>0</v>
      </c>
      <c r="AK214" s="468">
        <f t="shared" si="469"/>
        <v>5</v>
      </c>
      <c r="AL214" s="468">
        <f t="shared" si="469"/>
        <v>5</v>
      </c>
      <c r="AM214" s="468">
        <f t="shared" si="469"/>
        <v>5</v>
      </c>
      <c r="AN214" s="468">
        <f t="shared" si="469"/>
        <v>5</v>
      </c>
      <c r="AO214" s="470">
        <f t="shared" si="469"/>
        <v>0</v>
      </c>
      <c r="AP214" s="430">
        <f t="shared" si="211"/>
        <v>20</v>
      </c>
      <c r="AQ214" s="194"/>
      <c r="AR214" s="440"/>
      <c r="AS214" s="528" t="str">
        <f t="shared" si="417"/>
        <v>Prawn Savoury Roll</v>
      </c>
      <c r="AT214" s="538" t="str">
        <f t="shared" si="417"/>
        <v>SE13</v>
      </c>
      <c r="AU214" s="467">
        <f t="shared" ref="AU214:BJ214" si="470">AU57+AU135</f>
        <v>0</v>
      </c>
      <c r="AV214" s="468">
        <f t="shared" si="470"/>
        <v>0</v>
      </c>
      <c r="AW214" s="468">
        <f t="shared" si="470"/>
        <v>0</v>
      </c>
      <c r="AX214" s="468">
        <f t="shared" si="470"/>
        <v>0</v>
      </c>
      <c r="AY214" s="468">
        <f t="shared" si="470"/>
        <v>0</v>
      </c>
      <c r="AZ214" s="468">
        <f t="shared" si="470"/>
        <v>0</v>
      </c>
      <c r="BA214" s="468">
        <f t="shared" si="470"/>
        <v>0</v>
      </c>
      <c r="BB214" s="468">
        <f t="shared" si="470"/>
        <v>0</v>
      </c>
      <c r="BC214" s="468">
        <f t="shared" si="470"/>
        <v>0</v>
      </c>
      <c r="BD214" s="468">
        <f t="shared" si="470"/>
        <v>0</v>
      </c>
      <c r="BE214" s="468">
        <f t="shared" si="470"/>
        <v>0</v>
      </c>
      <c r="BF214" s="468">
        <f t="shared" si="470"/>
        <v>5</v>
      </c>
      <c r="BG214" s="468">
        <f t="shared" si="470"/>
        <v>5</v>
      </c>
      <c r="BH214" s="468">
        <f t="shared" si="470"/>
        <v>5</v>
      </c>
      <c r="BI214" s="468">
        <f t="shared" si="470"/>
        <v>5</v>
      </c>
      <c r="BJ214" s="470">
        <f t="shared" si="470"/>
        <v>0</v>
      </c>
      <c r="BK214" s="430">
        <f t="shared" si="213"/>
        <v>20</v>
      </c>
      <c r="BL214" s="194"/>
      <c r="BM214" s="440"/>
      <c r="BN214" s="528" t="str">
        <f t="shared" si="419"/>
        <v>Prawn Savoury Roll</v>
      </c>
      <c r="BO214" s="538" t="str">
        <f t="shared" si="419"/>
        <v>SE13</v>
      </c>
      <c r="BP214" s="467">
        <f t="shared" ref="BP214:CE214" si="471">BP57+BP135</f>
        <v>0</v>
      </c>
      <c r="BQ214" s="468">
        <f t="shared" si="471"/>
        <v>0</v>
      </c>
      <c r="BR214" s="468">
        <f t="shared" si="471"/>
        <v>0</v>
      </c>
      <c r="BS214" s="468">
        <f t="shared" si="471"/>
        <v>0</v>
      </c>
      <c r="BT214" s="468">
        <f t="shared" si="471"/>
        <v>0</v>
      </c>
      <c r="BU214" s="468">
        <f t="shared" si="471"/>
        <v>0</v>
      </c>
      <c r="BV214" s="468">
        <f t="shared" si="471"/>
        <v>0</v>
      </c>
      <c r="BW214" s="468">
        <f t="shared" si="471"/>
        <v>0</v>
      </c>
      <c r="BX214" s="468">
        <f t="shared" si="471"/>
        <v>0</v>
      </c>
      <c r="BY214" s="468">
        <f t="shared" si="471"/>
        <v>0</v>
      </c>
      <c r="BZ214" s="468">
        <f t="shared" si="471"/>
        <v>0</v>
      </c>
      <c r="CA214" s="468">
        <f t="shared" si="471"/>
        <v>5</v>
      </c>
      <c r="CB214" s="468">
        <f t="shared" si="471"/>
        <v>5</v>
      </c>
      <c r="CC214" s="468">
        <f t="shared" si="471"/>
        <v>5</v>
      </c>
      <c r="CD214" s="468">
        <f t="shared" si="471"/>
        <v>5</v>
      </c>
      <c r="CE214" s="470">
        <f t="shared" si="471"/>
        <v>0</v>
      </c>
      <c r="CF214" s="430">
        <f t="shared" si="215"/>
        <v>20</v>
      </c>
      <c r="CG214" s="194"/>
      <c r="CH214" s="440"/>
      <c r="CI214" s="528" t="str">
        <f t="shared" si="421"/>
        <v>Prawn Savoury Roll</v>
      </c>
      <c r="CJ214" s="538" t="str">
        <f t="shared" si="421"/>
        <v>SE13</v>
      </c>
      <c r="CK214" s="467">
        <f t="shared" ref="CK214:CZ214" si="472">CK57+CK135</f>
        <v>0</v>
      </c>
      <c r="CL214" s="468">
        <f t="shared" si="472"/>
        <v>0</v>
      </c>
      <c r="CM214" s="468">
        <f t="shared" si="472"/>
        <v>0</v>
      </c>
      <c r="CN214" s="468">
        <f t="shared" si="472"/>
        <v>0</v>
      </c>
      <c r="CO214" s="468">
        <f t="shared" si="472"/>
        <v>0</v>
      </c>
      <c r="CP214" s="468">
        <f t="shared" si="472"/>
        <v>0</v>
      </c>
      <c r="CQ214" s="468">
        <f t="shared" si="472"/>
        <v>0</v>
      </c>
      <c r="CR214" s="468">
        <f t="shared" si="472"/>
        <v>0</v>
      </c>
      <c r="CS214" s="468">
        <f t="shared" si="472"/>
        <v>0</v>
      </c>
      <c r="CT214" s="468">
        <f t="shared" si="472"/>
        <v>0</v>
      </c>
      <c r="CU214" s="468">
        <f t="shared" si="472"/>
        <v>0</v>
      </c>
      <c r="CV214" s="468">
        <f t="shared" si="472"/>
        <v>0</v>
      </c>
      <c r="CW214" s="468">
        <f t="shared" si="472"/>
        <v>0</v>
      </c>
      <c r="CX214" s="468">
        <f t="shared" si="472"/>
        <v>0</v>
      </c>
      <c r="CY214" s="468">
        <f t="shared" si="472"/>
        <v>0</v>
      </c>
      <c r="CZ214" s="470">
        <f t="shared" si="472"/>
        <v>0</v>
      </c>
      <c r="DA214" s="430">
        <f t="shared" si="217"/>
        <v>0</v>
      </c>
      <c r="DB214" s="194"/>
      <c r="DC214" s="5"/>
      <c r="DG214" s="5"/>
      <c r="DH214" s="5"/>
      <c r="DI214" s="5"/>
      <c r="DJ214" s="5"/>
      <c r="DK214" s="5"/>
      <c r="DL214" s="5"/>
      <c r="DM214" s="5"/>
      <c r="DN214" s="5"/>
      <c r="DO214" s="5"/>
      <c r="DP214" s="5"/>
      <c r="DQ214" s="5"/>
      <c r="DR214" s="5"/>
      <c r="DS214" s="5"/>
      <c r="DT214" s="5"/>
      <c r="DU214" s="5"/>
      <c r="DW214" s="5"/>
      <c r="EA214" s="5"/>
      <c r="EB214" s="5"/>
      <c r="EC214" s="5"/>
      <c r="ED214" s="5"/>
      <c r="EE214" s="5"/>
      <c r="EF214" s="5"/>
      <c r="EG214" s="5"/>
      <c r="EH214" s="5"/>
      <c r="EI214" s="5"/>
      <c r="EJ214" s="5"/>
      <c r="EK214" s="5"/>
      <c r="EL214" s="5"/>
      <c r="EM214" s="5"/>
      <c r="EN214" s="5"/>
      <c r="EO214" s="5"/>
      <c r="EQ214" s="5"/>
      <c r="EU214" s="5"/>
      <c r="EV214" s="5"/>
      <c r="EW214" s="5"/>
      <c r="EX214" s="5"/>
      <c r="EY214" s="5"/>
      <c r="EZ214" s="5"/>
      <c r="FA214" s="5"/>
      <c r="FB214" s="5"/>
      <c r="FC214" s="5"/>
      <c r="FD214" s="5"/>
      <c r="FE214" s="5"/>
      <c r="FF214" s="5"/>
      <c r="FG214" s="5"/>
      <c r="FH214" s="5"/>
      <c r="FI214" s="5"/>
    </row>
    <row r="215" spans="1:165" ht="20.100000000000001" customHeight="1" x14ac:dyDescent="0.25">
      <c r="A215" s="449"/>
      <c r="B215" s="529" t="str">
        <f t="shared" si="413"/>
        <v>Butter Bread</v>
      </c>
      <c r="C215" s="538" t="str">
        <f t="shared" si="413"/>
        <v>BR11</v>
      </c>
      <c r="D215" s="467">
        <f t="shared" ref="D215:S215" si="473">D58+D136</f>
        <v>0</v>
      </c>
      <c r="E215" s="468">
        <f t="shared" si="473"/>
        <v>0</v>
      </c>
      <c r="F215" s="468">
        <f t="shared" si="473"/>
        <v>0</v>
      </c>
      <c r="G215" s="468">
        <f t="shared" si="473"/>
        <v>0</v>
      </c>
      <c r="H215" s="468">
        <f t="shared" si="473"/>
        <v>0</v>
      </c>
      <c r="I215" s="468">
        <f t="shared" si="473"/>
        <v>0</v>
      </c>
      <c r="J215" s="468">
        <f t="shared" si="473"/>
        <v>0</v>
      </c>
      <c r="K215" s="468">
        <f t="shared" si="473"/>
        <v>0</v>
      </c>
      <c r="L215" s="468">
        <f t="shared" si="473"/>
        <v>0</v>
      </c>
      <c r="M215" s="469">
        <f t="shared" si="473"/>
        <v>0</v>
      </c>
      <c r="N215" s="468">
        <f t="shared" si="473"/>
        <v>0</v>
      </c>
      <c r="O215" s="468">
        <f t="shared" si="473"/>
        <v>0</v>
      </c>
      <c r="P215" s="468">
        <f t="shared" si="473"/>
        <v>0</v>
      </c>
      <c r="Q215" s="468">
        <f t="shared" si="473"/>
        <v>0</v>
      </c>
      <c r="R215" s="468">
        <f t="shared" si="473"/>
        <v>0</v>
      </c>
      <c r="S215" s="470">
        <f t="shared" si="473"/>
        <v>0</v>
      </c>
      <c r="T215" s="430">
        <f t="shared" si="209"/>
        <v>0</v>
      </c>
      <c r="U215" s="194"/>
      <c r="W215" s="440"/>
      <c r="X215" s="529" t="str">
        <f t="shared" si="415"/>
        <v>Butter Bread</v>
      </c>
      <c r="Y215" s="538" t="str">
        <f t="shared" si="415"/>
        <v>BR11</v>
      </c>
      <c r="Z215" s="467">
        <f t="shared" ref="Z215:AO215" si="474">Z58+Z136</f>
        <v>0</v>
      </c>
      <c r="AA215" s="468">
        <f t="shared" si="474"/>
        <v>0</v>
      </c>
      <c r="AB215" s="468">
        <f t="shared" si="474"/>
        <v>0</v>
      </c>
      <c r="AC215" s="468">
        <f t="shared" si="474"/>
        <v>0</v>
      </c>
      <c r="AD215" s="468">
        <f t="shared" si="474"/>
        <v>0</v>
      </c>
      <c r="AE215" s="468">
        <f t="shared" si="474"/>
        <v>0</v>
      </c>
      <c r="AF215" s="468">
        <f t="shared" si="474"/>
        <v>0</v>
      </c>
      <c r="AG215" s="468">
        <f t="shared" si="474"/>
        <v>0</v>
      </c>
      <c r="AH215" s="468">
        <f t="shared" si="474"/>
        <v>0</v>
      </c>
      <c r="AI215" s="469">
        <f t="shared" si="474"/>
        <v>0</v>
      </c>
      <c r="AJ215" s="468">
        <f t="shared" si="474"/>
        <v>0</v>
      </c>
      <c r="AK215" s="468">
        <f t="shared" si="474"/>
        <v>0</v>
      </c>
      <c r="AL215" s="468">
        <f t="shared" si="474"/>
        <v>0</v>
      </c>
      <c r="AM215" s="468">
        <f t="shared" si="474"/>
        <v>0</v>
      </c>
      <c r="AN215" s="468">
        <f t="shared" si="474"/>
        <v>0</v>
      </c>
      <c r="AO215" s="470">
        <f t="shared" si="474"/>
        <v>0</v>
      </c>
      <c r="AP215" s="430">
        <f t="shared" si="211"/>
        <v>0</v>
      </c>
      <c r="AQ215" s="194"/>
      <c r="AR215" s="440"/>
      <c r="AS215" s="529" t="str">
        <f t="shared" si="417"/>
        <v>Butter Bread</v>
      </c>
      <c r="AT215" s="538" t="str">
        <f t="shared" si="417"/>
        <v>BR11</v>
      </c>
      <c r="AU215" s="467">
        <f t="shared" ref="AU215:BJ215" si="475">AU58+AU136</f>
        <v>0</v>
      </c>
      <c r="AV215" s="468">
        <f t="shared" si="475"/>
        <v>0</v>
      </c>
      <c r="AW215" s="468">
        <f t="shared" si="475"/>
        <v>0</v>
      </c>
      <c r="AX215" s="468">
        <f t="shared" si="475"/>
        <v>0</v>
      </c>
      <c r="AY215" s="468">
        <f t="shared" si="475"/>
        <v>0</v>
      </c>
      <c r="AZ215" s="468">
        <f t="shared" si="475"/>
        <v>0</v>
      </c>
      <c r="BA215" s="468">
        <f t="shared" si="475"/>
        <v>0</v>
      </c>
      <c r="BB215" s="468">
        <f t="shared" si="475"/>
        <v>0</v>
      </c>
      <c r="BC215" s="468">
        <f t="shared" si="475"/>
        <v>0</v>
      </c>
      <c r="BD215" s="469">
        <f t="shared" si="475"/>
        <v>0</v>
      </c>
      <c r="BE215" s="468">
        <f t="shared" si="475"/>
        <v>0</v>
      </c>
      <c r="BF215" s="468">
        <f t="shared" si="475"/>
        <v>0</v>
      </c>
      <c r="BG215" s="468">
        <f t="shared" si="475"/>
        <v>0</v>
      </c>
      <c r="BH215" s="468">
        <f t="shared" si="475"/>
        <v>0</v>
      </c>
      <c r="BI215" s="468">
        <f t="shared" si="475"/>
        <v>0</v>
      </c>
      <c r="BJ215" s="470">
        <f t="shared" si="475"/>
        <v>0</v>
      </c>
      <c r="BK215" s="430">
        <f t="shared" si="213"/>
        <v>0</v>
      </c>
      <c r="BL215" s="194"/>
      <c r="BM215" s="440"/>
      <c r="BN215" s="529" t="str">
        <f t="shared" si="419"/>
        <v>Butter Bread</v>
      </c>
      <c r="BO215" s="538" t="str">
        <f t="shared" si="419"/>
        <v>BR11</v>
      </c>
      <c r="BP215" s="467">
        <f t="shared" ref="BP215:CE215" si="476">BP58+BP136</f>
        <v>0</v>
      </c>
      <c r="BQ215" s="468">
        <f t="shared" si="476"/>
        <v>0</v>
      </c>
      <c r="BR215" s="468">
        <f t="shared" si="476"/>
        <v>0</v>
      </c>
      <c r="BS215" s="468">
        <f t="shared" si="476"/>
        <v>0</v>
      </c>
      <c r="BT215" s="468">
        <f t="shared" si="476"/>
        <v>0</v>
      </c>
      <c r="BU215" s="468">
        <f t="shared" si="476"/>
        <v>0</v>
      </c>
      <c r="BV215" s="468">
        <f t="shared" si="476"/>
        <v>0</v>
      </c>
      <c r="BW215" s="468">
        <f t="shared" si="476"/>
        <v>0</v>
      </c>
      <c r="BX215" s="468">
        <f t="shared" si="476"/>
        <v>0</v>
      </c>
      <c r="BY215" s="469">
        <f t="shared" si="476"/>
        <v>0</v>
      </c>
      <c r="BZ215" s="468">
        <f t="shared" si="476"/>
        <v>0</v>
      </c>
      <c r="CA215" s="468">
        <f t="shared" si="476"/>
        <v>0</v>
      </c>
      <c r="CB215" s="468">
        <f t="shared" si="476"/>
        <v>0</v>
      </c>
      <c r="CC215" s="468">
        <f t="shared" si="476"/>
        <v>0</v>
      </c>
      <c r="CD215" s="468">
        <f t="shared" si="476"/>
        <v>0</v>
      </c>
      <c r="CE215" s="470">
        <f t="shared" si="476"/>
        <v>0</v>
      </c>
      <c r="CF215" s="430">
        <f t="shared" si="215"/>
        <v>0</v>
      </c>
      <c r="CG215" s="194"/>
      <c r="CH215" s="440"/>
      <c r="CI215" s="529" t="str">
        <f t="shared" si="421"/>
        <v>Butter Bread</v>
      </c>
      <c r="CJ215" s="538" t="str">
        <f t="shared" si="421"/>
        <v>BR11</v>
      </c>
      <c r="CK215" s="467">
        <f t="shared" ref="CK215:CZ215" si="477">CK58+CK136</f>
        <v>0</v>
      </c>
      <c r="CL215" s="468">
        <f t="shared" si="477"/>
        <v>0</v>
      </c>
      <c r="CM215" s="468">
        <f t="shared" si="477"/>
        <v>0</v>
      </c>
      <c r="CN215" s="468">
        <f t="shared" si="477"/>
        <v>0</v>
      </c>
      <c r="CO215" s="468">
        <f t="shared" si="477"/>
        <v>0</v>
      </c>
      <c r="CP215" s="468">
        <f t="shared" si="477"/>
        <v>0</v>
      </c>
      <c r="CQ215" s="468">
        <f t="shared" si="477"/>
        <v>0</v>
      </c>
      <c r="CR215" s="468">
        <f t="shared" si="477"/>
        <v>0</v>
      </c>
      <c r="CS215" s="468">
        <f t="shared" si="477"/>
        <v>0</v>
      </c>
      <c r="CT215" s="469">
        <f t="shared" si="477"/>
        <v>0</v>
      </c>
      <c r="CU215" s="468">
        <f t="shared" si="477"/>
        <v>0</v>
      </c>
      <c r="CV215" s="468">
        <f t="shared" si="477"/>
        <v>0</v>
      </c>
      <c r="CW215" s="468">
        <f t="shared" si="477"/>
        <v>0</v>
      </c>
      <c r="CX215" s="468">
        <f t="shared" si="477"/>
        <v>0</v>
      </c>
      <c r="CY215" s="468">
        <f t="shared" si="477"/>
        <v>0</v>
      </c>
      <c r="CZ215" s="470">
        <f t="shared" si="477"/>
        <v>0</v>
      </c>
      <c r="DA215" s="430">
        <f t="shared" si="217"/>
        <v>0</v>
      </c>
      <c r="DB215" s="194"/>
      <c r="DC215" s="5"/>
      <c r="DG215" s="5"/>
      <c r="DH215" s="5"/>
      <c r="DI215" s="5"/>
      <c r="DJ215" s="5"/>
      <c r="DK215" s="5"/>
      <c r="DL215" s="5"/>
      <c r="DM215" s="5"/>
      <c r="DN215" s="5"/>
      <c r="DO215" s="5"/>
      <c r="DP215" s="5"/>
      <c r="DQ215" s="5"/>
      <c r="DR215" s="5"/>
      <c r="DS215" s="5"/>
      <c r="DT215" s="5"/>
      <c r="DU215" s="5"/>
      <c r="DW215" s="5"/>
      <c r="EA215" s="5"/>
      <c r="EB215" s="5"/>
      <c r="EC215" s="5"/>
      <c r="ED215" s="5"/>
      <c r="EE215" s="5"/>
      <c r="EF215" s="5"/>
      <c r="EG215" s="5"/>
      <c r="EH215" s="5"/>
      <c r="EI215" s="5"/>
      <c r="EJ215" s="5"/>
      <c r="EK215" s="5"/>
      <c r="EL215" s="5"/>
      <c r="EM215" s="5"/>
      <c r="EN215" s="5"/>
      <c r="EO215" s="5"/>
      <c r="EQ215" s="5"/>
      <c r="EU215" s="5"/>
      <c r="EV215" s="5"/>
      <c r="EW215" s="5"/>
      <c r="EX215" s="5"/>
      <c r="EY215" s="5"/>
      <c r="EZ215" s="5"/>
      <c r="FA215" s="5"/>
      <c r="FB215" s="5"/>
      <c r="FC215" s="5"/>
      <c r="FD215" s="5"/>
      <c r="FE215" s="5"/>
      <c r="FF215" s="5"/>
      <c r="FG215" s="5"/>
      <c r="FH215" s="5"/>
      <c r="FI215" s="5"/>
    </row>
    <row r="216" spans="1:165" ht="20.100000000000001" customHeight="1" x14ac:dyDescent="0.25">
      <c r="A216" s="449"/>
      <c r="B216" s="529" t="str">
        <f t="shared" si="413"/>
        <v>Thati Paan</v>
      </c>
      <c r="C216" s="538" t="str">
        <f t="shared" si="413"/>
        <v>BR10</v>
      </c>
      <c r="D216" s="467">
        <f t="shared" ref="D216:S216" si="478">D59+D137</f>
        <v>0</v>
      </c>
      <c r="E216" s="468">
        <f t="shared" si="478"/>
        <v>5</v>
      </c>
      <c r="F216" s="468">
        <f t="shared" si="478"/>
        <v>0</v>
      </c>
      <c r="G216" s="468">
        <f t="shared" si="478"/>
        <v>0</v>
      </c>
      <c r="H216" s="468">
        <f t="shared" si="478"/>
        <v>0</v>
      </c>
      <c r="I216" s="468">
        <f t="shared" si="478"/>
        <v>3</v>
      </c>
      <c r="J216" s="468">
        <f t="shared" si="478"/>
        <v>0</v>
      </c>
      <c r="K216" s="468">
        <f t="shared" si="478"/>
        <v>2</v>
      </c>
      <c r="L216" s="468">
        <f t="shared" si="478"/>
        <v>3</v>
      </c>
      <c r="M216" s="469">
        <f t="shared" si="478"/>
        <v>5</v>
      </c>
      <c r="N216" s="468">
        <f t="shared" si="478"/>
        <v>5</v>
      </c>
      <c r="O216" s="468">
        <f t="shared" si="478"/>
        <v>10</v>
      </c>
      <c r="P216" s="468">
        <f t="shared" si="478"/>
        <v>5</v>
      </c>
      <c r="Q216" s="468">
        <f t="shared" si="478"/>
        <v>8</v>
      </c>
      <c r="R216" s="468">
        <f t="shared" si="478"/>
        <v>38</v>
      </c>
      <c r="S216" s="470">
        <f t="shared" si="478"/>
        <v>0</v>
      </c>
      <c r="T216" s="430">
        <f t="shared" si="209"/>
        <v>84</v>
      </c>
      <c r="U216" s="194"/>
      <c r="W216" s="440"/>
      <c r="X216" s="529" t="str">
        <f t="shared" si="415"/>
        <v>Thati Paan</v>
      </c>
      <c r="Y216" s="538" t="str">
        <f t="shared" si="415"/>
        <v>BR10</v>
      </c>
      <c r="Z216" s="467">
        <f t="shared" ref="Z216:AO216" si="479">Z59+Z137</f>
        <v>0</v>
      </c>
      <c r="AA216" s="468">
        <f t="shared" si="479"/>
        <v>5</v>
      </c>
      <c r="AB216" s="468">
        <f t="shared" si="479"/>
        <v>0</v>
      </c>
      <c r="AC216" s="468">
        <f t="shared" si="479"/>
        <v>0</v>
      </c>
      <c r="AD216" s="468">
        <f t="shared" si="479"/>
        <v>0</v>
      </c>
      <c r="AE216" s="468">
        <f t="shared" si="479"/>
        <v>3</v>
      </c>
      <c r="AF216" s="468">
        <f t="shared" si="479"/>
        <v>0</v>
      </c>
      <c r="AG216" s="468">
        <f t="shared" si="479"/>
        <v>2</v>
      </c>
      <c r="AH216" s="468">
        <f t="shared" si="479"/>
        <v>3</v>
      </c>
      <c r="AI216" s="469">
        <f t="shared" si="479"/>
        <v>5</v>
      </c>
      <c r="AJ216" s="468">
        <f t="shared" si="479"/>
        <v>5</v>
      </c>
      <c r="AK216" s="468">
        <f t="shared" si="479"/>
        <v>10</v>
      </c>
      <c r="AL216" s="468">
        <f t="shared" si="479"/>
        <v>5</v>
      </c>
      <c r="AM216" s="468">
        <f t="shared" si="479"/>
        <v>8</v>
      </c>
      <c r="AN216" s="468">
        <f t="shared" si="479"/>
        <v>38</v>
      </c>
      <c r="AO216" s="470">
        <f t="shared" si="479"/>
        <v>0</v>
      </c>
      <c r="AP216" s="430">
        <f t="shared" si="211"/>
        <v>84</v>
      </c>
      <c r="AQ216" s="194"/>
      <c r="AR216" s="440"/>
      <c r="AS216" s="529" t="str">
        <f t="shared" si="417"/>
        <v>Thati Paan</v>
      </c>
      <c r="AT216" s="538" t="str">
        <f t="shared" si="417"/>
        <v>BR10</v>
      </c>
      <c r="AU216" s="467">
        <f t="shared" ref="AU216:BJ216" si="480">AU59+AU137</f>
        <v>0</v>
      </c>
      <c r="AV216" s="468">
        <f t="shared" si="480"/>
        <v>5</v>
      </c>
      <c r="AW216" s="468">
        <f t="shared" si="480"/>
        <v>0</v>
      </c>
      <c r="AX216" s="468">
        <f t="shared" si="480"/>
        <v>0</v>
      </c>
      <c r="AY216" s="468">
        <f t="shared" si="480"/>
        <v>0</v>
      </c>
      <c r="AZ216" s="468">
        <f t="shared" si="480"/>
        <v>3</v>
      </c>
      <c r="BA216" s="468">
        <f t="shared" si="480"/>
        <v>0</v>
      </c>
      <c r="BB216" s="468">
        <f t="shared" si="480"/>
        <v>2</v>
      </c>
      <c r="BC216" s="468">
        <f t="shared" si="480"/>
        <v>3</v>
      </c>
      <c r="BD216" s="469">
        <f t="shared" si="480"/>
        <v>5</v>
      </c>
      <c r="BE216" s="468">
        <f t="shared" si="480"/>
        <v>5</v>
      </c>
      <c r="BF216" s="468">
        <f t="shared" si="480"/>
        <v>10</v>
      </c>
      <c r="BG216" s="468">
        <f t="shared" si="480"/>
        <v>5</v>
      </c>
      <c r="BH216" s="468">
        <f t="shared" si="480"/>
        <v>8</v>
      </c>
      <c r="BI216" s="468">
        <f t="shared" si="480"/>
        <v>38</v>
      </c>
      <c r="BJ216" s="470">
        <f t="shared" si="480"/>
        <v>0</v>
      </c>
      <c r="BK216" s="430">
        <f t="shared" si="213"/>
        <v>84</v>
      </c>
      <c r="BL216" s="194"/>
      <c r="BM216" s="440"/>
      <c r="BN216" s="529" t="str">
        <f t="shared" si="419"/>
        <v>Thati Paan</v>
      </c>
      <c r="BO216" s="538" t="str">
        <f t="shared" si="419"/>
        <v>BR10</v>
      </c>
      <c r="BP216" s="467">
        <f t="shared" ref="BP216:CE216" si="481">BP59+BP137</f>
        <v>0</v>
      </c>
      <c r="BQ216" s="468">
        <f t="shared" si="481"/>
        <v>5</v>
      </c>
      <c r="BR216" s="468">
        <f t="shared" si="481"/>
        <v>0</v>
      </c>
      <c r="BS216" s="468">
        <f t="shared" si="481"/>
        <v>0</v>
      </c>
      <c r="BT216" s="468">
        <f t="shared" si="481"/>
        <v>0</v>
      </c>
      <c r="BU216" s="468">
        <f t="shared" si="481"/>
        <v>3</v>
      </c>
      <c r="BV216" s="468">
        <f t="shared" si="481"/>
        <v>0</v>
      </c>
      <c r="BW216" s="468">
        <f t="shared" si="481"/>
        <v>2</v>
      </c>
      <c r="BX216" s="468">
        <f t="shared" si="481"/>
        <v>3</v>
      </c>
      <c r="BY216" s="469">
        <f t="shared" si="481"/>
        <v>5</v>
      </c>
      <c r="BZ216" s="468">
        <f t="shared" si="481"/>
        <v>5</v>
      </c>
      <c r="CA216" s="468">
        <f t="shared" si="481"/>
        <v>10</v>
      </c>
      <c r="CB216" s="468">
        <f t="shared" si="481"/>
        <v>5</v>
      </c>
      <c r="CC216" s="468">
        <f t="shared" si="481"/>
        <v>8</v>
      </c>
      <c r="CD216" s="468">
        <f t="shared" si="481"/>
        <v>38</v>
      </c>
      <c r="CE216" s="470">
        <f t="shared" si="481"/>
        <v>0</v>
      </c>
      <c r="CF216" s="430">
        <f t="shared" si="215"/>
        <v>84</v>
      </c>
      <c r="CG216" s="194"/>
      <c r="CH216" s="440"/>
      <c r="CI216" s="529" t="str">
        <f t="shared" si="421"/>
        <v>Thati Paan</v>
      </c>
      <c r="CJ216" s="538" t="str">
        <f t="shared" si="421"/>
        <v>BR10</v>
      </c>
      <c r="CK216" s="467">
        <f t="shared" ref="CK216:CZ216" si="482">CK59+CK137</f>
        <v>0</v>
      </c>
      <c r="CL216" s="468">
        <f t="shared" si="482"/>
        <v>0</v>
      </c>
      <c r="CM216" s="468">
        <f t="shared" si="482"/>
        <v>0</v>
      </c>
      <c r="CN216" s="468">
        <f t="shared" si="482"/>
        <v>0</v>
      </c>
      <c r="CO216" s="468">
        <f t="shared" si="482"/>
        <v>0</v>
      </c>
      <c r="CP216" s="468">
        <f t="shared" si="482"/>
        <v>0</v>
      </c>
      <c r="CQ216" s="468">
        <f t="shared" si="482"/>
        <v>0</v>
      </c>
      <c r="CR216" s="468">
        <f t="shared" si="482"/>
        <v>0</v>
      </c>
      <c r="CS216" s="468">
        <f t="shared" si="482"/>
        <v>0</v>
      </c>
      <c r="CT216" s="469">
        <f t="shared" si="482"/>
        <v>0</v>
      </c>
      <c r="CU216" s="468">
        <f t="shared" si="482"/>
        <v>0</v>
      </c>
      <c r="CV216" s="468">
        <f t="shared" si="482"/>
        <v>0</v>
      </c>
      <c r="CW216" s="468">
        <f t="shared" si="482"/>
        <v>0</v>
      </c>
      <c r="CX216" s="468">
        <f t="shared" si="482"/>
        <v>0</v>
      </c>
      <c r="CY216" s="468">
        <f t="shared" si="482"/>
        <v>0</v>
      </c>
      <c r="CZ216" s="470">
        <f t="shared" si="482"/>
        <v>0</v>
      </c>
      <c r="DA216" s="430">
        <f t="shared" si="217"/>
        <v>0</v>
      </c>
      <c r="DB216" s="194"/>
      <c r="DC216" s="5"/>
      <c r="DG216" s="5"/>
      <c r="DH216" s="5"/>
      <c r="DI216" s="5"/>
      <c r="DJ216" s="5"/>
      <c r="DK216" s="5"/>
      <c r="DL216" s="5"/>
      <c r="DM216" s="5"/>
      <c r="DN216" s="5"/>
      <c r="DO216" s="5"/>
      <c r="DP216" s="5"/>
      <c r="DQ216" s="5"/>
      <c r="DR216" s="5"/>
      <c r="DS216" s="5"/>
      <c r="DT216" s="5"/>
      <c r="DU216" s="5"/>
      <c r="DW216" s="5"/>
      <c r="EA216" s="5"/>
      <c r="EB216" s="5"/>
      <c r="EC216" s="5"/>
      <c r="ED216" s="5"/>
      <c r="EE216" s="5"/>
      <c r="EF216" s="5"/>
      <c r="EG216" s="5"/>
      <c r="EH216" s="5"/>
      <c r="EI216" s="5"/>
      <c r="EJ216" s="5"/>
      <c r="EK216" s="5"/>
      <c r="EL216" s="5"/>
      <c r="EM216" s="5"/>
      <c r="EN216" s="5"/>
      <c r="EO216" s="5"/>
      <c r="EQ216" s="5"/>
      <c r="EU216" s="5"/>
      <c r="EV216" s="5"/>
      <c r="EW216" s="5"/>
      <c r="EX216" s="5"/>
      <c r="EY216" s="5"/>
      <c r="EZ216" s="5"/>
      <c r="FA216" s="5"/>
      <c r="FB216" s="5"/>
      <c r="FC216" s="5"/>
      <c r="FD216" s="5"/>
      <c r="FE216" s="5"/>
      <c r="FF216" s="5"/>
      <c r="FG216" s="5"/>
      <c r="FH216" s="5"/>
      <c r="FI216" s="5"/>
    </row>
    <row r="217" spans="1:165" ht="20.100000000000001" customHeight="1" x14ac:dyDescent="0.25">
      <c r="A217" s="449"/>
      <c r="B217" s="528" t="str">
        <f t="shared" si="413"/>
        <v>Chicken Pattie</v>
      </c>
      <c r="C217" s="539" t="str">
        <f t="shared" si="413"/>
        <v>SE10</v>
      </c>
      <c r="D217" s="467">
        <f t="shared" ref="D217:S217" si="483">D60+D138</f>
        <v>0</v>
      </c>
      <c r="E217" s="473">
        <f t="shared" si="483"/>
        <v>0</v>
      </c>
      <c r="F217" s="468">
        <f t="shared" si="483"/>
        <v>0</v>
      </c>
      <c r="G217" s="468">
        <f t="shared" si="483"/>
        <v>0</v>
      </c>
      <c r="H217" s="468">
        <f t="shared" si="483"/>
        <v>2</v>
      </c>
      <c r="I217" s="468">
        <f t="shared" si="483"/>
        <v>5</v>
      </c>
      <c r="J217" s="468">
        <f t="shared" si="483"/>
        <v>5</v>
      </c>
      <c r="K217" s="468">
        <f t="shared" si="483"/>
        <v>2</v>
      </c>
      <c r="L217" s="468">
        <f t="shared" si="483"/>
        <v>2</v>
      </c>
      <c r="M217" s="469">
        <f t="shared" si="483"/>
        <v>3</v>
      </c>
      <c r="N217" s="468">
        <f t="shared" si="483"/>
        <v>0</v>
      </c>
      <c r="O217" s="468">
        <f t="shared" si="483"/>
        <v>5</v>
      </c>
      <c r="P217" s="468">
        <f t="shared" si="483"/>
        <v>5</v>
      </c>
      <c r="Q217" s="468">
        <f t="shared" si="483"/>
        <v>5</v>
      </c>
      <c r="R217" s="468">
        <f t="shared" si="483"/>
        <v>15</v>
      </c>
      <c r="S217" s="470">
        <f t="shared" si="483"/>
        <v>0</v>
      </c>
      <c r="T217" s="430">
        <f t="shared" si="209"/>
        <v>49</v>
      </c>
      <c r="U217" s="194"/>
      <c r="W217" s="440"/>
      <c r="X217" s="528" t="str">
        <f t="shared" si="415"/>
        <v>Chicken Pattie</v>
      </c>
      <c r="Y217" s="539" t="str">
        <f t="shared" si="415"/>
        <v>SE10</v>
      </c>
      <c r="Z217" s="467">
        <f t="shared" ref="Z217:AO217" si="484">Z60+Z138</f>
        <v>0</v>
      </c>
      <c r="AA217" s="473">
        <f t="shared" si="484"/>
        <v>0</v>
      </c>
      <c r="AB217" s="468">
        <f t="shared" si="484"/>
        <v>0</v>
      </c>
      <c r="AC217" s="468">
        <f t="shared" si="484"/>
        <v>0</v>
      </c>
      <c r="AD217" s="468">
        <f t="shared" si="484"/>
        <v>2</v>
      </c>
      <c r="AE217" s="468">
        <f t="shared" si="484"/>
        <v>5</v>
      </c>
      <c r="AF217" s="468">
        <f t="shared" si="484"/>
        <v>5</v>
      </c>
      <c r="AG217" s="468">
        <f t="shared" si="484"/>
        <v>2</v>
      </c>
      <c r="AH217" s="468">
        <f t="shared" si="484"/>
        <v>2</v>
      </c>
      <c r="AI217" s="469">
        <f t="shared" si="484"/>
        <v>3</v>
      </c>
      <c r="AJ217" s="468">
        <f t="shared" si="484"/>
        <v>0</v>
      </c>
      <c r="AK217" s="468">
        <f t="shared" si="484"/>
        <v>5</v>
      </c>
      <c r="AL217" s="468">
        <f t="shared" si="484"/>
        <v>5</v>
      </c>
      <c r="AM217" s="468">
        <f t="shared" si="484"/>
        <v>5</v>
      </c>
      <c r="AN217" s="468">
        <f t="shared" si="484"/>
        <v>16</v>
      </c>
      <c r="AO217" s="470">
        <f t="shared" si="484"/>
        <v>0</v>
      </c>
      <c r="AP217" s="430">
        <f t="shared" si="211"/>
        <v>50</v>
      </c>
      <c r="AQ217" s="194"/>
      <c r="AR217" s="440"/>
      <c r="AS217" s="528" t="str">
        <f t="shared" si="417"/>
        <v>Chicken Pattie</v>
      </c>
      <c r="AT217" s="539" t="str">
        <f t="shared" si="417"/>
        <v>SE10</v>
      </c>
      <c r="AU217" s="467">
        <f t="shared" ref="AU217:BJ217" si="485">AU60+AU138</f>
        <v>0</v>
      </c>
      <c r="AV217" s="473">
        <f t="shared" si="485"/>
        <v>0</v>
      </c>
      <c r="AW217" s="468">
        <f t="shared" si="485"/>
        <v>0</v>
      </c>
      <c r="AX217" s="468">
        <f t="shared" si="485"/>
        <v>0</v>
      </c>
      <c r="AY217" s="468">
        <f t="shared" si="485"/>
        <v>2</v>
      </c>
      <c r="AZ217" s="468">
        <f t="shared" si="485"/>
        <v>15</v>
      </c>
      <c r="BA217" s="468">
        <f t="shared" si="485"/>
        <v>5</v>
      </c>
      <c r="BB217" s="468">
        <f t="shared" si="485"/>
        <v>5</v>
      </c>
      <c r="BC217" s="468">
        <f t="shared" si="485"/>
        <v>2</v>
      </c>
      <c r="BD217" s="469">
        <f t="shared" si="485"/>
        <v>3</v>
      </c>
      <c r="BE217" s="468">
        <f t="shared" si="485"/>
        <v>0</v>
      </c>
      <c r="BF217" s="468">
        <f t="shared" si="485"/>
        <v>5</v>
      </c>
      <c r="BG217" s="468">
        <f t="shared" si="485"/>
        <v>5</v>
      </c>
      <c r="BH217" s="468">
        <f t="shared" si="485"/>
        <v>10</v>
      </c>
      <c r="BI217" s="468">
        <f t="shared" si="485"/>
        <v>10</v>
      </c>
      <c r="BJ217" s="470">
        <f t="shared" si="485"/>
        <v>0</v>
      </c>
      <c r="BK217" s="430">
        <f t="shared" si="213"/>
        <v>62</v>
      </c>
      <c r="BL217" s="194"/>
      <c r="BM217" s="440"/>
      <c r="BN217" s="528" t="str">
        <f t="shared" si="419"/>
        <v>Chicken Pattie</v>
      </c>
      <c r="BO217" s="539" t="str">
        <f t="shared" si="419"/>
        <v>SE10</v>
      </c>
      <c r="BP217" s="467">
        <f t="shared" ref="BP217:CE217" si="486">BP60+BP138</f>
        <v>0</v>
      </c>
      <c r="BQ217" s="473">
        <f t="shared" si="486"/>
        <v>0</v>
      </c>
      <c r="BR217" s="468">
        <f t="shared" si="486"/>
        <v>0</v>
      </c>
      <c r="BS217" s="468">
        <f t="shared" si="486"/>
        <v>0</v>
      </c>
      <c r="BT217" s="468">
        <f t="shared" si="486"/>
        <v>2</v>
      </c>
      <c r="BU217" s="468">
        <f t="shared" si="486"/>
        <v>15</v>
      </c>
      <c r="BV217" s="468">
        <f t="shared" si="486"/>
        <v>5</v>
      </c>
      <c r="BW217" s="468">
        <f t="shared" si="486"/>
        <v>5</v>
      </c>
      <c r="BX217" s="468">
        <f t="shared" si="486"/>
        <v>2</v>
      </c>
      <c r="BY217" s="469">
        <f t="shared" si="486"/>
        <v>3</v>
      </c>
      <c r="BZ217" s="468">
        <f t="shared" si="486"/>
        <v>0</v>
      </c>
      <c r="CA217" s="468">
        <f t="shared" si="486"/>
        <v>5</v>
      </c>
      <c r="CB217" s="468">
        <f t="shared" si="486"/>
        <v>5</v>
      </c>
      <c r="CC217" s="468">
        <f t="shared" si="486"/>
        <v>10</v>
      </c>
      <c r="CD217" s="468">
        <f t="shared" si="486"/>
        <v>13</v>
      </c>
      <c r="CE217" s="470">
        <f t="shared" si="486"/>
        <v>0</v>
      </c>
      <c r="CF217" s="430">
        <f t="shared" si="215"/>
        <v>65</v>
      </c>
      <c r="CG217" s="194"/>
      <c r="CH217" s="440"/>
      <c r="CI217" s="528" t="str">
        <f t="shared" si="421"/>
        <v>Chicken Pattie</v>
      </c>
      <c r="CJ217" s="539" t="str">
        <f t="shared" si="421"/>
        <v>SE10</v>
      </c>
      <c r="CK217" s="467">
        <f t="shared" ref="CK217:CZ217" si="487">CK60+CK138</f>
        <v>0</v>
      </c>
      <c r="CL217" s="473">
        <f t="shared" si="487"/>
        <v>0</v>
      </c>
      <c r="CM217" s="468">
        <f t="shared" si="487"/>
        <v>0</v>
      </c>
      <c r="CN217" s="468">
        <f t="shared" si="487"/>
        <v>0</v>
      </c>
      <c r="CO217" s="468">
        <f t="shared" si="487"/>
        <v>0</v>
      </c>
      <c r="CP217" s="468">
        <f t="shared" si="487"/>
        <v>0</v>
      </c>
      <c r="CQ217" s="468">
        <f t="shared" si="487"/>
        <v>0</v>
      </c>
      <c r="CR217" s="468">
        <f t="shared" si="487"/>
        <v>20</v>
      </c>
      <c r="CS217" s="468">
        <f t="shared" si="487"/>
        <v>10</v>
      </c>
      <c r="CT217" s="469">
        <f t="shared" si="487"/>
        <v>5</v>
      </c>
      <c r="CU217" s="468">
        <f t="shared" si="487"/>
        <v>5</v>
      </c>
      <c r="CV217" s="468">
        <f t="shared" si="487"/>
        <v>20</v>
      </c>
      <c r="CW217" s="468">
        <f t="shared" si="487"/>
        <v>10</v>
      </c>
      <c r="CX217" s="468">
        <f t="shared" si="487"/>
        <v>10</v>
      </c>
      <c r="CY217" s="468">
        <f t="shared" si="487"/>
        <v>15</v>
      </c>
      <c r="CZ217" s="470">
        <f t="shared" si="487"/>
        <v>0</v>
      </c>
      <c r="DA217" s="430">
        <f t="shared" si="217"/>
        <v>95</v>
      </c>
      <c r="DB217" s="194"/>
      <c r="DC217" s="5"/>
      <c r="DG217" s="5"/>
      <c r="DH217" s="5"/>
      <c r="DI217" s="5"/>
      <c r="DJ217" s="5"/>
      <c r="DK217" s="5"/>
      <c r="DL217" s="5"/>
      <c r="DM217" s="5"/>
      <c r="DN217" s="5"/>
      <c r="DO217" s="5"/>
      <c r="DP217" s="5"/>
      <c r="DQ217" s="5"/>
      <c r="DR217" s="5"/>
      <c r="DS217" s="5"/>
      <c r="DT217" s="5"/>
      <c r="DU217" s="5"/>
      <c r="DW217" s="5"/>
      <c r="EA217" s="5"/>
      <c r="EB217" s="5"/>
      <c r="EC217" s="5"/>
      <c r="ED217" s="5"/>
      <c r="EE217" s="5"/>
      <c r="EF217" s="5"/>
      <c r="EG217" s="5"/>
      <c r="EH217" s="5"/>
      <c r="EI217" s="5"/>
      <c r="EJ217" s="5"/>
      <c r="EK217" s="5"/>
      <c r="EL217" s="5"/>
      <c r="EM217" s="5"/>
      <c r="EN217" s="5"/>
      <c r="EO217" s="5"/>
      <c r="EQ217" s="5"/>
      <c r="EU217" s="5"/>
      <c r="EV217" s="5"/>
      <c r="EW217" s="5"/>
      <c r="EX217" s="5"/>
      <c r="EY217" s="5"/>
      <c r="EZ217" s="5"/>
      <c r="FA217" s="5"/>
      <c r="FB217" s="5"/>
      <c r="FC217" s="5"/>
      <c r="FD217" s="5"/>
      <c r="FE217" s="5"/>
      <c r="FF217" s="5"/>
      <c r="FG217" s="5"/>
      <c r="FH217" s="5"/>
      <c r="FI217" s="5"/>
    </row>
    <row r="218" spans="1:165" ht="20.100000000000001" customHeight="1" x14ac:dyDescent="0.25">
      <c r="A218" s="449"/>
      <c r="B218" s="528" t="str">
        <f t="shared" si="413"/>
        <v>Vegetable Spring Roll</v>
      </c>
      <c r="C218" s="538" t="str">
        <f t="shared" si="413"/>
        <v>SE11</v>
      </c>
      <c r="D218" s="467">
        <f t="shared" ref="D218:S218" si="488">D61+D139</f>
        <v>0</v>
      </c>
      <c r="E218" s="468">
        <f t="shared" si="488"/>
        <v>0</v>
      </c>
      <c r="F218" s="468">
        <f t="shared" si="488"/>
        <v>0</v>
      </c>
      <c r="G218" s="468">
        <f t="shared" si="488"/>
        <v>0</v>
      </c>
      <c r="H218" s="468">
        <f t="shared" si="488"/>
        <v>0</v>
      </c>
      <c r="I218" s="468">
        <f t="shared" si="488"/>
        <v>0</v>
      </c>
      <c r="J218" s="468">
        <f t="shared" si="488"/>
        <v>0</v>
      </c>
      <c r="K218" s="468">
        <f t="shared" si="488"/>
        <v>0</v>
      </c>
      <c r="L218" s="468">
        <f t="shared" si="488"/>
        <v>0</v>
      </c>
      <c r="M218" s="468">
        <f t="shared" si="488"/>
        <v>0</v>
      </c>
      <c r="N218" s="468">
        <f t="shared" si="488"/>
        <v>0</v>
      </c>
      <c r="O218" s="468">
        <f t="shared" si="488"/>
        <v>0</v>
      </c>
      <c r="P218" s="468">
        <f t="shared" si="488"/>
        <v>0</v>
      </c>
      <c r="Q218" s="468">
        <f t="shared" si="488"/>
        <v>0</v>
      </c>
      <c r="R218" s="468">
        <f t="shared" si="488"/>
        <v>0</v>
      </c>
      <c r="S218" s="470">
        <f t="shared" si="488"/>
        <v>0</v>
      </c>
      <c r="T218" s="430">
        <f t="shared" si="209"/>
        <v>0</v>
      </c>
      <c r="U218" s="194"/>
      <c r="W218" s="440"/>
      <c r="X218" s="528" t="str">
        <f t="shared" si="415"/>
        <v>Vegetable Spring Roll</v>
      </c>
      <c r="Y218" s="538" t="str">
        <f t="shared" si="415"/>
        <v>SE11</v>
      </c>
      <c r="Z218" s="467">
        <f t="shared" ref="Z218:AO218" si="489">Z61+Z139</f>
        <v>0</v>
      </c>
      <c r="AA218" s="468">
        <f t="shared" si="489"/>
        <v>0</v>
      </c>
      <c r="AB218" s="468">
        <f t="shared" si="489"/>
        <v>0</v>
      </c>
      <c r="AC218" s="468">
        <f t="shared" si="489"/>
        <v>0</v>
      </c>
      <c r="AD218" s="468">
        <f t="shared" si="489"/>
        <v>0</v>
      </c>
      <c r="AE218" s="468">
        <f t="shared" si="489"/>
        <v>0</v>
      </c>
      <c r="AF218" s="468">
        <f t="shared" si="489"/>
        <v>0</v>
      </c>
      <c r="AG218" s="468">
        <f t="shared" si="489"/>
        <v>0</v>
      </c>
      <c r="AH218" s="468">
        <f t="shared" si="489"/>
        <v>0</v>
      </c>
      <c r="AI218" s="468">
        <f t="shared" si="489"/>
        <v>0</v>
      </c>
      <c r="AJ218" s="468">
        <f t="shared" si="489"/>
        <v>0</v>
      </c>
      <c r="AK218" s="468">
        <f t="shared" si="489"/>
        <v>5</v>
      </c>
      <c r="AL218" s="468">
        <f t="shared" si="489"/>
        <v>5</v>
      </c>
      <c r="AM218" s="468">
        <f t="shared" si="489"/>
        <v>5</v>
      </c>
      <c r="AN218" s="468">
        <f t="shared" si="489"/>
        <v>5</v>
      </c>
      <c r="AO218" s="470">
        <f t="shared" si="489"/>
        <v>0</v>
      </c>
      <c r="AP218" s="430">
        <f t="shared" si="211"/>
        <v>20</v>
      </c>
      <c r="AQ218" s="194"/>
      <c r="AR218" s="440"/>
      <c r="AS218" s="528" t="str">
        <f t="shared" si="417"/>
        <v>Vegetable Spring Roll</v>
      </c>
      <c r="AT218" s="538" t="str">
        <f t="shared" si="417"/>
        <v>SE11</v>
      </c>
      <c r="AU218" s="467">
        <f t="shared" ref="AU218:BJ218" si="490">AU61+AU139</f>
        <v>0</v>
      </c>
      <c r="AV218" s="468">
        <f t="shared" si="490"/>
        <v>0</v>
      </c>
      <c r="AW218" s="468">
        <f t="shared" si="490"/>
        <v>0</v>
      </c>
      <c r="AX218" s="468">
        <f t="shared" si="490"/>
        <v>0</v>
      </c>
      <c r="AY218" s="468">
        <f t="shared" si="490"/>
        <v>0</v>
      </c>
      <c r="AZ218" s="468">
        <f t="shared" si="490"/>
        <v>0</v>
      </c>
      <c r="BA218" s="468">
        <f t="shared" si="490"/>
        <v>0</v>
      </c>
      <c r="BB218" s="468">
        <f t="shared" si="490"/>
        <v>0</v>
      </c>
      <c r="BC218" s="468">
        <f t="shared" si="490"/>
        <v>0</v>
      </c>
      <c r="BD218" s="468">
        <f t="shared" si="490"/>
        <v>0</v>
      </c>
      <c r="BE218" s="468">
        <f t="shared" si="490"/>
        <v>0</v>
      </c>
      <c r="BF218" s="468">
        <f t="shared" si="490"/>
        <v>5</v>
      </c>
      <c r="BG218" s="468">
        <f t="shared" si="490"/>
        <v>5</v>
      </c>
      <c r="BH218" s="468">
        <f t="shared" si="490"/>
        <v>5</v>
      </c>
      <c r="BI218" s="468">
        <f t="shared" si="490"/>
        <v>5</v>
      </c>
      <c r="BJ218" s="470">
        <f t="shared" si="490"/>
        <v>0</v>
      </c>
      <c r="BK218" s="430">
        <f t="shared" si="213"/>
        <v>20</v>
      </c>
      <c r="BL218" s="194"/>
      <c r="BM218" s="440"/>
      <c r="BN218" s="528" t="str">
        <f t="shared" si="419"/>
        <v>Vegetable Spring Roll</v>
      </c>
      <c r="BO218" s="538" t="str">
        <f t="shared" si="419"/>
        <v>SE11</v>
      </c>
      <c r="BP218" s="467">
        <f t="shared" ref="BP218:CE218" si="491">BP61+BP139</f>
        <v>0</v>
      </c>
      <c r="BQ218" s="468">
        <f t="shared" si="491"/>
        <v>0</v>
      </c>
      <c r="BR218" s="468">
        <f t="shared" si="491"/>
        <v>0</v>
      </c>
      <c r="BS218" s="468">
        <f t="shared" si="491"/>
        <v>0</v>
      </c>
      <c r="BT218" s="468">
        <f t="shared" si="491"/>
        <v>0</v>
      </c>
      <c r="BU218" s="468">
        <f t="shared" si="491"/>
        <v>0</v>
      </c>
      <c r="BV218" s="468">
        <f t="shared" si="491"/>
        <v>0</v>
      </c>
      <c r="BW218" s="468">
        <f t="shared" si="491"/>
        <v>0</v>
      </c>
      <c r="BX218" s="468">
        <f t="shared" si="491"/>
        <v>0</v>
      </c>
      <c r="BY218" s="468">
        <f t="shared" si="491"/>
        <v>0</v>
      </c>
      <c r="BZ218" s="468">
        <f t="shared" si="491"/>
        <v>0</v>
      </c>
      <c r="CA218" s="468">
        <f t="shared" si="491"/>
        <v>5</v>
      </c>
      <c r="CB218" s="468">
        <f t="shared" si="491"/>
        <v>5</v>
      </c>
      <c r="CC218" s="468">
        <f t="shared" si="491"/>
        <v>5</v>
      </c>
      <c r="CD218" s="468">
        <f t="shared" si="491"/>
        <v>5</v>
      </c>
      <c r="CE218" s="470">
        <f t="shared" si="491"/>
        <v>0</v>
      </c>
      <c r="CF218" s="430">
        <f t="shared" si="215"/>
        <v>20</v>
      </c>
      <c r="CG218" s="194"/>
      <c r="CH218" s="440"/>
      <c r="CI218" s="528" t="str">
        <f t="shared" si="421"/>
        <v>Vegetable Spring Roll</v>
      </c>
      <c r="CJ218" s="538" t="str">
        <f t="shared" si="421"/>
        <v>SE11</v>
      </c>
      <c r="CK218" s="467">
        <f t="shared" ref="CK218:CZ218" si="492">CK61+CK139</f>
        <v>0</v>
      </c>
      <c r="CL218" s="468">
        <f t="shared" si="492"/>
        <v>0</v>
      </c>
      <c r="CM218" s="468">
        <f t="shared" si="492"/>
        <v>0</v>
      </c>
      <c r="CN218" s="468">
        <f t="shared" si="492"/>
        <v>0</v>
      </c>
      <c r="CO218" s="468">
        <f t="shared" si="492"/>
        <v>0</v>
      </c>
      <c r="CP218" s="468">
        <f t="shared" si="492"/>
        <v>0</v>
      </c>
      <c r="CQ218" s="468">
        <f t="shared" si="492"/>
        <v>0</v>
      </c>
      <c r="CR218" s="468">
        <f t="shared" si="492"/>
        <v>0</v>
      </c>
      <c r="CS218" s="468">
        <f t="shared" si="492"/>
        <v>0</v>
      </c>
      <c r="CT218" s="468">
        <f t="shared" si="492"/>
        <v>0</v>
      </c>
      <c r="CU218" s="468">
        <f t="shared" si="492"/>
        <v>0</v>
      </c>
      <c r="CV218" s="468">
        <f t="shared" si="492"/>
        <v>0</v>
      </c>
      <c r="CW218" s="468">
        <f t="shared" si="492"/>
        <v>0</v>
      </c>
      <c r="CX218" s="468">
        <f t="shared" si="492"/>
        <v>0</v>
      </c>
      <c r="CY218" s="468">
        <f t="shared" si="492"/>
        <v>0</v>
      </c>
      <c r="CZ218" s="470">
        <f t="shared" si="492"/>
        <v>0</v>
      </c>
      <c r="DA218" s="430">
        <f t="shared" si="217"/>
        <v>0</v>
      </c>
      <c r="DB218" s="194"/>
      <c r="DC218" s="5"/>
      <c r="DG218" s="5"/>
      <c r="DH218" s="5"/>
      <c r="DI218" s="5"/>
      <c r="DJ218" s="5"/>
      <c r="DK218" s="5"/>
      <c r="DL218" s="5"/>
      <c r="DM218" s="5"/>
      <c r="DN218" s="5"/>
      <c r="DO218" s="5"/>
      <c r="DP218" s="5"/>
      <c r="DQ218" s="5"/>
      <c r="DR218" s="5"/>
      <c r="DS218" s="5"/>
      <c r="DT218" s="5"/>
      <c r="DU218" s="5"/>
      <c r="DW218" s="5"/>
      <c r="EA218" s="5"/>
      <c r="EB218" s="5"/>
      <c r="EC218" s="5"/>
      <c r="ED218" s="5"/>
      <c r="EE218" s="5"/>
      <c r="EF218" s="5"/>
      <c r="EG218" s="5"/>
      <c r="EH218" s="5"/>
      <c r="EI218" s="5"/>
      <c r="EJ218" s="5"/>
      <c r="EK218" s="5"/>
      <c r="EL218" s="5"/>
      <c r="EM218" s="5"/>
      <c r="EN218" s="5"/>
      <c r="EO218" s="5"/>
      <c r="EQ218" s="5"/>
      <c r="EU218" s="5"/>
      <c r="EV218" s="5"/>
      <c r="EW218" s="5"/>
      <c r="EX218" s="5"/>
      <c r="EY218" s="5"/>
      <c r="EZ218" s="5"/>
      <c r="FA218" s="5"/>
      <c r="FB218" s="5"/>
      <c r="FC218" s="5"/>
      <c r="FD218" s="5"/>
      <c r="FE218" s="5"/>
      <c r="FF218" s="5"/>
      <c r="FG218" s="5"/>
      <c r="FH218" s="5"/>
      <c r="FI218" s="5"/>
    </row>
    <row r="219" spans="1:165" ht="20.100000000000001" customHeight="1" x14ac:dyDescent="0.25">
      <c r="A219" s="449"/>
      <c r="B219" s="526" t="str">
        <f t="shared" si="413"/>
        <v>Vegetable Pizza</v>
      </c>
      <c r="C219" s="538" t="str">
        <f t="shared" si="413"/>
        <v>PZ1</v>
      </c>
      <c r="D219" s="467">
        <f t="shared" ref="D219:S219" si="493">D62+D140</f>
        <v>0</v>
      </c>
      <c r="E219" s="468">
        <f t="shared" si="493"/>
        <v>0</v>
      </c>
      <c r="F219" s="468">
        <f t="shared" si="493"/>
        <v>0</v>
      </c>
      <c r="G219" s="472">
        <f t="shared" si="493"/>
        <v>0</v>
      </c>
      <c r="H219" s="468">
        <f t="shared" si="493"/>
        <v>0</v>
      </c>
      <c r="I219" s="468">
        <f t="shared" si="493"/>
        <v>0</v>
      </c>
      <c r="J219" s="468">
        <f t="shared" si="493"/>
        <v>0</v>
      </c>
      <c r="K219" s="468">
        <f t="shared" si="493"/>
        <v>0</v>
      </c>
      <c r="L219" s="468">
        <f t="shared" si="493"/>
        <v>0</v>
      </c>
      <c r="M219" s="469">
        <f t="shared" si="493"/>
        <v>0</v>
      </c>
      <c r="N219" s="468">
        <f t="shared" si="493"/>
        <v>0</v>
      </c>
      <c r="O219" s="468">
        <f t="shared" si="493"/>
        <v>0</v>
      </c>
      <c r="P219" s="468">
        <f t="shared" si="493"/>
        <v>0</v>
      </c>
      <c r="Q219" s="468">
        <f t="shared" si="493"/>
        <v>0</v>
      </c>
      <c r="R219" s="468">
        <f t="shared" si="493"/>
        <v>0</v>
      </c>
      <c r="S219" s="470">
        <f t="shared" si="493"/>
        <v>0</v>
      </c>
      <c r="T219" s="430">
        <f t="shared" si="209"/>
        <v>0</v>
      </c>
      <c r="U219" s="194"/>
      <c r="W219" s="440"/>
      <c r="X219" s="526" t="str">
        <f t="shared" si="415"/>
        <v>Vegetable Pizza</v>
      </c>
      <c r="Y219" s="538" t="str">
        <f t="shared" si="415"/>
        <v>PZ1</v>
      </c>
      <c r="Z219" s="467">
        <f t="shared" ref="Z219:AO219" si="494">Z62+Z140</f>
        <v>0</v>
      </c>
      <c r="AA219" s="468">
        <f t="shared" si="494"/>
        <v>0</v>
      </c>
      <c r="AB219" s="468">
        <f t="shared" si="494"/>
        <v>0</v>
      </c>
      <c r="AC219" s="472">
        <f t="shared" si="494"/>
        <v>0</v>
      </c>
      <c r="AD219" s="468">
        <f t="shared" si="494"/>
        <v>0</v>
      </c>
      <c r="AE219" s="468">
        <f t="shared" si="494"/>
        <v>0</v>
      </c>
      <c r="AF219" s="468">
        <f t="shared" si="494"/>
        <v>0</v>
      </c>
      <c r="AG219" s="468">
        <f t="shared" si="494"/>
        <v>0</v>
      </c>
      <c r="AH219" s="468">
        <f t="shared" si="494"/>
        <v>0</v>
      </c>
      <c r="AI219" s="469">
        <f t="shared" si="494"/>
        <v>0</v>
      </c>
      <c r="AJ219" s="468">
        <f t="shared" si="494"/>
        <v>0</v>
      </c>
      <c r="AK219" s="468">
        <f t="shared" si="494"/>
        <v>0</v>
      </c>
      <c r="AL219" s="468">
        <f t="shared" si="494"/>
        <v>0</v>
      </c>
      <c r="AM219" s="468">
        <f t="shared" si="494"/>
        <v>0</v>
      </c>
      <c r="AN219" s="468">
        <f t="shared" si="494"/>
        <v>0</v>
      </c>
      <c r="AO219" s="470">
        <f t="shared" si="494"/>
        <v>0</v>
      </c>
      <c r="AP219" s="430">
        <f t="shared" si="211"/>
        <v>0</v>
      </c>
      <c r="AQ219" s="194"/>
      <c r="AR219" s="440"/>
      <c r="AS219" s="526" t="str">
        <f t="shared" si="417"/>
        <v>Vegetable Pizza</v>
      </c>
      <c r="AT219" s="538" t="str">
        <f t="shared" si="417"/>
        <v>PZ1</v>
      </c>
      <c r="AU219" s="467">
        <f t="shared" ref="AU219:BJ219" si="495">AU62+AU140</f>
        <v>0</v>
      </c>
      <c r="AV219" s="468">
        <f t="shared" si="495"/>
        <v>0</v>
      </c>
      <c r="AW219" s="468">
        <f t="shared" si="495"/>
        <v>0</v>
      </c>
      <c r="AX219" s="472">
        <f t="shared" si="495"/>
        <v>0</v>
      </c>
      <c r="AY219" s="468">
        <f t="shared" si="495"/>
        <v>0</v>
      </c>
      <c r="AZ219" s="468">
        <f t="shared" si="495"/>
        <v>0</v>
      </c>
      <c r="BA219" s="468">
        <f t="shared" si="495"/>
        <v>0</v>
      </c>
      <c r="BB219" s="468">
        <f t="shared" si="495"/>
        <v>0</v>
      </c>
      <c r="BC219" s="468">
        <f t="shared" si="495"/>
        <v>0</v>
      </c>
      <c r="BD219" s="469">
        <f t="shared" si="495"/>
        <v>0</v>
      </c>
      <c r="BE219" s="468">
        <f t="shared" si="495"/>
        <v>0</v>
      </c>
      <c r="BF219" s="468">
        <f t="shared" si="495"/>
        <v>0</v>
      </c>
      <c r="BG219" s="468">
        <f t="shared" si="495"/>
        <v>0</v>
      </c>
      <c r="BH219" s="468">
        <f t="shared" si="495"/>
        <v>0</v>
      </c>
      <c r="BI219" s="468">
        <f t="shared" si="495"/>
        <v>0</v>
      </c>
      <c r="BJ219" s="470">
        <f t="shared" si="495"/>
        <v>0</v>
      </c>
      <c r="BK219" s="430">
        <f t="shared" si="213"/>
        <v>0</v>
      </c>
      <c r="BL219" s="194"/>
      <c r="BM219" s="440"/>
      <c r="BN219" s="526" t="str">
        <f t="shared" si="419"/>
        <v>Vegetable Pizza</v>
      </c>
      <c r="BO219" s="538" t="str">
        <f t="shared" si="419"/>
        <v>PZ1</v>
      </c>
      <c r="BP219" s="467">
        <f t="shared" ref="BP219:CE219" si="496">BP62+BP140</f>
        <v>0</v>
      </c>
      <c r="BQ219" s="468">
        <f t="shared" si="496"/>
        <v>0</v>
      </c>
      <c r="BR219" s="468">
        <f t="shared" si="496"/>
        <v>0</v>
      </c>
      <c r="BS219" s="472">
        <f t="shared" si="496"/>
        <v>0</v>
      </c>
      <c r="BT219" s="468">
        <f t="shared" si="496"/>
        <v>0</v>
      </c>
      <c r="BU219" s="468">
        <f t="shared" si="496"/>
        <v>0</v>
      </c>
      <c r="BV219" s="468">
        <f t="shared" si="496"/>
        <v>0</v>
      </c>
      <c r="BW219" s="468">
        <f t="shared" si="496"/>
        <v>0</v>
      </c>
      <c r="BX219" s="468">
        <f t="shared" si="496"/>
        <v>0</v>
      </c>
      <c r="BY219" s="469">
        <f t="shared" si="496"/>
        <v>0</v>
      </c>
      <c r="BZ219" s="468">
        <f t="shared" si="496"/>
        <v>0</v>
      </c>
      <c r="CA219" s="468">
        <f t="shared" si="496"/>
        <v>0</v>
      </c>
      <c r="CB219" s="468">
        <f t="shared" si="496"/>
        <v>0</v>
      </c>
      <c r="CC219" s="468">
        <f t="shared" si="496"/>
        <v>0</v>
      </c>
      <c r="CD219" s="468">
        <f t="shared" si="496"/>
        <v>0</v>
      </c>
      <c r="CE219" s="470">
        <f t="shared" si="496"/>
        <v>0</v>
      </c>
      <c r="CF219" s="430">
        <f t="shared" si="215"/>
        <v>0</v>
      </c>
      <c r="CG219" s="194"/>
      <c r="CH219" s="440"/>
      <c r="CI219" s="526" t="str">
        <f t="shared" si="421"/>
        <v>Vegetable Pizza</v>
      </c>
      <c r="CJ219" s="538" t="str">
        <f t="shared" si="421"/>
        <v>PZ1</v>
      </c>
      <c r="CK219" s="467">
        <f t="shared" ref="CK219:CZ219" si="497">CK62+CK140</f>
        <v>0</v>
      </c>
      <c r="CL219" s="468">
        <f t="shared" si="497"/>
        <v>0</v>
      </c>
      <c r="CM219" s="468">
        <f t="shared" si="497"/>
        <v>0</v>
      </c>
      <c r="CN219" s="472">
        <f t="shared" si="497"/>
        <v>0</v>
      </c>
      <c r="CO219" s="468">
        <f t="shared" si="497"/>
        <v>0</v>
      </c>
      <c r="CP219" s="468">
        <f t="shared" si="497"/>
        <v>0</v>
      </c>
      <c r="CQ219" s="468">
        <f t="shared" si="497"/>
        <v>0</v>
      </c>
      <c r="CR219" s="468">
        <f t="shared" si="497"/>
        <v>0</v>
      </c>
      <c r="CS219" s="468">
        <f t="shared" si="497"/>
        <v>0</v>
      </c>
      <c r="CT219" s="469">
        <f t="shared" si="497"/>
        <v>0</v>
      </c>
      <c r="CU219" s="468">
        <f t="shared" si="497"/>
        <v>0</v>
      </c>
      <c r="CV219" s="468">
        <f t="shared" si="497"/>
        <v>0</v>
      </c>
      <c r="CW219" s="468">
        <f t="shared" si="497"/>
        <v>0</v>
      </c>
      <c r="CX219" s="468">
        <f t="shared" si="497"/>
        <v>0</v>
      </c>
      <c r="CY219" s="468">
        <f t="shared" si="497"/>
        <v>0</v>
      </c>
      <c r="CZ219" s="470">
        <f t="shared" si="497"/>
        <v>0</v>
      </c>
      <c r="DA219" s="430">
        <f t="shared" si="217"/>
        <v>0</v>
      </c>
      <c r="DB219" s="194"/>
      <c r="DC219" s="5"/>
      <c r="DG219" s="5"/>
      <c r="DH219" s="5"/>
      <c r="DI219" s="5"/>
      <c r="DJ219" s="5"/>
      <c r="DK219" s="5"/>
      <c r="DL219" s="5"/>
      <c r="DM219" s="5"/>
      <c r="DN219" s="5"/>
      <c r="DO219" s="5"/>
      <c r="DP219" s="5"/>
      <c r="DQ219" s="5"/>
      <c r="DR219" s="5"/>
      <c r="DS219" s="5"/>
      <c r="DT219" s="5"/>
      <c r="DU219" s="5"/>
      <c r="DW219" s="5"/>
      <c r="EA219" s="5"/>
      <c r="EB219" s="5"/>
      <c r="EC219" s="5"/>
      <c r="ED219" s="5"/>
      <c r="EE219" s="5"/>
      <c r="EF219" s="5"/>
      <c r="EG219" s="5"/>
      <c r="EH219" s="5"/>
      <c r="EI219" s="5"/>
      <c r="EJ219" s="5"/>
      <c r="EK219" s="5"/>
      <c r="EL219" s="5"/>
      <c r="EM219" s="5"/>
      <c r="EN219" s="5"/>
      <c r="EO219" s="5"/>
      <c r="EQ219" s="5"/>
      <c r="EU219" s="5"/>
      <c r="EV219" s="5"/>
      <c r="EW219" s="5"/>
      <c r="EX219" s="5"/>
      <c r="EY219" s="5"/>
      <c r="EZ219" s="5"/>
      <c r="FA219" s="5"/>
      <c r="FB219" s="5"/>
      <c r="FC219" s="5"/>
      <c r="FD219" s="5"/>
      <c r="FE219" s="5"/>
      <c r="FF219" s="5"/>
      <c r="FG219" s="5"/>
      <c r="FH219" s="5"/>
      <c r="FI219" s="5"/>
    </row>
    <row r="220" spans="1:165" ht="20.100000000000001" customHeight="1" x14ac:dyDescent="0.25">
      <c r="A220" s="449"/>
      <c r="B220" s="531" t="str">
        <f t="shared" si="413"/>
        <v>Sausage Pizza</v>
      </c>
      <c r="C220" s="538" t="str">
        <f t="shared" si="413"/>
        <v>PZ2</v>
      </c>
      <c r="D220" s="467">
        <f t="shared" ref="D220:S220" si="498">D63+D141</f>
        <v>0</v>
      </c>
      <c r="E220" s="468">
        <f t="shared" si="498"/>
        <v>0</v>
      </c>
      <c r="F220" s="468">
        <f t="shared" si="498"/>
        <v>0</v>
      </c>
      <c r="G220" s="468">
        <f t="shared" si="498"/>
        <v>0</v>
      </c>
      <c r="H220" s="468">
        <f t="shared" si="498"/>
        <v>0</v>
      </c>
      <c r="I220" s="468">
        <f t="shared" si="498"/>
        <v>0</v>
      </c>
      <c r="J220" s="468">
        <f t="shared" si="498"/>
        <v>0</v>
      </c>
      <c r="K220" s="468">
        <f t="shared" si="498"/>
        <v>0</v>
      </c>
      <c r="L220" s="468">
        <f t="shared" si="498"/>
        <v>2</v>
      </c>
      <c r="M220" s="468">
        <f t="shared" si="498"/>
        <v>0</v>
      </c>
      <c r="N220" s="468">
        <f t="shared" si="498"/>
        <v>0</v>
      </c>
      <c r="O220" s="468">
        <f t="shared" si="498"/>
        <v>2</v>
      </c>
      <c r="P220" s="468">
        <f t="shared" si="498"/>
        <v>2</v>
      </c>
      <c r="Q220" s="468">
        <f t="shared" si="498"/>
        <v>3</v>
      </c>
      <c r="R220" s="468">
        <f t="shared" si="498"/>
        <v>3</v>
      </c>
      <c r="S220" s="470">
        <f t="shared" si="498"/>
        <v>0</v>
      </c>
      <c r="T220" s="430">
        <f t="shared" si="209"/>
        <v>12</v>
      </c>
      <c r="U220" s="194"/>
      <c r="W220" s="440"/>
      <c r="X220" s="531" t="str">
        <f t="shared" si="415"/>
        <v>Sausage Pizza</v>
      </c>
      <c r="Y220" s="538" t="str">
        <f t="shared" si="415"/>
        <v>PZ2</v>
      </c>
      <c r="Z220" s="467">
        <f t="shared" ref="Z220:AO220" si="499">Z63+Z141</f>
        <v>0</v>
      </c>
      <c r="AA220" s="468">
        <f t="shared" si="499"/>
        <v>0</v>
      </c>
      <c r="AB220" s="468">
        <f t="shared" si="499"/>
        <v>0</v>
      </c>
      <c r="AC220" s="468">
        <f t="shared" si="499"/>
        <v>0</v>
      </c>
      <c r="AD220" s="468">
        <f t="shared" si="499"/>
        <v>0</v>
      </c>
      <c r="AE220" s="468">
        <f t="shared" si="499"/>
        <v>1</v>
      </c>
      <c r="AF220" s="468">
        <f t="shared" si="499"/>
        <v>1</v>
      </c>
      <c r="AG220" s="468">
        <f t="shared" si="499"/>
        <v>1</v>
      </c>
      <c r="AH220" s="468">
        <f t="shared" si="499"/>
        <v>3</v>
      </c>
      <c r="AI220" s="468">
        <f t="shared" si="499"/>
        <v>1</v>
      </c>
      <c r="AJ220" s="468">
        <f t="shared" si="499"/>
        <v>1</v>
      </c>
      <c r="AK220" s="468">
        <f t="shared" si="499"/>
        <v>3</v>
      </c>
      <c r="AL220" s="468">
        <f t="shared" si="499"/>
        <v>3</v>
      </c>
      <c r="AM220" s="468">
        <f t="shared" si="499"/>
        <v>5</v>
      </c>
      <c r="AN220" s="468">
        <f t="shared" si="499"/>
        <v>5</v>
      </c>
      <c r="AO220" s="470">
        <f t="shared" si="499"/>
        <v>0</v>
      </c>
      <c r="AP220" s="430">
        <f t="shared" si="211"/>
        <v>24</v>
      </c>
      <c r="AQ220" s="194"/>
      <c r="AR220" s="440"/>
      <c r="AS220" s="531" t="str">
        <f t="shared" si="417"/>
        <v>Sausage Pizza</v>
      </c>
      <c r="AT220" s="538" t="str">
        <f t="shared" si="417"/>
        <v>PZ2</v>
      </c>
      <c r="AU220" s="467">
        <f t="shared" ref="AU220:BJ220" si="500">AU63+AU141</f>
        <v>0</v>
      </c>
      <c r="AV220" s="468">
        <f t="shared" si="500"/>
        <v>0</v>
      </c>
      <c r="AW220" s="468">
        <f t="shared" si="500"/>
        <v>0</v>
      </c>
      <c r="AX220" s="468">
        <f t="shared" si="500"/>
        <v>0</v>
      </c>
      <c r="AY220" s="468">
        <f t="shared" si="500"/>
        <v>0</v>
      </c>
      <c r="AZ220" s="468">
        <f t="shared" si="500"/>
        <v>2</v>
      </c>
      <c r="BA220" s="468">
        <f t="shared" si="500"/>
        <v>2</v>
      </c>
      <c r="BB220" s="468">
        <f t="shared" si="500"/>
        <v>2</v>
      </c>
      <c r="BC220" s="468">
        <f t="shared" si="500"/>
        <v>3</v>
      </c>
      <c r="BD220" s="468">
        <f t="shared" si="500"/>
        <v>2</v>
      </c>
      <c r="BE220" s="468">
        <f t="shared" si="500"/>
        <v>2</v>
      </c>
      <c r="BF220" s="468">
        <f t="shared" si="500"/>
        <v>4</v>
      </c>
      <c r="BG220" s="468">
        <f t="shared" si="500"/>
        <v>5</v>
      </c>
      <c r="BH220" s="468">
        <f t="shared" si="500"/>
        <v>6</v>
      </c>
      <c r="BI220" s="468">
        <f t="shared" si="500"/>
        <v>8</v>
      </c>
      <c r="BJ220" s="470">
        <f t="shared" si="500"/>
        <v>0</v>
      </c>
      <c r="BK220" s="430">
        <f t="shared" si="213"/>
        <v>36</v>
      </c>
      <c r="BL220" s="194"/>
      <c r="BM220" s="440"/>
      <c r="BN220" s="531" t="str">
        <f t="shared" si="419"/>
        <v>Sausage Pizza</v>
      </c>
      <c r="BO220" s="538" t="str">
        <f t="shared" si="419"/>
        <v>PZ2</v>
      </c>
      <c r="BP220" s="467">
        <f t="shared" ref="BP220:CE220" si="501">BP63+BP141</f>
        <v>0</v>
      </c>
      <c r="BQ220" s="468">
        <f t="shared" si="501"/>
        <v>0</v>
      </c>
      <c r="BR220" s="468">
        <f t="shared" si="501"/>
        <v>0</v>
      </c>
      <c r="BS220" s="468">
        <f t="shared" si="501"/>
        <v>0</v>
      </c>
      <c r="BT220" s="468">
        <f t="shared" si="501"/>
        <v>0</v>
      </c>
      <c r="BU220" s="468">
        <f t="shared" si="501"/>
        <v>2</v>
      </c>
      <c r="BV220" s="468">
        <f t="shared" si="501"/>
        <v>2</v>
      </c>
      <c r="BW220" s="468">
        <f t="shared" si="501"/>
        <v>2</v>
      </c>
      <c r="BX220" s="468">
        <f t="shared" si="501"/>
        <v>3</v>
      </c>
      <c r="BY220" s="468">
        <f t="shared" si="501"/>
        <v>2</v>
      </c>
      <c r="BZ220" s="468">
        <f t="shared" si="501"/>
        <v>2</v>
      </c>
      <c r="CA220" s="468">
        <f t="shared" si="501"/>
        <v>4</v>
      </c>
      <c r="CB220" s="468">
        <f t="shared" si="501"/>
        <v>5</v>
      </c>
      <c r="CC220" s="468">
        <f t="shared" si="501"/>
        <v>6</v>
      </c>
      <c r="CD220" s="468">
        <f t="shared" si="501"/>
        <v>8</v>
      </c>
      <c r="CE220" s="470">
        <f t="shared" si="501"/>
        <v>0</v>
      </c>
      <c r="CF220" s="430">
        <f t="shared" si="215"/>
        <v>36</v>
      </c>
      <c r="CG220" s="194"/>
      <c r="CH220" s="440"/>
      <c r="CI220" s="531" t="str">
        <f t="shared" si="421"/>
        <v>Sausage Pizza</v>
      </c>
      <c r="CJ220" s="538" t="str">
        <f t="shared" si="421"/>
        <v>PZ2</v>
      </c>
      <c r="CK220" s="467">
        <f t="shared" ref="CK220:CZ220" si="502">CK63+CK141</f>
        <v>0</v>
      </c>
      <c r="CL220" s="468">
        <f t="shared" si="502"/>
        <v>0</v>
      </c>
      <c r="CM220" s="468">
        <f t="shared" si="502"/>
        <v>0</v>
      </c>
      <c r="CN220" s="468">
        <f t="shared" si="502"/>
        <v>0</v>
      </c>
      <c r="CO220" s="468">
        <f t="shared" si="502"/>
        <v>0</v>
      </c>
      <c r="CP220" s="468">
        <f t="shared" si="502"/>
        <v>0</v>
      </c>
      <c r="CQ220" s="468">
        <f t="shared" si="502"/>
        <v>0</v>
      </c>
      <c r="CR220" s="468">
        <f t="shared" si="502"/>
        <v>3</v>
      </c>
      <c r="CS220" s="468">
        <f t="shared" si="502"/>
        <v>2</v>
      </c>
      <c r="CT220" s="468">
        <f t="shared" si="502"/>
        <v>2</v>
      </c>
      <c r="CU220" s="468">
        <f t="shared" si="502"/>
        <v>1</v>
      </c>
      <c r="CV220" s="468">
        <f t="shared" si="502"/>
        <v>4</v>
      </c>
      <c r="CW220" s="468">
        <f t="shared" si="502"/>
        <v>3</v>
      </c>
      <c r="CX220" s="468">
        <f t="shared" si="502"/>
        <v>2</v>
      </c>
      <c r="CY220" s="468">
        <f t="shared" si="502"/>
        <v>5</v>
      </c>
      <c r="CZ220" s="470">
        <f t="shared" si="502"/>
        <v>0</v>
      </c>
      <c r="DA220" s="430">
        <f t="shared" si="217"/>
        <v>22</v>
      </c>
      <c r="DB220" s="194"/>
      <c r="DC220" s="5"/>
      <c r="DG220" s="5"/>
      <c r="DH220" s="5"/>
      <c r="DI220" s="5"/>
      <c r="DJ220" s="5"/>
      <c r="DK220" s="5"/>
      <c r="DL220" s="5"/>
      <c r="DM220" s="5"/>
      <c r="DN220" s="5"/>
      <c r="DO220" s="5"/>
      <c r="DP220" s="5"/>
      <c r="DQ220" s="5"/>
      <c r="DR220" s="5"/>
      <c r="DS220" s="5"/>
      <c r="DT220" s="5"/>
      <c r="DU220" s="5"/>
      <c r="DW220" s="5"/>
      <c r="EA220" s="5"/>
      <c r="EB220" s="5"/>
      <c r="EC220" s="5"/>
      <c r="ED220" s="5"/>
      <c r="EE220" s="5"/>
      <c r="EF220" s="5"/>
      <c r="EG220" s="5"/>
      <c r="EH220" s="5"/>
      <c r="EI220" s="5"/>
      <c r="EJ220" s="5"/>
      <c r="EK220" s="5"/>
      <c r="EL220" s="5"/>
      <c r="EM220" s="5"/>
      <c r="EN220" s="5"/>
      <c r="EO220" s="5"/>
      <c r="EQ220" s="5"/>
      <c r="EU220" s="5"/>
      <c r="EV220" s="5"/>
      <c r="EW220" s="5"/>
      <c r="EX220" s="5"/>
      <c r="EY220" s="5"/>
      <c r="EZ220" s="5"/>
      <c r="FA220" s="5"/>
      <c r="FB220" s="5"/>
      <c r="FC220" s="5"/>
      <c r="FD220" s="5"/>
      <c r="FE220" s="5"/>
      <c r="FF220" s="5"/>
      <c r="FG220" s="5"/>
      <c r="FH220" s="5"/>
      <c r="FI220" s="5"/>
    </row>
    <row r="221" spans="1:165" ht="20.100000000000001" customHeight="1" x14ac:dyDescent="0.25">
      <c r="A221" s="449"/>
      <c r="B221" s="526" t="str">
        <f t="shared" si="413"/>
        <v>Chicken Pizza</v>
      </c>
      <c r="C221" s="538" t="str">
        <f t="shared" si="413"/>
        <v>PZ3</v>
      </c>
      <c r="D221" s="467">
        <f t="shared" ref="D221:S221" si="503">D64+D142</f>
        <v>0</v>
      </c>
      <c r="E221" s="468">
        <f t="shared" si="503"/>
        <v>0</v>
      </c>
      <c r="F221" s="468">
        <f t="shared" si="503"/>
        <v>0</v>
      </c>
      <c r="G221" s="472">
        <f t="shared" si="503"/>
        <v>0</v>
      </c>
      <c r="H221" s="468">
        <f t="shared" si="503"/>
        <v>0</v>
      </c>
      <c r="I221" s="468">
        <f t="shared" si="503"/>
        <v>0</v>
      </c>
      <c r="J221" s="468">
        <f t="shared" si="503"/>
        <v>0</v>
      </c>
      <c r="K221" s="468">
        <f t="shared" si="503"/>
        <v>0</v>
      </c>
      <c r="L221" s="468">
        <f t="shared" si="503"/>
        <v>2</v>
      </c>
      <c r="M221" s="469">
        <f t="shared" si="503"/>
        <v>0</v>
      </c>
      <c r="N221" s="468">
        <f t="shared" si="503"/>
        <v>0</v>
      </c>
      <c r="O221" s="468">
        <f t="shared" si="503"/>
        <v>2</v>
      </c>
      <c r="P221" s="468">
        <f t="shared" si="503"/>
        <v>2</v>
      </c>
      <c r="Q221" s="468">
        <f t="shared" si="503"/>
        <v>3</v>
      </c>
      <c r="R221" s="468">
        <f t="shared" si="503"/>
        <v>3</v>
      </c>
      <c r="S221" s="470">
        <f t="shared" si="503"/>
        <v>0</v>
      </c>
      <c r="T221" s="430">
        <f t="shared" si="209"/>
        <v>12</v>
      </c>
      <c r="U221" s="194"/>
      <c r="W221" s="440"/>
      <c r="X221" s="526" t="str">
        <f t="shared" si="415"/>
        <v>Chicken Pizza</v>
      </c>
      <c r="Y221" s="538" t="str">
        <f t="shared" si="415"/>
        <v>PZ3</v>
      </c>
      <c r="Z221" s="467">
        <f t="shared" ref="Z221:AO221" si="504">Z64+Z142</f>
        <v>0</v>
      </c>
      <c r="AA221" s="468">
        <f t="shared" si="504"/>
        <v>0</v>
      </c>
      <c r="AB221" s="468">
        <f t="shared" si="504"/>
        <v>0</v>
      </c>
      <c r="AC221" s="472">
        <f t="shared" si="504"/>
        <v>0</v>
      </c>
      <c r="AD221" s="468">
        <f t="shared" si="504"/>
        <v>0</v>
      </c>
      <c r="AE221" s="468">
        <f t="shared" si="504"/>
        <v>1</v>
      </c>
      <c r="AF221" s="468">
        <f t="shared" si="504"/>
        <v>1</v>
      </c>
      <c r="AG221" s="468">
        <f t="shared" si="504"/>
        <v>1</v>
      </c>
      <c r="AH221" s="468">
        <f t="shared" si="504"/>
        <v>3</v>
      </c>
      <c r="AI221" s="469">
        <f t="shared" si="504"/>
        <v>1</v>
      </c>
      <c r="AJ221" s="468">
        <f t="shared" si="504"/>
        <v>1</v>
      </c>
      <c r="AK221" s="468">
        <f t="shared" si="504"/>
        <v>3</v>
      </c>
      <c r="AL221" s="468">
        <f t="shared" si="504"/>
        <v>3</v>
      </c>
      <c r="AM221" s="468">
        <f t="shared" si="504"/>
        <v>5</v>
      </c>
      <c r="AN221" s="468">
        <f t="shared" si="504"/>
        <v>5</v>
      </c>
      <c r="AO221" s="470">
        <f t="shared" si="504"/>
        <v>0</v>
      </c>
      <c r="AP221" s="430">
        <f t="shared" si="211"/>
        <v>24</v>
      </c>
      <c r="AQ221" s="194"/>
      <c r="AR221" s="440"/>
      <c r="AS221" s="526" t="str">
        <f t="shared" si="417"/>
        <v>Chicken Pizza</v>
      </c>
      <c r="AT221" s="538" t="str">
        <f t="shared" si="417"/>
        <v>PZ3</v>
      </c>
      <c r="AU221" s="467">
        <f t="shared" ref="AU221:BJ221" si="505">AU64+AU142</f>
        <v>0</v>
      </c>
      <c r="AV221" s="468">
        <f t="shared" si="505"/>
        <v>0</v>
      </c>
      <c r="AW221" s="468">
        <f t="shared" si="505"/>
        <v>0</v>
      </c>
      <c r="AX221" s="472">
        <f t="shared" si="505"/>
        <v>0</v>
      </c>
      <c r="AY221" s="468">
        <f t="shared" si="505"/>
        <v>0</v>
      </c>
      <c r="AZ221" s="468">
        <f t="shared" si="505"/>
        <v>2</v>
      </c>
      <c r="BA221" s="468">
        <f t="shared" si="505"/>
        <v>2</v>
      </c>
      <c r="BB221" s="468">
        <f t="shared" si="505"/>
        <v>2</v>
      </c>
      <c r="BC221" s="468">
        <f t="shared" si="505"/>
        <v>3</v>
      </c>
      <c r="BD221" s="469">
        <f t="shared" si="505"/>
        <v>2</v>
      </c>
      <c r="BE221" s="468">
        <f t="shared" si="505"/>
        <v>2</v>
      </c>
      <c r="BF221" s="468">
        <f t="shared" si="505"/>
        <v>4</v>
      </c>
      <c r="BG221" s="468">
        <f t="shared" si="505"/>
        <v>5</v>
      </c>
      <c r="BH221" s="468">
        <f t="shared" si="505"/>
        <v>6</v>
      </c>
      <c r="BI221" s="468">
        <f t="shared" si="505"/>
        <v>8</v>
      </c>
      <c r="BJ221" s="470">
        <f t="shared" si="505"/>
        <v>0</v>
      </c>
      <c r="BK221" s="430">
        <f t="shared" si="213"/>
        <v>36</v>
      </c>
      <c r="BL221" s="194"/>
      <c r="BM221" s="440"/>
      <c r="BN221" s="526" t="str">
        <f t="shared" si="419"/>
        <v>Chicken Pizza</v>
      </c>
      <c r="BO221" s="538" t="str">
        <f t="shared" si="419"/>
        <v>PZ3</v>
      </c>
      <c r="BP221" s="467">
        <f t="shared" ref="BP221:CE221" si="506">BP64+BP142</f>
        <v>0</v>
      </c>
      <c r="BQ221" s="468">
        <f t="shared" si="506"/>
        <v>0</v>
      </c>
      <c r="BR221" s="468">
        <f t="shared" si="506"/>
        <v>0</v>
      </c>
      <c r="BS221" s="472">
        <f t="shared" si="506"/>
        <v>0</v>
      </c>
      <c r="BT221" s="468">
        <f t="shared" si="506"/>
        <v>0</v>
      </c>
      <c r="BU221" s="468">
        <f t="shared" si="506"/>
        <v>2</v>
      </c>
      <c r="BV221" s="468">
        <f t="shared" si="506"/>
        <v>2</v>
      </c>
      <c r="BW221" s="468">
        <f t="shared" si="506"/>
        <v>2</v>
      </c>
      <c r="BX221" s="468">
        <f t="shared" si="506"/>
        <v>3</v>
      </c>
      <c r="BY221" s="469">
        <f t="shared" si="506"/>
        <v>2</v>
      </c>
      <c r="BZ221" s="468">
        <f t="shared" si="506"/>
        <v>2</v>
      </c>
      <c r="CA221" s="468">
        <f t="shared" si="506"/>
        <v>4</v>
      </c>
      <c r="CB221" s="468">
        <f t="shared" si="506"/>
        <v>5</v>
      </c>
      <c r="CC221" s="468">
        <f t="shared" si="506"/>
        <v>6</v>
      </c>
      <c r="CD221" s="468">
        <f t="shared" si="506"/>
        <v>8</v>
      </c>
      <c r="CE221" s="470">
        <f t="shared" si="506"/>
        <v>0</v>
      </c>
      <c r="CF221" s="430">
        <f t="shared" si="215"/>
        <v>36</v>
      </c>
      <c r="CG221" s="194"/>
      <c r="CH221" s="440"/>
      <c r="CI221" s="526" t="str">
        <f t="shared" si="421"/>
        <v>Chicken Pizza</v>
      </c>
      <c r="CJ221" s="538" t="str">
        <f t="shared" si="421"/>
        <v>PZ3</v>
      </c>
      <c r="CK221" s="467">
        <f t="shared" ref="CK221:CZ221" si="507">CK64+CK142</f>
        <v>0</v>
      </c>
      <c r="CL221" s="468">
        <f t="shared" si="507"/>
        <v>0</v>
      </c>
      <c r="CM221" s="468">
        <f t="shared" si="507"/>
        <v>0</v>
      </c>
      <c r="CN221" s="472">
        <f t="shared" si="507"/>
        <v>0</v>
      </c>
      <c r="CO221" s="468">
        <f t="shared" si="507"/>
        <v>0</v>
      </c>
      <c r="CP221" s="468">
        <f t="shared" si="507"/>
        <v>0</v>
      </c>
      <c r="CQ221" s="468">
        <f t="shared" si="507"/>
        <v>0</v>
      </c>
      <c r="CR221" s="468">
        <f t="shared" si="507"/>
        <v>12</v>
      </c>
      <c r="CS221" s="468">
        <f t="shared" si="507"/>
        <v>5</v>
      </c>
      <c r="CT221" s="469">
        <f t="shared" si="507"/>
        <v>2</v>
      </c>
      <c r="CU221" s="468">
        <f t="shared" si="507"/>
        <v>5</v>
      </c>
      <c r="CV221" s="468">
        <f t="shared" si="507"/>
        <v>14</v>
      </c>
      <c r="CW221" s="468">
        <f t="shared" si="507"/>
        <v>10</v>
      </c>
      <c r="CX221" s="468">
        <f t="shared" si="507"/>
        <v>10</v>
      </c>
      <c r="CY221" s="468">
        <f t="shared" si="507"/>
        <v>12</v>
      </c>
      <c r="CZ221" s="470">
        <f t="shared" si="507"/>
        <v>0</v>
      </c>
      <c r="DA221" s="430">
        <f t="shared" si="217"/>
        <v>70</v>
      </c>
      <c r="DB221" s="194"/>
      <c r="DC221" s="5"/>
      <c r="DG221" s="5"/>
      <c r="DH221" s="5"/>
      <c r="DI221" s="5"/>
      <c r="DJ221" s="5"/>
      <c r="DK221" s="5"/>
      <c r="DL221" s="5"/>
      <c r="DM221" s="5"/>
      <c r="DN221" s="5"/>
      <c r="DO221" s="5"/>
      <c r="DP221" s="5"/>
      <c r="DQ221" s="5"/>
      <c r="DR221" s="5"/>
      <c r="DS221" s="5"/>
      <c r="DT221" s="5"/>
      <c r="DU221" s="5"/>
      <c r="DW221" s="5"/>
      <c r="EA221" s="5"/>
      <c r="EB221" s="5"/>
      <c r="EC221" s="5"/>
      <c r="ED221" s="5"/>
      <c r="EE221" s="5"/>
      <c r="EF221" s="5"/>
      <c r="EG221" s="5"/>
      <c r="EH221" s="5"/>
      <c r="EI221" s="5"/>
      <c r="EJ221" s="5"/>
      <c r="EK221" s="5"/>
      <c r="EL221" s="5"/>
      <c r="EM221" s="5"/>
      <c r="EN221" s="5"/>
      <c r="EO221" s="5"/>
      <c r="EQ221" s="5"/>
      <c r="EU221" s="5"/>
      <c r="EV221" s="5"/>
      <c r="EW221" s="5"/>
      <c r="EX221" s="5"/>
      <c r="EY221" s="5"/>
      <c r="EZ221" s="5"/>
      <c r="FA221" s="5"/>
      <c r="FB221" s="5"/>
      <c r="FC221" s="5"/>
      <c r="FD221" s="5"/>
      <c r="FE221" s="5"/>
      <c r="FF221" s="5"/>
      <c r="FG221" s="5"/>
      <c r="FH221" s="5"/>
      <c r="FI221" s="5"/>
    </row>
    <row r="222" spans="1:165" ht="20.100000000000001" customHeight="1" x14ac:dyDescent="0.25">
      <c r="A222" s="449"/>
      <c r="B222" s="526" t="str">
        <f t="shared" si="413"/>
        <v>Vegetable Pastry</v>
      </c>
      <c r="C222" s="538" t="str">
        <f t="shared" si="413"/>
        <v>PS1</v>
      </c>
      <c r="D222" s="467">
        <f t="shared" ref="D222:S222" si="508">D65+D143</f>
        <v>0</v>
      </c>
      <c r="E222" s="468">
        <f t="shared" si="508"/>
        <v>0</v>
      </c>
      <c r="F222" s="468">
        <f t="shared" si="508"/>
        <v>0</v>
      </c>
      <c r="G222" s="468">
        <f t="shared" si="508"/>
        <v>0</v>
      </c>
      <c r="H222" s="468">
        <f t="shared" si="508"/>
        <v>0</v>
      </c>
      <c r="I222" s="468">
        <f t="shared" si="508"/>
        <v>0</v>
      </c>
      <c r="J222" s="468">
        <f t="shared" si="508"/>
        <v>0</v>
      </c>
      <c r="K222" s="468">
        <f t="shared" si="508"/>
        <v>0</v>
      </c>
      <c r="L222" s="468">
        <f t="shared" si="508"/>
        <v>0</v>
      </c>
      <c r="M222" s="469">
        <f t="shared" si="508"/>
        <v>0</v>
      </c>
      <c r="N222" s="468">
        <f t="shared" si="508"/>
        <v>0</v>
      </c>
      <c r="O222" s="468">
        <f t="shared" si="508"/>
        <v>0</v>
      </c>
      <c r="P222" s="468">
        <f t="shared" si="508"/>
        <v>0</v>
      </c>
      <c r="Q222" s="468">
        <f t="shared" si="508"/>
        <v>0</v>
      </c>
      <c r="R222" s="468">
        <f t="shared" si="508"/>
        <v>0</v>
      </c>
      <c r="S222" s="470">
        <f t="shared" si="508"/>
        <v>0</v>
      </c>
      <c r="T222" s="430">
        <f t="shared" si="209"/>
        <v>0</v>
      </c>
      <c r="U222" s="194"/>
      <c r="W222" s="440"/>
      <c r="X222" s="526" t="str">
        <f t="shared" si="415"/>
        <v>Vegetable Pastry</v>
      </c>
      <c r="Y222" s="538" t="str">
        <f t="shared" si="415"/>
        <v>PS1</v>
      </c>
      <c r="Z222" s="467">
        <f t="shared" ref="Z222:AO222" si="509">Z65+Z143</f>
        <v>0</v>
      </c>
      <c r="AA222" s="468">
        <f t="shared" si="509"/>
        <v>0</v>
      </c>
      <c r="AB222" s="468">
        <f t="shared" si="509"/>
        <v>0</v>
      </c>
      <c r="AC222" s="468">
        <f t="shared" si="509"/>
        <v>0</v>
      </c>
      <c r="AD222" s="468">
        <f t="shared" si="509"/>
        <v>0</v>
      </c>
      <c r="AE222" s="468">
        <f t="shared" si="509"/>
        <v>0</v>
      </c>
      <c r="AF222" s="468">
        <f t="shared" si="509"/>
        <v>0</v>
      </c>
      <c r="AG222" s="468">
        <f t="shared" si="509"/>
        <v>0</v>
      </c>
      <c r="AH222" s="468">
        <f t="shared" si="509"/>
        <v>0</v>
      </c>
      <c r="AI222" s="469">
        <f t="shared" si="509"/>
        <v>0</v>
      </c>
      <c r="AJ222" s="468">
        <f t="shared" si="509"/>
        <v>0</v>
      </c>
      <c r="AK222" s="468">
        <f t="shared" si="509"/>
        <v>0</v>
      </c>
      <c r="AL222" s="468">
        <f t="shared" si="509"/>
        <v>0</v>
      </c>
      <c r="AM222" s="468">
        <f t="shared" si="509"/>
        <v>0</v>
      </c>
      <c r="AN222" s="468">
        <f t="shared" si="509"/>
        <v>0</v>
      </c>
      <c r="AO222" s="470">
        <f t="shared" si="509"/>
        <v>0</v>
      </c>
      <c r="AP222" s="430">
        <f t="shared" si="211"/>
        <v>0</v>
      </c>
      <c r="AQ222" s="194"/>
      <c r="AR222" s="440"/>
      <c r="AS222" s="526" t="str">
        <f t="shared" si="417"/>
        <v>Vegetable Pastry</v>
      </c>
      <c r="AT222" s="538" t="str">
        <f t="shared" si="417"/>
        <v>PS1</v>
      </c>
      <c r="AU222" s="467">
        <f t="shared" ref="AU222:BJ222" si="510">AU65+AU143</f>
        <v>0</v>
      </c>
      <c r="AV222" s="468">
        <f t="shared" si="510"/>
        <v>0</v>
      </c>
      <c r="AW222" s="468">
        <f t="shared" si="510"/>
        <v>0</v>
      </c>
      <c r="AX222" s="468">
        <f t="shared" si="510"/>
        <v>0</v>
      </c>
      <c r="AY222" s="468">
        <f t="shared" si="510"/>
        <v>0</v>
      </c>
      <c r="AZ222" s="468">
        <f t="shared" si="510"/>
        <v>0</v>
      </c>
      <c r="BA222" s="468">
        <f t="shared" si="510"/>
        <v>0</v>
      </c>
      <c r="BB222" s="468">
        <f t="shared" si="510"/>
        <v>0</v>
      </c>
      <c r="BC222" s="468">
        <f t="shared" si="510"/>
        <v>0</v>
      </c>
      <c r="BD222" s="469">
        <f t="shared" si="510"/>
        <v>0</v>
      </c>
      <c r="BE222" s="468">
        <f t="shared" si="510"/>
        <v>0</v>
      </c>
      <c r="BF222" s="468">
        <f t="shared" si="510"/>
        <v>0</v>
      </c>
      <c r="BG222" s="468">
        <f t="shared" si="510"/>
        <v>0</v>
      </c>
      <c r="BH222" s="468">
        <f t="shared" si="510"/>
        <v>0</v>
      </c>
      <c r="BI222" s="468">
        <f t="shared" si="510"/>
        <v>0</v>
      </c>
      <c r="BJ222" s="470">
        <f t="shared" si="510"/>
        <v>0</v>
      </c>
      <c r="BK222" s="430">
        <f t="shared" si="213"/>
        <v>0</v>
      </c>
      <c r="BL222" s="194"/>
      <c r="BM222" s="440"/>
      <c r="BN222" s="526" t="str">
        <f t="shared" si="419"/>
        <v>Vegetable Pastry</v>
      </c>
      <c r="BO222" s="538" t="str">
        <f t="shared" si="419"/>
        <v>PS1</v>
      </c>
      <c r="BP222" s="467">
        <f t="shared" ref="BP222:CE222" si="511">BP65+BP143</f>
        <v>0</v>
      </c>
      <c r="BQ222" s="468">
        <f t="shared" si="511"/>
        <v>0</v>
      </c>
      <c r="BR222" s="468">
        <f t="shared" si="511"/>
        <v>0</v>
      </c>
      <c r="BS222" s="468">
        <f t="shared" si="511"/>
        <v>0</v>
      </c>
      <c r="BT222" s="468">
        <f t="shared" si="511"/>
        <v>0</v>
      </c>
      <c r="BU222" s="468">
        <f t="shared" si="511"/>
        <v>0</v>
      </c>
      <c r="BV222" s="468">
        <f t="shared" si="511"/>
        <v>0</v>
      </c>
      <c r="BW222" s="468">
        <f t="shared" si="511"/>
        <v>0</v>
      </c>
      <c r="BX222" s="468">
        <f t="shared" si="511"/>
        <v>0</v>
      </c>
      <c r="BY222" s="469">
        <f t="shared" si="511"/>
        <v>0</v>
      </c>
      <c r="BZ222" s="468">
        <f t="shared" si="511"/>
        <v>0</v>
      </c>
      <c r="CA222" s="468">
        <f t="shared" si="511"/>
        <v>0</v>
      </c>
      <c r="CB222" s="468">
        <f t="shared" si="511"/>
        <v>0</v>
      </c>
      <c r="CC222" s="468">
        <f t="shared" si="511"/>
        <v>0</v>
      </c>
      <c r="CD222" s="468">
        <f t="shared" si="511"/>
        <v>0</v>
      </c>
      <c r="CE222" s="470">
        <f t="shared" si="511"/>
        <v>0</v>
      </c>
      <c r="CF222" s="430">
        <f t="shared" si="215"/>
        <v>0</v>
      </c>
      <c r="CG222" s="194"/>
      <c r="CH222" s="440"/>
      <c r="CI222" s="526" t="str">
        <f t="shared" si="421"/>
        <v>Vegetable Pastry</v>
      </c>
      <c r="CJ222" s="538" t="str">
        <f t="shared" si="421"/>
        <v>PS1</v>
      </c>
      <c r="CK222" s="467">
        <f t="shared" ref="CK222:CZ222" si="512">CK65+CK143</f>
        <v>0</v>
      </c>
      <c r="CL222" s="468">
        <f t="shared" si="512"/>
        <v>0</v>
      </c>
      <c r="CM222" s="468">
        <f t="shared" si="512"/>
        <v>0</v>
      </c>
      <c r="CN222" s="468">
        <f t="shared" si="512"/>
        <v>0</v>
      </c>
      <c r="CO222" s="468">
        <f t="shared" si="512"/>
        <v>0</v>
      </c>
      <c r="CP222" s="468">
        <f t="shared" si="512"/>
        <v>0</v>
      </c>
      <c r="CQ222" s="468">
        <f t="shared" si="512"/>
        <v>0</v>
      </c>
      <c r="CR222" s="468">
        <f t="shared" si="512"/>
        <v>0</v>
      </c>
      <c r="CS222" s="468">
        <f t="shared" si="512"/>
        <v>0</v>
      </c>
      <c r="CT222" s="469">
        <f t="shared" si="512"/>
        <v>0</v>
      </c>
      <c r="CU222" s="468">
        <f t="shared" si="512"/>
        <v>0</v>
      </c>
      <c r="CV222" s="468">
        <f t="shared" si="512"/>
        <v>0</v>
      </c>
      <c r="CW222" s="468">
        <f t="shared" si="512"/>
        <v>0</v>
      </c>
      <c r="CX222" s="468">
        <f t="shared" si="512"/>
        <v>0</v>
      </c>
      <c r="CY222" s="468">
        <f t="shared" si="512"/>
        <v>0</v>
      </c>
      <c r="CZ222" s="470">
        <f t="shared" si="512"/>
        <v>0</v>
      </c>
      <c r="DA222" s="430">
        <f t="shared" si="217"/>
        <v>0</v>
      </c>
      <c r="DB222" s="194"/>
      <c r="DC222" s="5"/>
      <c r="DG222" s="5"/>
      <c r="DH222" s="5"/>
      <c r="DI222" s="5"/>
      <c r="DJ222" s="5"/>
      <c r="DK222" s="5"/>
      <c r="DL222" s="5"/>
      <c r="DM222" s="5"/>
      <c r="DN222" s="5"/>
      <c r="DO222" s="5"/>
      <c r="DP222" s="5"/>
      <c r="DQ222" s="5"/>
      <c r="DR222" s="5"/>
      <c r="DS222" s="5"/>
      <c r="DT222" s="5"/>
      <c r="DU222" s="5"/>
      <c r="DW222" s="5"/>
      <c r="EA222" s="5"/>
      <c r="EB222" s="5"/>
      <c r="EC222" s="5"/>
      <c r="ED222" s="5"/>
      <c r="EE222" s="5"/>
      <c r="EF222" s="5"/>
      <c r="EG222" s="5"/>
      <c r="EH222" s="5"/>
      <c r="EI222" s="5"/>
      <c r="EJ222" s="5"/>
      <c r="EK222" s="5"/>
      <c r="EL222" s="5"/>
      <c r="EM222" s="5"/>
      <c r="EN222" s="5"/>
      <c r="EO222" s="5"/>
      <c r="EQ222" s="5"/>
      <c r="EU222" s="5"/>
      <c r="EV222" s="5"/>
      <c r="EW222" s="5"/>
      <c r="EX222" s="5"/>
      <c r="EY222" s="5"/>
      <c r="EZ222" s="5"/>
      <c r="FA222" s="5"/>
      <c r="FB222" s="5"/>
      <c r="FC222" s="5"/>
      <c r="FD222" s="5"/>
      <c r="FE222" s="5"/>
      <c r="FF222" s="5"/>
      <c r="FG222" s="5"/>
      <c r="FH222" s="5"/>
      <c r="FI222" s="5"/>
    </row>
    <row r="223" spans="1:165" ht="20.100000000000001" customHeight="1" x14ac:dyDescent="0.25">
      <c r="A223" s="449"/>
      <c r="B223" s="526" t="str">
        <f t="shared" si="413"/>
        <v>Fish Pastry</v>
      </c>
      <c r="C223" s="538" t="str">
        <f t="shared" si="413"/>
        <v>PS2</v>
      </c>
      <c r="D223" s="467">
        <f t="shared" ref="D223:S223" si="513">D66+D144</f>
        <v>0</v>
      </c>
      <c r="E223" s="468">
        <f t="shared" si="513"/>
        <v>0</v>
      </c>
      <c r="F223" s="468">
        <f t="shared" si="513"/>
        <v>0</v>
      </c>
      <c r="G223" s="468">
        <f t="shared" si="513"/>
        <v>0</v>
      </c>
      <c r="H223" s="468">
        <f t="shared" si="513"/>
        <v>0</v>
      </c>
      <c r="I223" s="468">
        <f t="shared" si="513"/>
        <v>0</v>
      </c>
      <c r="J223" s="468">
        <f t="shared" si="513"/>
        <v>0</v>
      </c>
      <c r="K223" s="468">
        <f t="shared" si="513"/>
        <v>0</v>
      </c>
      <c r="L223" s="468">
        <f t="shared" si="513"/>
        <v>0</v>
      </c>
      <c r="M223" s="469">
        <f t="shared" si="513"/>
        <v>0</v>
      </c>
      <c r="N223" s="468">
        <f t="shared" si="513"/>
        <v>5</v>
      </c>
      <c r="O223" s="468">
        <f t="shared" si="513"/>
        <v>5</v>
      </c>
      <c r="P223" s="468">
        <f t="shared" si="513"/>
        <v>10</v>
      </c>
      <c r="Q223" s="468">
        <f t="shared" si="513"/>
        <v>10</v>
      </c>
      <c r="R223" s="468">
        <f t="shared" si="513"/>
        <v>10</v>
      </c>
      <c r="S223" s="470">
        <f t="shared" si="513"/>
        <v>0</v>
      </c>
      <c r="T223" s="430">
        <f t="shared" si="209"/>
        <v>40</v>
      </c>
      <c r="U223" s="194"/>
      <c r="W223" s="440"/>
      <c r="X223" s="526" t="str">
        <f t="shared" si="415"/>
        <v>Fish Pastry</v>
      </c>
      <c r="Y223" s="538" t="str">
        <f t="shared" si="415"/>
        <v>PS2</v>
      </c>
      <c r="Z223" s="467">
        <f t="shared" ref="Z223:AO223" si="514">Z66+Z144</f>
        <v>0</v>
      </c>
      <c r="AA223" s="468">
        <f t="shared" si="514"/>
        <v>0</v>
      </c>
      <c r="AB223" s="468">
        <f t="shared" si="514"/>
        <v>0</v>
      </c>
      <c r="AC223" s="468">
        <f t="shared" si="514"/>
        <v>0</v>
      </c>
      <c r="AD223" s="468">
        <f t="shared" si="514"/>
        <v>0</v>
      </c>
      <c r="AE223" s="468">
        <f t="shared" si="514"/>
        <v>0</v>
      </c>
      <c r="AF223" s="468">
        <f t="shared" si="514"/>
        <v>0</v>
      </c>
      <c r="AG223" s="468">
        <f t="shared" si="514"/>
        <v>0</v>
      </c>
      <c r="AH223" s="468">
        <f t="shared" si="514"/>
        <v>0</v>
      </c>
      <c r="AI223" s="469">
        <f t="shared" si="514"/>
        <v>0</v>
      </c>
      <c r="AJ223" s="468">
        <f t="shared" si="514"/>
        <v>5</v>
      </c>
      <c r="AK223" s="468">
        <f t="shared" si="514"/>
        <v>5</v>
      </c>
      <c r="AL223" s="468">
        <f t="shared" si="514"/>
        <v>10</v>
      </c>
      <c r="AM223" s="468">
        <f t="shared" si="514"/>
        <v>10</v>
      </c>
      <c r="AN223" s="468">
        <f t="shared" si="514"/>
        <v>10</v>
      </c>
      <c r="AO223" s="470">
        <f t="shared" si="514"/>
        <v>0</v>
      </c>
      <c r="AP223" s="430">
        <f t="shared" si="211"/>
        <v>40</v>
      </c>
      <c r="AQ223" s="194"/>
      <c r="AR223" s="440"/>
      <c r="AS223" s="526" t="str">
        <f t="shared" si="417"/>
        <v>Fish Pastry</v>
      </c>
      <c r="AT223" s="538" t="str">
        <f t="shared" si="417"/>
        <v>PS2</v>
      </c>
      <c r="AU223" s="467">
        <f t="shared" ref="AU223:BJ223" si="515">AU66+AU144</f>
        <v>0</v>
      </c>
      <c r="AV223" s="468">
        <f t="shared" si="515"/>
        <v>0</v>
      </c>
      <c r="AW223" s="468">
        <f t="shared" si="515"/>
        <v>0</v>
      </c>
      <c r="AX223" s="468">
        <f t="shared" si="515"/>
        <v>0</v>
      </c>
      <c r="AY223" s="468">
        <f t="shared" si="515"/>
        <v>2</v>
      </c>
      <c r="AZ223" s="468">
        <f t="shared" si="515"/>
        <v>0</v>
      </c>
      <c r="BA223" s="468">
        <f t="shared" si="515"/>
        <v>5</v>
      </c>
      <c r="BB223" s="468">
        <f t="shared" si="515"/>
        <v>5</v>
      </c>
      <c r="BC223" s="468">
        <f t="shared" si="515"/>
        <v>0</v>
      </c>
      <c r="BD223" s="469">
        <f t="shared" si="515"/>
        <v>3</v>
      </c>
      <c r="BE223" s="468">
        <f t="shared" si="515"/>
        <v>5</v>
      </c>
      <c r="BF223" s="468">
        <f t="shared" si="515"/>
        <v>10</v>
      </c>
      <c r="BG223" s="468">
        <f t="shared" si="515"/>
        <v>10</v>
      </c>
      <c r="BH223" s="468">
        <f t="shared" si="515"/>
        <v>10</v>
      </c>
      <c r="BI223" s="468">
        <f t="shared" si="515"/>
        <v>17</v>
      </c>
      <c r="BJ223" s="470">
        <f t="shared" si="515"/>
        <v>0</v>
      </c>
      <c r="BK223" s="430">
        <f t="shared" si="213"/>
        <v>67</v>
      </c>
      <c r="BL223" s="194"/>
      <c r="BM223" s="440"/>
      <c r="BN223" s="526" t="str">
        <f t="shared" si="419"/>
        <v>Fish Pastry</v>
      </c>
      <c r="BO223" s="538" t="str">
        <f t="shared" si="419"/>
        <v>PS2</v>
      </c>
      <c r="BP223" s="467">
        <f t="shared" ref="BP223:CE223" si="516">BP66+BP144</f>
        <v>0</v>
      </c>
      <c r="BQ223" s="468">
        <f t="shared" si="516"/>
        <v>0</v>
      </c>
      <c r="BR223" s="468">
        <f t="shared" si="516"/>
        <v>0</v>
      </c>
      <c r="BS223" s="468">
        <f t="shared" si="516"/>
        <v>0</v>
      </c>
      <c r="BT223" s="468">
        <f t="shared" si="516"/>
        <v>2</v>
      </c>
      <c r="BU223" s="468">
        <f t="shared" si="516"/>
        <v>0</v>
      </c>
      <c r="BV223" s="468">
        <f t="shared" si="516"/>
        <v>5</v>
      </c>
      <c r="BW223" s="468">
        <f t="shared" si="516"/>
        <v>5</v>
      </c>
      <c r="BX223" s="468">
        <f t="shared" si="516"/>
        <v>0</v>
      </c>
      <c r="BY223" s="469">
        <f t="shared" si="516"/>
        <v>3</v>
      </c>
      <c r="BZ223" s="468">
        <f t="shared" si="516"/>
        <v>5</v>
      </c>
      <c r="CA223" s="468">
        <f t="shared" si="516"/>
        <v>5</v>
      </c>
      <c r="CB223" s="468">
        <f t="shared" si="516"/>
        <v>5</v>
      </c>
      <c r="CC223" s="468">
        <f t="shared" si="516"/>
        <v>10</v>
      </c>
      <c r="CD223" s="468">
        <f t="shared" si="516"/>
        <v>18</v>
      </c>
      <c r="CE223" s="470">
        <f t="shared" si="516"/>
        <v>0</v>
      </c>
      <c r="CF223" s="430">
        <f t="shared" si="215"/>
        <v>58</v>
      </c>
      <c r="CG223" s="194"/>
      <c r="CH223" s="440"/>
      <c r="CI223" s="526" t="str">
        <f t="shared" si="421"/>
        <v>Fish Pastry</v>
      </c>
      <c r="CJ223" s="538" t="str">
        <f t="shared" si="421"/>
        <v>PS2</v>
      </c>
      <c r="CK223" s="467">
        <f t="shared" ref="CK223:CZ223" si="517">CK66+CK144</f>
        <v>0</v>
      </c>
      <c r="CL223" s="468">
        <f t="shared" si="517"/>
        <v>0</v>
      </c>
      <c r="CM223" s="468">
        <f t="shared" si="517"/>
        <v>0</v>
      </c>
      <c r="CN223" s="468">
        <f t="shared" si="517"/>
        <v>0</v>
      </c>
      <c r="CO223" s="468">
        <f t="shared" si="517"/>
        <v>0</v>
      </c>
      <c r="CP223" s="468">
        <f t="shared" si="517"/>
        <v>0</v>
      </c>
      <c r="CQ223" s="468">
        <f t="shared" si="517"/>
        <v>0</v>
      </c>
      <c r="CR223" s="468">
        <f t="shared" si="517"/>
        <v>0</v>
      </c>
      <c r="CS223" s="468">
        <f t="shared" si="517"/>
        <v>0</v>
      </c>
      <c r="CT223" s="469">
        <f t="shared" si="517"/>
        <v>0</v>
      </c>
      <c r="CU223" s="468">
        <f t="shared" si="517"/>
        <v>0</v>
      </c>
      <c r="CV223" s="468">
        <f t="shared" si="517"/>
        <v>0</v>
      </c>
      <c r="CW223" s="468">
        <f t="shared" si="517"/>
        <v>0</v>
      </c>
      <c r="CX223" s="468">
        <f t="shared" si="517"/>
        <v>0</v>
      </c>
      <c r="CY223" s="468">
        <f t="shared" si="517"/>
        <v>0</v>
      </c>
      <c r="CZ223" s="470">
        <f t="shared" si="517"/>
        <v>0</v>
      </c>
      <c r="DA223" s="430">
        <f t="shared" si="217"/>
        <v>0</v>
      </c>
      <c r="DB223" s="194"/>
      <c r="DC223" s="5"/>
      <c r="DG223" s="5"/>
      <c r="DH223" s="5"/>
      <c r="DI223" s="5"/>
      <c r="DJ223" s="5"/>
      <c r="DK223" s="5"/>
      <c r="DL223" s="5"/>
      <c r="DM223" s="5"/>
      <c r="DN223" s="5"/>
      <c r="DO223" s="5"/>
      <c r="DP223" s="5"/>
      <c r="DQ223" s="5"/>
      <c r="DR223" s="5"/>
      <c r="DS223" s="5"/>
      <c r="DT223" s="5"/>
      <c r="DU223" s="5"/>
      <c r="DW223" s="5"/>
      <c r="EA223" s="5"/>
      <c r="EB223" s="5"/>
      <c r="EC223" s="5"/>
      <c r="ED223" s="5"/>
      <c r="EE223" s="5"/>
      <c r="EF223" s="5"/>
      <c r="EG223" s="5"/>
      <c r="EH223" s="5"/>
      <c r="EI223" s="5"/>
      <c r="EJ223" s="5"/>
      <c r="EK223" s="5"/>
      <c r="EL223" s="5"/>
      <c r="EM223" s="5"/>
      <c r="EN223" s="5"/>
      <c r="EO223" s="5"/>
      <c r="EQ223" s="5"/>
      <c r="EU223" s="5"/>
      <c r="EV223" s="5"/>
      <c r="EW223" s="5"/>
      <c r="EX223" s="5"/>
      <c r="EY223" s="5"/>
      <c r="EZ223" s="5"/>
      <c r="FA223" s="5"/>
      <c r="FB223" s="5"/>
      <c r="FC223" s="5"/>
      <c r="FD223" s="5"/>
      <c r="FE223" s="5"/>
      <c r="FF223" s="5"/>
      <c r="FG223" s="5"/>
      <c r="FH223" s="5"/>
      <c r="FI223" s="5"/>
    </row>
    <row r="224" spans="1:165" ht="20.100000000000001" customHeight="1" x14ac:dyDescent="0.25">
      <c r="A224" s="449"/>
      <c r="B224" s="526" t="str">
        <f t="shared" ref="B224:C233" si="518">B145</f>
        <v>Cheese Chicken Pastry</v>
      </c>
      <c r="C224" s="538" t="str">
        <f t="shared" si="518"/>
        <v>PS3</v>
      </c>
      <c r="D224" s="467">
        <f t="shared" ref="D224:S224" si="519">D67+D145</f>
        <v>0</v>
      </c>
      <c r="E224" s="468">
        <f t="shared" si="519"/>
        <v>0</v>
      </c>
      <c r="F224" s="468">
        <f t="shared" si="519"/>
        <v>0</v>
      </c>
      <c r="G224" s="468">
        <f t="shared" si="519"/>
        <v>0</v>
      </c>
      <c r="H224" s="468">
        <f t="shared" si="519"/>
        <v>0</v>
      </c>
      <c r="I224" s="468">
        <f t="shared" si="519"/>
        <v>3</v>
      </c>
      <c r="J224" s="468">
        <f t="shared" si="519"/>
        <v>0</v>
      </c>
      <c r="K224" s="468">
        <f t="shared" si="519"/>
        <v>0</v>
      </c>
      <c r="L224" s="468">
        <f t="shared" si="519"/>
        <v>0</v>
      </c>
      <c r="M224" s="469">
        <f t="shared" si="519"/>
        <v>3</v>
      </c>
      <c r="N224" s="468">
        <f t="shared" si="519"/>
        <v>0</v>
      </c>
      <c r="O224" s="468">
        <f t="shared" si="519"/>
        <v>0</v>
      </c>
      <c r="P224" s="468">
        <f t="shared" si="519"/>
        <v>5</v>
      </c>
      <c r="Q224" s="468">
        <f t="shared" si="519"/>
        <v>3</v>
      </c>
      <c r="R224" s="468">
        <f t="shared" si="519"/>
        <v>5</v>
      </c>
      <c r="S224" s="470">
        <f t="shared" si="519"/>
        <v>0</v>
      </c>
      <c r="T224" s="430">
        <f t="shared" si="209"/>
        <v>19</v>
      </c>
      <c r="U224" s="194"/>
      <c r="W224" s="440"/>
      <c r="X224" s="526" t="str">
        <f t="shared" ref="X224:Y233" si="520">X145</f>
        <v>Cheese Chicken Pastry</v>
      </c>
      <c r="Y224" s="538" t="str">
        <f t="shared" si="520"/>
        <v>PS3</v>
      </c>
      <c r="Z224" s="467">
        <f t="shared" ref="Z224:AO224" si="521">Z67+Z145</f>
        <v>0</v>
      </c>
      <c r="AA224" s="468">
        <f t="shared" si="521"/>
        <v>0</v>
      </c>
      <c r="AB224" s="468">
        <f t="shared" si="521"/>
        <v>0</v>
      </c>
      <c r="AC224" s="468">
        <f t="shared" si="521"/>
        <v>0</v>
      </c>
      <c r="AD224" s="468">
        <f t="shared" si="521"/>
        <v>0</v>
      </c>
      <c r="AE224" s="468">
        <f t="shared" si="521"/>
        <v>3</v>
      </c>
      <c r="AF224" s="468">
        <f t="shared" si="521"/>
        <v>0</v>
      </c>
      <c r="AG224" s="468">
        <f t="shared" si="521"/>
        <v>0</v>
      </c>
      <c r="AH224" s="468">
        <f t="shared" si="521"/>
        <v>0</v>
      </c>
      <c r="AI224" s="469">
        <f t="shared" si="521"/>
        <v>3</v>
      </c>
      <c r="AJ224" s="468">
        <f t="shared" si="521"/>
        <v>0</v>
      </c>
      <c r="AK224" s="468">
        <f t="shared" si="521"/>
        <v>3</v>
      </c>
      <c r="AL224" s="468">
        <f t="shared" si="521"/>
        <v>5</v>
      </c>
      <c r="AM224" s="468">
        <f t="shared" si="521"/>
        <v>5</v>
      </c>
      <c r="AN224" s="468">
        <f t="shared" si="521"/>
        <v>5</v>
      </c>
      <c r="AO224" s="470">
        <f t="shared" si="521"/>
        <v>0</v>
      </c>
      <c r="AP224" s="430">
        <f t="shared" si="211"/>
        <v>24</v>
      </c>
      <c r="AQ224" s="194"/>
      <c r="AR224" s="440"/>
      <c r="AS224" s="526" t="str">
        <f t="shared" ref="AS224:AT233" si="522">AS145</f>
        <v>Cheese Chicken Pastry</v>
      </c>
      <c r="AT224" s="538" t="str">
        <f t="shared" si="522"/>
        <v>PS3</v>
      </c>
      <c r="AU224" s="467">
        <f t="shared" ref="AU224:BJ224" si="523">AU67+AU145</f>
        <v>0</v>
      </c>
      <c r="AV224" s="468">
        <f t="shared" si="523"/>
        <v>0</v>
      </c>
      <c r="AW224" s="468">
        <f t="shared" si="523"/>
        <v>0</v>
      </c>
      <c r="AX224" s="468">
        <f t="shared" si="523"/>
        <v>0</v>
      </c>
      <c r="AY224" s="468">
        <f t="shared" si="523"/>
        <v>0</v>
      </c>
      <c r="AZ224" s="468">
        <f t="shared" si="523"/>
        <v>0</v>
      </c>
      <c r="BA224" s="468">
        <f t="shared" si="523"/>
        <v>0</v>
      </c>
      <c r="BB224" s="468">
        <f t="shared" si="523"/>
        <v>0</v>
      </c>
      <c r="BC224" s="468">
        <f t="shared" si="523"/>
        <v>0</v>
      </c>
      <c r="BD224" s="469">
        <f t="shared" si="523"/>
        <v>3</v>
      </c>
      <c r="BE224" s="468">
        <f t="shared" si="523"/>
        <v>0</v>
      </c>
      <c r="BF224" s="468">
        <f t="shared" si="523"/>
        <v>3</v>
      </c>
      <c r="BG224" s="468">
        <f t="shared" si="523"/>
        <v>4</v>
      </c>
      <c r="BH224" s="468">
        <f t="shared" si="523"/>
        <v>5</v>
      </c>
      <c r="BI224" s="468">
        <f t="shared" si="523"/>
        <v>5</v>
      </c>
      <c r="BJ224" s="470">
        <f t="shared" si="523"/>
        <v>0</v>
      </c>
      <c r="BK224" s="430">
        <f t="shared" si="213"/>
        <v>20</v>
      </c>
      <c r="BL224" s="194"/>
      <c r="BM224" s="440"/>
      <c r="BN224" s="526" t="str">
        <f t="shared" ref="BN224:BO233" si="524">BN145</f>
        <v>Cheese Chicken Pastry</v>
      </c>
      <c r="BO224" s="538" t="str">
        <f t="shared" si="524"/>
        <v>PS3</v>
      </c>
      <c r="BP224" s="467">
        <f t="shared" ref="BP224:CE224" si="525">BP67+BP145</f>
        <v>0</v>
      </c>
      <c r="BQ224" s="468">
        <f t="shared" si="525"/>
        <v>0</v>
      </c>
      <c r="BR224" s="468">
        <f t="shared" si="525"/>
        <v>0</v>
      </c>
      <c r="BS224" s="468">
        <f t="shared" si="525"/>
        <v>0</v>
      </c>
      <c r="BT224" s="468">
        <f t="shared" si="525"/>
        <v>0</v>
      </c>
      <c r="BU224" s="468">
        <f t="shared" si="525"/>
        <v>0</v>
      </c>
      <c r="BV224" s="468">
        <f t="shared" si="525"/>
        <v>0</v>
      </c>
      <c r="BW224" s="468">
        <f t="shared" si="525"/>
        <v>0</v>
      </c>
      <c r="BX224" s="468">
        <f t="shared" si="525"/>
        <v>0</v>
      </c>
      <c r="BY224" s="469">
        <f t="shared" si="525"/>
        <v>3</v>
      </c>
      <c r="BZ224" s="468">
        <f t="shared" si="525"/>
        <v>0</v>
      </c>
      <c r="CA224" s="468">
        <f t="shared" si="525"/>
        <v>3</v>
      </c>
      <c r="CB224" s="468">
        <f t="shared" si="525"/>
        <v>4</v>
      </c>
      <c r="CC224" s="468">
        <f t="shared" si="525"/>
        <v>5</v>
      </c>
      <c r="CD224" s="468">
        <f t="shared" si="525"/>
        <v>5</v>
      </c>
      <c r="CE224" s="470">
        <f t="shared" si="525"/>
        <v>0</v>
      </c>
      <c r="CF224" s="430">
        <f t="shared" si="215"/>
        <v>20</v>
      </c>
      <c r="CG224" s="194"/>
      <c r="CH224" s="440"/>
      <c r="CI224" s="526" t="str">
        <f t="shared" ref="CI224:CJ233" si="526">CI145</f>
        <v>Cheese Chicken Pastry</v>
      </c>
      <c r="CJ224" s="538" t="str">
        <f t="shared" si="526"/>
        <v>PS3</v>
      </c>
      <c r="CK224" s="467">
        <f t="shared" ref="CK224:CZ224" si="527">CK67+CK145</f>
        <v>0</v>
      </c>
      <c r="CL224" s="468">
        <f t="shared" si="527"/>
        <v>0</v>
      </c>
      <c r="CM224" s="468">
        <f t="shared" si="527"/>
        <v>0</v>
      </c>
      <c r="CN224" s="468">
        <f t="shared" si="527"/>
        <v>0</v>
      </c>
      <c r="CO224" s="468">
        <f t="shared" si="527"/>
        <v>0</v>
      </c>
      <c r="CP224" s="468">
        <f t="shared" si="527"/>
        <v>0</v>
      </c>
      <c r="CQ224" s="468">
        <f t="shared" si="527"/>
        <v>0</v>
      </c>
      <c r="CR224" s="468">
        <f t="shared" si="527"/>
        <v>0</v>
      </c>
      <c r="CS224" s="468">
        <f t="shared" si="527"/>
        <v>0</v>
      </c>
      <c r="CT224" s="469">
        <f t="shared" si="527"/>
        <v>0</v>
      </c>
      <c r="CU224" s="468">
        <f t="shared" si="527"/>
        <v>0</v>
      </c>
      <c r="CV224" s="468">
        <f t="shared" si="527"/>
        <v>0</v>
      </c>
      <c r="CW224" s="468">
        <f t="shared" si="527"/>
        <v>0</v>
      </c>
      <c r="CX224" s="468">
        <f t="shared" si="527"/>
        <v>0</v>
      </c>
      <c r="CY224" s="468">
        <f t="shared" si="527"/>
        <v>0</v>
      </c>
      <c r="CZ224" s="470">
        <f t="shared" si="527"/>
        <v>0</v>
      </c>
      <c r="DA224" s="430">
        <f t="shared" si="217"/>
        <v>0</v>
      </c>
      <c r="DB224" s="194"/>
      <c r="DC224" s="5"/>
      <c r="DG224" s="5"/>
      <c r="DH224" s="5"/>
      <c r="DI224" s="5"/>
      <c r="DJ224" s="5"/>
      <c r="DK224" s="5"/>
      <c r="DL224" s="5"/>
      <c r="DM224" s="5"/>
      <c r="DN224" s="5"/>
      <c r="DO224" s="5"/>
      <c r="DP224" s="5"/>
      <c r="DQ224" s="5"/>
      <c r="DR224" s="5"/>
      <c r="DS224" s="5"/>
      <c r="DT224" s="5"/>
      <c r="DU224" s="5"/>
      <c r="DW224" s="5"/>
      <c r="EA224" s="5"/>
      <c r="EB224" s="5"/>
      <c r="EC224" s="5"/>
      <c r="ED224" s="5"/>
      <c r="EE224" s="5"/>
      <c r="EF224" s="5"/>
      <c r="EG224" s="5"/>
      <c r="EH224" s="5"/>
      <c r="EI224" s="5"/>
      <c r="EJ224" s="5"/>
      <c r="EK224" s="5"/>
      <c r="EL224" s="5"/>
      <c r="EM224" s="5"/>
      <c r="EN224" s="5"/>
      <c r="EO224" s="5"/>
      <c r="EQ224" s="5"/>
      <c r="EU224" s="5"/>
      <c r="EV224" s="5"/>
      <c r="EW224" s="5"/>
      <c r="EX224" s="5"/>
      <c r="EY224" s="5"/>
      <c r="EZ224" s="5"/>
      <c r="FA224" s="5"/>
      <c r="FB224" s="5"/>
      <c r="FC224" s="5"/>
      <c r="FD224" s="5"/>
      <c r="FE224" s="5"/>
      <c r="FF224" s="5"/>
      <c r="FG224" s="5"/>
      <c r="FH224" s="5"/>
      <c r="FI224" s="5"/>
    </row>
    <row r="225" spans="1:167" ht="20.100000000000001" customHeight="1" x14ac:dyDescent="0.25">
      <c r="A225" s="449"/>
      <c r="B225" s="526" t="str">
        <f t="shared" si="518"/>
        <v>Bacon Pastry</v>
      </c>
      <c r="C225" s="538" t="str">
        <f t="shared" si="518"/>
        <v>PS6</v>
      </c>
      <c r="D225" s="467">
        <f t="shared" ref="D225:S225" si="528">D68+D146</f>
        <v>0</v>
      </c>
      <c r="E225" s="468">
        <f t="shared" si="528"/>
        <v>0</v>
      </c>
      <c r="F225" s="468">
        <f t="shared" si="528"/>
        <v>0</v>
      </c>
      <c r="G225" s="468">
        <f t="shared" si="528"/>
        <v>0</v>
      </c>
      <c r="H225" s="468">
        <f t="shared" si="528"/>
        <v>0</v>
      </c>
      <c r="I225" s="468">
        <f t="shared" si="528"/>
        <v>0</v>
      </c>
      <c r="J225" s="468">
        <f t="shared" si="528"/>
        <v>0</v>
      </c>
      <c r="K225" s="468">
        <f t="shared" si="528"/>
        <v>0</v>
      </c>
      <c r="L225" s="468">
        <f t="shared" si="528"/>
        <v>0</v>
      </c>
      <c r="M225" s="469">
        <f t="shared" si="528"/>
        <v>0</v>
      </c>
      <c r="N225" s="468">
        <f t="shared" si="528"/>
        <v>0</v>
      </c>
      <c r="O225" s="468">
        <f t="shared" si="528"/>
        <v>5</v>
      </c>
      <c r="P225" s="468">
        <f t="shared" si="528"/>
        <v>5</v>
      </c>
      <c r="Q225" s="468">
        <f t="shared" si="528"/>
        <v>5</v>
      </c>
      <c r="R225" s="468">
        <f t="shared" si="528"/>
        <v>5</v>
      </c>
      <c r="S225" s="470">
        <f t="shared" si="528"/>
        <v>0</v>
      </c>
      <c r="T225" s="430">
        <f t="shared" si="209"/>
        <v>20</v>
      </c>
      <c r="U225" s="194"/>
      <c r="W225" s="440"/>
      <c r="X225" s="526" t="str">
        <f t="shared" si="520"/>
        <v>Bacon Pastry</v>
      </c>
      <c r="Y225" s="538" t="str">
        <f t="shared" si="520"/>
        <v>PS6</v>
      </c>
      <c r="Z225" s="467">
        <f t="shared" ref="Z225:AO225" si="529">Z68+Z146</f>
        <v>0</v>
      </c>
      <c r="AA225" s="468">
        <f t="shared" si="529"/>
        <v>0</v>
      </c>
      <c r="AB225" s="468">
        <f t="shared" si="529"/>
        <v>0</v>
      </c>
      <c r="AC225" s="468">
        <f t="shared" si="529"/>
        <v>0</v>
      </c>
      <c r="AD225" s="468">
        <f t="shared" si="529"/>
        <v>0</v>
      </c>
      <c r="AE225" s="468">
        <f t="shared" si="529"/>
        <v>0</v>
      </c>
      <c r="AF225" s="468">
        <f t="shared" si="529"/>
        <v>0</v>
      </c>
      <c r="AG225" s="468">
        <f t="shared" si="529"/>
        <v>0</v>
      </c>
      <c r="AH225" s="468">
        <f t="shared" si="529"/>
        <v>0</v>
      </c>
      <c r="AI225" s="469">
        <f t="shared" si="529"/>
        <v>0</v>
      </c>
      <c r="AJ225" s="468">
        <f t="shared" si="529"/>
        <v>0</v>
      </c>
      <c r="AK225" s="468">
        <f t="shared" si="529"/>
        <v>5</v>
      </c>
      <c r="AL225" s="468">
        <f t="shared" si="529"/>
        <v>5</v>
      </c>
      <c r="AM225" s="468">
        <f t="shared" si="529"/>
        <v>5</v>
      </c>
      <c r="AN225" s="468">
        <f t="shared" si="529"/>
        <v>5</v>
      </c>
      <c r="AO225" s="470">
        <f t="shared" si="529"/>
        <v>0</v>
      </c>
      <c r="AP225" s="430">
        <f t="shared" si="211"/>
        <v>20</v>
      </c>
      <c r="AQ225" s="194"/>
      <c r="AR225" s="440"/>
      <c r="AS225" s="526" t="str">
        <f t="shared" si="522"/>
        <v>Bacon Pastry</v>
      </c>
      <c r="AT225" s="538" t="str">
        <f t="shared" si="522"/>
        <v>PS6</v>
      </c>
      <c r="AU225" s="467">
        <f t="shared" ref="AU225:BJ225" si="530">AU68+AU146</f>
        <v>0</v>
      </c>
      <c r="AV225" s="468">
        <f t="shared" si="530"/>
        <v>0</v>
      </c>
      <c r="AW225" s="468">
        <f t="shared" si="530"/>
        <v>0</v>
      </c>
      <c r="AX225" s="468">
        <f t="shared" si="530"/>
        <v>0</v>
      </c>
      <c r="AY225" s="468">
        <f t="shared" si="530"/>
        <v>0</v>
      </c>
      <c r="AZ225" s="468">
        <f t="shared" si="530"/>
        <v>0</v>
      </c>
      <c r="BA225" s="468">
        <f t="shared" si="530"/>
        <v>0</v>
      </c>
      <c r="BB225" s="468">
        <f t="shared" si="530"/>
        <v>0</v>
      </c>
      <c r="BC225" s="468">
        <f t="shared" si="530"/>
        <v>0</v>
      </c>
      <c r="BD225" s="469">
        <f t="shared" si="530"/>
        <v>0</v>
      </c>
      <c r="BE225" s="468">
        <f t="shared" si="530"/>
        <v>0</v>
      </c>
      <c r="BF225" s="468">
        <f t="shared" si="530"/>
        <v>5</v>
      </c>
      <c r="BG225" s="468">
        <f t="shared" si="530"/>
        <v>5</v>
      </c>
      <c r="BH225" s="468">
        <f t="shared" si="530"/>
        <v>5</v>
      </c>
      <c r="BI225" s="468">
        <f t="shared" si="530"/>
        <v>5</v>
      </c>
      <c r="BJ225" s="470">
        <f t="shared" si="530"/>
        <v>0</v>
      </c>
      <c r="BK225" s="430">
        <f t="shared" si="213"/>
        <v>20</v>
      </c>
      <c r="BL225" s="194"/>
      <c r="BM225" s="440"/>
      <c r="BN225" s="526" t="str">
        <f t="shared" si="524"/>
        <v>Bacon Pastry</v>
      </c>
      <c r="BO225" s="538" t="str">
        <f t="shared" si="524"/>
        <v>PS6</v>
      </c>
      <c r="BP225" s="467">
        <f t="shared" ref="BP225:CE225" si="531">BP68+BP146</f>
        <v>0</v>
      </c>
      <c r="BQ225" s="468">
        <f t="shared" si="531"/>
        <v>0</v>
      </c>
      <c r="BR225" s="468">
        <f t="shared" si="531"/>
        <v>0</v>
      </c>
      <c r="BS225" s="468">
        <f t="shared" si="531"/>
        <v>0</v>
      </c>
      <c r="BT225" s="468">
        <f t="shared" si="531"/>
        <v>0</v>
      </c>
      <c r="BU225" s="468">
        <f t="shared" si="531"/>
        <v>0</v>
      </c>
      <c r="BV225" s="468">
        <f t="shared" si="531"/>
        <v>0</v>
      </c>
      <c r="BW225" s="468">
        <f t="shared" si="531"/>
        <v>0</v>
      </c>
      <c r="BX225" s="468">
        <f t="shared" si="531"/>
        <v>0</v>
      </c>
      <c r="BY225" s="469">
        <f t="shared" si="531"/>
        <v>0</v>
      </c>
      <c r="BZ225" s="468">
        <f t="shared" si="531"/>
        <v>0</v>
      </c>
      <c r="CA225" s="468">
        <f t="shared" si="531"/>
        <v>5</v>
      </c>
      <c r="CB225" s="468">
        <f t="shared" si="531"/>
        <v>5</v>
      </c>
      <c r="CC225" s="468">
        <f t="shared" si="531"/>
        <v>5</v>
      </c>
      <c r="CD225" s="468">
        <f t="shared" si="531"/>
        <v>5</v>
      </c>
      <c r="CE225" s="470">
        <f t="shared" si="531"/>
        <v>0</v>
      </c>
      <c r="CF225" s="430">
        <f t="shared" si="215"/>
        <v>20</v>
      </c>
      <c r="CG225" s="194"/>
      <c r="CH225" s="440"/>
      <c r="CI225" s="526" t="str">
        <f t="shared" si="526"/>
        <v>Bacon Pastry</v>
      </c>
      <c r="CJ225" s="538" t="str">
        <f t="shared" si="526"/>
        <v>PS6</v>
      </c>
      <c r="CK225" s="467">
        <f t="shared" ref="CK225:CZ225" si="532">CK68+CK146</f>
        <v>0</v>
      </c>
      <c r="CL225" s="468">
        <f t="shared" si="532"/>
        <v>0</v>
      </c>
      <c r="CM225" s="468">
        <f t="shared" si="532"/>
        <v>0</v>
      </c>
      <c r="CN225" s="468">
        <f t="shared" si="532"/>
        <v>0</v>
      </c>
      <c r="CO225" s="468">
        <f t="shared" si="532"/>
        <v>0</v>
      </c>
      <c r="CP225" s="468">
        <f t="shared" si="532"/>
        <v>0</v>
      </c>
      <c r="CQ225" s="468">
        <f t="shared" si="532"/>
        <v>0</v>
      </c>
      <c r="CR225" s="468">
        <f t="shared" si="532"/>
        <v>0</v>
      </c>
      <c r="CS225" s="468">
        <f t="shared" si="532"/>
        <v>0</v>
      </c>
      <c r="CT225" s="469">
        <f t="shared" si="532"/>
        <v>0</v>
      </c>
      <c r="CU225" s="468">
        <f t="shared" si="532"/>
        <v>0</v>
      </c>
      <c r="CV225" s="468">
        <f t="shared" si="532"/>
        <v>0</v>
      </c>
      <c r="CW225" s="468">
        <f t="shared" si="532"/>
        <v>0</v>
      </c>
      <c r="CX225" s="468">
        <f t="shared" si="532"/>
        <v>0</v>
      </c>
      <c r="CY225" s="468">
        <f t="shared" si="532"/>
        <v>0</v>
      </c>
      <c r="CZ225" s="470">
        <f t="shared" si="532"/>
        <v>0</v>
      </c>
      <c r="DA225" s="430">
        <f t="shared" si="217"/>
        <v>0</v>
      </c>
      <c r="DB225" s="194"/>
      <c r="DC225" s="5"/>
      <c r="DG225" s="5"/>
      <c r="DH225" s="5"/>
      <c r="DI225" s="5"/>
      <c r="DJ225" s="5"/>
      <c r="DK225" s="5"/>
      <c r="DL225" s="5"/>
      <c r="DM225" s="5"/>
      <c r="DN225" s="5"/>
      <c r="DO225" s="5"/>
      <c r="DP225" s="5"/>
      <c r="DQ225" s="5"/>
      <c r="DR225" s="5"/>
      <c r="DS225" s="5"/>
      <c r="DT225" s="5"/>
      <c r="DU225" s="5"/>
      <c r="DW225" s="5"/>
      <c r="EA225" s="5"/>
      <c r="EB225" s="5"/>
      <c r="EC225" s="5"/>
      <c r="ED225" s="5"/>
      <c r="EE225" s="5"/>
      <c r="EF225" s="5"/>
      <c r="EG225" s="5"/>
      <c r="EH225" s="5"/>
      <c r="EI225" s="5"/>
      <c r="EJ225" s="5"/>
      <c r="EK225" s="5"/>
      <c r="EL225" s="5"/>
      <c r="EM225" s="5"/>
      <c r="EN225" s="5"/>
      <c r="EO225" s="5"/>
      <c r="EQ225" s="5"/>
      <c r="EU225" s="5"/>
      <c r="EV225" s="5"/>
      <c r="EW225" s="5"/>
      <c r="EX225" s="5"/>
      <c r="EY225" s="5"/>
      <c r="EZ225" s="5"/>
      <c r="FA225" s="5"/>
      <c r="FB225" s="5"/>
      <c r="FC225" s="5"/>
      <c r="FD225" s="5"/>
      <c r="FE225" s="5"/>
      <c r="FF225" s="5"/>
      <c r="FG225" s="5"/>
      <c r="FH225" s="5"/>
      <c r="FI225" s="5"/>
    </row>
    <row r="226" spans="1:167" ht="20.100000000000001" customHeight="1" x14ac:dyDescent="0.25">
      <c r="A226" s="449"/>
      <c r="B226" s="526" t="str">
        <f t="shared" si="518"/>
        <v>Chicken Sausage Pastry</v>
      </c>
      <c r="C226" s="538" t="str">
        <f t="shared" si="518"/>
        <v>PS7</v>
      </c>
      <c r="D226" s="467">
        <f t="shared" ref="D226:S226" si="533">D69+D147</f>
        <v>0</v>
      </c>
      <c r="E226" s="468">
        <f t="shared" si="533"/>
        <v>0</v>
      </c>
      <c r="F226" s="468">
        <f t="shared" si="533"/>
        <v>0</v>
      </c>
      <c r="G226" s="468">
        <f t="shared" si="533"/>
        <v>0</v>
      </c>
      <c r="H226" s="468">
        <f t="shared" si="533"/>
        <v>0</v>
      </c>
      <c r="I226" s="468">
        <f t="shared" si="533"/>
        <v>0</v>
      </c>
      <c r="J226" s="468">
        <f t="shared" si="533"/>
        <v>0</v>
      </c>
      <c r="K226" s="468">
        <f t="shared" si="533"/>
        <v>0</v>
      </c>
      <c r="L226" s="468">
        <f t="shared" si="533"/>
        <v>0</v>
      </c>
      <c r="M226" s="469">
        <f t="shared" si="533"/>
        <v>0</v>
      </c>
      <c r="N226" s="468">
        <f t="shared" si="533"/>
        <v>0</v>
      </c>
      <c r="O226" s="468">
        <f t="shared" si="533"/>
        <v>0</v>
      </c>
      <c r="P226" s="468">
        <f t="shared" si="533"/>
        <v>0</v>
      </c>
      <c r="Q226" s="468">
        <f t="shared" si="533"/>
        <v>0</v>
      </c>
      <c r="R226" s="468">
        <f t="shared" si="533"/>
        <v>0</v>
      </c>
      <c r="S226" s="470">
        <f t="shared" si="533"/>
        <v>0</v>
      </c>
      <c r="T226" s="430">
        <f t="shared" si="209"/>
        <v>0</v>
      </c>
      <c r="U226" s="194"/>
      <c r="W226" s="440"/>
      <c r="X226" s="526" t="str">
        <f t="shared" si="520"/>
        <v>Chicken Sausage Pastry</v>
      </c>
      <c r="Y226" s="538" t="str">
        <f t="shared" si="520"/>
        <v>PS7</v>
      </c>
      <c r="Z226" s="467">
        <f t="shared" ref="Z226:AO226" si="534">Z69+Z147</f>
        <v>0</v>
      </c>
      <c r="AA226" s="468">
        <f t="shared" si="534"/>
        <v>0</v>
      </c>
      <c r="AB226" s="468">
        <f t="shared" si="534"/>
        <v>0</v>
      </c>
      <c r="AC226" s="468">
        <f t="shared" si="534"/>
        <v>0</v>
      </c>
      <c r="AD226" s="468">
        <f t="shared" si="534"/>
        <v>0</v>
      </c>
      <c r="AE226" s="468">
        <f t="shared" si="534"/>
        <v>0</v>
      </c>
      <c r="AF226" s="468">
        <f t="shared" si="534"/>
        <v>0</v>
      </c>
      <c r="AG226" s="468">
        <f t="shared" si="534"/>
        <v>0</v>
      </c>
      <c r="AH226" s="468">
        <f t="shared" si="534"/>
        <v>0</v>
      </c>
      <c r="AI226" s="469">
        <f t="shared" si="534"/>
        <v>0</v>
      </c>
      <c r="AJ226" s="468">
        <f t="shared" si="534"/>
        <v>0</v>
      </c>
      <c r="AK226" s="468">
        <f t="shared" si="534"/>
        <v>0</v>
      </c>
      <c r="AL226" s="468">
        <f t="shared" si="534"/>
        <v>0</v>
      </c>
      <c r="AM226" s="468">
        <f t="shared" si="534"/>
        <v>0</v>
      </c>
      <c r="AN226" s="468">
        <f t="shared" si="534"/>
        <v>0</v>
      </c>
      <c r="AO226" s="470">
        <f t="shared" si="534"/>
        <v>0</v>
      </c>
      <c r="AP226" s="430">
        <f t="shared" si="211"/>
        <v>0</v>
      </c>
      <c r="AQ226" s="194"/>
      <c r="AR226" s="440"/>
      <c r="AS226" s="526" t="str">
        <f t="shared" si="522"/>
        <v>Chicken Sausage Pastry</v>
      </c>
      <c r="AT226" s="538" t="str">
        <f t="shared" si="522"/>
        <v>PS7</v>
      </c>
      <c r="AU226" s="467">
        <f t="shared" ref="AU226:BJ226" si="535">AU69+AU147</f>
        <v>0</v>
      </c>
      <c r="AV226" s="468">
        <f t="shared" si="535"/>
        <v>0</v>
      </c>
      <c r="AW226" s="468">
        <f t="shared" si="535"/>
        <v>0</v>
      </c>
      <c r="AX226" s="468">
        <f t="shared" si="535"/>
        <v>0</v>
      </c>
      <c r="AY226" s="468">
        <f t="shared" si="535"/>
        <v>0</v>
      </c>
      <c r="AZ226" s="468">
        <f t="shared" si="535"/>
        <v>0</v>
      </c>
      <c r="BA226" s="468">
        <f t="shared" si="535"/>
        <v>0</v>
      </c>
      <c r="BB226" s="468">
        <f t="shared" si="535"/>
        <v>0</v>
      </c>
      <c r="BC226" s="468">
        <f t="shared" si="535"/>
        <v>0</v>
      </c>
      <c r="BD226" s="469">
        <f t="shared" si="535"/>
        <v>0</v>
      </c>
      <c r="BE226" s="468">
        <f t="shared" si="535"/>
        <v>0</v>
      </c>
      <c r="BF226" s="468">
        <f t="shared" si="535"/>
        <v>0</v>
      </c>
      <c r="BG226" s="468">
        <f t="shared" si="535"/>
        <v>0</v>
      </c>
      <c r="BH226" s="468">
        <f t="shared" si="535"/>
        <v>0</v>
      </c>
      <c r="BI226" s="468">
        <f t="shared" si="535"/>
        <v>0</v>
      </c>
      <c r="BJ226" s="470">
        <f t="shared" si="535"/>
        <v>0</v>
      </c>
      <c r="BK226" s="430">
        <f t="shared" si="213"/>
        <v>0</v>
      </c>
      <c r="BL226" s="194"/>
      <c r="BM226" s="440"/>
      <c r="BN226" s="526" t="str">
        <f t="shared" si="524"/>
        <v>Chicken Sausage Pastry</v>
      </c>
      <c r="BO226" s="538" t="str">
        <f t="shared" si="524"/>
        <v>PS7</v>
      </c>
      <c r="BP226" s="467">
        <f t="shared" ref="BP226:CE226" si="536">BP69+BP147</f>
        <v>0</v>
      </c>
      <c r="BQ226" s="468">
        <f t="shared" si="536"/>
        <v>0</v>
      </c>
      <c r="BR226" s="468">
        <f t="shared" si="536"/>
        <v>0</v>
      </c>
      <c r="BS226" s="468">
        <f t="shared" si="536"/>
        <v>0</v>
      </c>
      <c r="BT226" s="468">
        <f t="shared" si="536"/>
        <v>0</v>
      </c>
      <c r="BU226" s="468">
        <f t="shared" si="536"/>
        <v>0</v>
      </c>
      <c r="BV226" s="468">
        <f t="shared" si="536"/>
        <v>0</v>
      </c>
      <c r="BW226" s="468">
        <f t="shared" si="536"/>
        <v>0</v>
      </c>
      <c r="BX226" s="468">
        <f t="shared" si="536"/>
        <v>0</v>
      </c>
      <c r="BY226" s="469">
        <f t="shared" si="536"/>
        <v>0</v>
      </c>
      <c r="BZ226" s="468">
        <f t="shared" si="536"/>
        <v>0</v>
      </c>
      <c r="CA226" s="468">
        <f t="shared" si="536"/>
        <v>0</v>
      </c>
      <c r="CB226" s="468">
        <f t="shared" si="536"/>
        <v>0</v>
      </c>
      <c r="CC226" s="468">
        <f t="shared" si="536"/>
        <v>0</v>
      </c>
      <c r="CD226" s="468">
        <f t="shared" si="536"/>
        <v>0</v>
      </c>
      <c r="CE226" s="470">
        <f t="shared" si="536"/>
        <v>0</v>
      </c>
      <c r="CF226" s="430">
        <f t="shared" si="215"/>
        <v>0</v>
      </c>
      <c r="CG226" s="194"/>
      <c r="CH226" s="440"/>
      <c r="CI226" s="526" t="str">
        <f t="shared" si="526"/>
        <v>Chicken Sausage Pastry</v>
      </c>
      <c r="CJ226" s="538" t="str">
        <f t="shared" si="526"/>
        <v>PS7</v>
      </c>
      <c r="CK226" s="467">
        <f t="shared" ref="CK226:CZ226" si="537">CK69+CK147</f>
        <v>0</v>
      </c>
      <c r="CL226" s="468">
        <f t="shared" si="537"/>
        <v>0</v>
      </c>
      <c r="CM226" s="468">
        <f t="shared" si="537"/>
        <v>0</v>
      </c>
      <c r="CN226" s="468">
        <f t="shared" si="537"/>
        <v>0</v>
      </c>
      <c r="CO226" s="468">
        <f t="shared" si="537"/>
        <v>0</v>
      </c>
      <c r="CP226" s="468">
        <f t="shared" si="537"/>
        <v>0</v>
      </c>
      <c r="CQ226" s="468">
        <f t="shared" si="537"/>
        <v>0</v>
      </c>
      <c r="CR226" s="468">
        <f t="shared" si="537"/>
        <v>0</v>
      </c>
      <c r="CS226" s="468">
        <f t="shared" si="537"/>
        <v>0</v>
      </c>
      <c r="CT226" s="469">
        <f t="shared" si="537"/>
        <v>0</v>
      </c>
      <c r="CU226" s="468">
        <f t="shared" si="537"/>
        <v>0</v>
      </c>
      <c r="CV226" s="468">
        <f t="shared" si="537"/>
        <v>0</v>
      </c>
      <c r="CW226" s="468">
        <f t="shared" si="537"/>
        <v>0</v>
      </c>
      <c r="CX226" s="468">
        <f t="shared" si="537"/>
        <v>0</v>
      </c>
      <c r="CY226" s="468">
        <f t="shared" si="537"/>
        <v>0</v>
      </c>
      <c r="CZ226" s="470">
        <f t="shared" si="537"/>
        <v>0</v>
      </c>
      <c r="DA226" s="430">
        <f t="shared" si="217"/>
        <v>0</v>
      </c>
      <c r="DB226" s="194"/>
      <c r="DC226" s="5"/>
      <c r="DG226" s="5"/>
      <c r="DH226" s="5"/>
      <c r="DI226" s="5"/>
      <c r="DJ226" s="5"/>
      <c r="DK226" s="5"/>
      <c r="DL226" s="5"/>
      <c r="DM226" s="5"/>
      <c r="DN226" s="5"/>
      <c r="DO226" s="5"/>
      <c r="DP226" s="5"/>
      <c r="DQ226" s="5"/>
      <c r="DR226" s="5"/>
      <c r="DS226" s="5"/>
      <c r="DT226" s="5"/>
      <c r="DU226" s="5"/>
      <c r="DW226" s="5"/>
      <c r="EA226" s="5"/>
      <c r="EB226" s="5"/>
      <c r="EC226" s="5"/>
      <c r="ED226" s="5"/>
      <c r="EE226" s="5"/>
      <c r="EF226" s="5"/>
      <c r="EG226" s="5"/>
      <c r="EH226" s="5"/>
      <c r="EI226" s="5"/>
      <c r="EJ226" s="5"/>
      <c r="EK226" s="5"/>
      <c r="EL226" s="5"/>
      <c r="EM226" s="5"/>
      <c r="EN226" s="5"/>
      <c r="EO226" s="5"/>
      <c r="EQ226" s="5"/>
      <c r="EU226" s="5"/>
      <c r="EV226" s="5"/>
      <c r="EW226" s="5"/>
      <c r="EX226" s="5"/>
      <c r="EY226" s="5"/>
      <c r="EZ226" s="5"/>
      <c r="FA226" s="5"/>
      <c r="FB226" s="5"/>
      <c r="FC226" s="5"/>
      <c r="FD226" s="5"/>
      <c r="FE226" s="5"/>
      <c r="FF226" s="5"/>
      <c r="FG226" s="5"/>
      <c r="FH226" s="5"/>
      <c r="FI226" s="5"/>
    </row>
    <row r="227" spans="1:167" ht="20.100000000000001" customHeight="1" x14ac:dyDescent="0.25">
      <c r="A227" s="449"/>
      <c r="B227" s="526" t="str">
        <f t="shared" si="518"/>
        <v>Seafood Pie</v>
      </c>
      <c r="C227" s="538" t="str">
        <f t="shared" si="518"/>
        <v>PS4</v>
      </c>
      <c r="D227" s="467">
        <f t="shared" ref="D227:S227" si="538">D70+D148</f>
        <v>0</v>
      </c>
      <c r="E227" s="468">
        <f t="shared" si="538"/>
        <v>0</v>
      </c>
      <c r="F227" s="474">
        <f t="shared" si="538"/>
        <v>0</v>
      </c>
      <c r="G227" s="468">
        <f t="shared" si="538"/>
        <v>0</v>
      </c>
      <c r="H227" s="474">
        <f t="shared" si="538"/>
        <v>0</v>
      </c>
      <c r="I227" s="474">
        <f t="shared" si="538"/>
        <v>0</v>
      </c>
      <c r="J227" s="474">
        <f t="shared" si="538"/>
        <v>0</v>
      </c>
      <c r="K227" s="474">
        <f t="shared" si="538"/>
        <v>0</v>
      </c>
      <c r="L227" s="474">
        <f t="shared" si="538"/>
        <v>0</v>
      </c>
      <c r="M227" s="469">
        <f t="shared" si="538"/>
        <v>0</v>
      </c>
      <c r="N227" s="474">
        <f t="shared" si="538"/>
        <v>0</v>
      </c>
      <c r="O227" s="474">
        <f t="shared" si="538"/>
        <v>0</v>
      </c>
      <c r="P227" s="474">
        <f t="shared" si="538"/>
        <v>0</v>
      </c>
      <c r="Q227" s="474">
        <f t="shared" si="538"/>
        <v>0</v>
      </c>
      <c r="R227" s="474">
        <f t="shared" si="538"/>
        <v>0</v>
      </c>
      <c r="S227" s="470">
        <f t="shared" si="538"/>
        <v>0</v>
      </c>
      <c r="T227" s="430">
        <f t="shared" si="209"/>
        <v>0</v>
      </c>
      <c r="U227" s="194"/>
      <c r="W227" s="440"/>
      <c r="X227" s="526" t="str">
        <f t="shared" si="520"/>
        <v>Seafood Pie</v>
      </c>
      <c r="Y227" s="538" t="str">
        <f t="shared" si="520"/>
        <v>PS4</v>
      </c>
      <c r="Z227" s="467">
        <f t="shared" ref="Z227:AO227" si="539">Z70+Z148</f>
        <v>0</v>
      </c>
      <c r="AA227" s="468">
        <f t="shared" si="539"/>
        <v>0</v>
      </c>
      <c r="AB227" s="474">
        <f t="shared" si="539"/>
        <v>0</v>
      </c>
      <c r="AC227" s="468">
        <f t="shared" si="539"/>
        <v>0</v>
      </c>
      <c r="AD227" s="474">
        <f t="shared" si="539"/>
        <v>0</v>
      </c>
      <c r="AE227" s="474">
        <f t="shared" si="539"/>
        <v>0</v>
      </c>
      <c r="AF227" s="474">
        <f t="shared" si="539"/>
        <v>0</v>
      </c>
      <c r="AG227" s="474">
        <f t="shared" si="539"/>
        <v>0</v>
      </c>
      <c r="AH227" s="474">
        <f t="shared" si="539"/>
        <v>0</v>
      </c>
      <c r="AI227" s="469">
        <f t="shared" si="539"/>
        <v>0</v>
      </c>
      <c r="AJ227" s="474">
        <f t="shared" si="539"/>
        <v>0</v>
      </c>
      <c r="AK227" s="474">
        <f t="shared" si="539"/>
        <v>0</v>
      </c>
      <c r="AL227" s="474">
        <f t="shared" si="539"/>
        <v>0</v>
      </c>
      <c r="AM227" s="474">
        <f t="shared" si="539"/>
        <v>0</v>
      </c>
      <c r="AN227" s="474">
        <f t="shared" si="539"/>
        <v>0</v>
      </c>
      <c r="AO227" s="470">
        <f t="shared" si="539"/>
        <v>0</v>
      </c>
      <c r="AP227" s="430">
        <f t="shared" si="211"/>
        <v>0</v>
      </c>
      <c r="AQ227" s="194"/>
      <c r="AR227" s="440"/>
      <c r="AS227" s="526" t="str">
        <f t="shared" si="522"/>
        <v>Seafood Pie</v>
      </c>
      <c r="AT227" s="538" t="str">
        <f t="shared" si="522"/>
        <v>PS4</v>
      </c>
      <c r="AU227" s="467">
        <f t="shared" ref="AU227:BJ227" si="540">AU70+AU148</f>
        <v>0</v>
      </c>
      <c r="AV227" s="468">
        <f t="shared" si="540"/>
        <v>0</v>
      </c>
      <c r="AW227" s="474">
        <f t="shared" si="540"/>
        <v>0</v>
      </c>
      <c r="AX227" s="468">
        <f t="shared" si="540"/>
        <v>0</v>
      </c>
      <c r="AY227" s="474">
        <f t="shared" si="540"/>
        <v>0</v>
      </c>
      <c r="AZ227" s="474">
        <f t="shared" si="540"/>
        <v>0</v>
      </c>
      <c r="BA227" s="474">
        <f t="shared" si="540"/>
        <v>0</v>
      </c>
      <c r="BB227" s="474">
        <f t="shared" si="540"/>
        <v>0</v>
      </c>
      <c r="BC227" s="474">
        <f t="shared" si="540"/>
        <v>0</v>
      </c>
      <c r="BD227" s="469">
        <f t="shared" si="540"/>
        <v>0</v>
      </c>
      <c r="BE227" s="474">
        <f t="shared" si="540"/>
        <v>0</v>
      </c>
      <c r="BF227" s="474">
        <f t="shared" si="540"/>
        <v>0</v>
      </c>
      <c r="BG227" s="474">
        <f t="shared" si="540"/>
        <v>0</v>
      </c>
      <c r="BH227" s="474">
        <f t="shared" si="540"/>
        <v>0</v>
      </c>
      <c r="BI227" s="474">
        <f t="shared" si="540"/>
        <v>0</v>
      </c>
      <c r="BJ227" s="470">
        <f t="shared" si="540"/>
        <v>0</v>
      </c>
      <c r="BK227" s="430">
        <f t="shared" si="213"/>
        <v>0</v>
      </c>
      <c r="BL227" s="194"/>
      <c r="BM227" s="440"/>
      <c r="BN227" s="526" t="str">
        <f t="shared" si="524"/>
        <v>Seafood Pie</v>
      </c>
      <c r="BO227" s="538" t="str">
        <f t="shared" si="524"/>
        <v>PS4</v>
      </c>
      <c r="BP227" s="467">
        <f t="shared" ref="BP227:CE227" si="541">BP70+BP148</f>
        <v>0</v>
      </c>
      <c r="BQ227" s="468">
        <f t="shared" si="541"/>
        <v>0</v>
      </c>
      <c r="BR227" s="474">
        <f t="shared" si="541"/>
        <v>0</v>
      </c>
      <c r="BS227" s="468">
        <f t="shared" si="541"/>
        <v>0</v>
      </c>
      <c r="BT227" s="474">
        <f t="shared" si="541"/>
        <v>0</v>
      </c>
      <c r="BU227" s="474">
        <f t="shared" si="541"/>
        <v>0</v>
      </c>
      <c r="BV227" s="474">
        <f t="shared" si="541"/>
        <v>0</v>
      </c>
      <c r="BW227" s="474">
        <f t="shared" si="541"/>
        <v>0</v>
      </c>
      <c r="BX227" s="474">
        <f t="shared" si="541"/>
        <v>0</v>
      </c>
      <c r="BY227" s="469">
        <f t="shared" si="541"/>
        <v>0</v>
      </c>
      <c r="BZ227" s="474">
        <f t="shared" si="541"/>
        <v>0</v>
      </c>
      <c r="CA227" s="474">
        <f t="shared" si="541"/>
        <v>0</v>
      </c>
      <c r="CB227" s="474">
        <f t="shared" si="541"/>
        <v>0</v>
      </c>
      <c r="CC227" s="474">
        <f t="shared" si="541"/>
        <v>0</v>
      </c>
      <c r="CD227" s="474">
        <f t="shared" si="541"/>
        <v>0</v>
      </c>
      <c r="CE227" s="470">
        <f t="shared" si="541"/>
        <v>0</v>
      </c>
      <c r="CF227" s="430">
        <f t="shared" si="215"/>
        <v>0</v>
      </c>
      <c r="CG227" s="194"/>
      <c r="CH227" s="440"/>
      <c r="CI227" s="526" t="str">
        <f t="shared" si="526"/>
        <v>Seafood Pie</v>
      </c>
      <c r="CJ227" s="538" t="str">
        <f t="shared" si="526"/>
        <v>PS4</v>
      </c>
      <c r="CK227" s="467">
        <f t="shared" ref="CK227:CZ227" si="542">CK70+CK148</f>
        <v>0</v>
      </c>
      <c r="CL227" s="468">
        <f t="shared" si="542"/>
        <v>0</v>
      </c>
      <c r="CM227" s="474">
        <f t="shared" si="542"/>
        <v>0</v>
      </c>
      <c r="CN227" s="468">
        <f t="shared" si="542"/>
        <v>0</v>
      </c>
      <c r="CO227" s="474">
        <f t="shared" si="542"/>
        <v>0</v>
      </c>
      <c r="CP227" s="474">
        <f t="shared" si="542"/>
        <v>0</v>
      </c>
      <c r="CQ227" s="474">
        <f t="shared" si="542"/>
        <v>0</v>
      </c>
      <c r="CR227" s="474">
        <f t="shared" si="542"/>
        <v>0</v>
      </c>
      <c r="CS227" s="474">
        <f t="shared" si="542"/>
        <v>0</v>
      </c>
      <c r="CT227" s="469">
        <f t="shared" si="542"/>
        <v>0</v>
      </c>
      <c r="CU227" s="474">
        <f t="shared" si="542"/>
        <v>0</v>
      </c>
      <c r="CV227" s="474">
        <f t="shared" si="542"/>
        <v>0</v>
      </c>
      <c r="CW227" s="474">
        <f t="shared" si="542"/>
        <v>0</v>
      </c>
      <c r="CX227" s="474">
        <f t="shared" si="542"/>
        <v>0</v>
      </c>
      <c r="CY227" s="474">
        <f t="shared" si="542"/>
        <v>0</v>
      </c>
      <c r="CZ227" s="470">
        <f t="shared" si="542"/>
        <v>0</v>
      </c>
      <c r="DA227" s="430">
        <f t="shared" si="217"/>
        <v>0</v>
      </c>
      <c r="DB227" s="194"/>
      <c r="DC227" s="5"/>
      <c r="DG227" s="5"/>
      <c r="DH227" s="5"/>
      <c r="DI227" s="5"/>
      <c r="DJ227" s="5"/>
      <c r="DK227" s="5"/>
      <c r="DL227" s="5"/>
      <c r="DM227" s="5"/>
      <c r="DN227" s="5"/>
      <c r="DO227" s="5"/>
      <c r="DP227" s="5"/>
      <c r="DQ227" s="5"/>
      <c r="DR227" s="5"/>
      <c r="DS227" s="5"/>
      <c r="DT227" s="5"/>
      <c r="DU227" s="5"/>
      <c r="DW227" s="5"/>
      <c r="EA227" s="5"/>
      <c r="EB227" s="5"/>
      <c r="EC227" s="5"/>
      <c r="ED227" s="5"/>
      <c r="EE227" s="5"/>
      <c r="EF227" s="5"/>
      <c r="EG227" s="5"/>
      <c r="EH227" s="5"/>
      <c r="EI227" s="5"/>
      <c r="EJ227" s="5"/>
      <c r="EK227" s="5"/>
      <c r="EL227" s="5"/>
      <c r="EM227" s="5"/>
      <c r="EN227" s="5"/>
      <c r="EO227" s="5"/>
      <c r="EQ227" s="5"/>
      <c r="EU227" s="5"/>
      <c r="EV227" s="5"/>
      <c r="EW227" s="5"/>
      <c r="EX227" s="5"/>
      <c r="EY227" s="5"/>
      <c r="EZ227" s="5"/>
      <c r="FA227" s="5"/>
      <c r="FB227" s="5"/>
      <c r="FC227" s="5"/>
      <c r="FD227" s="5"/>
      <c r="FE227" s="5"/>
      <c r="FF227" s="5"/>
      <c r="FG227" s="5"/>
      <c r="FH227" s="5"/>
      <c r="FI227" s="5"/>
    </row>
    <row r="228" spans="1:167" ht="20.100000000000001" customHeight="1" x14ac:dyDescent="0.25">
      <c r="A228" s="449"/>
      <c r="B228" s="526" t="str">
        <f t="shared" si="518"/>
        <v>Chicken Pie</v>
      </c>
      <c r="C228" s="538" t="str">
        <f t="shared" si="518"/>
        <v>PS5</v>
      </c>
      <c r="D228" s="467">
        <f t="shared" ref="D228:S228" si="543">D71+D149</f>
        <v>0</v>
      </c>
      <c r="E228" s="468">
        <f t="shared" si="543"/>
        <v>0</v>
      </c>
      <c r="F228" s="474">
        <f t="shared" si="543"/>
        <v>0</v>
      </c>
      <c r="G228" s="468">
        <f t="shared" si="543"/>
        <v>0</v>
      </c>
      <c r="H228" s="474">
        <f t="shared" si="543"/>
        <v>0</v>
      </c>
      <c r="I228" s="474">
        <f t="shared" si="543"/>
        <v>0</v>
      </c>
      <c r="J228" s="474">
        <f t="shared" si="543"/>
        <v>0</v>
      </c>
      <c r="K228" s="474">
        <f t="shared" si="543"/>
        <v>0</v>
      </c>
      <c r="L228" s="474">
        <f t="shared" si="543"/>
        <v>0</v>
      </c>
      <c r="M228" s="469">
        <f t="shared" si="543"/>
        <v>0</v>
      </c>
      <c r="N228" s="474">
        <f t="shared" si="543"/>
        <v>0</v>
      </c>
      <c r="O228" s="474">
        <f t="shared" si="543"/>
        <v>0</v>
      </c>
      <c r="P228" s="474">
        <f t="shared" si="543"/>
        <v>0</v>
      </c>
      <c r="Q228" s="474">
        <f t="shared" si="543"/>
        <v>0</v>
      </c>
      <c r="R228" s="474">
        <f t="shared" si="543"/>
        <v>0</v>
      </c>
      <c r="S228" s="470">
        <f t="shared" si="543"/>
        <v>0</v>
      </c>
      <c r="T228" s="430">
        <f t="shared" si="209"/>
        <v>0</v>
      </c>
      <c r="U228" s="194"/>
      <c r="W228" s="440"/>
      <c r="X228" s="526" t="str">
        <f t="shared" si="520"/>
        <v>Chicken Pie</v>
      </c>
      <c r="Y228" s="538" t="str">
        <f t="shared" si="520"/>
        <v>PS5</v>
      </c>
      <c r="Z228" s="467">
        <f t="shared" ref="Z228:AO228" si="544">Z71+Z149</f>
        <v>0</v>
      </c>
      <c r="AA228" s="468">
        <f t="shared" si="544"/>
        <v>0</v>
      </c>
      <c r="AB228" s="474">
        <f t="shared" si="544"/>
        <v>0</v>
      </c>
      <c r="AC228" s="468">
        <f t="shared" si="544"/>
        <v>0</v>
      </c>
      <c r="AD228" s="474">
        <f t="shared" si="544"/>
        <v>0</v>
      </c>
      <c r="AE228" s="474">
        <f t="shared" si="544"/>
        <v>0</v>
      </c>
      <c r="AF228" s="474">
        <f t="shared" si="544"/>
        <v>0</v>
      </c>
      <c r="AG228" s="474">
        <f t="shared" si="544"/>
        <v>0</v>
      </c>
      <c r="AH228" s="474">
        <f t="shared" si="544"/>
        <v>0</v>
      </c>
      <c r="AI228" s="469">
        <f t="shared" si="544"/>
        <v>0</v>
      </c>
      <c r="AJ228" s="474">
        <f t="shared" si="544"/>
        <v>0</v>
      </c>
      <c r="AK228" s="474">
        <f t="shared" si="544"/>
        <v>0</v>
      </c>
      <c r="AL228" s="474">
        <f t="shared" si="544"/>
        <v>0</v>
      </c>
      <c r="AM228" s="474">
        <f t="shared" si="544"/>
        <v>0</v>
      </c>
      <c r="AN228" s="474">
        <f t="shared" si="544"/>
        <v>0</v>
      </c>
      <c r="AO228" s="470">
        <f t="shared" si="544"/>
        <v>0</v>
      </c>
      <c r="AP228" s="430">
        <f t="shared" si="211"/>
        <v>0</v>
      </c>
      <c r="AQ228" s="194"/>
      <c r="AR228" s="440"/>
      <c r="AS228" s="526" t="str">
        <f t="shared" si="522"/>
        <v>Chicken Pie</v>
      </c>
      <c r="AT228" s="538" t="str">
        <f t="shared" si="522"/>
        <v>PS5</v>
      </c>
      <c r="AU228" s="467">
        <f t="shared" ref="AU228:BJ228" si="545">AU71+AU149</f>
        <v>0</v>
      </c>
      <c r="AV228" s="468">
        <f t="shared" si="545"/>
        <v>0</v>
      </c>
      <c r="AW228" s="474">
        <f t="shared" si="545"/>
        <v>0</v>
      </c>
      <c r="AX228" s="468">
        <f t="shared" si="545"/>
        <v>0</v>
      </c>
      <c r="AY228" s="474">
        <f t="shared" si="545"/>
        <v>0</v>
      </c>
      <c r="AZ228" s="474">
        <f t="shared" si="545"/>
        <v>0</v>
      </c>
      <c r="BA228" s="474">
        <f t="shared" si="545"/>
        <v>0</v>
      </c>
      <c r="BB228" s="474">
        <f t="shared" si="545"/>
        <v>0</v>
      </c>
      <c r="BC228" s="474">
        <f t="shared" si="545"/>
        <v>0</v>
      </c>
      <c r="BD228" s="469">
        <f t="shared" si="545"/>
        <v>0</v>
      </c>
      <c r="BE228" s="474">
        <f t="shared" si="545"/>
        <v>0</v>
      </c>
      <c r="BF228" s="474">
        <f t="shared" si="545"/>
        <v>0</v>
      </c>
      <c r="BG228" s="474">
        <f t="shared" si="545"/>
        <v>0</v>
      </c>
      <c r="BH228" s="474">
        <f t="shared" si="545"/>
        <v>0</v>
      </c>
      <c r="BI228" s="474">
        <f t="shared" si="545"/>
        <v>0</v>
      </c>
      <c r="BJ228" s="470">
        <f t="shared" si="545"/>
        <v>0</v>
      </c>
      <c r="BK228" s="430">
        <f t="shared" si="213"/>
        <v>0</v>
      </c>
      <c r="BL228" s="194"/>
      <c r="BM228" s="440"/>
      <c r="BN228" s="526" t="str">
        <f t="shared" si="524"/>
        <v>Chicken Pie</v>
      </c>
      <c r="BO228" s="538" t="str">
        <f t="shared" si="524"/>
        <v>PS5</v>
      </c>
      <c r="BP228" s="467">
        <f t="shared" ref="BP228:CE228" si="546">BP71+BP149</f>
        <v>0</v>
      </c>
      <c r="BQ228" s="468">
        <f t="shared" si="546"/>
        <v>0</v>
      </c>
      <c r="BR228" s="474">
        <f t="shared" si="546"/>
        <v>0</v>
      </c>
      <c r="BS228" s="468">
        <f t="shared" si="546"/>
        <v>0</v>
      </c>
      <c r="BT228" s="474">
        <f t="shared" si="546"/>
        <v>0</v>
      </c>
      <c r="BU228" s="474">
        <f t="shared" si="546"/>
        <v>0</v>
      </c>
      <c r="BV228" s="474">
        <f t="shared" si="546"/>
        <v>0</v>
      </c>
      <c r="BW228" s="474">
        <f t="shared" si="546"/>
        <v>0</v>
      </c>
      <c r="BX228" s="474">
        <f t="shared" si="546"/>
        <v>0</v>
      </c>
      <c r="BY228" s="469">
        <f t="shared" si="546"/>
        <v>0</v>
      </c>
      <c r="BZ228" s="474">
        <f t="shared" si="546"/>
        <v>0</v>
      </c>
      <c r="CA228" s="474">
        <f t="shared" si="546"/>
        <v>0</v>
      </c>
      <c r="CB228" s="474">
        <f t="shared" si="546"/>
        <v>0</v>
      </c>
      <c r="CC228" s="474">
        <f t="shared" si="546"/>
        <v>0</v>
      </c>
      <c r="CD228" s="474">
        <f t="shared" si="546"/>
        <v>0</v>
      </c>
      <c r="CE228" s="470">
        <f t="shared" si="546"/>
        <v>0</v>
      </c>
      <c r="CF228" s="430">
        <f t="shared" si="215"/>
        <v>0</v>
      </c>
      <c r="CG228" s="194"/>
      <c r="CH228" s="440"/>
      <c r="CI228" s="526" t="str">
        <f t="shared" si="526"/>
        <v>Chicken Pie</v>
      </c>
      <c r="CJ228" s="538" t="str">
        <f t="shared" si="526"/>
        <v>PS5</v>
      </c>
      <c r="CK228" s="467">
        <f t="shared" ref="CK228:CZ228" si="547">CK71+CK149</f>
        <v>0</v>
      </c>
      <c r="CL228" s="468">
        <f t="shared" si="547"/>
        <v>0</v>
      </c>
      <c r="CM228" s="474">
        <f t="shared" si="547"/>
        <v>0</v>
      </c>
      <c r="CN228" s="468">
        <f t="shared" si="547"/>
        <v>0</v>
      </c>
      <c r="CO228" s="474">
        <f t="shared" si="547"/>
        <v>0</v>
      </c>
      <c r="CP228" s="474">
        <f t="shared" si="547"/>
        <v>0</v>
      </c>
      <c r="CQ228" s="474">
        <f t="shared" si="547"/>
        <v>0</v>
      </c>
      <c r="CR228" s="474">
        <f t="shared" si="547"/>
        <v>0</v>
      </c>
      <c r="CS228" s="474">
        <f t="shared" si="547"/>
        <v>0</v>
      </c>
      <c r="CT228" s="469">
        <f t="shared" si="547"/>
        <v>0</v>
      </c>
      <c r="CU228" s="474">
        <f t="shared" si="547"/>
        <v>0</v>
      </c>
      <c r="CV228" s="474">
        <f t="shared" si="547"/>
        <v>0</v>
      </c>
      <c r="CW228" s="474">
        <f t="shared" si="547"/>
        <v>0</v>
      </c>
      <c r="CX228" s="474">
        <f t="shared" si="547"/>
        <v>0</v>
      </c>
      <c r="CY228" s="474">
        <f t="shared" si="547"/>
        <v>0</v>
      </c>
      <c r="CZ228" s="470">
        <f t="shared" si="547"/>
        <v>0</v>
      </c>
      <c r="DA228" s="430">
        <f t="shared" si="217"/>
        <v>0</v>
      </c>
      <c r="DB228" s="194"/>
      <c r="DC228" s="5"/>
      <c r="DG228" s="5"/>
      <c r="DH228" s="5"/>
      <c r="DI228" s="5"/>
      <c r="DJ228" s="5"/>
      <c r="DK228" s="5"/>
      <c r="DL228" s="5"/>
      <c r="DM228" s="5"/>
      <c r="DN228" s="5"/>
      <c r="DO228" s="5"/>
      <c r="DP228" s="5"/>
      <c r="DQ228" s="5"/>
      <c r="DR228" s="5"/>
      <c r="DS228" s="5"/>
      <c r="DT228" s="5"/>
      <c r="DU228" s="5"/>
      <c r="DW228" s="5"/>
      <c r="EA228" s="5"/>
      <c r="EB228" s="5"/>
      <c r="EC228" s="5"/>
      <c r="ED228" s="5"/>
      <c r="EE228" s="5"/>
      <c r="EF228" s="5"/>
      <c r="EG228" s="5"/>
      <c r="EH228" s="5"/>
      <c r="EI228" s="5"/>
      <c r="EJ228" s="5"/>
      <c r="EK228" s="5"/>
      <c r="EL228" s="5"/>
      <c r="EM228" s="5"/>
      <c r="EN228" s="5"/>
      <c r="EO228" s="5"/>
      <c r="EQ228" s="5"/>
      <c r="EU228" s="5"/>
      <c r="EV228" s="5"/>
      <c r="EW228" s="5"/>
      <c r="EX228" s="5"/>
      <c r="EY228" s="5"/>
      <c r="EZ228" s="5"/>
      <c r="FA228" s="5"/>
      <c r="FB228" s="5"/>
      <c r="FC228" s="5"/>
      <c r="FD228" s="5"/>
      <c r="FE228" s="5"/>
      <c r="FF228" s="5"/>
      <c r="FG228" s="5"/>
      <c r="FH228" s="5"/>
      <c r="FI228" s="5"/>
    </row>
    <row r="229" spans="1:167" ht="20.100000000000001" customHeight="1" x14ac:dyDescent="0.25">
      <c r="A229" s="449"/>
      <c r="B229" s="526" t="str">
        <f t="shared" si="518"/>
        <v>Egg Plain Rotty</v>
      </c>
      <c r="C229" s="538" t="str">
        <f t="shared" si="518"/>
        <v>RO1</v>
      </c>
      <c r="D229" s="467">
        <f t="shared" ref="D229:S229" si="548">D72+D150</f>
        <v>0</v>
      </c>
      <c r="E229" s="468">
        <f t="shared" si="548"/>
        <v>10</v>
      </c>
      <c r="F229" s="468">
        <f t="shared" si="548"/>
        <v>0</v>
      </c>
      <c r="G229" s="468">
        <f t="shared" si="548"/>
        <v>0</v>
      </c>
      <c r="H229" s="468">
        <f t="shared" si="548"/>
        <v>0</v>
      </c>
      <c r="I229" s="468">
        <f t="shared" si="548"/>
        <v>0</v>
      </c>
      <c r="J229" s="468">
        <f t="shared" si="548"/>
        <v>0</v>
      </c>
      <c r="K229" s="468">
        <f t="shared" si="548"/>
        <v>0</v>
      </c>
      <c r="L229" s="468">
        <f t="shared" si="548"/>
        <v>0</v>
      </c>
      <c r="M229" s="469">
        <f t="shared" si="548"/>
        <v>0</v>
      </c>
      <c r="N229" s="468">
        <f t="shared" si="548"/>
        <v>5</v>
      </c>
      <c r="O229" s="468">
        <f t="shared" si="548"/>
        <v>0</v>
      </c>
      <c r="P229" s="468">
        <f t="shared" si="548"/>
        <v>0</v>
      </c>
      <c r="Q229" s="468">
        <f t="shared" si="548"/>
        <v>0</v>
      </c>
      <c r="R229" s="468">
        <f t="shared" si="548"/>
        <v>10</v>
      </c>
      <c r="S229" s="470">
        <f t="shared" si="548"/>
        <v>0</v>
      </c>
      <c r="T229" s="430">
        <f>SUM(D229:S229)</f>
        <v>25</v>
      </c>
      <c r="U229" s="194"/>
      <c r="W229" s="440"/>
      <c r="X229" s="526" t="str">
        <f t="shared" si="520"/>
        <v>Egg Plain Rotty</v>
      </c>
      <c r="Y229" s="538" t="str">
        <f t="shared" si="520"/>
        <v>RO1</v>
      </c>
      <c r="Z229" s="467">
        <f t="shared" ref="Z229:AO229" si="549">Z72+Z150</f>
        <v>0</v>
      </c>
      <c r="AA229" s="468">
        <f t="shared" si="549"/>
        <v>10</v>
      </c>
      <c r="AB229" s="468">
        <f t="shared" si="549"/>
        <v>0</v>
      </c>
      <c r="AC229" s="468">
        <f t="shared" si="549"/>
        <v>0</v>
      </c>
      <c r="AD229" s="468">
        <f t="shared" si="549"/>
        <v>0</v>
      </c>
      <c r="AE229" s="468">
        <f t="shared" si="549"/>
        <v>0</v>
      </c>
      <c r="AF229" s="468">
        <f t="shared" si="549"/>
        <v>0</v>
      </c>
      <c r="AG229" s="468">
        <f t="shared" si="549"/>
        <v>0</v>
      </c>
      <c r="AH229" s="468">
        <f t="shared" si="549"/>
        <v>0</v>
      </c>
      <c r="AI229" s="469">
        <f t="shared" si="549"/>
        <v>0</v>
      </c>
      <c r="AJ229" s="468">
        <f t="shared" si="549"/>
        <v>5</v>
      </c>
      <c r="AK229" s="468">
        <f t="shared" si="549"/>
        <v>0</v>
      </c>
      <c r="AL229" s="468">
        <f t="shared" si="549"/>
        <v>0</v>
      </c>
      <c r="AM229" s="468">
        <f t="shared" si="549"/>
        <v>0</v>
      </c>
      <c r="AN229" s="468">
        <f t="shared" si="549"/>
        <v>10</v>
      </c>
      <c r="AO229" s="470">
        <f t="shared" si="549"/>
        <v>0</v>
      </c>
      <c r="AP229" s="430">
        <f>SUM(Z229:AO229)</f>
        <v>25</v>
      </c>
      <c r="AQ229" s="194"/>
      <c r="AR229" s="440"/>
      <c r="AS229" s="526" t="str">
        <f t="shared" si="522"/>
        <v>Egg Plain Rotty</v>
      </c>
      <c r="AT229" s="538" t="str">
        <f t="shared" si="522"/>
        <v>RO1</v>
      </c>
      <c r="AU229" s="467">
        <f t="shared" ref="AU229:BJ229" si="550">AU72+AU150</f>
        <v>0</v>
      </c>
      <c r="AV229" s="468">
        <f t="shared" si="550"/>
        <v>10</v>
      </c>
      <c r="AW229" s="468">
        <f t="shared" si="550"/>
        <v>0</v>
      </c>
      <c r="AX229" s="468">
        <f t="shared" si="550"/>
        <v>0</v>
      </c>
      <c r="AY229" s="468">
        <f t="shared" si="550"/>
        <v>0</v>
      </c>
      <c r="AZ229" s="468">
        <f t="shared" si="550"/>
        <v>0</v>
      </c>
      <c r="BA229" s="468">
        <f t="shared" si="550"/>
        <v>0</v>
      </c>
      <c r="BB229" s="468">
        <f t="shared" si="550"/>
        <v>0</v>
      </c>
      <c r="BC229" s="468">
        <f t="shared" si="550"/>
        <v>0</v>
      </c>
      <c r="BD229" s="469">
        <f t="shared" si="550"/>
        <v>0</v>
      </c>
      <c r="BE229" s="468">
        <f t="shared" si="550"/>
        <v>5</v>
      </c>
      <c r="BF229" s="468">
        <f t="shared" si="550"/>
        <v>0</v>
      </c>
      <c r="BG229" s="468">
        <f t="shared" si="550"/>
        <v>0</v>
      </c>
      <c r="BH229" s="468">
        <f t="shared" si="550"/>
        <v>0</v>
      </c>
      <c r="BI229" s="468">
        <f t="shared" si="550"/>
        <v>20</v>
      </c>
      <c r="BJ229" s="470">
        <f t="shared" si="550"/>
        <v>0</v>
      </c>
      <c r="BK229" s="430">
        <f>SUM(AU229:BJ229)</f>
        <v>35</v>
      </c>
      <c r="BL229" s="194"/>
      <c r="BM229" s="440"/>
      <c r="BN229" s="526" t="str">
        <f t="shared" si="524"/>
        <v>Egg Plain Rotty</v>
      </c>
      <c r="BO229" s="538" t="str">
        <f t="shared" si="524"/>
        <v>RO1</v>
      </c>
      <c r="BP229" s="467">
        <f t="shared" ref="BP229:CE229" si="551">BP72+BP150</f>
        <v>0</v>
      </c>
      <c r="BQ229" s="468">
        <f t="shared" si="551"/>
        <v>10</v>
      </c>
      <c r="BR229" s="468">
        <f t="shared" si="551"/>
        <v>0</v>
      </c>
      <c r="BS229" s="468">
        <f t="shared" si="551"/>
        <v>0</v>
      </c>
      <c r="BT229" s="468">
        <f t="shared" si="551"/>
        <v>0</v>
      </c>
      <c r="BU229" s="468">
        <f t="shared" si="551"/>
        <v>0</v>
      </c>
      <c r="BV229" s="468">
        <f t="shared" si="551"/>
        <v>0</v>
      </c>
      <c r="BW229" s="468">
        <f t="shared" si="551"/>
        <v>0</v>
      </c>
      <c r="BX229" s="468">
        <f t="shared" si="551"/>
        <v>0</v>
      </c>
      <c r="BY229" s="469">
        <f t="shared" si="551"/>
        <v>0</v>
      </c>
      <c r="BZ229" s="468">
        <f t="shared" si="551"/>
        <v>5</v>
      </c>
      <c r="CA229" s="468">
        <f t="shared" si="551"/>
        <v>0</v>
      </c>
      <c r="CB229" s="468">
        <f t="shared" si="551"/>
        <v>0</v>
      </c>
      <c r="CC229" s="468">
        <f t="shared" si="551"/>
        <v>0</v>
      </c>
      <c r="CD229" s="468">
        <f t="shared" si="551"/>
        <v>20</v>
      </c>
      <c r="CE229" s="470">
        <f t="shared" si="551"/>
        <v>0</v>
      </c>
      <c r="CF229" s="430">
        <f>SUM(BP229:CE229)</f>
        <v>35</v>
      </c>
      <c r="CG229" s="194"/>
      <c r="CH229" s="440"/>
      <c r="CI229" s="526" t="str">
        <f t="shared" si="526"/>
        <v>Egg Plain Rotty</v>
      </c>
      <c r="CJ229" s="538" t="str">
        <f t="shared" si="526"/>
        <v>RO1</v>
      </c>
      <c r="CK229" s="467">
        <f t="shared" ref="CK229:CZ229" si="552">CK72+CK150</f>
        <v>0</v>
      </c>
      <c r="CL229" s="468">
        <f t="shared" si="552"/>
        <v>0</v>
      </c>
      <c r="CM229" s="468">
        <f t="shared" si="552"/>
        <v>0</v>
      </c>
      <c r="CN229" s="468">
        <f t="shared" si="552"/>
        <v>0</v>
      </c>
      <c r="CO229" s="468">
        <f t="shared" si="552"/>
        <v>0</v>
      </c>
      <c r="CP229" s="468">
        <f t="shared" si="552"/>
        <v>0</v>
      </c>
      <c r="CQ229" s="468">
        <f t="shared" si="552"/>
        <v>0</v>
      </c>
      <c r="CR229" s="468">
        <f t="shared" si="552"/>
        <v>0</v>
      </c>
      <c r="CS229" s="468">
        <f t="shared" si="552"/>
        <v>0</v>
      </c>
      <c r="CT229" s="469">
        <f t="shared" si="552"/>
        <v>0</v>
      </c>
      <c r="CU229" s="468">
        <f t="shared" si="552"/>
        <v>0</v>
      </c>
      <c r="CV229" s="468">
        <f t="shared" si="552"/>
        <v>0</v>
      </c>
      <c r="CW229" s="468">
        <f t="shared" si="552"/>
        <v>0</v>
      </c>
      <c r="CX229" s="468">
        <f t="shared" si="552"/>
        <v>0</v>
      </c>
      <c r="CY229" s="468">
        <f t="shared" si="552"/>
        <v>30</v>
      </c>
      <c r="CZ229" s="470">
        <f t="shared" si="552"/>
        <v>0</v>
      </c>
      <c r="DA229" s="430">
        <f>SUM(CK229:CZ229)</f>
        <v>30</v>
      </c>
      <c r="DB229" s="194"/>
      <c r="DC229" s="5"/>
      <c r="DG229" s="5"/>
      <c r="DH229" s="5"/>
      <c r="DI229" s="5"/>
      <c r="DJ229" s="5"/>
      <c r="DK229" s="5"/>
      <c r="DL229" s="5"/>
      <c r="DM229" s="5"/>
      <c r="DN229" s="5"/>
      <c r="DO229" s="5"/>
      <c r="DP229" s="5"/>
      <c r="DQ229" s="5"/>
      <c r="DR229" s="5"/>
      <c r="DS229" s="5"/>
      <c r="DT229" s="5"/>
      <c r="DU229" s="5"/>
      <c r="DW229" s="5"/>
      <c r="EA229" s="5"/>
      <c r="EB229" s="5"/>
      <c r="EC229" s="5"/>
      <c r="ED229" s="5"/>
      <c r="EE229" s="5"/>
      <c r="EF229" s="5"/>
      <c r="EG229" s="5"/>
      <c r="EH229" s="5"/>
      <c r="EI229" s="5"/>
      <c r="EJ229" s="5"/>
      <c r="EK229" s="5"/>
      <c r="EL229" s="5"/>
      <c r="EM229" s="5"/>
      <c r="EN229" s="5"/>
      <c r="EO229" s="5"/>
      <c r="EQ229" s="5"/>
      <c r="EU229" s="5"/>
      <c r="EV229" s="5"/>
      <c r="EW229" s="5"/>
      <c r="EX229" s="5"/>
      <c r="EY229" s="5"/>
      <c r="EZ229" s="5"/>
      <c r="FA229" s="5"/>
      <c r="FB229" s="5"/>
      <c r="FC229" s="5"/>
      <c r="FD229" s="5"/>
      <c r="FE229" s="5"/>
      <c r="FF229" s="5"/>
      <c r="FG229" s="5"/>
      <c r="FH229" s="5"/>
      <c r="FI229" s="5"/>
    </row>
    <row r="230" spans="1:167" ht="20.100000000000001" customHeight="1" x14ac:dyDescent="0.25">
      <c r="A230" s="449"/>
      <c r="B230" s="526" t="str">
        <f t="shared" si="518"/>
        <v>Vegetable Rotty</v>
      </c>
      <c r="C230" s="538" t="str">
        <f t="shared" si="518"/>
        <v>RO2</v>
      </c>
      <c r="D230" s="467">
        <f t="shared" ref="D230:S230" si="553">D73+D151</f>
        <v>0</v>
      </c>
      <c r="E230" s="468">
        <f t="shared" si="553"/>
        <v>0</v>
      </c>
      <c r="F230" s="468">
        <f t="shared" si="553"/>
        <v>20</v>
      </c>
      <c r="G230" s="468">
        <f t="shared" si="553"/>
        <v>0</v>
      </c>
      <c r="H230" s="468">
        <f t="shared" si="553"/>
        <v>3</v>
      </c>
      <c r="I230" s="468">
        <f t="shared" si="553"/>
        <v>3</v>
      </c>
      <c r="J230" s="468">
        <f t="shared" si="553"/>
        <v>3</v>
      </c>
      <c r="K230" s="468">
        <f t="shared" si="553"/>
        <v>2</v>
      </c>
      <c r="L230" s="468">
        <f t="shared" si="553"/>
        <v>3</v>
      </c>
      <c r="M230" s="469">
        <f t="shared" si="553"/>
        <v>3</v>
      </c>
      <c r="N230" s="468">
        <f t="shared" si="553"/>
        <v>5</v>
      </c>
      <c r="O230" s="468">
        <f t="shared" si="553"/>
        <v>8</v>
      </c>
      <c r="P230" s="468">
        <f t="shared" si="553"/>
        <v>10</v>
      </c>
      <c r="Q230" s="468">
        <f t="shared" si="553"/>
        <v>10</v>
      </c>
      <c r="R230" s="468">
        <f t="shared" si="553"/>
        <v>11</v>
      </c>
      <c r="S230" s="470">
        <f t="shared" si="553"/>
        <v>0</v>
      </c>
      <c r="T230" s="430">
        <f>SUM(D230:S230)</f>
        <v>81</v>
      </c>
      <c r="U230" s="194"/>
      <c r="W230" s="440"/>
      <c r="X230" s="526" t="str">
        <f t="shared" si="520"/>
        <v>Vegetable Rotty</v>
      </c>
      <c r="Y230" s="538" t="str">
        <f t="shared" si="520"/>
        <v>RO2</v>
      </c>
      <c r="Z230" s="467">
        <f t="shared" ref="Z230:AO230" si="554">Z73+Z151</f>
        <v>0</v>
      </c>
      <c r="AA230" s="468">
        <f t="shared" si="554"/>
        <v>0</v>
      </c>
      <c r="AB230" s="468">
        <f t="shared" si="554"/>
        <v>10</v>
      </c>
      <c r="AC230" s="468">
        <f t="shared" si="554"/>
        <v>0</v>
      </c>
      <c r="AD230" s="468">
        <f t="shared" si="554"/>
        <v>3</v>
      </c>
      <c r="AE230" s="468">
        <f t="shared" si="554"/>
        <v>5</v>
      </c>
      <c r="AF230" s="468">
        <f t="shared" si="554"/>
        <v>5</v>
      </c>
      <c r="AG230" s="468">
        <f t="shared" si="554"/>
        <v>4</v>
      </c>
      <c r="AH230" s="468">
        <f t="shared" si="554"/>
        <v>3</v>
      </c>
      <c r="AI230" s="469">
        <f t="shared" si="554"/>
        <v>5</v>
      </c>
      <c r="AJ230" s="468">
        <f t="shared" si="554"/>
        <v>7</v>
      </c>
      <c r="AK230" s="468">
        <f t="shared" si="554"/>
        <v>10</v>
      </c>
      <c r="AL230" s="468">
        <f t="shared" si="554"/>
        <v>10</v>
      </c>
      <c r="AM230" s="468">
        <f t="shared" si="554"/>
        <v>10</v>
      </c>
      <c r="AN230" s="468">
        <f t="shared" si="554"/>
        <v>21</v>
      </c>
      <c r="AO230" s="470">
        <f t="shared" si="554"/>
        <v>0</v>
      </c>
      <c r="AP230" s="430">
        <f>SUM(Z230:AO230)</f>
        <v>93</v>
      </c>
      <c r="AQ230" s="194"/>
      <c r="AR230" s="440"/>
      <c r="AS230" s="526" t="str">
        <f t="shared" si="522"/>
        <v>Vegetable Rotty</v>
      </c>
      <c r="AT230" s="538" t="str">
        <f t="shared" si="522"/>
        <v>RO2</v>
      </c>
      <c r="AU230" s="467">
        <f t="shared" ref="AU230:BJ230" si="555">AU73+AU151</f>
        <v>0</v>
      </c>
      <c r="AV230" s="468">
        <f t="shared" si="555"/>
        <v>0</v>
      </c>
      <c r="AW230" s="468">
        <f t="shared" si="555"/>
        <v>10</v>
      </c>
      <c r="AX230" s="468">
        <f t="shared" si="555"/>
        <v>0</v>
      </c>
      <c r="AY230" s="468">
        <f t="shared" si="555"/>
        <v>3</v>
      </c>
      <c r="AZ230" s="468">
        <f t="shared" si="555"/>
        <v>6</v>
      </c>
      <c r="BA230" s="468">
        <f t="shared" si="555"/>
        <v>5</v>
      </c>
      <c r="BB230" s="468">
        <f t="shared" si="555"/>
        <v>3</v>
      </c>
      <c r="BC230" s="468">
        <f t="shared" si="555"/>
        <v>3</v>
      </c>
      <c r="BD230" s="469">
        <f t="shared" si="555"/>
        <v>5</v>
      </c>
      <c r="BE230" s="468">
        <f t="shared" si="555"/>
        <v>5</v>
      </c>
      <c r="BF230" s="468">
        <f t="shared" si="555"/>
        <v>20</v>
      </c>
      <c r="BG230" s="468">
        <f t="shared" si="555"/>
        <v>10</v>
      </c>
      <c r="BH230" s="468">
        <f t="shared" si="555"/>
        <v>20</v>
      </c>
      <c r="BI230" s="468">
        <f t="shared" si="555"/>
        <v>28</v>
      </c>
      <c r="BJ230" s="470">
        <f t="shared" si="555"/>
        <v>0</v>
      </c>
      <c r="BK230" s="430">
        <f>SUM(AU230:BJ230)</f>
        <v>118</v>
      </c>
      <c r="BL230" s="194"/>
      <c r="BM230" s="440"/>
      <c r="BN230" s="526" t="str">
        <f t="shared" si="524"/>
        <v>Vegetable Rotty</v>
      </c>
      <c r="BO230" s="538" t="str">
        <f t="shared" si="524"/>
        <v>RO2</v>
      </c>
      <c r="BP230" s="467">
        <f t="shared" ref="BP230:CE230" si="556">BP73+BP151</f>
        <v>0</v>
      </c>
      <c r="BQ230" s="468">
        <f t="shared" si="556"/>
        <v>0</v>
      </c>
      <c r="BR230" s="468">
        <f t="shared" si="556"/>
        <v>10</v>
      </c>
      <c r="BS230" s="468">
        <f t="shared" si="556"/>
        <v>0</v>
      </c>
      <c r="BT230" s="468">
        <f t="shared" si="556"/>
        <v>3</v>
      </c>
      <c r="BU230" s="468">
        <f t="shared" si="556"/>
        <v>6</v>
      </c>
      <c r="BV230" s="468">
        <f t="shared" si="556"/>
        <v>5</v>
      </c>
      <c r="BW230" s="468">
        <f t="shared" si="556"/>
        <v>3</v>
      </c>
      <c r="BX230" s="468">
        <f t="shared" si="556"/>
        <v>3</v>
      </c>
      <c r="BY230" s="469">
        <f t="shared" si="556"/>
        <v>5</v>
      </c>
      <c r="BZ230" s="468">
        <f t="shared" si="556"/>
        <v>5</v>
      </c>
      <c r="CA230" s="468">
        <f t="shared" si="556"/>
        <v>15</v>
      </c>
      <c r="CB230" s="468">
        <f t="shared" si="556"/>
        <v>10</v>
      </c>
      <c r="CC230" s="468">
        <f t="shared" si="556"/>
        <v>20</v>
      </c>
      <c r="CD230" s="468">
        <f t="shared" si="556"/>
        <v>35</v>
      </c>
      <c r="CE230" s="470">
        <f t="shared" si="556"/>
        <v>0</v>
      </c>
      <c r="CF230" s="430">
        <f>SUM(BP230:CE230)</f>
        <v>120</v>
      </c>
      <c r="CG230" s="194"/>
      <c r="CH230" s="440"/>
      <c r="CI230" s="526" t="str">
        <f t="shared" si="526"/>
        <v>Vegetable Rotty</v>
      </c>
      <c r="CJ230" s="538" t="str">
        <f t="shared" si="526"/>
        <v>RO2</v>
      </c>
      <c r="CK230" s="467">
        <f t="shared" ref="CK230:CZ230" si="557">CK73+CK151</f>
        <v>0</v>
      </c>
      <c r="CL230" s="468">
        <f t="shared" si="557"/>
        <v>0</v>
      </c>
      <c r="CM230" s="468">
        <f t="shared" si="557"/>
        <v>0</v>
      </c>
      <c r="CN230" s="468">
        <f t="shared" si="557"/>
        <v>0</v>
      </c>
      <c r="CO230" s="468">
        <f t="shared" si="557"/>
        <v>0</v>
      </c>
      <c r="CP230" s="468">
        <f t="shared" si="557"/>
        <v>0</v>
      </c>
      <c r="CQ230" s="468">
        <f t="shared" si="557"/>
        <v>0</v>
      </c>
      <c r="CR230" s="468">
        <f t="shared" si="557"/>
        <v>20</v>
      </c>
      <c r="CS230" s="468">
        <f t="shared" si="557"/>
        <v>5</v>
      </c>
      <c r="CT230" s="469">
        <f t="shared" si="557"/>
        <v>10</v>
      </c>
      <c r="CU230" s="468">
        <f t="shared" si="557"/>
        <v>10</v>
      </c>
      <c r="CV230" s="468">
        <f t="shared" si="557"/>
        <v>25</v>
      </c>
      <c r="CW230" s="468">
        <f t="shared" si="557"/>
        <v>15</v>
      </c>
      <c r="CX230" s="468">
        <f t="shared" si="557"/>
        <v>10</v>
      </c>
      <c r="CY230" s="468">
        <f t="shared" si="557"/>
        <v>25</v>
      </c>
      <c r="CZ230" s="470">
        <f t="shared" si="557"/>
        <v>0</v>
      </c>
      <c r="DA230" s="430">
        <f>SUM(CK230:CZ230)</f>
        <v>120</v>
      </c>
      <c r="DB230" s="194"/>
      <c r="DC230" s="5"/>
      <c r="DG230" s="5"/>
      <c r="DH230" s="5"/>
      <c r="DI230" s="5"/>
      <c r="DJ230" s="5"/>
      <c r="DK230" s="5"/>
      <c r="DL230" s="5"/>
      <c r="DM230" s="5"/>
      <c r="DN230" s="5"/>
      <c r="DO230" s="5"/>
      <c r="DP230" s="5"/>
      <c r="DQ230" s="5"/>
      <c r="DR230" s="5"/>
      <c r="DS230" s="5"/>
      <c r="DT230" s="5"/>
      <c r="DU230" s="5"/>
      <c r="DW230" s="5"/>
      <c r="EA230" s="5"/>
      <c r="EB230" s="5"/>
      <c r="EC230" s="5"/>
      <c r="ED230" s="5"/>
      <c r="EE230" s="5"/>
      <c r="EF230" s="5"/>
      <c r="EG230" s="5"/>
      <c r="EH230" s="5"/>
      <c r="EI230" s="5"/>
      <c r="EJ230" s="5"/>
      <c r="EK230" s="5"/>
      <c r="EL230" s="5"/>
      <c r="EM230" s="5"/>
      <c r="EN230" s="5"/>
      <c r="EO230" s="5"/>
      <c r="EQ230" s="5"/>
      <c r="EU230" s="5"/>
      <c r="EV230" s="5"/>
      <c r="EW230" s="5"/>
      <c r="EX230" s="5"/>
      <c r="EY230" s="5"/>
      <c r="EZ230" s="5"/>
      <c r="FA230" s="5"/>
      <c r="FB230" s="5"/>
      <c r="FC230" s="5"/>
      <c r="FD230" s="5"/>
      <c r="FE230" s="5"/>
      <c r="FF230" s="5"/>
      <c r="FG230" s="5"/>
      <c r="FH230" s="5"/>
      <c r="FI230" s="5"/>
    </row>
    <row r="231" spans="1:167" ht="20.100000000000001" customHeight="1" x14ac:dyDescent="0.25">
      <c r="A231" s="449"/>
      <c r="B231" s="526" t="str">
        <f t="shared" si="518"/>
        <v>Fish Rotty</v>
      </c>
      <c r="C231" s="538" t="str">
        <f t="shared" si="518"/>
        <v>RO3</v>
      </c>
      <c r="D231" s="467">
        <f t="shared" ref="D231:S231" si="558">D74+D152</f>
        <v>0</v>
      </c>
      <c r="E231" s="468">
        <f t="shared" si="558"/>
        <v>0</v>
      </c>
      <c r="F231" s="468">
        <f t="shared" si="558"/>
        <v>20</v>
      </c>
      <c r="G231" s="468">
        <f t="shared" si="558"/>
        <v>0</v>
      </c>
      <c r="H231" s="468">
        <f t="shared" si="558"/>
        <v>3</v>
      </c>
      <c r="I231" s="468">
        <f t="shared" si="558"/>
        <v>6</v>
      </c>
      <c r="J231" s="468">
        <f t="shared" si="558"/>
        <v>5</v>
      </c>
      <c r="K231" s="468">
        <f t="shared" si="558"/>
        <v>2</v>
      </c>
      <c r="L231" s="468">
        <f t="shared" si="558"/>
        <v>5</v>
      </c>
      <c r="M231" s="469">
        <f t="shared" si="558"/>
        <v>8</v>
      </c>
      <c r="N231" s="468">
        <f t="shared" si="558"/>
        <v>5</v>
      </c>
      <c r="O231" s="468">
        <f t="shared" si="558"/>
        <v>10</v>
      </c>
      <c r="P231" s="468">
        <f t="shared" si="558"/>
        <v>10</v>
      </c>
      <c r="Q231" s="468">
        <f t="shared" si="558"/>
        <v>10</v>
      </c>
      <c r="R231" s="468">
        <f t="shared" si="558"/>
        <v>14</v>
      </c>
      <c r="S231" s="470">
        <f t="shared" si="558"/>
        <v>0</v>
      </c>
      <c r="T231" s="430">
        <f>SUM(D231:S231)</f>
        <v>98</v>
      </c>
      <c r="U231" s="194"/>
      <c r="W231" s="440"/>
      <c r="X231" s="526" t="str">
        <f t="shared" si="520"/>
        <v>Fish Rotty</v>
      </c>
      <c r="Y231" s="538" t="str">
        <f t="shared" si="520"/>
        <v>RO3</v>
      </c>
      <c r="Z231" s="467">
        <f t="shared" ref="Z231:AO231" si="559">Z74+Z152</f>
        <v>0</v>
      </c>
      <c r="AA231" s="468">
        <f t="shared" si="559"/>
        <v>0</v>
      </c>
      <c r="AB231" s="468">
        <f t="shared" si="559"/>
        <v>10</v>
      </c>
      <c r="AC231" s="468">
        <f t="shared" si="559"/>
        <v>0</v>
      </c>
      <c r="AD231" s="468">
        <f t="shared" si="559"/>
        <v>3</v>
      </c>
      <c r="AE231" s="468">
        <f t="shared" si="559"/>
        <v>6</v>
      </c>
      <c r="AF231" s="468">
        <f t="shared" si="559"/>
        <v>5</v>
      </c>
      <c r="AG231" s="468">
        <f t="shared" si="559"/>
        <v>2</v>
      </c>
      <c r="AH231" s="468">
        <f t="shared" si="559"/>
        <v>5</v>
      </c>
      <c r="AI231" s="469">
        <f t="shared" si="559"/>
        <v>8</v>
      </c>
      <c r="AJ231" s="468">
        <f t="shared" si="559"/>
        <v>5</v>
      </c>
      <c r="AK231" s="468">
        <f t="shared" si="559"/>
        <v>10</v>
      </c>
      <c r="AL231" s="468">
        <f t="shared" si="559"/>
        <v>15</v>
      </c>
      <c r="AM231" s="468">
        <f t="shared" si="559"/>
        <v>15</v>
      </c>
      <c r="AN231" s="468">
        <f t="shared" si="559"/>
        <v>24</v>
      </c>
      <c r="AO231" s="470">
        <f t="shared" si="559"/>
        <v>0</v>
      </c>
      <c r="AP231" s="430">
        <f>SUM(Z231:AO231)</f>
        <v>108</v>
      </c>
      <c r="AQ231" s="194"/>
      <c r="AR231" s="440"/>
      <c r="AS231" s="526" t="str">
        <f t="shared" si="522"/>
        <v>Fish Rotty</v>
      </c>
      <c r="AT231" s="538" t="str">
        <f t="shared" si="522"/>
        <v>RO3</v>
      </c>
      <c r="AU231" s="467">
        <f t="shared" ref="AU231:BJ231" si="560">AU74+AU152</f>
        <v>0</v>
      </c>
      <c r="AV231" s="468">
        <f t="shared" si="560"/>
        <v>0</v>
      </c>
      <c r="AW231" s="468">
        <f t="shared" si="560"/>
        <v>10</v>
      </c>
      <c r="AX231" s="468">
        <f t="shared" si="560"/>
        <v>0</v>
      </c>
      <c r="AY231" s="468">
        <f t="shared" si="560"/>
        <v>3</v>
      </c>
      <c r="AZ231" s="468">
        <f t="shared" si="560"/>
        <v>6</v>
      </c>
      <c r="BA231" s="468">
        <f t="shared" si="560"/>
        <v>5</v>
      </c>
      <c r="BB231" s="468">
        <f t="shared" si="560"/>
        <v>3</v>
      </c>
      <c r="BC231" s="468">
        <f t="shared" si="560"/>
        <v>5</v>
      </c>
      <c r="BD231" s="469">
        <f t="shared" si="560"/>
        <v>5</v>
      </c>
      <c r="BE231" s="468">
        <f t="shared" si="560"/>
        <v>5</v>
      </c>
      <c r="BF231" s="468">
        <f t="shared" si="560"/>
        <v>20</v>
      </c>
      <c r="BG231" s="468">
        <f t="shared" si="560"/>
        <v>15</v>
      </c>
      <c r="BH231" s="468">
        <f t="shared" si="560"/>
        <v>20</v>
      </c>
      <c r="BI231" s="468">
        <f t="shared" si="560"/>
        <v>26</v>
      </c>
      <c r="BJ231" s="470">
        <f t="shared" si="560"/>
        <v>0</v>
      </c>
      <c r="BK231" s="430">
        <f>SUM(AU231:BJ231)</f>
        <v>123</v>
      </c>
      <c r="BL231" s="194"/>
      <c r="BM231" s="440"/>
      <c r="BN231" s="526" t="str">
        <f t="shared" si="524"/>
        <v>Fish Rotty</v>
      </c>
      <c r="BO231" s="538" t="str">
        <f t="shared" si="524"/>
        <v>RO3</v>
      </c>
      <c r="BP231" s="467">
        <f t="shared" ref="BP231:CE231" si="561">BP74+BP152</f>
        <v>0</v>
      </c>
      <c r="BQ231" s="468">
        <f t="shared" si="561"/>
        <v>0</v>
      </c>
      <c r="BR231" s="468">
        <f t="shared" si="561"/>
        <v>10</v>
      </c>
      <c r="BS231" s="468">
        <f t="shared" si="561"/>
        <v>0</v>
      </c>
      <c r="BT231" s="468">
        <f t="shared" si="561"/>
        <v>3</v>
      </c>
      <c r="BU231" s="468">
        <f t="shared" si="561"/>
        <v>6</v>
      </c>
      <c r="BV231" s="468">
        <f t="shared" si="561"/>
        <v>5</v>
      </c>
      <c r="BW231" s="468">
        <f t="shared" si="561"/>
        <v>3</v>
      </c>
      <c r="BX231" s="468">
        <f t="shared" si="561"/>
        <v>5</v>
      </c>
      <c r="BY231" s="469">
        <f t="shared" si="561"/>
        <v>5</v>
      </c>
      <c r="BZ231" s="468">
        <f t="shared" si="561"/>
        <v>5</v>
      </c>
      <c r="CA231" s="468">
        <f t="shared" si="561"/>
        <v>20</v>
      </c>
      <c r="CB231" s="468">
        <f t="shared" si="561"/>
        <v>10</v>
      </c>
      <c r="CC231" s="468">
        <f t="shared" si="561"/>
        <v>20</v>
      </c>
      <c r="CD231" s="468">
        <f t="shared" si="561"/>
        <v>30</v>
      </c>
      <c r="CE231" s="470">
        <f t="shared" si="561"/>
        <v>0</v>
      </c>
      <c r="CF231" s="430">
        <f>SUM(BP231:CE231)</f>
        <v>122</v>
      </c>
      <c r="CG231" s="194"/>
      <c r="CH231" s="440"/>
      <c r="CI231" s="526" t="str">
        <f t="shared" si="526"/>
        <v>Fish Rotty</v>
      </c>
      <c r="CJ231" s="538" t="str">
        <f t="shared" si="526"/>
        <v>RO3</v>
      </c>
      <c r="CK231" s="467">
        <f t="shared" ref="CK231:CZ231" si="562">CK74+CK152</f>
        <v>0</v>
      </c>
      <c r="CL231" s="468">
        <f t="shared" si="562"/>
        <v>0</v>
      </c>
      <c r="CM231" s="468">
        <f t="shared" si="562"/>
        <v>0</v>
      </c>
      <c r="CN231" s="468">
        <f t="shared" si="562"/>
        <v>0</v>
      </c>
      <c r="CO231" s="468">
        <f t="shared" si="562"/>
        <v>0</v>
      </c>
      <c r="CP231" s="468">
        <f t="shared" si="562"/>
        <v>0</v>
      </c>
      <c r="CQ231" s="468">
        <f t="shared" si="562"/>
        <v>0</v>
      </c>
      <c r="CR231" s="468">
        <f t="shared" si="562"/>
        <v>25</v>
      </c>
      <c r="CS231" s="468">
        <f t="shared" si="562"/>
        <v>5</v>
      </c>
      <c r="CT231" s="469">
        <f t="shared" si="562"/>
        <v>5</v>
      </c>
      <c r="CU231" s="468">
        <f t="shared" si="562"/>
        <v>5</v>
      </c>
      <c r="CV231" s="468">
        <f t="shared" si="562"/>
        <v>25</v>
      </c>
      <c r="CW231" s="468">
        <f t="shared" si="562"/>
        <v>15</v>
      </c>
      <c r="CX231" s="468">
        <f t="shared" si="562"/>
        <v>10</v>
      </c>
      <c r="CY231" s="468">
        <f t="shared" si="562"/>
        <v>25</v>
      </c>
      <c r="CZ231" s="470">
        <f t="shared" si="562"/>
        <v>0</v>
      </c>
      <c r="DA231" s="430">
        <f>SUM(CK231:CZ231)</f>
        <v>115</v>
      </c>
      <c r="DB231" s="194"/>
      <c r="DC231" s="5"/>
      <c r="DG231" s="5"/>
      <c r="DH231" s="5"/>
      <c r="DI231" s="5"/>
      <c r="DJ231" s="5"/>
      <c r="DK231" s="5"/>
      <c r="DL231" s="5"/>
      <c r="DM231" s="5"/>
      <c r="DN231" s="5"/>
      <c r="DO231" s="5"/>
      <c r="DP231" s="5"/>
      <c r="DQ231" s="5"/>
      <c r="DR231" s="5"/>
      <c r="DS231" s="5"/>
      <c r="DT231" s="5"/>
      <c r="DU231" s="5"/>
      <c r="DW231" s="5"/>
      <c r="EA231" s="5"/>
      <c r="EB231" s="5"/>
      <c r="EC231" s="5"/>
      <c r="ED231" s="5"/>
      <c r="EE231" s="5"/>
      <c r="EF231" s="5"/>
      <c r="EG231" s="5"/>
      <c r="EH231" s="5"/>
      <c r="EI231" s="5"/>
      <c r="EJ231" s="5"/>
      <c r="EK231" s="5"/>
      <c r="EL231" s="5"/>
      <c r="EM231" s="5"/>
      <c r="EN231" s="5"/>
      <c r="EO231" s="5"/>
      <c r="EQ231" s="5"/>
      <c r="EU231" s="5"/>
      <c r="EV231" s="5"/>
      <c r="EW231" s="5"/>
      <c r="EX231" s="5"/>
      <c r="EY231" s="5"/>
      <c r="EZ231" s="5"/>
      <c r="FA231" s="5"/>
      <c r="FB231" s="5"/>
      <c r="FC231" s="5"/>
      <c r="FD231" s="5"/>
      <c r="FE231" s="5"/>
      <c r="FF231" s="5"/>
      <c r="FG231" s="5"/>
      <c r="FH231" s="5"/>
      <c r="FI231" s="5"/>
    </row>
    <row r="232" spans="1:167" ht="20.100000000000001" customHeight="1" x14ac:dyDescent="0.25">
      <c r="A232" s="449"/>
      <c r="B232" s="526" t="str">
        <f t="shared" si="518"/>
        <v>Chicken Rotty</v>
      </c>
      <c r="C232" s="538" t="str">
        <f t="shared" si="518"/>
        <v>RO4</v>
      </c>
      <c r="D232" s="467">
        <f t="shared" ref="D232:S232" si="563">D75+D153</f>
        <v>0</v>
      </c>
      <c r="E232" s="468">
        <f t="shared" si="563"/>
        <v>0</v>
      </c>
      <c r="F232" s="468">
        <f t="shared" si="563"/>
        <v>20</v>
      </c>
      <c r="G232" s="468">
        <f t="shared" si="563"/>
        <v>0</v>
      </c>
      <c r="H232" s="468">
        <f t="shared" si="563"/>
        <v>3</v>
      </c>
      <c r="I232" s="468">
        <f t="shared" si="563"/>
        <v>7</v>
      </c>
      <c r="J232" s="468">
        <f t="shared" si="563"/>
        <v>5</v>
      </c>
      <c r="K232" s="468">
        <f t="shared" si="563"/>
        <v>5</v>
      </c>
      <c r="L232" s="468">
        <f t="shared" si="563"/>
        <v>5</v>
      </c>
      <c r="M232" s="469">
        <f t="shared" si="563"/>
        <v>13</v>
      </c>
      <c r="N232" s="468">
        <f t="shared" si="563"/>
        <v>10</v>
      </c>
      <c r="O232" s="468">
        <f t="shared" si="563"/>
        <v>15</v>
      </c>
      <c r="P232" s="468">
        <f t="shared" si="563"/>
        <v>20</v>
      </c>
      <c r="Q232" s="468">
        <f t="shared" si="563"/>
        <v>15</v>
      </c>
      <c r="R232" s="468">
        <f t="shared" si="563"/>
        <v>26</v>
      </c>
      <c r="S232" s="470">
        <f t="shared" si="563"/>
        <v>0</v>
      </c>
      <c r="T232" s="430">
        <f>SUM(D232:S232)</f>
        <v>144</v>
      </c>
      <c r="U232" s="194"/>
      <c r="W232" s="440"/>
      <c r="X232" s="526" t="str">
        <f t="shared" si="520"/>
        <v>Chicken Rotty</v>
      </c>
      <c r="Y232" s="538" t="str">
        <f t="shared" si="520"/>
        <v>RO4</v>
      </c>
      <c r="Z232" s="467">
        <f t="shared" ref="Z232:AO232" si="564">Z75+Z153</f>
        <v>0</v>
      </c>
      <c r="AA232" s="468">
        <f t="shared" si="564"/>
        <v>0</v>
      </c>
      <c r="AB232" s="468">
        <f t="shared" si="564"/>
        <v>10</v>
      </c>
      <c r="AC232" s="468">
        <f t="shared" si="564"/>
        <v>0</v>
      </c>
      <c r="AD232" s="468">
        <f t="shared" si="564"/>
        <v>3</v>
      </c>
      <c r="AE232" s="468">
        <f t="shared" si="564"/>
        <v>7</v>
      </c>
      <c r="AF232" s="468">
        <f t="shared" si="564"/>
        <v>5</v>
      </c>
      <c r="AG232" s="468">
        <f t="shared" si="564"/>
        <v>5</v>
      </c>
      <c r="AH232" s="468">
        <f t="shared" si="564"/>
        <v>5</v>
      </c>
      <c r="AI232" s="469">
        <f t="shared" si="564"/>
        <v>13</v>
      </c>
      <c r="AJ232" s="468">
        <f t="shared" si="564"/>
        <v>10</v>
      </c>
      <c r="AK232" s="468">
        <f t="shared" si="564"/>
        <v>15</v>
      </c>
      <c r="AL232" s="468">
        <f t="shared" si="564"/>
        <v>20</v>
      </c>
      <c r="AM232" s="468">
        <f t="shared" si="564"/>
        <v>15</v>
      </c>
      <c r="AN232" s="468">
        <f t="shared" si="564"/>
        <v>27</v>
      </c>
      <c r="AO232" s="470">
        <f t="shared" si="564"/>
        <v>0</v>
      </c>
      <c r="AP232" s="430">
        <f>SUM(Z232:AO232)</f>
        <v>135</v>
      </c>
      <c r="AQ232" s="194"/>
      <c r="AR232" s="440"/>
      <c r="AS232" s="526" t="str">
        <f t="shared" si="522"/>
        <v>Chicken Rotty</v>
      </c>
      <c r="AT232" s="538" t="str">
        <f t="shared" si="522"/>
        <v>RO4</v>
      </c>
      <c r="AU232" s="467">
        <f t="shared" ref="AU232:BJ232" si="565">AU75+AU153</f>
        <v>0</v>
      </c>
      <c r="AV232" s="468">
        <f t="shared" si="565"/>
        <v>0</v>
      </c>
      <c r="AW232" s="468">
        <f t="shared" si="565"/>
        <v>10</v>
      </c>
      <c r="AX232" s="468">
        <f t="shared" si="565"/>
        <v>0</v>
      </c>
      <c r="AY232" s="468">
        <f t="shared" si="565"/>
        <v>3</v>
      </c>
      <c r="AZ232" s="468">
        <f t="shared" si="565"/>
        <v>10</v>
      </c>
      <c r="BA232" s="468">
        <f t="shared" si="565"/>
        <v>5</v>
      </c>
      <c r="BB232" s="468">
        <f t="shared" si="565"/>
        <v>8</v>
      </c>
      <c r="BC232" s="468">
        <f t="shared" si="565"/>
        <v>5</v>
      </c>
      <c r="BD232" s="469">
        <f t="shared" si="565"/>
        <v>13</v>
      </c>
      <c r="BE232" s="468">
        <f t="shared" si="565"/>
        <v>10</v>
      </c>
      <c r="BF232" s="468">
        <f t="shared" si="565"/>
        <v>20</v>
      </c>
      <c r="BG232" s="468">
        <f t="shared" si="565"/>
        <v>20</v>
      </c>
      <c r="BH232" s="468">
        <f t="shared" si="565"/>
        <v>25</v>
      </c>
      <c r="BI232" s="468">
        <f t="shared" si="565"/>
        <v>24</v>
      </c>
      <c r="BJ232" s="470">
        <f t="shared" si="565"/>
        <v>0</v>
      </c>
      <c r="BK232" s="430">
        <f>SUM(AU232:BJ232)</f>
        <v>153</v>
      </c>
      <c r="BL232" s="194"/>
      <c r="BM232" s="440"/>
      <c r="BN232" s="526" t="str">
        <f t="shared" si="524"/>
        <v>Chicken Rotty</v>
      </c>
      <c r="BO232" s="538" t="str">
        <f t="shared" si="524"/>
        <v>RO4</v>
      </c>
      <c r="BP232" s="467">
        <f t="shared" ref="BP232:CE232" si="566">BP75+BP153</f>
        <v>0</v>
      </c>
      <c r="BQ232" s="468">
        <f t="shared" si="566"/>
        <v>0</v>
      </c>
      <c r="BR232" s="468">
        <f t="shared" si="566"/>
        <v>10</v>
      </c>
      <c r="BS232" s="468">
        <f t="shared" si="566"/>
        <v>0</v>
      </c>
      <c r="BT232" s="468">
        <f t="shared" si="566"/>
        <v>3</v>
      </c>
      <c r="BU232" s="468">
        <f t="shared" si="566"/>
        <v>10</v>
      </c>
      <c r="BV232" s="468">
        <f t="shared" si="566"/>
        <v>5</v>
      </c>
      <c r="BW232" s="468">
        <f t="shared" si="566"/>
        <v>8</v>
      </c>
      <c r="BX232" s="468">
        <f t="shared" si="566"/>
        <v>5</v>
      </c>
      <c r="BY232" s="469">
        <f t="shared" si="566"/>
        <v>13</v>
      </c>
      <c r="BZ232" s="468">
        <f t="shared" si="566"/>
        <v>10</v>
      </c>
      <c r="CA232" s="468">
        <f t="shared" si="566"/>
        <v>20</v>
      </c>
      <c r="CB232" s="468">
        <f t="shared" si="566"/>
        <v>20</v>
      </c>
      <c r="CC232" s="468">
        <f t="shared" si="566"/>
        <v>25</v>
      </c>
      <c r="CD232" s="468">
        <f t="shared" si="566"/>
        <v>26</v>
      </c>
      <c r="CE232" s="470">
        <f t="shared" si="566"/>
        <v>0</v>
      </c>
      <c r="CF232" s="430">
        <f>SUM(BP232:CE232)</f>
        <v>155</v>
      </c>
      <c r="CG232" s="194"/>
      <c r="CH232" s="440"/>
      <c r="CI232" s="526" t="str">
        <f t="shared" si="526"/>
        <v>Chicken Rotty</v>
      </c>
      <c r="CJ232" s="538" t="str">
        <f t="shared" si="526"/>
        <v>RO4</v>
      </c>
      <c r="CK232" s="467">
        <f t="shared" ref="CK232:CZ232" si="567">CK75+CK153</f>
        <v>0</v>
      </c>
      <c r="CL232" s="468">
        <f t="shared" si="567"/>
        <v>0</v>
      </c>
      <c r="CM232" s="468">
        <f t="shared" si="567"/>
        <v>0</v>
      </c>
      <c r="CN232" s="468">
        <f t="shared" si="567"/>
        <v>0</v>
      </c>
      <c r="CO232" s="468">
        <f t="shared" si="567"/>
        <v>0</v>
      </c>
      <c r="CP232" s="468">
        <f t="shared" si="567"/>
        <v>0</v>
      </c>
      <c r="CQ232" s="468">
        <f t="shared" si="567"/>
        <v>0</v>
      </c>
      <c r="CR232" s="468">
        <f t="shared" si="567"/>
        <v>20</v>
      </c>
      <c r="CS232" s="468">
        <f t="shared" si="567"/>
        <v>5</v>
      </c>
      <c r="CT232" s="469">
        <f t="shared" si="567"/>
        <v>5</v>
      </c>
      <c r="CU232" s="468">
        <f t="shared" si="567"/>
        <v>5</v>
      </c>
      <c r="CV232" s="468">
        <f t="shared" si="567"/>
        <v>30</v>
      </c>
      <c r="CW232" s="468">
        <f t="shared" si="567"/>
        <v>15</v>
      </c>
      <c r="CX232" s="468">
        <f t="shared" si="567"/>
        <v>10</v>
      </c>
      <c r="CY232" s="468">
        <f t="shared" si="567"/>
        <v>25</v>
      </c>
      <c r="CZ232" s="470">
        <f t="shared" si="567"/>
        <v>0</v>
      </c>
      <c r="DA232" s="430">
        <f>SUM(CK232:CZ232)</f>
        <v>115</v>
      </c>
      <c r="DB232" s="194"/>
      <c r="DC232" s="5"/>
      <c r="DG232" s="5"/>
      <c r="DH232" s="5"/>
      <c r="DI232" s="5"/>
      <c r="DJ232" s="5"/>
      <c r="DK232" s="5"/>
      <c r="DL232" s="5"/>
      <c r="DM232" s="5"/>
      <c r="DN232" s="5"/>
      <c r="DO232" s="5"/>
      <c r="DP232" s="5"/>
      <c r="DQ232" s="5"/>
      <c r="DR232" s="5"/>
      <c r="DS232" s="5"/>
      <c r="DT232" s="5"/>
      <c r="DU232" s="5"/>
      <c r="DW232" s="5"/>
      <c r="EA232" s="5"/>
      <c r="EB232" s="5"/>
      <c r="EC232" s="5"/>
      <c r="ED232" s="5"/>
      <c r="EE232" s="5"/>
      <c r="EF232" s="5"/>
      <c r="EG232" s="5"/>
      <c r="EH232" s="5"/>
      <c r="EI232" s="5"/>
      <c r="EJ232" s="5"/>
      <c r="EK232" s="5"/>
      <c r="EL232" s="5"/>
      <c r="EM232" s="5"/>
      <c r="EN232" s="5"/>
      <c r="EO232" s="5"/>
      <c r="EQ232" s="5"/>
      <c r="EU232" s="5"/>
      <c r="EV232" s="5"/>
      <c r="EW232" s="5"/>
      <c r="EX232" s="5"/>
      <c r="EY232" s="5"/>
      <c r="EZ232" s="5"/>
      <c r="FA232" s="5"/>
      <c r="FB232" s="5"/>
      <c r="FC232" s="5"/>
      <c r="FD232" s="5"/>
      <c r="FE232" s="5"/>
      <c r="FF232" s="5"/>
      <c r="FG232" s="5"/>
      <c r="FH232" s="5"/>
      <c r="FI232" s="5"/>
    </row>
    <row r="233" spans="1:167" ht="20.100000000000001" customHeight="1" thickBot="1" x14ac:dyDescent="0.3">
      <c r="A233" s="449"/>
      <c r="B233" s="532" t="str">
        <f t="shared" si="518"/>
        <v>Roast Bread with Seeni Sambol</v>
      </c>
      <c r="C233" s="540" t="str">
        <f t="shared" si="518"/>
        <v>SAN9</v>
      </c>
      <c r="D233" s="475">
        <f t="shared" ref="D233:S233" si="568">D76+D154</f>
        <v>0</v>
      </c>
      <c r="E233" s="476">
        <f t="shared" si="568"/>
        <v>10</v>
      </c>
      <c r="F233" s="477">
        <f t="shared" si="568"/>
        <v>0</v>
      </c>
      <c r="G233" s="477">
        <f t="shared" si="568"/>
        <v>0</v>
      </c>
      <c r="H233" s="477">
        <f t="shared" si="568"/>
        <v>0</v>
      </c>
      <c r="I233" s="477">
        <f t="shared" si="568"/>
        <v>0</v>
      </c>
      <c r="J233" s="477">
        <f t="shared" si="568"/>
        <v>0</v>
      </c>
      <c r="K233" s="477">
        <f t="shared" si="568"/>
        <v>0</v>
      </c>
      <c r="L233" s="477">
        <f t="shared" si="568"/>
        <v>1</v>
      </c>
      <c r="M233" s="477">
        <f t="shared" si="568"/>
        <v>3</v>
      </c>
      <c r="N233" s="477">
        <f t="shared" si="568"/>
        <v>3</v>
      </c>
      <c r="O233" s="477">
        <f t="shared" si="568"/>
        <v>3</v>
      </c>
      <c r="P233" s="477">
        <f t="shared" si="568"/>
        <v>5</v>
      </c>
      <c r="Q233" s="477">
        <f t="shared" si="568"/>
        <v>5</v>
      </c>
      <c r="R233" s="477">
        <f t="shared" si="568"/>
        <v>4</v>
      </c>
      <c r="S233" s="478">
        <f t="shared" si="568"/>
        <v>0</v>
      </c>
      <c r="T233" s="439">
        <f>SUM(D233:S233)</f>
        <v>34</v>
      </c>
      <c r="U233" s="194"/>
      <c r="W233" s="440"/>
      <c r="X233" s="532" t="str">
        <f t="shared" si="520"/>
        <v>Roast Bread with Seeni Sambol</v>
      </c>
      <c r="Y233" s="540" t="str">
        <f t="shared" si="520"/>
        <v>SAN9</v>
      </c>
      <c r="Z233" s="475">
        <f t="shared" ref="Z233:AO233" si="569">Z76+Z154</f>
        <v>0</v>
      </c>
      <c r="AA233" s="476">
        <f t="shared" si="569"/>
        <v>10</v>
      </c>
      <c r="AB233" s="477">
        <f t="shared" si="569"/>
        <v>0</v>
      </c>
      <c r="AC233" s="477">
        <f t="shared" si="569"/>
        <v>0</v>
      </c>
      <c r="AD233" s="477">
        <f t="shared" si="569"/>
        <v>0</v>
      </c>
      <c r="AE233" s="477">
        <f t="shared" si="569"/>
        <v>0</v>
      </c>
      <c r="AF233" s="477">
        <f t="shared" si="569"/>
        <v>0</v>
      </c>
      <c r="AG233" s="477">
        <f t="shared" si="569"/>
        <v>0</v>
      </c>
      <c r="AH233" s="477">
        <f t="shared" si="569"/>
        <v>1</v>
      </c>
      <c r="AI233" s="477">
        <f t="shared" si="569"/>
        <v>3</v>
      </c>
      <c r="AJ233" s="477">
        <f t="shared" si="569"/>
        <v>3</v>
      </c>
      <c r="AK233" s="477">
        <f t="shared" si="569"/>
        <v>3</v>
      </c>
      <c r="AL233" s="477">
        <f t="shared" si="569"/>
        <v>5</v>
      </c>
      <c r="AM233" s="477">
        <f t="shared" si="569"/>
        <v>5</v>
      </c>
      <c r="AN233" s="477">
        <f t="shared" si="569"/>
        <v>4</v>
      </c>
      <c r="AO233" s="478">
        <f t="shared" si="569"/>
        <v>0</v>
      </c>
      <c r="AP233" s="439">
        <f>SUM(Z233:AO233)</f>
        <v>34</v>
      </c>
      <c r="AQ233" s="194"/>
      <c r="AR233" s="440"/>
      <c r="AS233" s="532" t="str">
        <f t="shared" si="522"/>
        <v>Roast Bread with Seeni Sambol</v>
      </c>
      <c r="AT233" s="540" t="str">
        <f t="shared" si="522"/>
        <v>SAN9</v>
      </c>
      <c r="AU233" s="475">
        <f t="shared" ref="AU233:BJ233" si="570">AU76+AU154</f>
        <v>0</v>
      </c>
      <c r="AV233" s="476">
        <f t="shared" si="570"/>
        <v>10</v>
      </c>
      <c r="AW233" s="477">
        <f t="shared" si="570"/>
        <v>0</v>
      </c>
      <c r="AX233" s="477">
        <f t="shared" si="570"/>
        <v>0</v>
      </c>
      <c r="AY233" s="477">
        <f t="shared" si="570"/>
        <v>0</v>
      </c>
      <c r="AZ233" s="477">
        <f t="shared" si="570"/>
        <v>0</v>
      </c>
      <c r="BA233" s="477">
        <f t="shared" si="570"/>
        <v>0</v>
      </c>
      <c r="BB233" s="477">
        <f t="shared" si="570"/>
        <v>0</v>
      </c>
      <c r="BC233" s="477">
        <f t="shared" si="570"/>
        <v>1</v>
      </c>
      <c r="BD233" s="477">
        <f t="shared" si="570"/>
        <v>0</v>
      </c>
      <c r="BE233" s="477">
        <f t="shared" si="570"/>
        <v>3</v>
      </c>
      <c r="BF233" s="477">
        <f t="shared" si="570"/>
        <v>3</v>
      </c>
      <c r="BG233" s="477">
        <f t="shared" si="570"/>
        <v>5</v>
      </c>
      <c r="BH233" s="477">
        <f t="shared" si="570"/>
        <v>5</v>
      </c>
      <c r="BI233" s="477">
        <f t="shared" si="570"/>
        <v>5</v>
      </c>
      <c r="BJ233" s="478">
        <f t="shared" si="570"/>
        <v>0</v>
      </c>
      <c r="BK233" s="439">
        <f>SUM(AU233:BJ233)</f>
        <v>32</v>
      </c>
      <c r="BL233" s="194"/>
      <c r="BM233" s="440"/>
      <c r="BN233" s="532" t="str">
        <f t="shared" si="524"/>
        <v>Roast Bread with Seeni Sambol</v>
      </c>
      <c r="BO233" s="540" t="str">
        <f t="shared" si="524"/>
        <v>SAN9</v>
      </c>
      <c r="BP233" s="475">
        <f t="shared" ref="BP233:CE233" si="571">BP76+BP154</f>
        <v>0</v>
      </c>
      <c r="BQ233" s="476">
        <f t="shared" si="571"/>
        <v>10</v>
      </c>
      <c r="BR233" s="477">
        <f t="shared" si="571"/>
        <v>0</v>
      </c>
      <c r="BS233" s="477">
        <f t="shared" si="571"/>
        <v>0</v>
      </c>
      <c r="BT233" s="477">
        <f t="shared" si="571"/>
        <v>0</v>
      </c>
      <c r="BU233" s="477">
        <f t="shared" si="571"/>
        <v>0</v>
      </c>
      <c r="BV233" s="477">
        <f t="shared" si="571"/>
        <v>0</v>
      </c>
      <c r="BW233" s="477">
        <f t="shared" si="571"/>
        <v>0</v>
      </c>
      <c r="BX233" s="477">
        <f t="shared" si="571"/>
        <v>1</v>
      </c>
      <c r="BY233" s="477">
        <f t="shared" si="571"/>
        <v>0</v>
      </c>
      <c r="BZ233" s="477">
        <f t="shared" si="571"/>
        <v>3</v>
      </c>
      <c r="CA233" s="477">
        <f t="shared" si="571"/>
        <v>3</v>
      </c>
      <c r="CB233" s="477">
        <f t="shared" si="571"/>
        <v>5</v>
      </c>
      <c r="CC233" s="477">
        <f t="shared" si="571"/>
        <v>5</v>
      </c>
      <c r="CD233" s="477">
        <f t="shared" si="571"/>
        <v>5</v>
      </c>
      <c r="CE233" s="478">
        <f t="shared" si="571"/>
        <v>0</v>
      </c>
      <c r="CF233" s="439">
        <f>SUM(BP233:CE233)</f>
        <v>32</v>
      </c>
      <c r="CG233" s="194"/>
      <c r="CH233" s="440"/>
      <c r="CI233" s="532" t="str">
        <f t="shared" si="526"/>
        <v>Roast Bread with Seeni Sambol</v>
      </c>
      <c r="CJ233" s="540" t="str">
        <f t="shared" si="526"/>
        <v>SAN9</v>
      </c>
      <c r="CK233" s="475">
        <f t="shared" ref="CK233:CZ233" si="572">CK76+CK154</f>
        <v>0</v>
      </c>
      <c r="CL233" s="476">
        <f t="shared" si="572"/>
        <v>28</v>
      </c>
      <c r="CM233" s="477">
        <f t="shared" si="572"/>
        <v>0</v>
      </c>
      <c r="CN233" s="477">
        <f t="shared" si="572"/>
        <v>0</v>
      </c>
      <c r="CO233" s="477">
        <f t="shared" si="572"/>
        <v>0</v>
      </c>
      <c r="CP233" s="477">
        <f t="shared" si="572"/>
        <v>0</v>
      </c>
      <c r="CQ233" s="477">
        <f t="shared" si="572"/>
        <v>0</v>
      </c>
      <c r="CR233" s="477">
        <f t="shared" si="572"/>
        <v>4</v>
      </c>
      <c r="CS233" s="477">
        <f t="shared" si="572"/>
        <v>5</v>
      </c>
      <c r="CT233" s="477">
        <f t="shared" si="572"/>
        <v>0</v>
      </c>
      <c r="CU233" s="477">
        <f t="shared" si="572"/>
        <v>0</v>
      </c>
      <c r="CV233" s="477">
        <f t="shared" si="572"/>
        <v>5</v>
      </c>
      <c r="CW233" s="477">
        <f t="shared" si="572"/>
        <v>5</v>
      </c>
      <c r="CX233" s="477">
        <f t="shared" si="572"/>
        <v>3</v>
      </c>
      <c r="CY233" s="477">
        <f t="shared" si="572"/>
        <v>0</v>
      </c>
      <c r="CZ233" s="478">
        <f t="shared" si="572"/>
        <v>0</v>
      </c>
      <c r="DA233" s="439">
        <f>SUM(CK233:CZ233)</f>
        <v>50</v>
      </c>
      <c r="DB233" s="194"/>
      <c r="DC233" s="5"/>
      <c r="DG233" s="5"/>
      <c r="DH233" s="5"/>
      <c r="DI233" s="5"/>
      <c r="DJ233" s="5"/>
      <c r="DK233" s="5"/>
      <c r="DL233" s="5"/>
      <c r="DM233" s="5"/>
      <c r="DN233" s="5"/>
      <c r="DO233" s="5"/>
      <c r="DP233" s="5"/>
      <c r="DQ233" s="5"/>
      <c r="DR233" s="5"/>
      <c r="DS233" s="5"/>
      <c r="DT233" s="5"/>
      <c r="DU233" s="5"/>
      <c r="DW233" s="5"/>
      <c r="EA233" s="5"/>
      <c r="EB233" s="5"/>
      <c r="EC233" s="5"/>
      <c r="ED233" s="5"/>
      <c r="EE233" s="5"/>
      <c r="EF233" s="5"/>
      <c r="EG233" s="5"/>
      <c r="EH233" s="5"/>
      <c r="EI233" s="5"/>
      <c r="EJ233" s="5"/>
      <c r="EK233" s="5"/>
      <c r="EL233" s="5"/>
      <c r="EM233" s="5"/>
      <c r="EN233" s="5"/>
      <c r="EO233" s="5"/>
      <c r="EQ233" s="5"/>
      <c r="EU233" s="5"/>
      <c r="EV233" s="5"/>
      <c r="EW233" s="5"/>
      <c r="EX233" s="5"/>
      <c r="EY233" s="5"/>
      <c r="EZ233" s="5"/>
      <c r="FA233" s="5"/>
      <c r="FB233" s="5"/>
      <c r="FC233" s="5"/>
      <c r="FD233" s="5"/>
      <c r="FE233" s="5"/>
      <c r="FF233" s="5"/>
      <c r="FG233" s="5"/>
      <c r="FH233" s="5"/>
      <c r="FI233" s="5"/>
    </row>
    <row r="234" spans="1:167" x14ac:dyDescent="0.25">
      <c r="A234" s="449"/>
      <c r="B234" s="447">
        <v>4907</v>
      </c>
      <c r="C234" s="196"/>
      <c r="D234" s="196"/>
      <c r="E234" s="197"/>
      <c r="F234" s="197"/>
      <c r="G234" s="197"/>
      <c r="H234" s="197"/>
      <c r="I234" s="197"/>
      <c r="J234" s="197"/>
      <c r="K234" s="197"/>
      <c r="L234" s="197"/>
      <c r="M234" s="197"/>
      <c r="N234" s="197"/>
      <c r="O234" s="197"/>
      <c r="P234" s="197"/>
      <c r="Q234" s="197"/>
      <c r="R234" s="197"/>
      <c r="S234" s="197"/>
      <c r="T234" s="447">
        <f>SUM(T164:T233)</f>
        <v>2645</v>
      </c>
      <c r="U234" s="196"/>
      <c r="W234" s="440"/>
      <c r="X234" s="447">
        <v>0</v>
      </c>
      <c r="Y234" s="196"/>
      <c r="Z234" s="196"/>
      <c r="AA234" s="197"/>
      <c r="AB234" s="197"/>
      <c r="AC234" s="197"/>
      <c r="AD234" s="197"/>
      <c r="AE234" s="197"/>
      <c r="AF234" s="197"/>
      <c r="AG234" s="197"/>
      <c r="AH234" s="197"/>
      <c r="AI234" s="197"/>
      <c r="AJ234" s="197"/>
      <c r="AK234" s="197"/>
      <c r="AL234" s="197"/>
      <c r="AM234" s="197"/>
      <c r="AN234" s="197"/>
      <c r="AO234" s="197"/>
      <c r="AP234" s="447">
        <f>SUM(AP164:AP233)</f>
        <v>2942</v>
      </c>
      <c r="AQ234" s="196"/>
      <c r="AR234" s="440"/>
      <c r="AS234" s="447">
        <v>0</v>
      </c>
      <c r="AT234" s="196"/>
      <c r="AU234" s="196"/>
      <c r="AV234" s="197"/>
      <c r="AW234" s="197"/>
      <c r="AX234" s="197"/>
      <c r="AY234" s="197"/>
      <c r="AZ234" s="197"/>
      <c r="BA234" s="197"/>
      <c r="BB234" s="197"/>
      <c r="BC234" s="197"/>
      <c r="BD234" s="197"/>
      <c r="BE234" s="197"/>
      <c r="BF234" s="197"/>
      <c r="BG234" s="197"/>
      <c r="BH234" s="197"/>
      <c r="BI234" s="197"/>
      <c r="BJ234" s="197"/>
      <c r="BK234" s="447">
        <f>SUM(BK164:BK233)</f>
        <v>3248</v>
      </c>
      <c r="BL234" s="196"/>
      <c r="BM234" s="440"/>
      <c r="BN234" s="447">
        <v>0</v>
      </c>
      <c r="BO234" s="196"/>
      <c r="BP234" s="196"/>
      <c r="BQ234" s="197"/>
      <c r="BR234" s="197"/>
      <c r="BS234" s="197"/>
      <c r="BT234" s="197"/>
      <c r="BU234" s="197"/>
      <c r="BV234" s="197"/>
      <c r="BW234" s="197"/>
      <c r="BX234" s="197"/>
      <c r="BY234" s="197"/>
      <c r="BZ234" s="197"/>
      <c r="CA234" s="197"/>
      <c r="CB234" s="197"/>
      <c r="CC234" s="197"/>
      <c r="CD234" s="197"/>
      <c r="CE234" s="197"/>
      <c r="CF234" s="447">
        <f>SUM(CF164:CF233)</f>
        <v>3104</v>
      </c>
      <c r="CG234" s="196"/>
      <c r="CH234" s="440"/>
      <c r="CI234" s="447">
        <v>0</v>
      </c>
      <c r="CJ234" s="196"/>
      <c r="CK234" s="196"/>
      <c r="CL234" s="197"/>
      <c r="CM234" s="197"/>
      <c r="CN234" s="197"/>
      <c r="CO234" s="197"/>
      <c r="CP234" s="197"/>
      <c r="CQ234" s="197"/>
      <c r="CR234" s="197"/>
      <c r="CS234" s="197"/>
      <c r="CT234" s="197"/>
      <c r="CU234" s="197"/>
      <c r="CV234" s="197"/>
      <c r="CW234" s="197"/>
      <c r="CX234" s="197"/>
      <c r="CY234" s="197"/>
      <c r="CZ234" s="197"/>
      <c r="DA234" s="447">
        <f>SUM(DA164:DA233)</f>
        <v>4533</v>
      </c>
      <c r="DB234" s="196"/>
      <c r="DC234" s="5"/>
      <c r="DG234" s="5"/>
      <c r="DH234" s="5"/>
      <c r="DI234" s="5"/>
      <c r="DJ234" s="5"/>
      <c r="DK234" s="5"/>
      <c r="DL234" s="5"/>
      <c r="DM234" s="5"/>
      <c r="DN234" s="5"/>
      <c r="DO234" s="5"/>
      <c r="DP234" s="5"/>
      <c r="DQ234" s="5"/>
      <c r="DR234" s="5"/>
      <c r="DS234" s="5"/>
      <c r="DT234" s="5"/>
      <c r="DU234" s="5"/>
      <c r="DW234" s="5"/>
      <c r="EA234" s="5"/>
      <c r="EB234" s="5"/>
      <c r="EC234" s="5"/>
      <c r="ED234" s="5"/>
      <c r="EE234" s="5"/>
      <c r="EF234" s="5"/>
      <c r="EG234" s="5"/>
      <c r="EH234" s="5"/>
      <c r="EI234" s="5"/>
      <c r="EJ234" s="5"/>
      <c r="EK234" s="5"/>
      <c r="EL234" s="5"/>
      <c r="EM234" s="5"/>
      <c r="EN234" s="5"/>
      <c r="EO234" s="5"/>
      <c r="EQ234" s="5"/>
      <c r="EU234" s="5"/>
      <c r="EV234" s="5"/>
      <c r="EW234" s="5"/>
      <c r="EX234" s="5"/>
      <c r="EY234" s="5"/>
      <c r="EZ234" s="5"/>
      <c r="FA234" s="5"/>
      <c r="FB234" s="5"/>
      <c r="FC234" s="5"/>
      <c r="FD234" s="5"/>
      <c r="FE234" s="5"/>
      <c r="FF234" s="5"/>
      <c r="FG234" s="5"/>
      <c r="FH234" s="5"/>
      <c r="FI234" s="5"/>
    </row>
    <row r="235" spans="1:167" ht="16.5" thickBot="1" x14ac:dyDescent="0.3">
      <c r="E235" s="5"/>
      <c r="F235" s="5"/>
      <c r="G235" s="5"/>
      <c r="H235" s="5"/>
      <c r="I235" s="5"/>
      <c r="J235" s="5"/>
      <c r="K235" s="5"/>
      <c r="L235" s="5"/>
      <c r="M235" s="5"/>
      <c r="N235" s="5"/>
      <c r="O235" s="5"/>
      <c r="P235" s="5"/>
      <c r="Q235" s="5"/>
      <c r="R235" s="5"/>
      <c r="S235" s="5"/>
      <c r="AA235" s="5"/>
      <c r="AB235" s="5"/>
      <c r="AC235" s="5"/>
      <c r="AD235" s="5"/>
      <c r="AE235" s="5"/>
      <c r="AF235" s="5"/>
      <c r="AG235" s="5"/>
      <c r="AH235" s="5"/>
      <c r="AI235" s="5"/>
      <c r="AJ235" s="5"/>
      <c r="AK235" s="5"/>
      <c r="AL235" s="5"/>
      <c r="AM235" s="5"/>
      <c r="AN235" s="5"/>
      <c r="AO235" s="5"/>
      <c r="AV235" s="5"/>
      <c r="AW235" s="5"/>
      <c r="AX235" s="5"/>
      <c r="AY235" s="5"/>
      <c r="AZ235" s="5"/>
      <c r="BA235" s="5"/>
      <c r="BB235" s="5"/>
      <c r="BC235" s="5"/>
      <c r="BD235" s="5"/>
      <c r="BE235" s="5"/>
      <c r="BF235" s="5"/>
      <c r="BG235" s="5"/>
      <c r="BH235" s="5"/>
      <c r="BI235" s="5"/>
      <c r="BJ235" s="5"/>
      <c r="BQ235" s="5"/>
      <c r="BR235" s="5"/>
      <c r="BS235" s="5"/>
      <c r="BT235" s="5"/>
      <c r="BU235" s="5"/>
      <c r="BV235" s="5"/>
      <c r="BW235" s="5"/>
      <c r="BX235" s="5"/>
      <c r="BY235" s="5"/>
      <c r="BZ235" s="5"/>
      <c r="CA235" s="5"/>
      <c r="CB235" s="5"/>
      <c r="CC235" s="5"/>
      <c r="CD235" s="5"/>
      <c r="CE235" s="5"/>
      <c r="CL235" s="5"/>
      <c r="CM235" s="5"/>
      <c r="CN235" s="5"/>
      <c r="CO235" s="5"/>
      <c r="CP235" s="5"/>
      <c r="CQ235" s="5"/>
      <c r="CR235" s="5"/>
      <c r="CS235" s="5"/>
      <c r="CT235" s="5"/>
      <c r="CU235" s="5"/>
      <c r="CV235" s="5"/>
      <c r="CW235" s="5"/>
      <c r="CX235" s="5"/>
      <c r="CY235" s="5"/>
      <c r="CZ235" s="5"/>
      <c r="DG235" s="5"/>
      <c r="DH235" s="5"/>
      <c r="DI235" s="5"/>
      <c r="DJ235" s="5"/>
      <c r="DK235" s="5"/>
      <c r="DL235" s="5"/>
      <c r="DM235" s="5"/>
      <c r="DN235" s="5"/>
      <c r="DO235" s="5"/>
      <c r="DP235" s="5"/>
      <c r="DQ235" s="5"/>
      <c r="DR235" s="5"/>
      <c r="DS235" s="5"/>
      <c r="DT235" s="5"/>
      <c r="DU235" s="5"/>
      <c r="EA235" s="5"/>
      <c r="EB235" s="5"/>
      <c r="EC235" s="5"/>
      <c r="ED235" s="5"/>
      <c r="EE235" s="5"/>
      <c r="EF235" s="5"/>
      <c r="EG235" s="5"/>
      <c r="EH235" s="5"/>
      <c r="EI235" s="5"/>
      <c r="EJ235" s="5"/>
      <c r="EK235" s="5"/>
      <c r="EL235" s="5"/>
      <c r="EM235" s="5"/>
      <c r="EN235" s="5"/>
      <c r="EO235" s="5"/>
      <c r="EU235" s="5"/>
      <c r="EV235" s="5"/>
      <c r="EW235" s="5"/>
      <c r="EX235" s="5"/>
      <c r="EY235" s="5"/>
      <c r="EZ235" s="5"/>
      <c r="FA235" s="5"/>
      <c r="FB235" s="5"/>
      <c r="FC235" s="5"/>
      <c r="FD235" s="5"/>
      <c r="FE235" s="5"/>
      <c r="FF235" s="5"/>
      <c r="FG235" s="5"/>
      <c r="FH235" s="5"/>
      <c r="FI235" s="5"/>
    </row>
    <row r="236" spans="1:167" ht="32.1" customHeight="1" thickBot="1" x14ac:dyDescent="0.3">
      <c r="A236" s="449"/>
      <c r="B236" s="249" t="s">
        <v>0</v>
      </c>
      <c r="C236" s="250" t="s">
        <v>168</v>
      </c>
      <c r="D236" s="813" t="s">
        <v>421</v>
      </c>
      <c r="E236" s="813" t="s">
        <v>540</v>
      </c>
      <c r="F236" s="1460" t="str">
        <f>B160</f>
        <v>Curfew</v>
      </c>
      <c r="G236" s="1461"/>
      <c r="H236" s="1461"/>
      <c r="I236" s="1461"/>
      <c r="J236" s="1461"/>
      <c r="K236" s="1461"/>
      <c r="L236" s="1462"/>
      <c r="M236" s="440"/>
      <c r="N236" s="440"/>
      <c r="O236" s="440"/>
      <c r="P236" s="440"/>
      <c r="Q236" s="440"/>
      <c r="R236" s="440"/>
      <c r="S236" s="440"/>
      <c r="T236" s="440"/>
      <c r="U236" s="440"/>
      <c r="V236" s="440"/>
      <c r="W236" s="440"/>
      <c r="X236" s="249" t="s">
        <v>0</v>
      </c>
      <c r="Y236" s="250" t="s">
        <v>168</v>
      </c>
      <c r="Z236" s="813" t="s">
        <v>421</v>
      </c>
      <c r="AA236" s="813" t="s">
        <v>540</v>
      </c>
      <c r="AB236" s="1460" t="str">
        <f>X160</f>
        <v>Weekdays</v>
      </c>
      <c r="AC236" s="1461"/>
      <c r="AD236" s="1461"/>
      <c r="AE236" s="1461"/>
      <c r="AF236" s="1461"/>
      <c r="AG236" s="1461"/>
      <c r="AH236" s="1462"/>
      <c r="AI236" s="440"/>
      <c r="AJ236" s="440"/>
      <c r="AK236" s="440"/>
      <c r="AL236" s="440"/>
      <c r="AM236" s="440"/>
      <c r="AN236" s="440"/>
      <c r="AO236" s="440"/>
      <c r="AP236" s="440"/>
      <c r="AQ236" s="440"/>
      <c r="AR236" s="440"/>
      <c r="AS236" s="249" t="s">
        <v>0</v>
      </c>
      <c r="AT236" s="250" t="s">
        <v>168</v>
      </c>
      <c r="AU236" s="813" t="s">
        <v>421</v>
      </c>
      <c r="AV236" s="813" t="s">
        <v>540</v>
      </c>
      <c r="AW236" s="1460" t="str">
        <f>AS160</f>
        <v>Saturday</v>
      </c>
      <c r="AX236" s="1461"/>
      <c r="AY236" s="1461"/>
      <c r="AZ236" s="1461"/>
      <c r="BA236" s="1461"/>
      <c r="BB236" s="1461"/>
      <c r="BC236" s="1462"/>
      <c r="BD236" s="440"/>
      <c r="BE236" s="440"/>
      <c r="BF236" s="440"/>
      <c r="BG236" s="440"/>
      <c r="BH236" s="440"/>
      <c r="BI236" s="440"/>
      <c r="BJ236" s="440"/>
      <c r="BK236" s="440"/>
      <c r="BL236" s="440"/>
      <c r="BM236" s="440"/>
      <c r="BN236" s="249" t="s">
        <v>0</v>
      </c>
      <c r="BO236" s="250" t="s">
        <v>168</v>
      </c>
      <c r="BP236" s="813" t="s">
        <v>421</v>
      </c>
      <c r="BQ236" s="813" t="s">
        <v>540</v>
      </c>
      <c r="BR236" s="1460" t="str">
        <f>BN160</f>
        <v>Sunday</v>
      </c>
      <c r="BS236" s="1461"/>
      <c r="BT236" s="1461"/>
      <c r="BU236" s="1461"/>
      <c r="BV236" s="1461"/>
      <c r="BW236" s="1461"/>
      <c r="BX236" s="1462"/>
      <c r="BY236" s="440"/>
      <c r="BZ236" s="440"/>
      <c r="CA236" s="440"/>
      <c r="CB236" s="440"/>
      <c r="CC236" s="440"/>
      <c r="CD236" s="440"/>
      <c r="CE236" s="440"/>
      <c r="CF236" s="440"/>
      <c r="CG236" s="440"/>
      <c r="CH236" s="440"/>
      <c r="CI236" s="249" t="s">
        <v>0</v>
      </c>
      <c r="CJ236" s="250" t="s">
        <v>168</v>
      </c>
      <c r="CK236" s="813" t="s">
        <v>421</v>
      </c>
      <c r="CL236" s="813" t="s">
        <v>540</v>
      </c>
      <c r="CM236" s="1460" t="str">
        <f>CI160</f>
        <v>April New Year</v>
      </c>
      <c r="CN236" s="1461"/>
      <c r="CO236" s="1461"/>
      <c r="CP236" s="1461"/>
      <c r="CQ236" s="1461"/>
      <c r="CR236" s="1461"/>
      <c r="CS236" s="1462"/>
      <c r="CT236" s="440"/>
      <c r="CU236" s="440"/>
      <c r="CV236" s="440"/>
      <c r="CW236" s="440"/>
      <c r="CX236" s="440"/>
      <c r="CY236" s="440"/>
      <c r="CZ236" s="440"/>
      <c r="DA236" s="440"/>
      <c r="DB236" s="440"/>
      <c r="DC236" s="440"/>
      <c r="DD236" s="440"/>
      <c r="DE236" s="440"/>
      <c r="DF236" s="440"/>
      <c r="DG236" s="440"/>
      <c r="DH236" s="440"/>
      <c r="DI236" s="440"/>
      <c r="DJ236" s="440"/>
      <c r="DK236" s="440"/>
      <c r="DL236" s="440"/>
      <c r="DM236" s="440"/>
      <c r="DN236" s="440"/>
      <c r="DO236" s="440"/>
      <c r="DP236" s="440"/>
      <c r="DQ236" s="440"/>
      <c r="DR236" s="440"/>
      <c r="DS236" s="440"/>
      <c r="DT236" s="440"/>
      <c r="DU236" s="440"/>
      <c r="DV236" s="440"/>
      <c r="DW236" s="440"/>
      <c r="DX236" s="440"/>
      <c r="DY236" s="440"/>
      <c r="DZ236" s="440"/>
      <c r="EA236" s="440"/>
      <c r="EB236" s="440"/>
      <c r="EC236" s="440"/>
      <c r="ED236" s="440"/>
      <c r="EE236" s="440"/>
      <c r="EF236" s="440"/>
      <c r="EG236" s="440"/>
      <c r="EH236" s="440"/>
      <c r="EI236" s="440"/>
      <c r="EJ236" s="440"/>
      <c r="EK236" s="440"/>
      <c r="EL236" s="440"/>
      <c r="EM236" s="440"/>
      <c r="EN236" s="440"/>
      <c r="EO236" s="440"/>
      <c r="EP236" s="440"/>
      <c r="EQ236" s="440"/>
      <c r="ER236" s="440"/>
      <c r="ES236" s="440"/>
      <c r="ET236" s="440"/>
      <c r="EU236" s="440"/>
      <c r="EV236" s="440"/>
      <c r="EW236" s="440"/>
      <c r="EX236" s="440"/>
      <c r="EY236" s="440"/>
      <c r="EZ236" s="440"/>
      <c r="FA236" s="440"/>
      <c r="FB236" s="440"/>
      <c r="FC236" s="440"/>
      <c r="FD236" s="440"/>
      <c r="FE236" s="440"/>
      <c r="FF236" s="440"/>
      <c r="FG236" s="440"/>
      <c r="FH236" s="440"/>
      <c r="FI236" s="440"/>
      <c r="FJ236" s="440"/>
      <c r="FK236" s="440"/>
    </row>
    <row r="237" spans="1:167" ht="20.100000000000001" customHeight="1" x14ac:dyDescent="0.25">
      <c r="B237" s="635" t="s">
        <v>318</v>
      </c>
      <c r="C237" s="636" t="s">
        <v>408</v>
      </c>
      <c r="D237" s="637">
        <f>T91</f>
        <v>0</v>
      </c>
      <c r="E237" s="810">
        <f>T13</f>
        <v>0</v>
      </c>
      <c r="F237" s="441"/>
      <c r="G237" s="441"/>
      <c r="H237" s="441"/>
      <c r="I237" s="441"/>
      <c r="J237" s="441"/>
      <c r="K237" s="441"/>
      <c r="L237" s="441"/>
      <c r="M237" s="441"/>
      <c r="N237" s="441"/>
      <c r="O237" s="441"/>
      <c r="P237" s="441"/>
      <c r="Q237" s="441"/>
      <c r="R237" s="441"/>
      <c r="S237" s="441"/>
      <c r="T237" s="441"/>
      <c r="U237" s="441"/>
      <c r="V237" s="441"/>
      <c r="X237" s="635" t="s">
        <v>318</v>
      </c>
      <c r="Y237" s="636" t="s">
        <v>408</v>
      </c>
      <c r="Z237" s="637">
        <f>AP91</f>
        <v>0</v>
      </c>
      <c r="AA237" s="810">
        <f>AP13</f>
        <v>0</v>
      </c>
      <c r="AB237" s="441"/>
      <c r="AC237" s="441"/>
      <c r="AD237" s="441"/>
      <c r="AE237" s="441"/>
      <c r="AF237" s="441"/>
      <c r="AG237" s="441"/>
      <c r="AH237" s="441"/>
      <c r="AI237" s="441"/>
      <c r="AJ237" s="441"/>
      <c r="AK237" s="441"/>
      <c r="AL237" s="441"/>
      <c r="AM237" s="441"/>
      <c r="AN237" s="441"/>
      <c r="AO237" s="441"/>
      <c r="AP237" s="441"/>
      <c r="AQ237" s="441"/>
      <c r="AS237" s="635" t="s">
        <v>318</v>
      </c>
      <c r="AT237" s="636" t="s">
        <v>408</v>
      </c>
      <c r="AU237" s="637">
        <f>BK91</f>
        <v>0</v>
      </c>
      <c r="AV237" s="810">
        <f>BK13</f>
        <v>0</v>
      </c>
      <c r="AW237" s="441"/>
      <c r="AX237" s="441"/>
      <c r="AY237" s="441"/>
      <c r="AZ237" s="441"/>
      <c r="BA237" s="441"/>
      <c r="BB237" s="441"/>
      <c r="BC237" s="441"/>
      <c r="BD237" s="441"/>
      <c r="BE237" s="441"/>
      <c r="BF237" s="441"/>
      <c r="BG237" s="441"/>
      <c r="BH237" s="441"/>
      <c r="BI237" s="441"/>
      <c r="BJ237" s="441"/>
      <c r="BK237" s="441"/>
      <c r="BL237" s="441"/>
      <c r="BN237" s="635" t="s">
        <v>318</v>
      </c>
      <c r="BO237" s="636" t="s">
        <v>408</v>
      </c>
      <c r="BP237" s="637">
        <f>CF91</f>
        <v>0</v>
      </c>
      <c r="BQ237" s="810">
        <f>CF13</f>
        <v>0</v>
      </c>
      <c r="BR237" s="441"/>
      <c r="BS237" s="441"/>
      <c r="BT237" s="441"/>
      <c r="BU237" s="441"/>
      <c r="BV237" s="441"/>
      <c r="BW237" s="441"/>
      <c r="BX237" s="441"/>
      <c r="BY237" s="441"/>
      <c r="BZ237" s="441"/>
      <c r="CA237" s="441"/>
      <c r="CB237" s="441"/>
      <c r="CC237" s="441"/>
      <c r="CD237" s="441"/>
      <c r="CE237" s="441"/>
      <c r="CF237" s="441"/>
      <c r="CG237" s="441"/>
      <c r="CI237" s="635" t="s">
        <v>318</v>
      </c>
      <c r="CJ237" s="636" t="s">
        <v>408</v>
      </c>
      <c r="CK237" s="637">
        <f>DA91</f>
        <v>0</v>
      </c>
      <c r="CL237" s="810">
        <f>DA13</f>
        <v>0</v>
      </c>
      <c r="CM237" s="441"/>
      <c r="CN237" s="441"/>
      <c r="CO237" s="441"/>
      <c r="CP237" s="441"/>
      <c r="CQ237" s="441"/>
      <c r="CR237" s="441"/>
      <c r="CS237" s="441"/>
      <c r="CT237" s="441"/>
      <c r="CU237" s="441"/>
      <c r="CV237" s="441"/>
      <c r="CW237" s="441"/>
      <c r="CX237" s="441"/>
      <c r="CY237" s="441"/>
      <c r="CZ237" s="441"/>
      <c r="DA237" s="441"/>
      <c r="DB237" s="441"/>
      <c r="DD237" s="441"/>
      <c r="DE237" s="441"/>
      <c r="DF237" s="441"/>
      <c r="DG237" s="441"/>
      <c r="DH237" s="441"/>
      <c r="DI237" s="441"/>
      <c r="DJ237" s="441"/>
      <c r="DK237" s="441"/>
      <c r="DL237" s="441"/>
      <c r="DM237" s="441"/>
      <c r="DN237" s="441"/>
      <c r="DO237" s="441"/>
      <c r="DP237" s="441"/>
      <c r="DQ237" s="441"/>
      <c r="DR237" s="441"/>
      <c r="DS237" s="441"/>
      <c r="DT237" s="441"/>
      <c r="DU237" s="441"/>
      <c r="DV237" s="441"/>
      <c r="DX237" s="441"/>
      <c r="DY237" s="441"/>
      <c r="DZ237" s="441"/>
      <c r="EA237" s="441"/>
      <c r="EB237" s="441"/>
      <c r="EC237" s="441"/>
      <c r="ED237" s="441"/>
      <c r="EE237" s="441"/>
      <c r="EF237" s="441"/>
      <c r="EG237" s="441"/>
      <c r="EH237" s="441"/>
      <c r="EI237" s="441"/>
      <c r="EJ237" s="441"/>
      <c r="EK237" s="441"/>
      <c r="EL237" s="441"/>
      <c r="EM237" s="441"/>
      <c r="EN237" s="441"/>
      <c r="EO237" s="441"/>
      <c r="EP237" s="441"/>
      <c r="ER237" s="441"/>
      <c r="ES237" s="441"/>
      <c r="ET237" s="441"/>
      <c r="EU237" s="441"/>
      <c r="EV237" s="441"/>
      <c r="EW237" s="441"/>
      <c r="EX237" s="441"/>
      <c r="EY237" s="441"/>
      <c r="EZ237" s="441"/>
      <c r="FA237" s="441"/>
      <c r="FB237" s="441"/>
      <c r="FC237" s="441"/>
      <c r="FD237" s="441"/>
      <c r="FE237" s="441"/>
      <c r="FF237" s="441"/>
      <c r="FG237" s="441"/>
      <c r="FH237" s="441"/>
      <c r="FI237" s="441"/>
      <c r="FJ237" s="441"/>
      <c r="FK237" s="441"/>
    </row>
    <row r="238" spans="1:167" ht="20.100000000000001" customHeight="1" x14ac:dyDescent="0.25">
      <c r="B238" s="526" t="s">
        <v>532</v>
      </c>
      <c r="C238" s="565" t="s">
        <v>104</v>
      </c>
      <c r="D238" s="430">
        <f>T100</f>
        <v>40</v>
      </c>
      <c r="E238" s="811">
        <f>T22</f>
        <v>0</v>
      </c>
      <c r="F238" s="441"/>
      <c r="G238" s="441"/>
      <c r="H238" s="441"/>
      <c r="I238" s="441"/>
      <c r="J238" s="441"/>
      <c r="K238" s="441"/>
      <c r="L238" s="441"/>
      <c r="M238" s="441"/>
      <c r="N238" s="441"/>
      <c r="O238" s="441"/>
      <c r="P238" s="441"/>
      <c r="Q238" s="441"/>
      <c r="R238" s="441"/>
      <c r="S238" s="441"/>
      <c r="T238" s="441"/>
      <c r="U238" s="441"/>
      <c r="V238" s="441"/>
      <c r="X238" s="526" t="s">
        <v>532</v>
      </c>
      <c r="Y238" s="565" t="s">
        <v>104</v>
      </c>
      <c r="Z238" s="430">
        <f>AP100</f>
        <v>44</v>
      </c>
      <c r="AA238" s="811">
        <f>AP22</f>
        <v>0</v>
      </c>
      <c r="AB238" s="441"/>
      <c r="AC238" s="441"/>
      <c r="AD238" s="441"/>
      <c r="AE238" s="441"/>
      <c r="AF238" s="441"/>
      <c r="AG238" s="441"/>
      <c r="AH238" s="441"/>
      <c r="AI238" s="441"/>
      <c r="AJ238" s="441"/>
      <c r="AK238" s="441"/>
      <c r="AL238" s="441"/>
      <c r="AM238" s="441"/>
      <c r="AN238" s="441"/>
      <c r="AO238" s="441"/>
      <c r="AP238" s="441"/>
      <c r="AQ238" s="441"/>
      <c r="AS238" s="526" t="s">
        <v>532</v>
      </c>
      <c r="AT238" s="565" t="s">
        <v>104</v>
      </c>
      <c r="AU238" s="430">
        <f>BK100</f>
        <v>50</v>
      </c>
      <c r="AV238" s="811">
        <f>BK22</f>
        <v>0</v>
      </c>
      <c r="AW238" s="441"/>
      <c r="AX238" s="441"/>
      <c r="AY238" s="441"/>
      <c r="AZ238" s="441"/>
      <c r="BA238" s="441"/>
      <c r="BB238" s="441"/>
      <c r="BC238" s="441"/>
      <c r="BD238" s="441"/>
      <c r="BE238" s="441"/>
      <c r="BF238" s="441"/>
      <c r="BG238" s="441"/>
      <c r="BH238" s="441"/>
      <c r="BI238" s="441"/>
      <c r="BJ238" s="441"/>
      <c r="BK238" s="441"/>
      <c r="BL238" s="441"/>
      <c r="BN238" s="526" t="s">
        <v>532</v>
      </c>
      <c r="BO238" s="565" t="s">
        <v>104</v>
      </c>
      <c r="BP238" s="430">
        <f>CF100</f>
        <v>46</v>
      </c>
      <c r="BQ238" s="811">
        <f>CF22</f>
        <v>0</v>
      </c>
      <c r="BR238" s="441"/>
      <c r="BS238" s="441"/>
      <c r="BT238" s="441"/>
      <c r="BU238" s="441"/>
      <c r="BV238" s="441"/>
      <c r="BW238" s="441"/>
      <c r="BX238" s="441"/>
      <c r="BY238" s="441"/>
      <c r="BZ238" s="441"/>
      <c r="CA238" s="441"/>
      <c r="CB238" s="441"/>
      <c r="CC238" s="441"/>
      <c r="CD238" s="441"/>
      <c r="CE238" s="441"/>
      <c r="CF238" s="441"/>
      <c r="CG238" s="441"/>
      <c r="CI238" s="526" t="s">
        <v>532</v>
      </c>
      <c r="CJ238" s="565" t="s">
        <v>104</v>
      </c>
      <c r="CK238" s="430">
        <f>DA100</f>
        <v>140</v>
      </c>
      <c r="CL238" s="811">
        <f>DA22</f>
        <v>115</v>
      </c>
      <c r="CM238" s="441"/>
      <c r="CN238" s="441"/>
      <c r="CO238" s="441"/>
      <c r="CP238" s="441"/>
      <c r="CQ238" s="441"/>
      <c r="CR238" s="441"/>
      <c r="CS238" s="441"/>
      <c r="CT238" s="441"/>
      <c r="CU238" s="441"/>
      <c r="CV238" s="441"/>
      <c r="CW238" s="441"/>
      <c r="CX238" s="441"/>
      <c r="CY238" s="441"/>
      <c r="CZ238" s="441"/>
      <c r="DA238" s="441"/>
      <c r="DB238" s="441"/>
      <c r="DD238" s="441"/>
      <c r="DE238" s="441"/>
      <c r="DF238" s="441"/>
      <c r="DG238" s="441"/>
      <c r="DH238" s="441"/>
      <c r="DI238" s="441"/>
      <c r="DJ238" s="441"/>
      <c r="DK238" s="441"/>
      <c r="DL238" s="441"/>
      <c r="DM238" s="441"/>
      <c r="DN238" s="441"/>
      <c r="DO238" s="441"/>
      <c r="DP238" s="441"/>
      <c r="DQ238" s="441"/>
      <c r="DR238" s="441"/>
      <c r="DS238" s="441"/>
      <c r="DT238" s="441"/>
      <c r="DU238" s="441"/>
      <c r="DV238" s="441"/>
      <c r="DX238" s="441"/>
      <c r="DY238" s="441"/>
      <c r="DZ238" s="441"/>
      <c r="EA238" s="441"/>
      <c r="EB238" s="441"/>
      <c r="EC238" s="441"/>
      <c r="ED238" s="441"/>
      <c r="EE238" s="441"/>
      <c r="EF238" s="441"/>
      <c r="EG238" s="441"/>
      <c r="EH238" s="441"/>
      <c r="EI238" s="441"/>
      <c r="EJ238" s="441"/>
      <c r="EK238" s="441"/>
      <c r="EL238" s="441"/>
      <c r="EM238" s="441"/>
      <c r="EN238" s="441"/>
      <c r="EO238" s="441"/>
      <c r="EP238" s="441"/>
      <c r="ER238" s="441"/>
      <c r="ES238" s="441"/>
      <c r="ET238" s="441"/>
      <c r="EU238" s="441"/>
      <c r="EV238" s="441"/>
      <c r="EW238" s="441"/>
      <c r="EX238" s="441"/>
      <c r="EY238" s="441"/>
      <c r="EZ238" s="441"/>
      <c r="FA238" s="441"/>
      <c r="FB238" s="441"/>
      <c r="FC238" s="441"/>
      <c r="FD238" s="441"/>
      <c r="FE238" s="441"/>
      <c r="FF238" s="441"/>
      <c r="FG238" s="441"/>
      <c r="FH238" s="441"/>
      <c r="FI238" s="441"/>
      <c r="FJ238" s="441"/>
      <c r="FK238" s="441"/>
    </row>
    <row r="239" spans="1:167" ht="20.100000000000001" customHeight="1" x14ac:dyDescent="0.25">
      <c r="B239" s="526" t="s">
        <v>533</v>
      </c>
      <c r="C239" s="565" t="s">
        <v>105</v>
      </c>
      <c r="D239" s="430">
        <f>T101</f>
        <v>0</v>
      </c>
      <c r="E239" s="811">
        <f>T23</f>
        <v>0</v>
      </c>
      <c r="F239" s="441"/>
      <c r="G239" s="441"/>
      <c r="H239" s="441"/>
      <c r="I239" s="441"/>
      <c r="J239" s="441"/>
      <c r="K239" s="441"/>
      <c r="L239" s="441"/>
      <c r="M239" s="441"/>
      <c r="N239" s="441"/>
      <c r="O239" s="441"/>
      <c r="P239" s="441"/>
      <c r="Q239" s="441"/>
      <c r="R239" s="441"/>
      <c r="S239" s="441"/>
      <c r="T239" s="441"/>
      <c r="U239" s="441"/>
      <c r="V239" s="441"/>
      <c r="X239" s="526" t="s">
        <v>533</v>
      </c>
      <c r="Y239" s="565" t="s">
        <v>105</v>
      </c>
      <c r="Z239" s="430">
        <f>AP101</f>
        <v>0</v>
      </c>
      <c r="AA239" s="811">
        <f>AP23</f>
        <v>0</v>
      </c>
      <c r="AB239" s="441"/>
      <c r="AC239" s="441"/>
      <c r="AD239" s="441"/>
      <c r="AE239" s="441"/>
      <c r="AF239" s="441"/>
      <c r="AG239" s="441"/>
      <c r="AH239" s="441"/>
      <c r="AI239" s="441"/>
      <c r="AJ239" s="441"/>
      <c r="AK239" s="441"/>
      <c r="AL239" s="441"/>
      <c r="AM239" s="441"/>
      <c r="AN239" s="441"/>
      <c r="AO239" s="441"/>
      <c r="AP239" s="441"/>
      <c r="AQ239" s="441"/>
      <c r="AS239" s="526" t="s">
        <v>533</v>
      </c>
      <c r="AT239" s="565" t="s">
        <v>105</v>
      </c>
      <c r="AU239" s="430">
        <f>BK101</f>
        <v>30</v>
      </c>
      <c r="AV239" s="811">
        <f>BK23</f>
        <v>0</v>
      </c>
      <c r="AW239" s="441"/>
      <c r="AX239" s="441"/>
      <c r="AY239" s="441"/>
      <c r="AZ239" s="441"/>
      <c r="BA239" s="441"/>
      <c r="BB239" s="441"/>
      <c r="BC239" s="441"/>
      <c r="BD239" s="441"/>
      <c r="BE239" s="441"/>
      <c r="BF239" s="441"/>
      <c r="BG239" s="441"/>
      <c r="BH239" s="441"/>
      <c r="BI239" s="441"/>
      <c r="BJ239" s="441"/>
      <c r="BK239" s="441"/>
      <c r="BL239" s="441"/>
      <c r="BN239" s="526" t="s">
        <v>533</v>
      </c>
      <c r="BO239" s="565" t="s">
        <v>105</v>
      </c>
      <c r="BP239" s="430">
        <f>CF101</f>
        <v>30</v>
      </c>
      <c r="BQ239" s="811">
        <f>CF23</f>
        <v>0</v>
      </c>
      <c r="BR239" s="441"/>
      <c r="BS239" s="441"/>
      <c r="BT239" s="441"/>
      <c r="BU239" s="441"/>
      <c r="BV239" s="441"/>
      <c r="BW239" s="441"/>
      <c r="BX239" s="441"/>
      <c r="BY239" s="441"/>
      <c r="BZ239" s="441"/>
      <c r="CA239" s="441"/>
      <c r="CB239" s="441"/>
      <c r="CC239" s="441"/>
      <c r="CD239" s="441"/>
      <c r="CE239" s="441"/>
      <c r="CF239" s="441"/>
      <c r="CG239" s="441"/>
      <c r="CI239" s="526" t="s">
        <v>533</v>
      </c>
      <c r="CJ239" s="565" t="s">
        <v>105</v>
      </c>
      <c r="CK239" s="430">
        <f>DA101</f>
        <v>140</v>
      </c>
      <c r="CL239" s="811">
        <f>DA23</f>
        <v>0</v>
      </c>
      <c r="CM239" s="441"/>
      <c r="CN239" s="441"/>
      <c r="CO239" s="441"/>
      <c r="CP239" s="441"/>
      <c r="CQ239" s="441"/>
      <c r="CR239" s="441"/>
      <c r="CS239" s="441"/>
      <c r="CT239" s="441"/>
      <c r="CU239" s="441"/>
      <c r="CV239" s="441"/>
      <c r="CW239" s="441"/>
      <c r="CX239" s="441"/>
      <c r="CY239" s="441"/>
      <c r="CZ239" s="441"/>
      <c r="DA239" s="441"/>
      <c r="DB239" s="441"/>
      <c r="DD239" s="441"/>
      <c r="DE239" s="441"/>
      <c r="DF239" s="441"/>
      <c r="DG239" s="441"/>
      <c r="DH239" s="441"/>
      <c r="DI239" s="441"/>
      <c r="DJ239" s="441"/>
      <c r="DK239" s="441"/>
      <c r="DL239" s="441"/>
      <c r="DM239" s="441"/>
      <c r="DN239" s="441"/>
      <c r="DO239" s="441"/>
      <c r="DP239" s="441"/>
      <c r="DQ239" s="441"/>
      <c r="DR239" s="441"/>
      <c r="DS239" s="441"/>
      <c r="DT239" s="441"/>
      <c r="DU239" s="441"/>
      <c r="DV239" s="441"/>
      <c r="DX239" s="441"/>
      <c r="DY239" s="441"/>
      <c r="DZ239" s="441"/>
      <c r="EA239" s="441"/>
      <c r="EB239" s="441"/>
      <c r="EC239" s="441"/>
      <c r="ED239" s="441"/>
      <c r="EE239" s="441"/>
      <c r="EF239" s="441"/>
      <c r="EG239" s="441"/>
      <c r="EH239" s="441"/>
      <c r="EI239" s="441"/>
      <c r="EJ239" s="441"/>
      <c r="EK239" s="441"/>
      <c r="EL239" s="441"/>
      <c r="EM239" s="441"/>
      <c r="EN239" s="441"/>
      <c r="EO239" s="441"/>
      <c r="EP239" s="441"/>
      <c r="ER239" s="441"/>
      <c r="ES239" s="441"/>
      <c r="ET239" s="441"/>
      <c r="EU239" s="441"/>
      <c r="EV239" s="441"/>
      <c r="EW239" s="441"/>
      <c r="EX239" s="441"/>
      <c r="EY239" s="441"/>
      <c r="EZ239" s="441"/>
      <c r="FA239" s="441"/>
      <c r="FB239" s="441"/>
      <c r="FC239" s="441"/>
      <c r="FD239" s="441"/>
      <c r="FE239" s="441"/>
      <c r="FF239" s="441"/>
      <c r="FG239" s="441"/>
      <c r="FH239" s="441"/>
      <c r="FI239" s="441"/>
      <c r="FJ239" s="441"/>
      <c r="FK239" s="441"/>
    </row>
    <row r="240" spans="1:167" ht="20.100000000000001" customHeight="1" x14ac:dyDescent="0.25">
      <c r="B240" s="526" t="s">
        <v>6</v>
      </c>
      <c r="C240" s="565" t="s">
        <v>384</v>
      </c>
      <c r="D240" s="430">
        <f>T104</f>
        <v>20</v>
      </c>
      <c r="E240" s="811">
        <f>T26</f>
        <v>0</v>
      </c>
      <c r="F240" s="441"/>
      <c r="G240" s="441"/>
      <c r="H240" s="441"/>
      <c r="I240" s="441"/>
      <c r="J240" s="441"/>
      <c r="K240" s="441"/>
      <c r="L240" s="441"/>
      <c r="M240" s="441"/>
      <c r="N240" s="441"/>
      <c r="O240" s="441"/>
      <c r="P240" s="441"/>
      <c r="Q240" s="441"/>
      <c r="R240" s="441"/>
      <c r="S240" s="441"/>
      <c r="T240" s="441"/>
      <c r="U240" s="441"/>
      <c r="V240" s="441"/>
      <c r="X240" s="526" t="s">
        <v>6</v>
      </c>
      <c r="Y240" s="565" t="s">
        <v>384</v>
      </c>
      <c r="Z240" s="430">
        <f>AP104</f>
        <v>20</v>
      </c>
      <c r="AA240" s="811">
        <f>AP26</f>
        <v>0</v>
      </c>
      <c r="AB240" s="441"/>
      <c r="AC240" s="441"/>
      <c r="AD240" s="441"/>
      <c r="AE240" s="441"/>
      <c r="AF240" s="441"/>
      <c r="AG240" s="441"/>
      <c r="AH240" s="441"/>
      <c r="AI240" s="441"/>
      <c r="AJ240" s="441"/>
      <c r="AK240" s="441"/>
      <c r="AL240" s="441"/>
      <c r="AM240" s="441"/>
      <c r="AN240" s="441"/>
      <c r="AO240" s="441"/>
      <c r="AP240" s="441"/>
      <c r="AQ240" s="441"/>
      <c r="AS240" s="526" t="s">
        <v>6</v>
      </c>
      <c r="AT240" s="565" t="s">
        <v>384</v>
      </c>
      <c r="AU240" s="430">
        <f>BK104</f>
        <v>32</v>
      </c>
      <c r="AV240" s="811">
        <f>BK26</f>
        <v>0</v>
      </c>
      <c r="AW240" s="441"/>
      <c r="AX240" s="441"/>
      <c r="AY240" s="441"/>
      <c r="AZ240" s="441"/>
      <c r="BA240" s="441"/>
      <c r="BB240" s="441"/>
      <c r="BC240" s="441"/>
      <c r="BD240" s="441"/>
      <c r="BE240" s="441"/>
      <c r="BF240" s="441"/>
      <c r="BG240" s="441"/>
      <c r="BH240" s="441"/>
      <c r="BI240" s="441"/>
      <c r="BJ240" s="441"/>
      <c r="BK240" s="441"/>
      <c r="BL240" s="441"/>
      <c r="BN240" s="526" t="s">
        <v>6</v>
      </c>
      <c r="BO240" s="565" t="s">
        <v>384</v>
      </c>
      <c r="BP240" s="430">
        <f>CF104</f>
        <v>32</v>
      </c>
      <c r="BQ240" s="811">
        <f>CF26</f>
        <v>0</v>
      </c>
      <c r="BR240" s="441"/>
      <c r="BS240" s="441"/>
      <c r="BT240" s="441"/>
      <c r="BU240" s="441"/>
      <c r="BV240" s="441"/>
      <c r="BW240" s="441"/>
      <c r="BX240" s="441"/>
      <c r="BY240" s="441"/>
      <c r="BZ240" s="441"/>
      <c r="CA240" s="441"/>
      <c r="CB240" s="441"/>
      <c r="CC240" s="441"/>
      <c r="CD240" s="441"/>
      <c r="CE240" s="441"/>
      <c r="CF240" s="441"/>
      <c r="CG240" s="441"/>
      <c r="CI240" s="526" t="s">
        <v>6</v>
      </c>
      <c r="CJ240" s="565" t="s">
        <v>384</v>
      </c>
      <c r="CK240" s="430">
        <f>DA104</f>
        <v>75</v>
      </c>
      <c r="CL240" s="811">
        <f>DA26</f>
        <v>90</v>
      </c>
      <c r="CM240" s="441"/>
      <c r="CN240" s="441"/>
      <c r="CO240" s="441"/>
      <c r="CP240" s="441"/>
      <c r="CQ240" s="441"/>
      <c r="CR240" s="441"/>
      <c r="CS240" s="441"/>
      <c r="CT240" s="441"/>
      <c r="CU240" s="441"/>
      <c r="CV240" s="441"/>
      <c r="CW240" s="441"/>
      <c r="CX240" s="441"/>
      <c r="CY240" s="441"/>
      <c r="CZ240" s="441"/>
      <c r="DA240" s="441"/>
      <c r="DB240" s="441"/>
      <c r="DD240" s="441"/>
      <c r="DE240" s="441"/>
      <c r="DF240" s="441"/>
      <c r="DG240" s="441"/>
      <c r="DH240" s="441"/>
      <c r="DI240" s="441"/>
      <c r="DJ240" s="441"/>
      <c r="DK240" s="441"/>
      <c r="DL240" s="441"/>
      <c r="DM240" s="441"/>
      <c r="DN240" s="441"/>
      <c r="DO240" s="441"/>
      <c r="DP240" s="441"/>
      <c r="DQ240" s="441"/>
      <c r="DR240" s="441"/>
      <c r="DS240" s="441"/>
      <c r="DT240" s="441"/>
      <c r="DU240" s="441"/>
      <c r="DV240" s="441"/>
      <c r="DX240" s="441"/>
      <c r="DY240" s="441"/>
      <c r="DZ240" s="441"/>
      <c r="EA240" s="441"/>
      <c r="EB240" s="441"/>
      <c r="EC240" s="441"/>
      <c r="ED240" s="441"/>
      <c r="EE240" s="441"/>
      <c r="EF240" s="441"/>
      <c r="EG240" s="441"/>
      <c r="EH240" s="441"/>
      <c r="EI240" s="441"/>
      <c r="EJ240" s="441"/>
      <c r="EK240" s="441"/>
      <c r="EL240" s="441"/>
      <c r="EM240" s="441"/>
      <c r="EN240" s="441"/>
      <c r="EO240" s="441"/>
      <c r="EP240" s="441"/>
      <c r="ER240" s="441"/>
      <c r="ES240" s="441"/>
      <c r="ET240" s="441"/>
      <c r="EU240" s="441"/>
      <c r="EV240" s="441"/>
      <c r="EW240" s="441"/>
      <c r="EX240" s="441"/>
      <c r="EY240" s="441"/>
      <c r="EZ240" s="441"/>
      <c r="FA240" s="441"/>
      <c r="FB240" s="441"/>
      <c r="FC240" s="441"/>
      <c r="FD240" s="441"/>
      <c r="FE240" s="441"/>
      <c r="FF240" s="441"/>
      <c r="FG240" s="441"/>
      <c r="FH240" s="441"/>
      <c r="FI240" s="441"/>
      <c r="FJ240" s="441"/>
      <c r="FK240" s="441"/>
    </row>
    <row r="241" spans="2:167" ht="20.100000000000001" customHeight="1" x14ac:dyDescent="0.25">
      <c r="B241" s="526" t="s">
        <v>719</v>
      </c>
      <c r="C241" s="565" t="s">
        <v>720</v>
      </c>
      <c r="D241" s="430">
        <f>T123</f>
        <v>0</v>
      </c>
      <c r="E241" s="811">
        <f>T45</f>
        <v>30</v>
      </c>
      <c r="F241" s="441"/>
      <c r="G241" s="441"/>
      <c r="H241" s="441"/>
      <c r="I241" s="441"/>
      <c r="J241" s="441"/>
      <c r="K241" s="441"/>
      <c r="L241" s="441"/>
      <c r="M241" s="441"/>
      <c r="N241" s="441"/>
      <c r="O241" s="441"/>
      <c r="P241" s="441"/>
      <c r="Q241" s="441"/>
      <c r="R241" s="441"/>
      <c r="S241" s="441"/>
      <c r="T241" s="441"/>
      <c r="U241" s="441"/>
      <c r="V241" s="441"/>
      <c r="X241" s="526" t="s">
        <v>719</v>
      </c>
      <c r="Y241" s="565" t="s">
        <v>720</v>
      </c>
      <c r="Z241" s="430">
        <f>AP123</f>
        <v>0</v>
      </c>
      <c r="AA241" s="811">
        <f>AP45</f>
        <v>30</v>
      </c>
      <c r="AB241" s="441"/>
      <c r="AC241" s="441"/>
      <c r="AD241" s="441"/>
      <c r="AE241" s="441"/>
      <c r="AF241" s="441"/>
      <c r="AG241" s="441"/>
      <c r="AH241" s="441"/>
      <c r="AI241" s="441"/>
      <c r="AJ241" s="441"/>
      <c r="AK241" s="441"/>
      <c r="AL241" s="441"/>
      <c r="AM241" s="441"/>
      <c r="AN241" s="441"/>
      <c r="AO241" s="441"/>
      <c r="AP241" s="441"/>
      <c r="AQ241" s="441"/>
      <c r="AS241" s="526" t="s">
        <v>719</v>
      </c>
      <c r="AT241" s="565" t="s">
        <v>720</v>
      </c>
      <c r="AU241" s="430">
        <f>BK123</f>
        <v>0</v>
      </c>
      <c r="AV241" s="811">
        <f>BK45</f>
        <v>30</v>
      </c>
      <c r="AW241" s="441"/>
      <c r="AX241" s="441"/>
      <c r="AY241" s="441"/>
      <c r="AZ241" s="441"/>
      <c r="BA241" s="441"/>
      <c r="BB241" s="441"/>
      <c r="BC241" s="441"/>
      <c r="BD241" s="441"/>
      <c r="BE241" s="441"/>
      <c r="BF241" s="441"/>
      <c r="BG241" s="441"/>
      <c r="BH241" s="441"/>
      <c r="BI241" s="441"/>
      <c r="BJ241" s="441"/>
      <c r="BK241" s="441"/>
      <c r="BL241" s="441"/>
      <c r="BN241" s="526" t="s">
        <v>719</v>
      </c>
      <c r="BO241" s="565" t="s">
        <v>720</v>
      </c>
      <c r="BP241" s="430">
        <f>CF123</f>
        <v>0</v>
      </c>
      <c r="BQ241" s="811">
        <f>CF45</f>
        <v>30</v>
      </c>
      <c r="BR241" s="441"/>
      <c r="BS241" s="441"/>
      <c r="BT241" s="441"/>
      <c r="BU241" s="441"/>
      <c r="BV241" s="441"/>
      <c r="BW241" s="441"/>
      <c r="BX241" s="441"/>
      <c r="BY241" s="441"/>
      <c r="BZ241" s="441"/>
      <c r="CA241" s="441"/>
      <c r="CB241" s="441"/>
      <c r="CC241" s="441"/>
      <c r="CD241" s="441"/>
      <c r="CE241" s="441"/>
      <c r="CF241" s="441"/>
      <c r="CG241" s="441"/>
      <c r="CI241" s="526" t="s">
        <v>719</v>
      </c>
      <c r="CJ241" s="565" t="s">
        <v>720</v>
      </c>
      <c r="CK241" s="430">
        <f>DA123</f>
        <v>0</v>
      </c>
      <c r="CL241" s="811">
        <f>DA45</f>
        <v>0</v>
      </c>
      <c r="CM241" s="441"/>
      <c r="CN241" s="441"/>
      <c r="CO241" s="441"/>
      <c r="CP241" s="441"/>
      <c r="CQ241" s="441"/>
      <c r="CR241" s="441"/>
      <c r="CS241" s="441"/>
      <c r="CT241" s="441"/>
      <c r="CU241" s="441"/>
      <c r="CV241" s="441"/>
      <c r="CW241" s="441"/>
      <c r="CX241" s="441"/>
      <c r="CY241" s="441"/>
      <c r="CZ241" s="441"/>
      <c r="DA241" s="441"/>
      <c r="DB241" s="441"/>
      <c r="DD241" s="441"/>
      <c r="DE241" s="441"/>
      <c r="DF241" s="441"/>
      <c r="DG241" s="441"/>
      <c r="DH241" s="441"/>
      <c r="DI241" s="441"/>
      <c r="DJ241" s="441"/>
      <c r="DK241" s="441"/>
      <c r="DL241" s="441"/>
      <c r="DM241" s="441"/>
      <c r="DN241" s="441"/>
      <c r="DO241" s="441"/>
      <c r="DP241" s="441"/>
      <c r="DQ241" s="441"/>
      <c r="DR241" s="441"/>
      <c r="DS241" s="441"/>
      <c r="DT241" s="441"/>
      <c r="DU241" s="441"/>
      <c r="DV241" s="441"/>
      <c r="DX241" s="441"/>
      <c r="DY241" s="441"/>
      <c r="DZ241" s="441"/>
      <c r="EA241" s="441"/>
      <c r="EB241" s="441"/>
      <c r="EC241" s="441"/>
      <c r="ED241" s="441"/>
      <c r="EE241" s="441"/>
      <c r="EF241" s="441"/>
      <c r="EG241" s="441"/>
      <c r="EH241" s="441"/>
      <c r="EI241" s="441"/>
      <c r="EJ241" s="441"/>
      <c r="EK241" s="441"/>
      <c r="EL241" s="441"/>
      <c r="EM241" s="441"/>
      <c r="EN241" s="441"/>
      <c r="EO241" s="441"/>
      <c r="EP241" s="441"/>
      <c r="ER241" s="441"/>
      <c r="ES241" s="441"/>
      <c r="ET241" s="441"/>
      <c r="EU241" s="441"/>
      <c r="EV241" s="441"/>
      <c r="EW241" s="441"/>
      <c r="EX241" s="441"/>
      <c r="EY241" s="441"/>
      <c r="EZ241" s="441"/>
      <c r="FA241" s="441"/>
      <c r="FB241" s="441"/>
      <c r="FC241" s="441"/>
      <c r="FD241" s="441"/>
      <c r="FE241" s="441"/>
      <c r="FF241" s="441"/>
      <c r="FG241" s="441"/>
      <c r="FH241" s="441"/>
      <c r="FI241" s="441"/>
      <c r="FJ241" s="441"/>
      <c r="FK241" s="441"/>
    </row>
    <row r="242" spans="2:167" ht="20.100000000000001" customHeight="1" thickBot="1" x14ac:dyDescent="0.3">
      <c r="B242" s="526" t="s">
        <v>59</v>
      </c>
      <c r="C242" s="565" t="s">
        <v>99</v>
      </c>
      <c r="D242" s="430">
        <f>T93</f>
        <v>32</v>
      </c>
      <c r="E242" s="811">
        <f>T15</f>
        <v>0</v>
      </c>
      <c r="F242" s="441"/>
      <c r="G242" s="441"/>
      <c r="H242" s="441"/>
      <c r="I242" s="441"/>
      <c r="J242" s="441"/>
      <c r="K242" s="441"/>
      <c r="L242" s="441"/>
      <c r="M242" s="441"/>
      <c r="N242" s="441"/>
      <c r="O242" s="441"/>
      <c r="P242" s="441"/>
      <c r="Q242" s="441"/>
      <c r="R242" s="441"/>
      <c r="S242" s="441"/>
      <c r="T242" s="441"/>
      <c r="U242" s="441"/>
      <c r="V242" s="441"/>
      <c r="X242" s="526" t="s">
        <v>59</v>
      </c>
      <c r="Y242" s="565" t="s">
        <v>99</v>
      </c>
      <c r="Z242" s="430">
        <f>AP93</f>
        <v>40</v>
      </c>
      <c r="AA242" s="811">
        <f>AP15</f>
        <v>30</v>
      </c>
      <c r="AB242" s="441"/>
      <c r="AC242" s="441"/>
      <c r="AD242" s="441"/>
      <c r="AE242" s="441"/>
      <c r="AF242" s="441"/>
      <c r="AG242" s="441"/>
      <c r="AH242" s="441"/>
      <c r="AI242" s="441"/>
      <c r="AJ242" s="441"/>
      <c r="AK242" s="441"/>
      <c r="AL242" s="441"/>
      <c r="AM242" s="441"/>
      <c r="AN242" s="441"/>
      <c r="AO242" s="441"/>
      <c r="AP242" s="441"/>
      <c r="AQ242" s="441"/>
      <c r="AS242" s="526" t="s">
        <v>59</v>
      </c>
      <c r="AT242" s="565" t="s">
        <v>99</v>
      </c>
      <c r="AU242" s="430">
        <f>BK93</f>
        <v>40</v>
      </c>
      <c r="AV242" s="811">
        <f>BK15</f>
        <v>40</v>
      </c>
      <c r="AW242" s="441"/>
      <c r="AX242" s="441"/>
      <c r="AY242" s="441"/>
      <c r="AZ242" s="441"/>
      <c r="BA242" s="441"/>
      <c r="BB242" s="441"/>
      <c r="BC242" s="441"/>
      <c r="BD242" s="441"/>
      <c r="BE242" s="441"/>
      <c r="BF242" s="441"/>
      <c r="BG242" s="441"/>
      <c r="BH242" s="441"/>
      <c r="BI242" s="441"/>
      <c r="BJ242" s="441"/>
      <c r="BK242" s="441"/>
      <c r="BL242" s="441"/>
      <c r="BN242" s="526" t="s">
        <v>59</v>
      </c>
      <c r="BO242" s="565" t="s">
        <v>99</v>
      </c>
      <c r="BP242" s="430">
        <f>CF93</f>
        <v>40</v>
      </c>
      <c r="BQ242" s="811">
        <f>CF15</f>
        <v>40</v>
      </c>
      <c r="BR242" s="441"/>
      <c r="BS242" s="441"/>
      <c r="BT242" s="441"/>
      <c r="BU242" s="441"/>
      <c r="BV242" s="441"/>
      <c r="BW242" s="441"/>
      <c r="BX242" s="441"/>
      <c r="BY242" s="441"/>
      <c r="BZ242" s="441"/>
      <c r="CA242" s="441"/>
      <c r="CB242" s="441"/>
      <c r="CC242" s="441"/>
      <c r="CD242" s="441"/>
      <c r="CE242" s="441"/>
      <c r="CF242" s="441"/>
      <c r="CG242" s="441"/>
      <c r="CI242" s="526" t="s">
        <v>59</v>
      </c>
      <c r="CJ242" s="565" t="s">
        <v>99</v>
      </c>
      <c r="CK242" s="430">
        <f>DA93</f>
        <v>0</v>
      </c>
      <c r="CL242" s="811">
        <f>DA15</f>
        <v>230</v>
      </c>
      <c r="CM242" s="441"/>
      <c r="CN242" s="441"/>
      <c r="CO242" s="441"/>
      <c r="CP242" s="441"/>
      <c r="CQ242" s="441"/>
      <c r="CR242" s="441"/>
      <c r="CS242" s="441"/>
      <c r="CT242" s="441"/>
      <c r="CU242" s="441"/>
      <c r="CV242" s="441"/>
      <c r="CW242" s="441"/>
      <c r="CX242" s="441"/>
      <c r="CY242" s="441"/>
      <c r="CZ242" s="441"/>
      <c r="DA242" s="441"/>
      <c r="DB242" s="441"/>
      <c r="DD242" s="441"/>
      <c r="DE242" s="441"/>
      <c r="DF242" s="441"/>
      <c r="DG242" s="441"/>
      <c r="DH242" s="441"/>
      <c r="DI242" s="441"/>
      <c r="DJ242" s="441"/>
      <c r="DK242" s="441"/>
      <c r="DL242" s="441"/>
      <c r="DM242" s="441"/>
      <c r="DN242" s="441"/>
      <c r="DO242" s="441"/>
      <c r="DP242" s="441"/>
      <c r="DQ242" s="441"/>
      <c r="DR242" s="441"/>
      <c r="DS242" s="441"/>
      <c r="DT242" s="441"/>
      <c r="DU242" s="441"/>
      <c r="DV242" s="441"/>
      <c r="DX242" s="441"/>
      <c r="DY242" s="441"/>
      <c r="DZ242" s="441"/>
      <c r="EA242" s="441"/>
      <c r="EB242" s="441"/>
      <c r="EC242" s="441"/>
      <c r="ED242" s="441"/>
      <c r="EE242" s="441"/>
      <c r="EF242" s="441"/>
      <c r="EG242" s="441"/>
      <c r="EH242" s="441"/>
      <c r="EI242" s="441"/>
      <c r="EJ242" s="441"/>
      <c r="EK242" s="441"/>
      <c r="EL242" s="441"/>
      <c r="EM242" s="441"/>
      <c r="EN242" s="441"/>
      <c r="EO242" s="441"/>
      <c r="EP242" s="441"/>
      <c r="ER242" s="441"/>
      <c r="ES242" s="441"/>
      <c r="ET242" s="441"/>
      <c r="EU242" s="441"/>
      <c r="EV242" s="441"/>
      <c r="EW242" s="441"/>
      <c r="EX242" s="441"/>
      <c r="EY242" s="441"/>
      <c r="EZ242" s="441"/>
      <c r="FA242" s="441"/>
      <c r="FB242" s="441"/>
      <c r="FC242" s="441"/>
      <c r="FD242" s="441"/>
      <c r="FE242" s="441"/>
      <c r="FF242" s="441"/>
      <c r="FG242" s="441"/>
      <c r="FH242" s="441"/>
      <c r="FI242" s="441"/>
      <c r="FJ242" s="441"/>
      <c r="FK242" s="441"/>
    </row>
    <row r="243" spans="2:167" ht="24.95" customHeight="1" thickBot="1" x14ac:dyDescent="0.3">
      <c r="B243" s="1458" t="s">
        <v>539</v>
      </c>
      <c r="C243" s="1459"/>
      <c r="D243" s="812">
        <f>SUM(D237:D240)</f>
        <v>60</v>
      </c>
      <c r="E243" s="812">
        <f>SUM(E237:E240)</f>
        <v>0</v>
      </c>
      <c r="F243" s="5"/>
      <c r="G243" s="5"/>
      <c r="H243" s="5"/>
      <c r="I243" s="5"/>
      <c r="J243" s="5"/>
      <c r="K243" s="5"/>
      <c r="L243" s="5"/>
      <c r="M243" s="5"/>
      <c r="N243" s="5"/>
      <c r="O243" s="5"/>
      <c r="P243" s="5"/>
      <c r="Q243" s="5"/>
      <c r="R243" s="5"/>
      <c r="S243" s="5"/>
      <c r="X243" s="1458" t="s">
        <v>539</v>
      </c>
      <c r="Y243" s="1459"/>
      <c r="Z243" s="812">
        <f>SUM(Z237:Z240)</f>
        <v>64</v>
      </c>
      <c r="AA243" s="812">
        <f>SUM(AA237:AA240)</f>
        <v>0</v>
      </c>
      <c r="AB243" s="5"/>
      <c r="AC243" s="5"/>
      <c r="AD243" s="5"/>
      <c r="AE243" s="5"/>
      <c r="AF243" s="5"/>
      <c r="AG243" s="5"/>
      <c r="AH243" s="5"/>
      <c r="AI243" s="5"/>
      <c r="AJ243" s="5"/>
      <c r="AK243" s="5"/>
      <c r="AL243" s="5"/>
      <c r="AM243" s="5"/>
      <c r="AN243" s="5"/>
      <c r="AO243" s="5"/>
      <c r="AS243" s="1458" t="s">
        <v>539</v>
      </c>
      <c r="AT243" s="1459"/>
      <c r="AU243" s="812">
        <f>SUM(AU237:AU240)</f>
        <v>112</v>
      </c>
      <c r="AV243" s="812">
        <f>SUM(AV237:AV240)</f>
        <v>0</v>
      </c>
      <c r="AW243" s="5"/>
      <c r="AX243" s="5"/>
      <c r="AY243" s="5"/>
      <c r="AZ243" s="5"/>
      <c r="BA243" s="5"/>
      <c r="BB243" s="5"/>
      <c r="BC243" s="5"/>
      <c r="BD243" s="5"/>
      <c r="BE243" s="5"/>
      <c r="BF243" s="5"/>
      <c r="BG243" s="5"/>
      <c r="BH243" s="5"/>
      <c r="BI243" s="5"/>
      <c r="BJ243" s="5"/>
      <c r="BN243" s="1458" t="s">
        <v>539</v>
      </c>
      <c r="BO243" s="1459"/>
      <c r="BP243" s="812">
        <f>SUM(BP237:BP240)</f>
        <v>108</v>
      </c>
      <c r="BQ243" s="812">
        <f>SUM(BQ237:BQ240)</f>
        <v>0</v>
      </c>
      <c r="BR243" s="5"/>
      <c r="BS243" s="5"/>
      <c r="BT243" s="5"/>
      <c r="BU243" s="5"/>
      <c r="BV243" s="5"/>
      <c r="BW243" s="5"/>
      <c r="BX243" s="5"/>
      <c r="BY243" s="5"/>
      <c r="BZ243" s="5"/>
      <c r="CA243" s="5"/>
      <c r="CB243" s="5"/>
      <c r="CC243" s="5"/>
      <c r="CD243" s="5"/>
      <c r="CE243" s="5"/>
      <c r="CI243" s="1458" t="s">
        <v>539</v>
      </c>
      <c r="CJ243" s="1459"/>
      <c r="CK243" s="812">
        <f>SUM(CK237:CK241)</f>
        <v>355</v>
      </c>
      <c r="CL243" s="812">
        <f>SUM(CL237:CL241)</f>
        <v>205</v>
      </c>
      <c r="CM243" s="5"/>
      <c r="CN243" s="5"/>
      <c r="CO243" s="5"/>
      <c r="CP243" s="5"/>
      <c r="CQ243" s="5"/>
      <c r="CR243" s="5"/>
      <c r="CS243" s="5"/>
      <c r="CT243" s="5"/>
      <c r="CU243" s="5"/>
      <c r="CV243" s="5"/>
      <c r="CW243" s="5"/>
      <c r="CX243" s="5"/>
      <c r="CY243" s="5"/>
      <c r="CZ243" s="5"/>
      <c r="DG243" s="5"/>
      <c r="DH243" s="5"/>
      <c r="DI243" s="5"/>
      <c r="DJ243" s="5"/>
      <c r="DK243" s="5"/>
      <c r="DL243" s="5"/>
      <c r="DM243" s="5"/>
      <c r="DN243" s="5"/>
      <c r="DO243" s="5"/>
      <c r="DP243" s="5"/>
      <c r="DQ243" s="5"/>
      <c r="DR243" s="5"/>
      <c r="DS243" s="5"/>
      <c r="DT243" s="5"/>
      <c r="DU243" s="5"/>
      <c r="EA243" s="5"/>
      <c r="EB243" s="5"/>
      <c r="EC243" s="5"/>
      <c r="ED243" s="5"/>
      <c r="EE243" s="5"/>
      <c r="EF243" s="5"/>
      <c r="EG243" s="5"/>
      <c r="EH243" s="5"/>
      <c r="EI243" s="5"/>
      <c r="EJ243" s="5"/>
      <c r="EK243" s="5"/>
      <c r="EL243" s="5"/>
      <c r="EM243" s="5"/>
      <c r="EN243" s="5"/>
      <c r="EO243" s="5"/>
      <c r="EU243" s="5"/>
      <c r="EV243" s="5"/>
      <c r="EW243" s="5"/>
      <c r="EX243" s="5"/>
      <c r="EY243" s="5"/>
      <c r="EZ243" s="5"/>
      <c r="FA243" s="5"/>
      <c r="FB243" s="5"/>
      <c r="FC243" s="5"/>
      <c r="FD243" s="5"/>
      <c r="FE243" s="5"/>
      <c r="FF243" s="5"/>
      <c r="FG243" s="5"/>
      <c r="FH243" s="5"/>
      <c r="FI243" s="5"/>
    </row>
    <row r="244" spans="2:167" x14ac:dyDescent="0.25">
      <c r="E244" s="5"/>
      <c r="F244" s="5"/>
      <c r="G244" s="5"/>
      <c r="H244" s="5"/>
      <c r="I244" s="5"/>
      <c r="J244" s="5"/>
      <c r="K244" s="5"/>
      <c r="L244" s="5"/>
      <c r="M244" s="5"/>
      <c r="N244" s="5"/>
      <c r="O244" s="5"/>
      <c r="P244" s="5"/>
      <c r="Q244" s="5"/>
      <c r="R244" s="5"/>
      <c r="S244" s="5"/>
      <c r="AA244" s="5"/>
      <c r="AB244" s="5"/>
      <c r="AC244" s="5"/>
      <c r="AD244" s="5"/>
      <c r="AE244" s="5"/>
      <c r="AF244" s="5"/>
      <c r="AG244" s="5"/>
      <c r="AH244" s="5"/>
      <c r="AI244" s="5"/>
      <c r="AJ244" s="5"/>
      <c r="AK244" s="5"/>
      <c r="AL244" s="5"/>
      <c r="AM244" s="5"/>
      <c r="AN244" s="5"/>
      <c r="AO244" s="5"/>
      <c r="AV244" s="5"/>
      <c r="AW244" s="5"/>
      <c r="AX244" s="5"/>
      <c r="AY244" s="5"/>
      <c r="AZ244" s="5"/>
      <c r="BA244" s="5"/>
      <c r="BB244" s="5"/>
      <c r="BC244" s="5"/>
      <c r="BD244" s="5"/>
      <c r="BE244" s="5"/>
      <c r="BF244" s="5"/>
      <c r="BG244" s="5"/>
      <c r="BH244" s="5"/>
      <c r="BI244" s="5"/>
      <c r="BJ244" s="5"/>
      <c r="BQ244" s="5"/>
      <c r="BR244" s="5"/>
      <c r="BS244" s="5"/>
      <c r="BT244" s="5"/>
      <c r="BU244" s="5"/>
      <c r="BV244" s="5"/>
      <c r="BW244" s="5"/>
      <c r="BX244" s="5"/>
      <c r="BY244" s="5"/>
      <c r="BZ244" s="5"/>
      <c r="CA244" s="5"/>
      <c r="CB244" s="5"/>
      <c r="CC244" s="5"/>
      <c r="CD244" s="5"/>
      <c r="CE244" s="5"/>
      <c r="CL244" s="5"/>
      <c r="CM244" s="5"/>
      <c r="CN244" s="5"/>
      <c r="CO244" s="5"/>
      <c r="CP244" s="5"/>
      <c r="CQ244" s="5"/>
      <c r="CR244" s="5"/>
      <c r="CS244" s="5"/>
      <c r="CT244" s="5"/>
      <c r="CU244" s="5"/>
      <c r="CV244" s="5"/>
      <c r="CW244" s="5"/>
      <c r="CX244" s="5"/>
      <c r="CY244" s="5"/>
      <c r="CZ244" s="5"/>
      <c r="DG244" s="5"/>
      <c r="DH244" s="5"/>
      <c r="DI244" s="5"/>
      <c r="DJ244" s="5"/>
      <c r="DK244" s="5"/>
      <c r="DL244" s="5"/>
      <c r="DM244" s="5"/>
      <c r="DN244" s="5"/>
      <c r="DO244" s="5"/>
      <c r="DP244" s="5"/>
      <c r="DQ244" s="5"/>
      <c r="DR244" s="5"/>
      <c r="DS244" s="5"/>
      <c r="DT244" s="5"/>
      <c r="DU244" s="5"/>
      <c r="EA244" s="5"/>
      <c r="EB244" s="5"/>
      <c r="EC244" s="5"/>
      <c r="ED244" s="5"/>
      <c r="EE244" s="5"/>
      <c r="EF244" s="5"/>
      <c r="EG244" s="5"/>
      <c r="EH244" s="5"/>
      <c r="EI244" s="5"/>
      <c r="EJ244" s="5"/>
      <c r="EK244" s="5"/>
      <c r="EL244" s="5"/>
      <c r="EM244" s="5"/>
      <c r="EN244" s="5"/>
      <c r="EO244" s="5"/>
      <c r="EU244" s="5"/>
      <c r="EV244" s="5"/>
      <c r="EW244" s="5"/>
      <c r="EX244" s="5"/>
      <c r="EY244" s="5"/>
      <c r="EZ244" s="5"/>
      <c r="FA244" s="5"/>
      <c r="FB244" s="5"/>
      <c r="FC244" s="5"/>
      <c r="FD244" s="5"/>
      <c r="FE244" s="5"/>
      <c r="FF244" s="5"/>
      <c r="FG244" s="5"/>
      <c r="FH244" s="5"/>
      <c r="FI244" s="5"/>
    </row>
    <row r="245" spans="2:167" x14ac:dyDescent="0.25">
      <c r="E245" s="5"/>
      <c r="F245" s="5"/>
      <c r="G245" s="5"/>
      <c r="H245" s="5"/>
      <c r="I245" s="5"/>
      <c r="J245" s="5"/>
      <c r="K245" s="5"/>
      <c r="L245" s="5"/>
      <c r="M245" s="5"/>
      <c r="N245" s="5"/>
      <c r="O245" s="5"/>
      <c r="P245" s="5"/>
      <c r="Q245" s="5"/>
      <c r="R245" s="5"/>
      <c r="S245" s="5"/>
      <c r="AA245" s="5"/>
      <c r="AB245" s="5"/>
      <c r="AC245" s="5"/>
      <c r="AD245" s="5"/>
      <c r="AE245" s="5"/>
      <c r="AF245" s="5"/>
      <c r="AG245" s="5"/>
      <c r="AH245" s="5"/>
      <c r="AI245" s="5"/>
      <c r="AJ245" s="5"/>
      <c r="AK245" s="5"/>
      <c r="AL245" s="5"/>
      <c r="AM245" s="5"/>
      <c r="AN245" s="5"/>
      <c r="AO245" s="5"/>
      <c r="AV245" s="5"/>
      <c r="AW245" s="5"/>
      <c r="AX245" s="5"/>
      <c r="AY245" s="5"/>
      <c r="AZ245" s="5"/>
      <c r="BA245" s="5"/>
      <c r="BB245" s="5"/>
      <c r="BC245" s="5"/>
      <c r="BD245" s="5"/>
      <c r="BE245" s="5"/>
      <c r="BF245" s="5"/>
      <c r="BG245" s="5"/>
      <c r="BH245" s="5"/>
      <c r="BI245" s="5"/>
      <c r="BJ245" s="5"/>
      <c r="BQ245" s="5"/>
      <c r="BR245" s="5"/>
      <c r="BS245" s="5"/>
      <c r="BT245" s="5"/>
      <c r="BU245" s="5"/>
      <c r="BV245" s="5"/>
      <c r="BW245" s="5"/>
      <c r="BX245" s="5"/>
      <c r="BY245" s="5"/>
      <c r="BZ245" s="5"/>
      <c r="CA245" s="5"/>
      <c r="CB245" s="5"/>
      <c r="CC245" s="5"/>
      <c r="CD245" s="5"/>
      <c r="CE245" s="5"/>
      <c r="CL245" s="5"/>
      <c r="CM245" s="5"/>
      <c r="CN245" s="5"/>
      <c r="CO245" s="5"/>
      <c r="CP245" s="5"/>
      <c r="CQ245" s="5"/>
      <c r="CR245" s="5"/>
      <c r="CS245" s="5"/>
      <c r="CT245" s="5"/>
      <c r="CU245" s="5"/>
      <c r="CV245" s="5"/>
      <c r="CW245" s="5"/>
      <c r="CX245" s="5"/>
      <c r="CY245" s="5"/>
      <c r="CZ245" s="5"/>
      <c r="DG245" s="5"/>
      <c r="DH245" s="5"/>
      <c r="DI245" s="5"/>
      <c r="DJ245" s="5"/>
      <c r="DK245" s="5"/>
      <c r="DL245" s="5"/>
      <c r="DM245" s="5"/>
      <c r="DN245" s="5"/>
      <c r="DO245" s="5"/>
      <c r="DP245" s="5"/>
      <c r="DQ245" s="5"/>
      <c r="DR245" s="5"/>
      <c r="DS245" s="5"/>
      <c r="DT245" s="5"/>
      <c r="DU245" s="5"/>
      <c r="EA245" s="5"/>
      <c r="EB245" s="5"/>
      <c r="EC245" s="5"/>
      <c r="ED245" s="5"/>
      <c r="EE245" s="5"/>
      <c r="EF245" s="5"/>
      <c r="EG245" s="5"/>
      <c r="EH245" s="5"/>
      <c r="EI245" s="5"/>
      <c r="EJ245" s="5"/>
      <c r="EK245" s="5"/>
      <c r="EL245" s="5"/>
      <c r="EM245" s="5"/>
      <c r="EN245" s="5"/>
      <c r="EO245" s="5"/>
      <c r="EU245" s="5"/>
      <c r="EV245" s="5"/>
      <c r="EW245" s="5"/>
      <c r="EX245" s="5"/>
      <c r="EY245" s="5"/>
      <c r="EZ245" s="5"/>
      <c r="FA245" s="5"/>
      <c r="FB245" s="5"/>
      <c r="FC245" s="5"/>
      <c r="FD245" s="5"/>
      <c r="FE245" s="5"/>
      <c r="FF245" s="5"/>
      <c r="FG245" s="5"/>
      <c r="FH245" s="5"/>
      <c r="FI245" s="5"/>
    </row>
    <row r="246" spans="2:167" x14ac:dyDescent="0.25">
      <c r="E246" s="5"/>
      <c r="F246" s="5"/>
      <c r="G246" s="5"/>
      <c r="H246" s="5"/>
      <c r="I246" s="5"/>
      <c r="J246" s="5"/>
      <c r="K246" s="5"/>
      <c r="L246" s="5"/>
      <c r="M246" s="5"/>
      <c r="N246" s="5"/>
      <c r="O246" s="5"/>
      <c r="P246" s="5"/>
      <c r="Q246" s="5"/>
      <c r="R246" s="5"/>
      <c r="S246" s="5"/>
      <c r="AA246" s="5"/>
      <c r="AB246" s="5"/>
      <c r="AC246" s="5"/>
      <c r="AD246" s="5"/>
      <c r="AE246" s="5"/>
      <c r="AF246" s="5"/>
      <c r="AG246" s="5"/>
      <c r="AH246" s="5"/>
      <c r="AI246" s="5"/>
      <c r="AJ246" s="5"/>
      <c r="AK246" s="5"/>
      <c r="AL246" s="5"/>
      <c r="AM246" s="5"/>
      <c r="AN246" s="5"/>
      <c r="AO246" s="5"/>
      <c r="AV246" s="5"/>
      <c r="AW246" s="5"/>
      <c r="AX246" s="5"/>
      <c r="AY246" s="5"/>
      <c r="AZ246" s="5"/>
      <c r="BA246" s="5"/>
      <c r="BB246" s="5"/>
      <c r="BC246" s="5"/>
      <c r="BD246" s="5"/>
      <c r="BE246" s="5"/>
      <c r="BF246" s="5"/>
      <c r="BG246" s="5"/>
      <c r="BH246" s="5"/>
      <c r="BI246" s="5"/>
      <c r="BJ246" s="5"/>
      <c r="BQ246" s="5"/>
      <c r="BR246" s="5"/>
      <c r="BS246" s="5"/>
      <c r="BT246" s="5"/>
      <c r="BU246" s="5"/>
      <c r="BV246" s="5"/>
      <c r="BW246" s="5"/>
      <c r="BX246" s="5"/>
      <c r="BY246" s="5"/>
      <c r="BZ246" s="5"/>
      <c r="CA246" s="5"/>
      <c r="CB246" s="5"/>
      <c r="CC246" s="5"/>
      <c r="CD246" s="5"/>
      <c r="CE246" s="5"/>
      <c r="CL246" s="5"/>
      <c r="CM246" s="5"/>
      <c r="CN246" s="5"/>
      <c r="CO246" s="5"/>
      <c r="CP246" s="5"/>
      <c r="CQ246" s="5"/>
      <c r="CR246" s="5"/>
      <c r="CS246" s="5"/>
      <c r="CT246" s="5"/>
      <c r="CU246" s="5"/>
      <c r="CV246" s="5"/>
      <c r="CW246" s="5"/>
      <c r="CX246" s="5"/>
      <c r="CY246" s="5"/>
      <c r="CZ246" s="5"/>
      <c r="DG246" s="5"/>
      <c r="DH246" s="5"/>
      <c r="DI246" s="5"/>
      <c r="DJ246" s="5"/>
      <c r="DK246" s="5"/>
      <c r="DL246" s="5"/>
      <c r="DM246" s="5"/>
      <c r="DN246" s="5"/>
      <c r="DO246" s="5"/>
      <c r="DP246" s="5"/>
      <c r="DQ246" s="5"/>
      <c r="DR246" s="5"/>
      <c r="DS246" s="5"/>
      <c r="DT246" s="5"/>
      <c r="DU246" s="5"/>
      <c r="EA246" s="5"/>
      <c r="EB246" s="5"/>
      <c r="EC246" s="5"/>
      <c r="ED246" s="5"/>
      <c r="EE246" s="5"/>
      <c r="EF246" s="5"/>
      <c r="EG246" s="5"/>
      <c r="EH246" s="5"/>
      <c r="EI246" s="5"/>
      <c r="EJ246" s="5"/>
      <c r="EK246" s="5"/>
      <c r="EL246" s="5"/>
      <c r="EM246" s="5"/>
      <c r="EN246" s="5"/>
      <c r="EO246" s="5"/>
      <c r="EU246" s="5"/>
      <c r="EV246" s="5"/>
      <c r="EW246" s="5"/>
      <c r="EX246" s="5"/>
      <c r="EY246" s="5"/>
      <c r="EZ246" s="5"/>
      <c r="FA246" s="5"/>
      <c r="FB246" s="5"/>
      <c r="FC246" s="5"/>
      <c r="FD246" s="5"/>
      <c r="FE246" s="5"/>
      <c r="FF246" s="5"/>
      <c r="FG246" s="5"/>
      <c r="FH246" s="5"/>
      <c r="FI246" s="5"/>
    </row>
    <row r="247" spans="2:167" x14ac:dyDescent="0.25">
      <c r="E247" s="5"/>
      <c r="F247" s="5"/>
      <c r="G247" s="5"/>
      <c r="H247" s="5"/>
      <c r="I247" s="5"/>
      <c r="J247" s="5"/>
      <c r="K247" s="5"/>
      <c r="L247" s="5"/>
      <c r="M247" s="5"/>
      <c r="N247" s="5"/>
      <c r="O247" s="5"/>
      <c r="P247" s="5"/>
      <c r="Q247" s="5"/>
      <c r="R247" s="5"/>
      <c r="S247" s="5"/>
      <c r="AA247" s="5"/>
      <c r="AB247" s="5"/>
      <c r="AC247" s="5"/>
      <c r="AD247" s="5"/>
      <c r="AE247" s="5"/>
      <c r="AF247" s="5"/>
      <c r="AG247" s="5"/>
      <c r="AH247" s="5"/>
      <c r="AI247" s="5"/>
      <c r="AJ247" s="5"/>
      <c r="AK247" s="5"/>
      <c r="AL247" s="5"/>
      <c r="AM247" s="5"/>
      <c r="AN247" s="5"/>
      <c r="AO247" s="5"/>
      <c r="AV247" s="5"/>
      <c r="AW247" s="5"/>
      <c r="AX247" s="5"/>
      <c r="AY247" s="5"/>
      <c r="AZ247" s="5"/>
      <c r="BA247" s="5"/>
      <c r="BB247" s="5"/>
      <c r="BC247" s="5"/>
      <c r="BD247" s="5"/>
      <c r="BE247" s="5"/>
      <c r="BF247" s="5"/>
      <c r="BG247" s="5"/>
      <c r="BH247" s="5"/>
      <c r="BI247" s="5"/>
      <c r="BJ247" s="5"/>
      <c r="BQ247" s="5"/>
      <c r="BR247" s="5"/>
      <c r="BS247" s="5"/>
      <c r="BT247" s="5"/>
      <c r="BU247" s="5"/>
      <c r="BV247" s="5"/>
      <c r="BW247" s="5"/>
      <c r="BX247" s="5"/>
      <c r="BY247" s="5"/>
      <c r="BZ247" s="5"/>
      <c r="CA247" s="5"/>
      <c r="CB247" s="5"/>
      <c r="CC247" s="5"/>
      <c r="CD247" s="5"/>
      <c r="CE247" s="5"/>
      <c r="CL247" s="5"/>
      <c r="CM247" s="5"/>
      <c r="CN247" s="5"/>
      <c r="CO247" s="5"/>
      <c r="CP247" s="5"/>
      <c r="CQ247" s="5"/>
      <c r="CR247" s="5"/>
      <c r="CS247" s="5"/>
      <c r="CT247" s="5"/>
      <c r="CU247" s="5"/>
      <c r="CV247" s="5"/>
      <c r="CW247" s="5"/>
      <c r="CX247" s="5"/>
      <c r="CY247" s="5"/>
      <c r="CZ247" s="5"/>
      <c r="DG247" s="5"/>
      <c r="DH247" s="5"/>
      <c r="DI247" s="5"/>
      <c r="DJ247" s="5"/>
      <c r="DK247" s="5"/>
      <c r="DL247" s="5"/>
      <c r="DM247" s="5"/>
      <c r="DN247" s="5"/>
      <c r="DO247" s="5"/>
      <c r="DP247" s="5"/>
      <c r="DQ247" s="5"/>
      <c r="DR247" s="5"/>
      <c r="DS247" s="5"/>
      <c r="DT247" s="5"/>
      <c r="DU247" s="5"/>
      <c r="EA247" s="5"/>
      <c r="EB247" s="5"/>
      <c r="EC247" s="5"/>
      <c r="ED247" s="5"/>
      <c r="EE247" s="5"/>
      <c r="EF247" s="5"/>
      <c r="EG247" s="5"/>
      <c r="EH247" s="5"/>
      <c r="EI247" s="5"/>
      <c r="EJ247" s="5"/>
      <c r="EK247" s="5"/>
      <c r="EL247" s="5"/>
      <c r="EM247" s="5"/>
      <c r="EN247" s="5"/>
      <c r="EO247" s="5"/>
      <c r="EU247" s="5"/>
      <c r="EV247" s="5"/>
      <c r="EW247" s="5"/>
      <c r="EX247" s="5"/>
      <c r="EY247" s="5"/>
      <c r="EZ247" s="5"/>
      <c r="FA247" s="5"/>
      <c r="FB247" s="5"/>
      <c r="FC247" s="5"/>
      <c r="FD247" s="5"/>
      <c r="FE247" s="5"/>
      <c r="FF247" s="5"/>
      <c r="FG247" s="5"/>
      <c r="FH247" s="5"/>
      <c r="FI247" s="5"/>
    </row>
    <row r="248" spans="2:167" x14ac:dyDescent="0.25">
      <c r="E248" s="5"/>
      <c r="F248" s="5"/>
      <c r="G248" s="5"/>
      <c r="H248" s="5"/>
      <c r="I248" s="5"/>
      <c r="J248" s="5"/>
      <c r="K248" s="5"/>
      <c r="L248" s="5"/>
      <c r="M248" s="5"/>
      <c r="N248" s="5"/>
      <c r="O248" s="5"/>
      <c r="P248" s="5"/>
      <c r="Q248" s="5"/>
      <c r="R248" s="5"/>
      <c r="S248" s="5"/>
      <c r="AA248" s="5"/>
      <c r="AB248" s="5"/>
      <c r="AC248" s="5"/>
      <c r="AD248" s="5"/>
      <c r="AE248" s="5"/>
      <c r="AF248" s="5"/>
      <c r="AG248" s="5"/>
      <c r="AH248" s="5"/>
      <c r="AI248" s="5"/>
      <c r="AJ248" s="5"/>
      <c r="AK248" s="5"/>
      <c r="AL248" s="5"/>
      <c r="AM248" s="5"/>
      <c r="AN248" s="5"/>
      <c r="AO248" s="5"/>
      <c r="AV248" s="5"/>
      <c r="AW248" s="5"/>
      <c r="AX248" s="5"/>
      <c r="AY248" s="5"/>
      <c r="AZ248" s="5"/>
      <c r="BA248" s="5"/>
      <c r="BB248" s="5"/>
      <c r="BC248" s="5"/>
      <c r="BD248" s="5"/>
      <c r="BE248" s="5"/>
      <c r="BF248" s="5"/>
      <c r="BG248" s="5"/>
      <c r="BH248" s="5"/>
      <c r="BI248" s="5"/>
      <c r="BJ248" s="5"/>
      <c r="BQ248" s="5"/>
      <c r="BR248" s="5"/>
      <c r="BS248" s="5"/>
      <c r="BT248" s="5"/>
      <c r="BU248" s="5"/>
      <c r="BV248" s="5"/>
      <c r="BW248" s="5"/>
      <c r="BX248" s="5"/>
      <c r="BY248" s="5"/>
      <c r="BZ248" s="5"/>
      <c r="CA248" s="5"/>
      <c r="CB248" s="5"/>
      <c r="CC248" s="5"/>
      <c r="CD248" s="5"/>
      <c r="CE248" s="5"/>
      <c r="CL248" s="5"/>
      <c r="CM248" s="5"/>
      <c r="CN248" s="5"/>
      <c r="CO248" s="5"/>
      <c r="CP248" s="5"/>
      <c r="CQ248" s="5"/>
      <c r="CR248" s="5"/>
      <c r="CS248" s="5"/>
      <c r="CT248" s="5"/>
      <c r="CU248" s="5"/>
      <c r="CV248" s="5"/>
      <c r="CW248" s="5"/>
      <c r="CX248" s="5"/>
      <c r="CY248" s="5"/>
      <c r="CZ248" s="5"/>
      <c r="DG248" s="5"/>
      <c r="DH248" s="5"/>
      <c r="DI248" s="5"/>
      <c r="DJ248" s="5"/>
      <c r="DK248" s="5"/>
      <c r="DL248" s="5"/>
      <c r="DM248" s="5"/>
      <c r="DN248" s="5"/>
      <c r="DO248" s="5"/>
      <c r="DP248" s="5"/>
      <c r="DQ248" s="5"/>
      <c r="DR248" s="5"/>
      <c r="DS248" s="5"/>
      <c r="DT248" s="5"/>
      <c r="DU248" s="5"/>
      <c r="EA248" s="5"/>
      <c r="EB248" s="5"/>
      <c r="EC248" s="5"/>
      <c r="ED248" s="5"/>
      <c r="EE248" s="5"/>
      <c r="EF248" s="5"/>
      <c r="EG248" s="5"/>
      <c r="EH248" s="5"/>
      <c r="EI248" s="5"/>
      <c r="EJ248" s="5"/>
      <c r="EK248" s="5"/>
      <c r="EL248" s="5"/>
      <c r="EM248" s="5"/>
      <c r="EN248" s="5"/>
      <c r="EO248" s="5"/>
      <c r="EU248" s="5"/>
      <c r="EV248" s="5"/>
      <c r="EW248" s="5"/>
      <c r="EX248" s="5"/>
      <c r="EY248" s="5"/>
      <c r="EZ248" s="5"/>
      <c r="FA248" s="5"/>
      <c r="FB248" s="5"/>
      <c r="FC248" s="5"/>
      <c r="FD248" s="5"/>
      <c r="FE248" s="5"/>
      <c r="FF248" s="5"/>
      <c r="FG248" s="5"/>
      <c r="FH248" s="5"/>
      <c r="FI248" s="5"/>
    </row>
    <row r="249" spans="2:167" x14ac:dyDescent="0.25">
      <c r="E249" s="5"/>
      <c r="F249" s="5"/>
      <c r="G249" s="5"/>
      <c r="H249" s="5"/>
      <c r="I249" s="5"/>
      <c r="J249" s="5"/>
      <c r="K249" s="5"/>
      <c r="L249" s="5"/>
      <c r="M249" s="5"/>
      <c r="N249" s="5"/>
      <c r="O249" s="5"/>
      <c r="P249" s="5"/>
      <c r="Q249" s="5"/>
      <c r="R249" s="5"/>
      <c r="S249" s="5"/>
      <c r="AA249" s="5"/>
      <c r="AB249" s="5"/>
      <c r="AC249" s="5"/>
      <c r="AD249" s="5"/>
      <c r="AE249" s="5"/>
      <c r="AF249" s="5"/>
      <c r="AG249" s="5"/>
      <c r="AH249" s="5"/>
      <c r="AI249" s="5"/>
      <c r="AJ249" s="5"/>
      <c r="AK249" s="5"/>
      <c r="AL249" s="5"/>
      <c r="AM249" s="5"/>
      <c r="AN249" s="5"/>
      <c r="AO249" s="5"/>
      <c r="AV249" s="5"/>
      <c r="AW249" s="5"/>
      <c r="AX249" s="5"/>
      <c r="AY249" s="5"/>
      <c r="AZ249" s="5"/>
      <c r="BA249" s="5"/>
      <c r="BB249" s="5"/>
      <c r="BC249" s="5"/>
      <c r="BD249" s="5"/>
      <c r="BE249" s="5"/>
      <c r="BF249" s="5"/>
      <c r="BG249" s="5"/>
      <c r="BH249" s="5"/>
      <c r="BI249" s="5"/>
      <c r="BJ249" s="5"/>
      <c r="BQ249" s="5"/>
      <c r="BR249" s="5"/>
      <c r="BS249" s="5"/>
      <c r="BT249" s="5"/>
      <c r="BU249" s="5"/>
      <c r="BV249" s="5"/>
      <c r="BW249" s="5"/>
      <c r="BX249" s="5"/>
      <c r="BY249" s="5"/>
      <c r="BZ249" s="5"/>
      <c r="CA249" s="5"/>
      <c r="CB249" s="5"/>
      <c r="CC249" s="5"/>
      <c r="CD249" s="5"/>
      <c r="CE249" s="5"/>
      <c r="CL249" s="5"/>
      <c r="CM249" s="5"/>
      <c r="CN249" s="5"/>
      <c r="CO249" s="5"/>
      <c r="CP249" s="5"/>
      <c r="CQ249" s="5"/>
      <c r="CR249" s="5"/>
      <c r="CS249" s="5"/>
      <c r="CT249" s="5"/>
      <c r="CU249" s="5"/>
      <c r="CV249" s="5"/>
      <c r="CW249" s="5"/>
      <c r="CX249" s="5"/>
      <c r="CY249" s="5"/>
      <c r="CZ249" s="5"/>
      <c r="DG249" s="5"/>
      <c r="DH249" s="5"/>
      <c r="DI249" s="5"/>
      <c r="DJ249" s="5"/>
      <c r="DK249" s="5"/>
      <c r="DL249" s="5"/>
      <c r="DM249" s="5"/>
      <c r="DN249" s="5"/>
      <c r="DO249" s="5"/>
      <c r="DP249" s="5"/>
      <c r="DQ249" s="5"/>
      <c r="DR249" s="5"/>
      <c r="DS249" s="5"/>
      <c r="DT249" s="5"/>
      <c r="DU249" s="5"/>
      <c r="EA249" s="5"/>
      <c r="EB249" s="5"/>
      <c r="EC249" s="5"/>
      <c r="ED249" s="5"/>
      <c r="EE249" s="5"/>
      <c r="EF249" s="5"/>
      <c r="EG249" s="5"/>
      <c r="EH249" s="5"/>
      <c r="EI249" s="5"/>
      <c r="EJ249" s="5"/>
      <c r="EK249" s="5"/>
      <c r="EL249" s="5"/>
      <c r="EM249" s="5"/>
      <c r="EN249" s="5"/>
      <c r="EO249" s="5"/>
      <c r="EU249" s="5"/>
      <c r="EV249" s="5"/>
      <c r="EW249" s="5"/>
      <c r="EX249" s="5"/>
      <c r="EY249" s="5"/>
      <c r="EZ249" s="5"/>
      <c r="FA249" s="5"/>
      <c r="FB249" s="5"/>
      <c r="FC249" s="5"/>
      <c r="FD249" s="5"/>
      <c r="FE249" s="5"/>
      <c r="FF249" s="5"/>
      <c r="FG249" s="5"/>
      <c r="FH249" s="5"/>
      <c r="FI249" s="5"/>
    </row>
    <row r="250" spans="2:167" x14ac:dyDescent="0.25">
      <c r="E250" s="5"/>
      <c r="F250" s="5"/>
      <c r="G250" s="5"/>
      <c r="H250" s="5"/>
      <c r="I250" s="5"/>
      <c r="J250" s="5"/>
      <c r="K250" s="5"/>
      <c r="L250" s="5"/>
      <c r="M250" s="5"/>
      <c r="N250" s="5"/>
      <c r="O250" s="5"/>
      <c r="P250" s="5"/>
      <c r="Q250" s="5"/>
      <c r="R250" s="5"/>
      <c r="S250" s="5"/>
      <c r="AA250" s="5"/>
      <c r="AB250" s="5"/>
      <c r="AC250" s="5"/>
      <c r="AD250" s="5"/>
      <c r="AE250" s="5"/>
      <c r="AF250" s="5"/>
      <c r="AG250" s="5"/>
      <c r="AH250" s="5"/>
      <c r="AI250" s="5"/>
      <c r="AJ250" s="5"/>
      <c r="AK250" s="5"/>
      <c r="AL250" s="5"/>
      <c r="AM250" s="5"/>
      <c r="AN250" s="5"/>
      <c r="AO250" s="5"/>
      <c r="AV250" s="5"/>
      <c r="AW250" s="5"/>
      <c r="AX250" s="5"/>
      <c r="AY250" s="5"/>
      <c r="AZ250" s="5"/>
      <c r="BA250" s="5"/>
      <c r="BB250" s="5"/>
      <c r="BC250" s="5"/>
      <c r="BD250" s="5"/>
      <c r="BE250" s="5"/>
      <c r="BF250" s="5"/>
      <c r="BG250" s="5"/>
      <c r="BH250" s="5"/>
      <c r="BI250" s="5"/>
      <c r="BJ250" s="5"/>
      <c r="BQ250" s="5"/>
      <c r="BR250" s="5"/>
      <c r="BS250" s="5"/>
      <c r="BT250" s="5"/>
      <c r="BU250" s="5"/>
      <c r="BV250" s="5"/>
      <c r="BW250" s="5"/>
      <c r="BX250" s="5"/>
      <c r="BY250" s="5"/>
      <c r="BZ250" s="5"/>
      <c r="CA250" s="5"/>
      <c r="CB250" s="5"/>
      <c r="CC250" s="5"/>
      <c r="CD250" s="5"/>
      <c r="CE250" s="5"/>
      <c r="CL250" s="5"/>
      <c r="CM250" s="5"/>
      <c r="CN250" s="5"/>
      <c r="CO250" s="5"/>
      <c r="CP250" s="5"/>
      <c r="CQ250" s="5"/>
      <c r="CR250" s="5"/>
      <c r="CS250" s="5"/>
      <c r="CT250" s="5"/>
      <c r="CU250" s="5"/>
      <c r="CV250" s="5"/>
      <c r="CW250" s="5"/>
      <c r="CX250" s="5"/>
      <c r="CY250" s="5"/>
      <c r="CZ250" s="5"/>
      <c r="DG250" s="5"/>
      <c r="DH250" s="5"/>
      <c r="DI250" s="5"/>
      <c r="DJ250" s="5"/>
      <c r="DK250" s="5"/>
      <c r="DL250" s="5"/>
      <c r="DM250" s="5"/>
      <c r="DN250" s="5"/>
      <c r="DO250" s="5"/>
      <c r="DP250" s="5"/>
      <c r="DQ250" s="5"/>
      <c r="DR250" s="5"/>
      <c r="DS250" s="5"/>
      <c r="DT250" s="5"/>
      <c r="DU250" s="5"/>
      <c r="EA250" s="5"/>
      <c r="EB250" s="5"/>
      <c r="EC250" s="5"/>
      <c r="ED250" s="5"/>
      <c r="EE250" s="5"/>
      <c r="EF250" s="5"/>
      <c r="EG250" s="5"/>
      <c r="EH250" s="5"/>
      <c r="EI250" s="5"/>
      <c r="EJ250" s="5"/>
      <c r="EK250" s="5"/>
      <c r="EL250" s="5"/>
      <c r="EM250" s="5"/>
      <c r="EN250" s="5"/>
      <c r="EO250" s="5"/>
      <c r="EU250" s="5"/>
      <c r="EV250" s="5"/>
      <c r="EW250" s="5"/>
      <c r="EX250" s="5"/>
      <c r="EY250" s="5"/>
      <c r="EZ250" s="5"/>
      <c r="FA250" s="5"/>
      <c r="FB250" s="5"/>
      <c r="FC250" s="5"/>
      <c r="FD250" s="5"/>
      <c r="FE250" s="5"/>
      <c r="FF250" s="5"/>
      <c r="FG250" s="5"/>
      <c r="FH250" s="5"/>
      <c r="FI250" s="5"/>
    </row>
    <row r="251" spans="2:167" x14ac:dyDescent="0.25">
      <c r="E251" s="5"/>
      <c r="F251" s="5"/>
      <c r="G251" s="5"/>
      <c r="H251" s="5"/>
      <c r="I251" s="5"/>
      <c r="J251" s="5"/>
      <c r="K251" s="5"/>
      <c r="L251" s="5"/>
      <c r="M251" s="5"/>
      <c r="N251" s="5"/>
      <c r="O251" s="5"/>
      <c r="P251" s="5"/>
      <c r="Q251" s="5"/>
      <c r="R251" s="5"/>
      <c r="S251" s="5"/>
      <c r="AA251" s="5"/>
      <c r="AB251" s="5"/>
      <c r="AC251" s="5"/>
      <c r="AD251" s="5"/>
      <c r="AE251" s="5"/>
      <c r="AF251" s="5"/>
      <c r="AG251" s="5"/>
      <c r="AH251" s="5"/>
      <c r="AI251" s="5"/>
      <c r="AJ251" s="5"/>
      <c r="AK251" s="5"/>
      <c r="AL251" s="5"/>
      <c r="AM251" s="5"/>
      <c r="AN251" s="5"/>
      <c r="AO251" s="5"/>
      <c r="AV251" s="5"/>
      <c r="AW251" s="5"/>
      <c r="AX251" s="5"/>
      <c r="AY251" s="5"/>
      <c r="AZ251" s="5"/>
      <c r="BA251" s="5"/>
      <c r="BB251" s="5"/>
      <c r="BC251" s="5"/>
      <c r="BD251" s="5"/>
      <c r="BE251" s="5"/>
      <c r="BF251" s="5"/>
      <c r="BG251" s="5"/>
      <c r="BH251" s="5"/>
      <c r="BI251" s="5"/>
      <c r="BJ251" s="5"/>
      <c r="BQ251" s="5"/>
      <c r="BR251" s="5"/>
      <c r="BS251" s="5"/>
      <c r="BT251" s="5"/>
      <c r="BU251" s="5"/>
      <c r="BV251" s="5"/>
      <c r="BW251" s="5"/>
      <c r="BX251" s="5"/>
      <c r="BY251" s="5"/>
      <c r="BZ251" s="5"/>
      <c r="CA251" s="5"/>
      <c r="CB251" s="5"/>
      <c r="CC251" s="5"/>
      <c r="CD251" s="5"/>
      <c r="CE251" s="5"/>
      <c r="CL251" s="5"/>
      <c r="CM251" s="5"/>
      <c r="CN251" s="5"/>
      <c r="CO251" s="5"/>
      <c r="CP251" s="5"/>
      <c r="CQ251" s="5"/>
      <c r="CR251" s="5"/>
      <c r="CS251" s="5"/>
      <c r="CT251" s="5"/>
      <c r="CU251" s="5"/>
      <c r="CV251" s="5"/>
      <c r="CW251" s="5"/>
      <c r="CX251" s="5"/>
      <c r="CY251" s="5"/>
      <c r="CZ251" s="5"/>
      <c r="DG251" s="5"/>
      <c r="DH251" s="5"/>
      <c r="DI251" s="5"/>
      <c r="DJ251" s="5"/>
      <c r="DK251" s="5"/>
      <c r="DL251" s="5"/>
      <c r="DM251" s="5"/>
      <c r="DN251" s="5"/>
      <c r="DO251" s="5"/>
      <c r="DP251" s="5"/>
      <c r="DQ251" s="5"/>
      <c r="DR251" s="5"/>
      <c r="DS251" s="5"/>
      <c r="DT251" s="5"/>
      <c r="DU251" s="5"/>
      <c r="EA251" s="5"/>
      <c r="EB251" s="5"/>
      <c r="EC251" s="5"/>
      <c r="ED251" s="5"/>
      <c r="EE251" s="5"/>
      <c r="EF251" s="5"/>
      <c r="EG251" s="5"/>
      <c r="EH251" s="5"/>
      <c r="EI251" s="5"/>
      <c r="EJ251" s="5"/>
      <c r="EK251" s="5"/>
      <c r="EL251" s="5"/>
      <c r="EM251" s="5"/>
      <c r="EN251" s="5"/>
      <c r="EO251" s="5"/>
      <c r="EU251" s="5"/>
      <c r="EV251" s="5"/>
      <c r="EW251" s="5"/>
      <c r="EX251" s="5"/>
      <c r="EY251" s="5"/>
      <c r="EZ251" s="5"/>
      <c r="FA251" s="5"/>
      <c r="FB251" s="5"/>
      <c r="FC251" s="5"/>
      <c r="FD251" s="5"/>
      <c r="FE251" s="5"/>
      <c r="FF251" s="5"/>
      <c r="FG251" s="5"/>
      <c r="FH251" s="5"/>
      <c r="FI251" s="5"/>
    </row>
    <row r="252" spans="2:167" x14ac:dyDescent="0.25">
      <c r="E252" s="5"/>
      <c r="F252" s="5"/>
      <c r="G252" s="5"/>
      <c r="H252" s="5"/>
      <c r="I252" s="5"/>
      <c r="J252" s="5"/>
      <c r="K252" s="5"/>
      <c r="L252" s="5"/>
      <c r="M252" s="5"/>
      <c r="N252" s="5"/>
      <c r="O252" s="5"/>
      <c r="P252" s="5"/>
      <c r="Q252" s="5"/>
      <c r="R252" s="5"/>
      <c r="S252" s="5"/>
      <c r="AA252" s="5"/>
      <c r="AB252" s="5"/>
      <c r="AC252" s="5"/>
      <c r="AD252" s="5"/>
      <c r="AE252" s="5"/>
      <c r="AF252" s="5"/>
      <c r="AG252" s="5"/>
      <c r="AH252" s="5"/>
      <c r="AI252" s="5"/>
      <c r="AJ252" s="5"/>
      <c r="AK252" s="5"/>
      <c r="AL252" s="5"/>
      <c r="AM252" s="5"/>
      <c r="AN252" s="5"/>
      <c r="AO252" s="5"/>
      <c r="AV252" s="5"/>
      <c r="AW252" s="5"/>
      <c r="AX252" s="5"/>
      <c r="AY252" s="5"/>
      <c r="AZ252" s="5"/>
      <c r="BA252" s="5"/>
      <c r="BB252" s="5"/>
      <c r="BC252" s="5"/>
      <c r="BD252" s="5"/>
      <c r="BE252" s="5"/>
      <c r="BF252" s="5"/>
      <c r="BG252" s="5"/>
      <c r="BH252" s="5"/>
      <c r="BI252" s="5"/>
      <c r="BJ252" s="5"/>
      <c r="BQ252" s="5"/>
      <c r="BR252" s="5"/>
      <c r="BS252" s="5"/>
      <c r="BT252" s="5"/>
      <c r="BU252" s="5"/>
      <c r="BV252" s="5"/>
      <c r="BW252" s="5"/>
      <c r="BX252" s="5"/>
      <c r="BY252" s="5"/>
      <c r="BZ252" s="5"/>
      <c r="CA252" s="5"/>
      <c r="CB252" s="5"/>
      <c r="CC252" s="5"/>
      <c r="CD252" s="5"/>
      <c r="CE252" s="5"/>
      <c r="CL252" s="5"/>
      <c r="CM252" s="5"/>
      <c r="CN252" s="5"/>
      <c r="CO252" s="5"/>
      <c r="CP252" s="5"/>
      <c r="CQ252" s="5"/>
      <c r="CR252" s="5"/>
      <c r="CS252" s="5"/>
      <c r="CT252" s="5"/>
      <c r="CU252" s="5"/>
      <c r="CV252" s="5"/>
      <c r="CW252" s="5"/>
      <c r="CX252" s="5"/>
      <c r="CY252" s="5"/>
      <c r="CZ252" s="5"/>
      <c r="DG252" s="5"/>
      <c r="DH252" s="5"/>
      <c r="DI252" s="5"/>
      <c r="DJ252" s="5"/>
      <c r="DK252" s="5"/>
      <c r="DL252" s="5"/>
      <c r="DM252" s="5"/>
      <c r="DN252" s="5"/>
      <c r="DO252" s="5"/>
      <c r="DP252" s="5"/>
      <c r="DQ252" s="5"/>
      <c r="DR252" s="5"/>
      <c r="DS252" s="5"/>
      <c r="DT252" s="5"/>
      <c r="DU252" s="5"/>
      <c r="EA252" s="5"/>
      <c r="EB252" s="5"/>
      <c r="EC252" s="5"/>
      <c r="ED252" s="5"/>
      <c r="EE252" s="5"/>
      <c r="EF252" s="5"/>
      <c r="EG252" s="5"/>
      <c r="EH252" s="5"/>
      <c r="EI252" s="5"/>
      <c r="EJ252" s="5"/>
      <c r="EK252" s="5"/>
      <c r="EL252" s="5"/>
      <c r="EM252" s="5"/>
      <c r="EN252" s="5"/>
      <c r="EO252" s="5"/>
      <c r="EU252" s="5"/>
      <c r="EV252" s="5"/>
      <c r="EW252" s="5"/>
      <c r="EX252" s="5"/>
      <c r="EY252" s="5"/>
      <c r="EZ252" s="5"/>
      <c r="FA252" s="5"/>
      <c r="FB252" s="5"/>
      <c r="FC252" s="5"/>
      <c r="FD252" s="5"/>
      <c r="FE252" s="5"/>
      <c r="FF252" s="5"/>
      <c r="FG252" s="5"/>
      <c r="FH252" s="5"/>
      <c r="FI252" s="5"/>
    </row>
    <row r="253" spans="2:167" x14ac:dyDescent="0.25">
      <c r="E253" s="5"/>
      <c r="F253" s="5"/>
      <c r="G253" s="5"/>
      <c r="H253" s="5"/>
      <c r="I253" s="5"/>
      <c r="J253" s="5"/>
      <c r="K253" s="5"/>
      <c r="L253" s="5"/>
      <c r="M253" s="5"/>
      <c r="N253" s="5"/>
      <c r="O253" s="5"/>
      <c r="P253" s="5"/>
      <c r="Q253" s="5"/>
      <c r="R253" s="5"/>
      <c r="S253" s="5"/>
      <c r="AA253" s="5"/>
      <c r="AB253" s="5"/>
      <c r="AC253" s="5"/>
      <c r="AD253" s="5"/>
      <c r="AE253" s="5"/>
      <c r="AF253" s="5"/>
      <c r="AG253" s="5"/>
      <c r="AH253" s="5"/>
      <c r="AI253" s="5"/>
      <c r="AJ253" s="5"/>
      <c r="AK253" s="5"/>
      <c r="AL253" s="5"/>
      <c r="AM253" s="5"/>
      <c r="AN253" s="5"/>
      <c r="AO253" s="5"/>
      <c r="AV253" s="5"/>
      <c r="AW253" s="5"/>
      <c r="AX253" s="5"/>
      <c r="AY253" s="5"/>
      <c r="AZ253" s="5"/>
      <c r="BA253" s="5"/>
      <c r="BB253" s="5"/>
      <c r="BC253" s="5"/>
      <c r="BD253" s="5"/>
      <c r="BE253" s="5"/>
      <c r="BF253" s="5"/>
      <c r="BG253" s="5"/>
      <c r="BH253" s="5"/>
      <c r="BI253" s="5"/>
      <c r="BJ253" s="5"/>
      <c r="BQ253" s="5"/>
      <c r="BR253" s="5"/>
      <c r="BS253" s="5"/>
      <c r="BT253" s="5"/>
      <c r="BU253" s="5"/>
      <c r="BV253" s="5"/>
      <c r="BW253" s="5"/>
      <c r="BX253" s="5"/>
      <c r="BY253" s="5"/>
      <c r="BZ253" s="5"/>
      <c r="CA253" s="5"/>
      <c r="CB253" s="5"/>
      <c r="CC253" s="5"/>
      <c r="CD253" s="5"/>
      <c r="CE253" s="5"/>
      <c r="CL253" s="5"/>
      <c r="CM253" s="5"/>
      <c r="CN253" s="5"/>
      <c r="CO253" s="5"/>
      <c r="CP253" s="5"/>
      <c r="CQ253" s="5"/>
      <c r="CR253" s="5"/>
      <c r="CS253" s="5"/>
      <c r="CT253" s="5"/>
      <c r="CU253" s="5"/>
      <c r="CV253" s="5"/>
      <c r="CW253" s="5"/>
      <c r="CX253" s="5"/>
      <c r="CY253" s="5"/>
      <c r="CZ253" s="5"/>
      <c r="DG253" s="5"/>
      <c r="DH253" s="5"/>
      <c r="DI253" s="5"/>
      <c r="DJ253" s="5"/>
      <c r="DK253" s="5"/>
      <c r="DL253" s="5"/>
      <c r="DM253" s="5"/>
      <c r="DN253" s="5"/>
      <c r="DO253" s="5"/>
      <c r="DP253" s="5"/>
      <c r="DQ253" s="5"/>
      <c r="DR253" s="5"/>
      <c r="DS253" s="5"/>
      <c r="DT253" s="5"/>
      <c r="DU253" s="5"/>
      <c r="EA253" s="5"/>
      <c r="EB253" s="5"/>
      <c r="EC253" s="5"/>
      <c r="ED253" s="5"/>
      <c r="EE253" s="5"/>
      <c r="EF253" s="5"/>
      <c r="EG253" s="5"/>
      <c r="EH253" s="5"/>
      <c r="EI253" s="5"/>
      <c r="EJ253" s="5"/>
      <c r="EK253" s="5"/>
      <c r="EL253" s="5"/>
      <c r="EM253" s="5"/>
      <c r="EN253" s="5"/>
      <c r="EO253" s="5"/>
      <c r="EU253" s="5"/>
      <c r="EV253" s="5"/>
      <c r="EW253" s="5"/>
      <c r="EX253" s="5"/>
      <c r="EY253" s="5"/>
      <c r="EZ253" s="5"/>
      <c r="FA253" s="5"/>
      <c r="FB253" s="5"/>
      <c r="FC253" s="5"/>
      <c r="FD253" s="5"/>
      <c r="FE253" s="5"/>
      <c r="FF253" s="5"/>
      <c r="FG253" s="5"/>
      <c r="FH253" s="5"/>
      <c r="FI253" s="5"/>
    </row>
    <row r="254" spans="2:167" x14ac:dyDescent="0.25">
      <c r="E254" s="5"/>
      <c r="F254" s="5"/>
      <c r="G254" s="5"/>
      <c r="H254" s="5"/>
      <c r="I254" s="5"/>
      <c r="J254" s="5"/>
      <c r="K254" s="5"/>
      <c r="L254" s="5"/>
      <c r="M254" s="5"/>
      <c r="N254" s="5"/>
      <c r="O254" s="5"/>
      <c r="P254" s="5"/>
      <c r="Q254" s="5"/>
      <c r="R254" s="5"/>
      <c r="S254" s="5"/>
      <c r="AA254" s="5"/>
      <c r="AB254" s="5"/>
      <c r="AC254" s="5"/>
      <c r="AD254" s="5"/>
      <c r="AE254" s="5"/>
      <c r="AF254" s="5"/>
      <c r="AG254" s="5"/>
      <c r="AH254" s="5"/>
      <c r="AI254" s="5"/>
      <c r="AJ254" s="5"/>
      <c r="AK254" s="5"/>
      <c r="AL254" s="5"/>
      <c r="AM254" s="5"/>
      <c r="AN254" s="5"/>
      <c r="AO254" s="5"/>
      <c r="AV254" s="5"/>
      <c r="AW254" s="5"/>
      <c r="AX254" s="5"/>
      <c r="AY254" s="5"/>
      <c r="AZ254" s="5"/>
      <c r="BA254" s="5"/>
      <c r="BB254" s="5"/>
      <c r="BC254" s="5"/>
      <c r="BD254" s="5"/>
      <c r="BE254" s="5"/>
      <c r="BF254" s="5"/>
      <c r="BG254" s="5"/>
      <c r="BH254" s="5"/>
      <c r="BI254" s="5"/>
      <c r="BJ254" s="5"/>
      <c r="BQ254" s="5"/>
      <c r="BR254" s="5"/>
      <c r="BS254" s="5"/>
      <c r="BT254" s="5"/>
      <c r="BU254" s="5"/>
      <c r="BV254" s="5"/>
      <c r="BW254" s="5"/>
      <c r="BX254" s="5"/>
      <c r="BY254" s="5"/>
      <c r="BZ254" s="5"/>
      <c r="CA254" s="5"/>
      <c r="CB254" s="5"/>
      <c r="CC254" s="5"/>
      <c r="CD254" s="5"/>
      <c r="CE254" s="5"/>
      <c r="CL254" s="5"/>
      <c r="CM254" s="5"/>
      <c r="CN254" s="5"/>
      <c r="CO254" s="5"/>
      <c r="CP254" s="5"/>
      <c r="CQ254" s="5"/>
      <c r="CR254" s="5"/>
      <c r="CS254" s="5"/>
      <c r="CT254" s="5"/>
      <c r="CU254" s="5"/>
      <c r="CV254" s="5"/>
      <c r="CW254" s="5"/>
      <c r="CX254" s="5"/>
      <c r="CY254" s="5"/>
      <c r="CZ254" s="5"/>
      <c r="DG254" s="5"/>
      <c r="DH254" s="5"/>
      <c r="DI254" s="5"/>
      <c r="DJ254" s="5"/>
      <c r="DK254" s="5"/>
      <c r="DL254" s="5"/>
      <c r="DM254" s="5"/>
      <c r="DN254" s="5"/>
      <c r="DO254" s="5"/>
      <c r="DP254" s="5"/>
      <c r="DQ254" s="5"/>
      <c r="DR254" s="5"/>
      <c r="DS254" s="5"/>
      <c r="DT254" s="5"/>
      <c r="DU254" s="5"/>
      <c r="EA254" s="5"/>
      <c r="EB254" s="5"/>
      <c r="EC254" s="5"/>
      <c r="ED254" s="5"/>
      <c r="EE254" s="5"/>
      <c r="EF254" s="5"/>
      <c r="EG254" s="5"/>
      <c r="EH254" s="5"/>
      <c r="EI254" s="5"/>
      <c r="EJ254" s="5"/>
      <c r="EK254" s="5"/>
      <c r="EL254" s="5"/>
      <c r="EM254" s="5"/>
      <c r="EN254" s="5"/>
      <c r="EO254" s="5"/>
      <c r="EU254" s="5"/>
      <c r="EV254" s="5"/>
      <c r="EW254" s="5"/>
      <c r="EX254" s="5"/>
      <c r="EY254" s="5"/>
      <c r="EZ254" s="5"/>
      <c r="FA254" s="5"/>
      <c r="FB254" s="5"/>
      <c r="FC254" s="5"/>
      <c r="FD254" s="5"/>
      <c r="FE254" s="5"/>
      <c r="FF254" s="5"/>
      <c r="FG254" s="5"/>
      <c r="FH254" s="5"/>
      <c r="FI254" s="5"/>
    </row>
    <row r="255" spans="2:167" x14ac:dyDescent="0.25">
      <c r="E255" s="5"/>
      <c r="F255" s="5"/>
      <c r="G255" s="5"/>
      <c r="H255" s="5"/>
      <c r="I255" s="5"/>
      <c r="J255" s="5"/>
      <c r="K255" s="5"/>
      <c r="L255" s="5"/>
      <c r="M255" s="5"/>
      <c r="N255" s="5"/>
      <c r="O255" s="5"/>
      <c r="P255" s="5"/>
      <c r="Q255" s="5"/>
      <c r="R255" s="5"/>
      <c r="S255" s="5"/>
      <c r="AA255" s="5"/>
      <c r="AB255" s="5"/>
      <c r="AC255" s="5"/>
      <c r="AD255" s="5"/>
      <c r="AE255" s="5"/>
      <c r="AF255" s="5"/>
      <c r="AG255" s="5"/>
      <c r="AH255" s="5"/>
      <c r="AI255" s="5"/>
      <c r="AJ255" s="5"/>
      <c r="AK255" s="5"/>
      <c r="AL255" s="5"/>
      <c r="AM255" s="5"/>
      <c r="AN255" s="5"/>
      <c r="AO255" s="5"/>
      <c r="AV255" s="5"/>
      <c r="AW255" s="5"/>
      <c r="AX255" s="5"/>
      <c r="AY255" s="5"/>
      <c r="AZ255" s="5"/>
      <c r="BA255" s="5"/>
      <c r="BB255" s="5"/>
      <c r="BC255" s="5"/>
      <c r="BD255" s="5"/>
      <c r="BE255" s="5"/>
      <c r="BF255" s="5"/>
      <c r="BG255" s="5"/>
      <c r="BH255" s="5"/>
      <c r="BI255" s="5"/>
      <c r="BJ255" s="5"/>
      <c r="BQ255" s="5"/>
      <c r="BR255" s="5"/>
      <c r="BS255" s="5"/>
      <c r="BT255" s="5"/>
      <c r="BU255" s="5"/>
      <c r="BV255" s="5"/>
      <c r="BW255" s="5"/>
      <c r="BX255" s="5"/>
      <c r="BY255" s="5"/>
      <c r="BZ255" s="5"/>
      <c r="CA255" s="5"/>
      <c r="CB255" s="5"/>
      <c r="CC255" s="5"/>
      <c r="CD255" s="5"/>
      <c r="CE255" s="5"/>
      <c r="CL255" s="5"/>
      <c r="CM255" s="5"/>
      <c r="CN255" s="5"/>
      <c r="CO255" s="5"/>
      <c r="CP255" s="5"/>
      <c r="CQ255" s="5"/>
      <c r="CR255" s="5"/>
      <c r="CS255" s="5"/>
      <c r="CT255" s="5"/>
      <c r="CU255" s="5"/>
      <c r="CV255" s="5"/>
      <c r="CW255" s="5"/>
      <c r="CX255" s="5"/>
      <c r="CY255" s="5"/>
      <c r="CZ255" s="5"/>
      <c r="DG255" s="5"/>
      <c r="DH255" s="5"/>
      <c r="DI255" s="5"/>
      <c r="DJ255" s="5"/>
      <c r="DK255" s="5"/>
      <c r="DL255" s="5"/>
      <c r="DM255" s="5"/>
      <c r="DN255" s="5"/>
      <c r="DO255" s="5"/>
      <c r="DP255" s="5"/>
      <c r="DQ255" s="5"/>
      <c r="DR255" s="5"/>
      <c r="DS255" s="5"/>
      <c r="DT255" s="5"/>
      <c r="DU255" s="5"/>
      <c r="EA255" s="5"/>
      <c r="EB255" s="5"/>
      <c r="EC255" s="5"/>
      <c r="ED255" s="5"/>
      <c r="EE255" s="5"/>
      <c r="EF255" s="5"/>
      <c r="EG255" s="5"/>
      <c r="EH255" s="5"/>
      <c r="EI255" s="5"/>
      <c r="EJ255" s="5"/>
      <c r="EK255" s="5"/>
      <c r="EL255" s="5"/>
      <c r="EM255" s="5"/>
      <c r="EN255" s="5"/>
      <c r="EO255" s="5"/>
      <c r="EU255" s="5"/>
      <c r="EV255" s="5"/>
      <c r="EW255" s="5"/>
      <c r="EX255" s="5"/>
      <c r="EY255" s="5"/>
      <c r="EZ255" s="5"/>
      <c r="FA255" s="5"/>
      <c r="FB255" s="5"/>
      <c r="FC255" s="5"/>
      <c r="FD255" s="5"/>
      <c r="FE255" s="5"/>
      <c r="FF255" s="5"/>
      <c r="FG255" s="5"/>
      <c r="FH255" s="5"/>
      <c r="FI255" s="5"/>
    </row>
    <row r="256" spans="2:167" x14ac:dyDescent="0.25">
      <c r="E256" s="5"/>
      <c r="F256" s="5"/>
      <c r="G256" s="5"/>
      <c r="H256" s="5"/>
      <c r="I256" s="5"/>
      <c r="J256" s="5"/>
      <c r="K256" s="5"/>
      <c r="L256" s="5"/>
      <c r="M256" s="5"/>
      <c r="N256" s="5"/>
      <c r="O256" s="5"/>
      <c r="P256" s="5"/>
      <c r="Q256" s="5"/>
      <c r="R256" s="5"/>
      <c r="S256" s="5"/>
      <c r="AA256" s="5"/>
      <c r="AB256" s="5"/>
      <c r="AC256" s="5"/>
      <c r="AD256" s="5"/>
      <c r="AE256" s="5"/>
      <c r="AF256" s="5"/>
      <c r="AG256" s="5"/>
      <c r="AH256" s="5"/>
      <c r="AI256" s="5"/>
      <c r="AJ256" s="5"/>
      <c r="AK256" s="5"/>
      <c r="AL256" s="5"/>
      <c r="AM256" s="5"/>
      <c r="AN256" s="5"/>
      <c r="AO256" s="5"/>
      <c r="AV256" s="5"/>
      <c r="AW256" s="5"/>
      <c r="AX256" s="5"/>
      <c r="AY256" s="5"/>
      <c r="AZ256" s="5"/>
      <c r="BA256" s="5"/>
      <c r="BB256" s="5"/>
      <c r="BC256" s="5"/>
      <c r="BD256" s="5"/>
      <c r="BE256" s="5"/>
      <c r="BF256" s="5"/>
      <c r="BG256" s="5"/>
      <c r="BH256" s="5"/>
      <c r="BI256" s="5"/>
      <c r="BJ256" s="5"/>
      <c r="BQ256" s="5"/>
      <c r="BR256" s="5"/>
      <c r="BS256" s="5"/>
      <c r="BT256" s="5"/>
      <c r="BU256" s="5"/>
      <c r="BV256" s="5"/>
      <c r="BW256" s="5"/>
      <c r="BX256" s="5"/>
      <c r="BY256" s="5"/>
      <c r="BZ256" s="5"/>
      <c r="CA256" s="5"/>
      <c r="CB256" s="5"/>
      <c r="CC256" s="5"/>
      <c r="CD256" s="5"/>
      <c r="CE256" s="5"/>
      <c r="CL256" s="5"/>
      <c r="CM256" s="5"/>
      <c r="CN256" s="5"/>
      <c r="CO256" s="5"/>
      <c r="CP256" s="5"/>
      <c r="CQ256" s="5"/>
      <c r="CR256" s="5"/>
      <c r="CS256" s="5"/>
      <c r="CT256" s="5"/>
      <c r="CU256" s="5"/>
      <c r="CV256" s="5"/>
      <c r="CW256" s="5"/>
      <c r="CX256" s="5"/>
      <c r="CY256" s="5"/>
      <c r="CZ256" s="5"/>
      <c r="DG256" s="5"/>
      <c r="DH256" s="5"/>
      <c r="DI256" s="5"/>
      <c r="DJ256" s="5"/>
      <c r="DK256" s="5"/>
      <c r="DL256" s="5"/>
      <c r="DM256" s="5"/>
      <c r="DN256" s="5"/>
      <c r="DO256" s="5"/>
      <c r="DP256" s="5"/>
      <c r="DQ256" s="5"/>
      <c r="DR256" s="5"/>
      <c r="DS256" s="5"/>
      <c r="DT256" s="5"/>
      <c r="DU256" s="5"/>
      <c r="EA256" s="5"/>
      <c r="EB256" s="5"/>
      <c r="EC256" s="5"/>
      <c r="ED256" s="5"/>
      <c r="EE256" s="5"/>
      <c r="EF256" s="5"/>
      <c r="EG256" s="5"/>
      <c r="EH256" s="5"/>
      <c r="EI256" s="5"/>
      <c r="EJ256" s="5"/>
      <c r="EK256" s="5"/>
      <c r="EL256" s="5"/>
      <c r="EM256" s="5"/>
      <c r="EN256" s="5"/>
      <c r="EO256" s="5"/>
      <c r="EU256" s="5"/>
      <c r="EV256" s="5"/>
      <c r="EW256" s="5"/>
      <c r="EX256" s="5"/>
      <c r="EY256" s="5"/>
      <c r="EZ256" s="5"/>
      <c r="FA256" s="5"/>
      <c r="FB256" s="5"/>
      <c r="FC256" s="5"/>
      <c r="FD256" s="5"/>
      <c r="FE256" s="5"/>
      <c r="FF256" s="5"/>
      <c r="FG256" s="5"/>
      <c r="FH256" s="5"/>
      <c r="FI256" s="5"/>
    </row>
    <row r="257" spans="5:165" x14ac:dyDescent="0.25">
      <c r="E257" s="5"/>
      <c r="F257" s="5"/>
      <c r="G257" s="5"/>
      <c r="H257" s="5"/>
      <c r="I257" s="5"/>
      <c r="J257" s="5"/>
      <c r="K257" s="5"/>
      <c r="L257" s="5"/>
      <c r="M257" s="5"/>
      <c r="N257" s="5"/>
      <c r="O257" s="5"/>
      <c r="P257" s="5"/>
      <c r="Q257" s="5"/>
      <c r="R257" s="5"/>
      <c r="S257" s="5"/>
      <c r="AA257" s="5"/>
      <c r="AB257" s="5"/>
      <c r="AC257" s="5"/>
      <c r="AD257" s="5"/>
      <c r="AE257" s="5"/>
      <c r="AF257" s="5"/>
      <c r="AG257" s="5"/>
      <c r="AH257" s="5"/>
      <c r="AI257" s="5"/>
      <c r="AJ257" s="5"/>
      <c r="AK257" s="5"/>
      <c r="AL257" s="5"/>
      <c r="AM257" s="5"/>
      <c r="AN257" s="5"/>
      <c r="AO257" s="5"/>
      <c r="AV257" s="5"/>
      <c r="AW257" s="5"/>
      <c r="AX257" s="5"/>
      <c r="AY257" s="5"/>
      <c r="AZ257" s="5"/>
      <c r="BA257" s="5"/>
      <c r="BB257" s="5"/>
      <c r="BC257" s="5"/>
      <c r="BD257" s="5"/>
      <c r="BE257" s="5"/>
      <c r="BF257" s="5"/>
      <c r="BG257" s="5"/>
      <c r="BH257" s="5"/>
      <c r="BI257" s="5"/>
      <c r="BJ257" s="5"/>
      <c r="BQ257" s="5"/>
      <c r="BR257" s="5"/>
      <c r="BS257" s="5"/>
      <c r="BT257" s="5"/>
      <c r="BU257" s="5"/>
      <c r="BV257" s="5"/>
      <c r="BW257" s="5"/>
      <c r="BX257" s="5"/>
      <c r="BY257" s="5"/>
      <c r="BZ257" s="5"/>
      <c r="CA257" s="5"/>
      <c r="CB257" s="5"/>
      <c r="CC257" s="5"/>
      <c r="CD257" s="5"/>
      <c r="CE257" s="5"/>
      <c r="CL257" s="5"/>
      <c r="CM257" s="5"/>
      <c r="CN257" s="5"/>
      <c r="CO257" s="5"/>
      <c r="CP257" s="5"/>
      <c r="CQ257" s="5"/>
      <c r="CR257" s="5"/>
      <c r="CS257" s="5"/>
      <c r="CT257" s="5"/>
      <c r="CU257" s="5"/>
      <c r="CV257" s="5"/>
      <c r="CW257" s="5"/>
      <c r="CX257" s="5"/>
      <c r="CY257" s="5"/>
      <c r="CZ257" s="5"/>
      <c r="DG257" s="5"/>
      <c r="DH257" s="5"/>
      <c r="DI257" s="5"/>
      <c r="DJ257" s="5"/>
      <c r="DK257" s="5"/>
      <c r="DL257" s="5"/>
      <c r="DM257" s="5"/>
      <c r="DN257" s="5"/>
      <c r="DO257" s="5"/>
      <c r="DP257" s="5"/>
      <c r="DQ257" s="5"/>
      <c r="DR257" s="5"/>
      <c r="DS257" s="5"/>
      <c r="DT257" s="5"/>
      <c r="DU257" s="5"/>
      <c r="EA257" s="5"/>
      <c r="EB257" s="5"/>
      <c r="EC257" s="5"/>
      <c r="ED257" s="5"/>
      <c r="EE257" s="5"/>
      <c r="EF257" s="5"/>
      <c r="EG257" s="5"/>
      <c r="EH257" s="5"/>
      <c r="EI257" s="5"/>
      <c r="EJ257" s="5"/>
      <c r="EK257" s="5"/>
      <c r="EL257" s="5"/>
      <c r="EM257" s="5"/>
      <c r="EN257" s="5"/>
      <c r="EO257" s="5"/>
      <c r="EU257" s="5"/>
      <c r="EV257" s="5"/>
      <c r="EW257" s="5"/>
      <c r="EX257" s="5"/>
      <c r="EY257" s="5"/>
      <c r="EZ257" s="5"/>
      <c r="FA257" s="5"/>
      <c r="FB257" s="5"/>
      <c r="FC257" s="5"/>
      <c r="FD257" s="5"/>
      <c r="FE257" s="5"/>
      <c r="FF257" s="5"/>
      <c r="FG257" s="5"/>
      <c r="FH257" s="5"/>
      <c r="FI257" s="5"/>
    </row>
    <row r="258" spans="5:165" x14ac:dyDescent="0.25">
      <c r="E258" s="5"/>
      <c r="F258" s="5"/>
      <c r="G258" s="5"/>
      <c r="H258" s="5"/>
      <c r="I258" s="5"/>
      <c r="J258" s="5"/>
      <c r="K258" s="5"/>
      <c r="L258" s="5"/>
      <c r="M258" s="5"/>
      <c r="N258" s="5"/>
      <c r="O258" s="5"/>
      <c r="P258" s="5"/>
      <c r="Q258" s="5"/>
      <c r="R258" s="5"/>
      <c r="S258" s="5"/>
      <c r="AA258" s="5"/>
      <c r="AB258" s="5"/>
      <c r="AC258" s="5"/>
      <c r="AD258" s="5"/>
      <c r="AE258" s="5"/>
      <c r="AF258" s="5"/>
      <c r="AG258" s="5"/>
      <c r="AH258" s="5"/>
      <c r="AI258" s="5"/>
      <c r="AJ258" s="5"/>
      <c r="AK258" s="5"/>
      <c r="AL258" s="5"/>
      <c r="AM258" s="5"/>
      <c r="AN258" s="5"/>
      <c r="AO258" s="5"/>
      <c r="AV258" s="5"/>
      <c r="AW258" s="5"/>
      <c r="AX258" s="5"/>
      <c r="AY258" s="5"/>
      <c r="AZ258" s="5"/>
      <c r="BA258" s="5"/>
      <c r="BB258" s="5"/>
      <c r="BC258" s="5"/>
      <c r="BD258" s="5"/>
      <c r="BE258" s="5"/>
      <c r="BF258" s="5"/>
      <c r="BG258" s="5"/>
      <c r="BH258" s="5"/>
      <c r="BI258" s="5"/>
      <c r="BJ258" s="5"/>
      <c r="BQ258" s="5"/>
      <c r="BR258" s="5"/>
      <c r="BS258" s="5"/>
      <c r="BT258" s="5"/>
      <c r="BU258" s="5"/>
      <c r="BV258" s="5"/>
      <c r="BW258" s="5"/>
      <c r="BX258" s="5"/>
      <c r="BY258" s="5"/>
      <c r="BZ258" s="5"/>
      <c r="CA258" s="5"/>
      <c r="CB258" s="5"/>
      <c r="CC258" s="5"/>
      <c r="CD258" s="5"/>
      <c r="CE258" s="5"/>
      <c r="CL258" s="5"/>
      <c r="CM258" s="5"/>
      <c r="CN258" s="5"/>
      <c r="CO258" s="5"/>
      <c r="CP258" s="5"/>
      <c r="CQ258" s="5"/>
      <c r="CR258" s="5"/>
      <c r="CS258" s="5"/>
      <c r="CT258" s="5"/>
      <c r="CU258" s="5"/>
      <c r="CV258" s="5"/>
      <c r="CW258" s="5"/>
      <c r="CX258" s="5"/>
      <c r="CY258" s="5"/>
      <c r="CZ258" s="5"/>
      <c r="DG258" s="5"/>
      <c r="DH258" s="5"/>
      <c r="DI258" s="5"/>
      <c r="DJ258" s="5"/>
      <c r="DK258" s="5"/>
      <c r="DL258" s="5"/>
      <c r="DM258" s="5"/>
      <c r="DN258" s="5"/>
      <c r="DO258" s="5"/>
      <c r="DP258" s="5"/>
      <c r="DQ258" s="5"/>
      <c r="DR258" s="5"/>
      <c r="DS258" s="5"/>
      <c r="DT258" s="5"/>
      <c r="DU258" s="5"/>
      <c r="EA258" s="5"/>
      <c r="EB258" s="5"/>
      <c r="EC258" s="5"/>
      <c r="ED258" s="5"/>
      <c r="EE258" s="5"/>
      <c r="EF258" s="5"/>
      <c r="EG258" s="5"/>
      <c r="EH258" s="5"/>
      <c r="EI258" s="5"/>
      <c r="EJ258" s="5"/>
      <c r="EK258" s="5"/>
      <c r="EL258" s="5"/>
      <c r="EM258" s="5"/>
      <c r="EN258" s="5"/>
      <c r="EO258" s="5"/>
      <c r="EU258" s="5"/>
      <c r="EV258" s="5"/>
      <c r="EW258" s="5"/>
      <c r="EX258" s="5"/>
      <c r="EY258" s="5"/>
      <c r="EZ258" s="5"/>
      <c r="FA258" s="5"/>
      <c r="FB258" s="5"/>
      <c r="FC258" s="5"/>
      <c r="FD258" s="5"/>
      <c r="FE258" s="5"/>
      <c r="FF258" s="5"/>
      <c r="FG258" s="5"/>
      <c r="FH258" s="5"/>
      <c r="FI258" s="5"/>
    </row>
    <row r="259" spans="5:165" x14ac:dyDescent="0.25">
      <c r="E259" s="5"/>
      <c r="F259" s="5"/>
      <c r="G259" s="5"/>
      <c r="H259" s="5"/>
      <c r="I259" s="5"/>
      <c r="J259" s="5"/>
      <c r="K259" s="5"/>
      <c r="L259" s="5"/>
      <c r="M259" s="5"/>
      <c r="N259" s="5"/>
      <c r="O259" s="5"/>
      <c r="P259" s="5"/>
      <c r="Q259" s="5"/>
      <c r="R259" s="5"/>
      <c r="S259" s="5"/>
      <c r="AA259" s="5"/>
      <c r="AB259" s="5"/>
      <c r="AC259" s="5"/>
      <c r="AD259" s="5"/>
      <c r="AE259" s="5"/>
      <c r="AF259" s="5"/>
      <c r="AG259" s="5"/>
      <c r="AH259" s="5"/>
      <c r="AI259" s="5"/>
      <c r="AJ259" s="5"/>
      <c r="AK259" s="5"/>
      <c r="AL259" s="5"/>
      <c r="AM259" s="5"/>
      <c r="AN259" s="5"/>
      <c r="AO259" s="5"/>
      <c r="AV259" s="5"/>
      <c r="AW259" s="5"/>
      <c r="AX259" s="5"/>
      <c r="AY259" s="5"/>
      <c r="AZ259" s="5"/>
      <c r="BA259" s="5"/>
      <c r="BB259" s="5"/>
      <c r="BC259" s="5"/>
      <c r="BD259" s="5"/>
      <c r="BE259" s="5"/>
      <c r="BF259" s="5"/>
      <c r="BG259" s="5"/>
      <c r="BH259" s="5"/>
      <c r="BI259" s="5"/>
      <c r="BJ259" s="5"/>
      <c r="BQ259" s="5"/>
      <c r="BR259" s="5"/>
      <c r="BS259" s="5"/>
      <c r="BT259" s="5"/>
      <c r="BU259" s="5"/>
      <c r="BV259" s="5"/>
      <c r="BW259" s="5"/>
      <c r="BX259" s="5"/>
      <c r="BY259" s="5"/>
      <c r="BZ259" s="5"/>
      <c r="CA259" s="5"/>
      <c r="CB259" s="5"/>
      <c r="CC259" s="5"/>
      <c r="CD259" s="5"/>
      <c r="CE259" s="5"/>
      <c r="CL259" s="5"/>
      <c r="CM259" s="5"/>
      <c r="CN259" s="5"/>
      <c r="CO259" s="5"/>
      <c r="CP259" s="5"/>
      <c r="CQ259" s="5"/>
      <c r="CR259" s="5"/>
      <c r="CS259" s="5"/>
      <c r="CT259" s="5"/>
      <c r="CU259" s="5"/>
      <c r="CV259" s="5"/>
      <c r="CW259" s="5"/>
      <c r="CX259" s="5"/>
      <c r="CY259" s="5"/>
      <c r="CZ259" s="5"/>
      <c r="DG259" s="5"/>
      <c r="DH259" s="5"/>
      <c r="DI259" s="5"/>
      <c r="DJ259" s="5"/>
      <c r="DK259" s="5"/>
      <c r="DL259" s="5"/>
      <c r="DM259" s="5"/>
      <c r="DN259" s="5"/>
      <c r="DO259" s="5"/>
      <c r="DP259" s="5"/>
      <c r="DQ259" s="5"/>
      <c r="DR259" s="5"/>
      <c r="DS259" s="5"/>
      <c r="DT259" s="5"/>
      <c r="DU259" s="5"/>
      <c r="EA259" s="5"/>
      <c r="EB259" s="5"/>
      <c r="EC259" s="5"/>
      <c r="ED259" s="5"/>
      <c r="EE259" s="5"/>
      <c r="EF259" s="5"/>
      <c r="EG259" s="5"/>
      <c r="EH259" s="5"/>
      <c r="EI259" s="5"/>
      <c r="EJ259" s="5"/>
      <c r="EK259" s="5"/>
      <c r="EL259" s="5"/>
      <c r="EM259" s="5"/>
      <c r="EN259" s="5"/>
      <c r="EO259" s="5"/>
      <c r="EU259" s="5"/>
      <c r="EV259" s="5"/>
      <c r="EW259" s="5"/>
      <c r="EX259" s="5"/>
      <c r="EY259" s="5"/>
      <c r="EZ259" s="5"/>
      <c r="FA259" s="5"/>
      <c r="FB259" s="5"/>
      <c r="FC259" s="5"/>
      <c r="FD259" s="5"/>
      <c r="FE259" s="5"/>
      <c r="FF259" s="5"/>
      <c r="FG259" s="5"/>
      <c r="FH259" s="5"/>
      <c r="FI259" s="5"/>
    </row>
    <row r="260" spans="5:165" x14ac:dyDescent="0.25">
      <c r="E260" s="5"/>
      <c r="F260" s="5"/>
      <c r="G260" s="5"/>
      <c r="H260" s="5"/>
      <c r="I260" s="5"/>
      <c r="J260" s="5"/>
      <c r="K260" s="5"/>
      <c r="L260" s="5"/>
      <c r="M260" s="5"/>
      <c r="N260" s="5"/>
      <c r="O260" s="5"/>
      <c r="P260" s="5"/>
      <c r="Q260" s="5"/>
      <c r="R260" s="5"/>
      <c r="S260" s="5"/>
      <c r="AA260" s="5"/>
      <c r="AB260" s="5"/>
      <c r="AC260" s="5"/>
      <c r="AD260" s="5"/>
      <c r="AE260" s="5"/>
      <c r="AF260" s="5"/>
      <c r="AG260" s="5"/>
      <c r="AH260" s="5"/>
      <c r="AI260" s="5"/>
      <c r="AJ260" s="5"/>
      <c r="AK260" s="5"/>
      <c r="AL260" s="5"/>
      <c r="AM260" s="5"/>
      <c r="AN260" s="5"/>
      <c r="AO260" s="5"/>
      <c r="AV260" s="5"/>
      <c r="AW260" s="5"/>
      <c r="AX260" s="5"/>
      <c r="AY260" s="5"/>
      <c r="AZ260" s="5"/>
      <c r="BA260" s="5"/>
      <c r="BB260" s="5"/>
      <c r="BC260" s="5"/>
      <c r="BD260" s="5"/>
      <c r="BE260" s="5"/>
      <c r="BF260" s="5"/>
      <c r="BG260" s="5"/>
      <c r="BH260" s="5"/>
      <c r="BI260" s="5"/>
      <c r="BJ260" s="5"/>
      <c r="BQ260" s="5"/>
      <c r="BR260" s="5"/>
      <c r="BS260" s="5"/>
      <c r="BT260" s="5"/>
      <c r="BU260" s="5"/>
      <c r="BV260" s="5"/>
      <c r="BW260" s="5"/>
      <c r="BX260" s="5"/>
      <c r="BY260" s="5"/>
      <c r="BZ260" s="5"/>
      <c r="CA260" s="5"/>
      <c r="CB260" s="5"/>
      <c r="CC260" s="5"/>
      <c r="CD260" s="5"/>
      <c r="CE260" s="5"/>
      <c r="CL260" s="5"/>
      <c r="CM260" s="5"/>
      <c r="CN260" s="5"/>
      <c r="CO260" s="5"/>
      <c r="CP260" s="5"/>
      <c r="CQ260" s="5"/>
      <c r="CR260" s="5"/>
      <c r="CS260" s="5"/>
      <c r="CT260" s="5"/>
      <c r="CU260" s="5"/>
      <c r="CV260" s="5"/>
      <c r="CW260" s="5"/>
      <c r="CX260" s="5"/>
      <c r="CY260" s="5"/>
      <c r="CZ260" s="5"/>
      <c r="DG260" s="5"/>
      <c r="DH260" s="5"/>
      <c r="DI260" s="5"/>
      <c r="DJ260" s="5"/>
      <c r="DK260" s="5"/>
      <c r="DL260" s="5"/>
      <c r="DM260" s="5"/>
      <c r="DN260" s="5"/>
      <c r="DO260" s="5"/>
      <c r="DP260" s="5"/>
      <c r="DQ260" s="5"/>
      <c r="DR260" s="5"/>
      <c r="DS260" s="5"/>
      <c r="DT260" s="5"/>
      <c r="DU260" s="5"/>
      <c r="EA260" s="5"/>
      <c r="EB260" s="5"/>
      <c r="EC260" s="5"/>
      <c r="ED260" s="5"/>
      <c r="EE260" s="5"/>
      <c r="EF260" s="5"/>
      <c r="EG260" s="5"/>
      <c r="EH260" s="5"/>
      <c r="EI260" s="5"/>
      <c r="EJ260" s="5"/>
      <c r="EK260" s="5"/>
      <c r="EL260" s="5"/>
      <c r="EM260" s="5"/>
      <c r="EN260" s="5"/>
      <c r="EO260" s="5"/>
      <c r="EU260" s="5"/>
      <c r="EV260" s="5"/>
      <c r="EW260" s="5"/>
      <c r="EX260" s="5"/>
      <c r="EY260" s="5"/>
      <c r="EZ260" s="5"/>
      <c r="FA260" s="5"/>
      <c r="FB260" s="5"/>
      <c r="FC260" s="5"/>
      <c r="FD260" s="5"/>
      <c r="FE260" s="5"/>
      <c r="FF260" s="5"/>
      <c r="FG260" s="5"/>
      <c r="FH260" s="5"/>
      <c r="FI260" s="5"/>
    </row>
    <row r="261" spans="5:165" x14ac:dyDescent="0.25"/>
  </sheetData>
  <sheetProtection selectLockedCells="1"/>
  <mergeCells count="141">
    <mergeCell ref="D77:R77"/>
    <mergeCell ref="B82:K82"/>
    <mergeCell ref="L82:T82"/>
    <mergeCell ref="B83:T83"/>
    <mergeCell ref="X159:AG159"/>
    <mergeCell ref="CI162:DA162"/>
    <mergeCell ref="CI159:CR159"/>
    <mergeCell ref="CS159:DA160"/>
    <mergeCell ref="CI160:CR160"/>
    <mergeCell ref="CI161:CR161"/>
    <mergeCell ref="CS161:DA161"/>
    <mergeCell ref="CI82:CR82"/>
    <mergeCell ref="CS82:DA82"/>
    <mergeCell ref="CI83:DA83"/>
    <mergeCell ref="AH159:AP160"/>
    <mergeCell ref="AS159:BB159"/>
    <mergeCell ref="B157:U157"/>
    <mergeCell ref="W157:AP157"/>
    <mergeCell ref="AR157:BK157"/>
    <mergeCell ref="B160:K160"/>
    <mergeCell ref="X160:AG160"/>
    <mergeCell ref="AS160:BB160"/>
    <mergeCell ref="BN160:BW160"/>
    <mergeCell ref="B159:K159"/>
    <mergeCell ref="L159:T160"/>
    <mergeCell ref="B243:C243"/>
    <mergeCell ref="X243:Y243"/>
    <mergeCell ref="AS243:AT243"/>
    <mergeCell ref="BN243:BO243"/>
    <mergeCell ref="CI243:CJ243"/>
    <mergeCell ref="CM236:CS236"/>
    <mergeCell ref="BR236:BX236"/>
    <mergeCell ref="AW236:BC236"/>
    <mergeCell ref="AB236:AH236"/>
    <mergeCell ref="F236:L236"/>
    <mergeCell ref="B162:T162"/>
    <mergeCell ref="X162:AP162"/>
    <mergeCell ref="AS162:BK162"/>
    <mergeCell ref="BN162:CF162"/>
    <mergeCell ref="B161:K161"/>
    <mergeCell ref="L161:T161"/>
    <mergeCell ref="X161:AG161"/>
    <mergeCell ref="AH161:AP161"/>
    <mergeCell ref="AS161:BB161"/>
    <mergeCell ref="DB85:DB154"/>
    <mergeCell ref="CH157:DA157"/>
    <mergeCell ref="CI5:DA5"/>
    <mergeCell ref="DB7:DB76"/>
    <mergeCell ref="CI80:CR80"/>
    <mergeCell ref="CS80:DA81"/>
    <mergeCell ref="CI81:CR81"/>
    <mergeCell ref="CI2:CR2"/>
    <mergeCell ref="CS2:DA3"/>
    <mergeCell ref="CI3:CR3"/>
    <mergeCell ref="CI4:CR4"/>
    <mergeCell ref="CS4:DA4"/>
    <mergeCell ref="AQ7:AQ76"/>
    <mergeCell ref="AQ85:AQ154"/>
    <mergeCell ref="BL7:BL76"/>
    <mergeCell ref="BL85:BL154"/>
    <mergeCell ref="BC80:BK81"/>
    <mergeCell ref="X83:AP83"/>
    <mergeCell ref="AS83:BK83"/>
    <mergeCell ref="BN83:CF83"/>
    <mergeCell ref="X82:AG82"/>
    <mergeCell ref="AH82:AP82"/>
    <mergeCell ref="AS82:BB82"/>
    <mergeCell ref="BC82:BK82"/>
    <mergeCell ref="AC79:AG79"/>
    <mergeCell ref="Z77:AN77"/>
    <mergeCell ref="AU77:BI77"/>
    <mergeCell ref="BN82:BW82"/>
    <mergeCell ref="BX82:CF82"/>
    <mergeCell ref="BP77:CD77"/>
    <mergeCell ref="B5:T5"/>
    <mergeCell ref="X2:AG2"/>
    <mergeCell ref="AS2:BB2"/>
    <mergeCell ref="X5:AP5"/>
    <mergeCell ref="AS5:BK5"/>
    <mergeCell ref="L2:T3"/>
    <mergeCell ref="L4:T4"/>
    <mergeCell ref="B2:K2"/>
    <mergeCell ref="B3:K3"/>
    <mergeCell ref="B4:K4"/>
    <mergeCell ref="X3:AG3"/>
    <mergeCell ref="AS3:BB3"/>
    <mergeCell ref="X4:AG4"/>
    <mergeCell ref="AS4:BB4"/>
    <mergeCell ref="AH2:AP3"/>
    <mergeCell ref="AH4:AP4"/>
    <mergeCell ref="BC2:BK3"/>
    <mergeCell ref="BC4:BK4"/>
    <mergeCell ref="A78:U78"/>
    <mergeCell ref="W78:CG78"/>
    <mergeCell ref="BX80:CF81"/>
    <mergeCell ref="X81:AG81"/>
    <mergeCell ref="AS81:BB81"/>
    <mergeCell ref="BN81:BW81"/>
    <mergeCell ref="X80:AG80"/>
    <mergeCell ref="BN80:BW80"/>
    <mergeCell ref="L80:T81"/>
    <mergeCell ref="B80:K80"/>
    <mergeCell ref="B81:K81"/>
    <mergeCell ref="AH80:AP81"/>
    <mergeCell ref="AS80:BB80"/>
    <mergeCell ref="U1:V1"/>
    <mergeCell ref="DD2:DM2"/>
    <mergeCell ref="DN2:DV3"/>
    <mergeCell ref="DD3:DM3"/>
    <mergeCell ref="DD4:DM4"/>
    <mergeCell ref="DN4:DV4"/>
    <mergeCell ref="DD5:DV5"/>
    <mergeCell ref="BM157:CF157"/>
    <mergeCell ref="BC161:BK161"/>
    <mergeCell ref="BN161:BW161"/>
    <mergeCell ref="BX161:CF161"/>
    <mergeCell ref="BC159:BK160"/>
    <mergeCell ref="BN159:BW159"/>
    <mergeCell ref="BX159:CF160"/>
    <mergeCell ref="BN3:BW3"/>
    <mergeCell ref="BN4:BW4"/>
    <mergeCell ref="BN5:CF5"/>
    <mergeCell ref="BX2:CF3"/>
    <mergeCell ref="BX4:CF4"/>
    <mergeCell ref="BN2:BW2"/>
    <mergeCell ref="CG7:CG76"/>
    <mergeCell ref="CG85:CG154"/>
    <mergeCell ref="U7:U76"/>
    <mergeCell ref="U85:U154"/>
    <mergeCell ref="DX2:EG2"/>
    <mergeCell ref="EH2:EP3"/>
    <mergeCell ref="DX3:EG3"/>
    <mergeCell ref="DX4:EG4"/>
    <mergeCell ref="EH4:EP4"/>
    <mergeCell ref="DX5:EP5"/>
    <mergeCell ref="ER2:FA2"/>
    <mergeCell ref="FB2:FJ3"/>
    <mergeCell ref="ER3:FA3"/>
    <mergeCell ref="ER4:FA4"/>
    <mergeCell ref="FB4:FJ4"/>
    <mergeCell ref="ER5:FJ5"/>
  </mergeCells>
  <conditionalFormatting sqref="B160:K160">
    <cfRule type="expression" dxfId="57" priority="87">
      <formula>B160="Curfew"</formula>
    </cfRule>
    <cfRule type="expression" dxfId="56" priority="88">
      <formula>B160="Sunday"</formula>
    </cfRule>
    <cfRule type="expression" dxfId="55" priority="93">
      <formula>B160="Poya"</formula>
    </cfRule>
    <cfRule type="expression" dxfId="54" priority="94">
      <formula>B160="Weekdays"</formula>
    </cfRule>
    <cfRule type="expression" dxfId="53" priority="95">
      <formula>B160="Saturday"</formula>
    </cfRule>
  </conditionalFormatting>
  <conditionalFormatting sqref="B159:K159">
    <cfRule type="expression" dxfId="52" priority="86">
      <formula>B160="Curfew"</formula>
    </cfRule>
    <cfRule type="expression" dxfId="51" priority="89">
      <formula>B160="Sunday"</formula>
    </cfRule>
    <cfRule type="expression" dxfId="50" priority="90">
      <formula>B160="Saturday"</formula>
    </cfRule>
    <cfRule type="expression" dxfId="49" priority="91">
      <formula>B160="Weekdays"</formula>
    </cfRule>
    <cfRule type="expression" dxfId="48" priority="92">
      <formula>B160="Poya"</formula>
    </cfRule>
  </conditionalFormatting>
  <conditionalFormatting sqref="X160:AG160">
    <cfRule type="expression" dxfId="47" priority="77">
      <formula>X160="Curfew"</formula>
    </cfRule>
    <cfRule type="expression" dxfId="46" priority="78">
      <formula>X160="Sunday"</formula>
    </cfRule>
    <cfRule type="expression" dxfId="45" priority="83">
      <formula>X160="Poya"</formula>
    </cfRule>
    <cfRule type="expression" dxfId="44" priority="84">
      <formula>X160="Weekdays"</formula>
    </cfRule>
    <cfRule type="expression" dxfId="43" priority="85">
      <formula>X160="Saturday"</formula>
    </cfRule>
  </conditionalFormatting>
  <conditionalFormatting sqref="X159:AG159">
    <cfRule type="expression" dxfId="42" priority="76">
      <formula>X160="Curfew"</formula>
    </cfRule>
    <cfRule type="expression" dxfId="41" priority="79">
      <formula>X160="Sunday"</formula>
    </cfRule>
    <cfRule type="expression" dxfId="40" priority="80">
      <formula>X160="Saturday"</formula>
    </cfRule>
    <cfRule type="expression" dxfId="39" priority="81">
      <formula>X160="Weekdays"</formula>
    </cfRule>
    <cfRule type="expression" dxfId="38" priority="82">
      <formula>X160="Poya"</formula>
    </cfRule>
  </conditionalFormatting>
  <conditionalFormatting sqref="AS160:BB160">
    <cfRule type="expression" dxfId="37" priority="67">
      <formula>AS160="Curfew"</formula>
    </cfRule>
    <cfRule type="expression" dxfId="36" priority="68">
      <formula>AS160="Sunday"</formula>
    </cfRule>
    <cfRule type="expression" dxfId="35" priority="73">
      <formula>AS160="Poya"</formula>
    </cfRule>
    <cfRule type="expression" dxfId="34" priority="74">
      <formula>AS160="Weekdays"</formula>
    </cfRule>
    <cfRule type="expression" dxfId="33" priority="75">
      <formula>AS160="Saturday"</formula>
    </cfRule>
  </conditionalFormatting>
  <conditionalFormatting sqref="AS159:BB159">
    <cfRule type="expression" dxfId="32" priority="66">
      <formula>AS160="Curfew"</formula>
    </cfRule>
    <cfRule type="expression" dxfId="31" priority="69">
      <formula>AS160="Sunday"</formula>
    </cfRule>
    <cfRule type="expression" dxfId="30" priority="70">
      <formula>AS160="Saturday"</formula>
    </cfRule>
    <cfRule type="expression" dxfId="29" priority="71">
      <formula>AS160="Weekdays"</formula>
    </cfRule>
    <cfRule type="expression" dxfId="28" priority="72">
      <formula>AS160="Poya"</formula>
    </cfRule>
  </conditionalFormatting>
  <conditionalFormatting sqref="BN160:BW160">
    <cfRule type="expression" dxfId="27" priority="57">
      <formula>BN160="Curfew"</formula>
    </cfRule>
    <cfRule type="expression" dxfId="26" priority="58">
      <formula>BN160="Sunday"</formula>
    </cfRule>
    <cfRule type="expression" dxfId="25" priority="63">
      <formula>BN160="Poya"</formula>
    </cfRule>
    <cfRule type="expression" dxfId="24" priority="64">
      <formula>BN160="Weekdays"</formula>
    </cfRule>
    <cfRule type="expression" dxfId="23" priority="65">
      <formula>BN160="Saturday"</formula>
    </cfRule>
  </conditionalFormatting>
  <conditionalFormatting sqref="BN159:BW159">
    <cfRule type="expression" dxfId="22" priority="56">
      <formula>BN160="Curfew"</formula>
    </cfRule>
    <cfRule type="expression" dxfId="21" priority="59">
      <formula>BN160="Sunday"</formula>
    </cfRule>
    <cfRule type="expression" dxfId="20" priority="60">
      <formula>BN160="Saturday"</formula>
    </cfRule>
    <cfRule type="expression" dxfId="19" priority="61">
      <formula>BN160="Weekdays"</formula>
    </cfRule>
    <cfRule type="expression" dxfId="18" priority="62">
      <formula>BN160="Poya"</formula>
    </cfRule>
  </conditionalFormatting>
  <conditionalFormatting sqref="CI160:CR160">
    <cfRule type="expression" dxfId="17" priority="21">
      <formula>CI160="April New Year"</formula>
    </cfRule>
    <cfRule type="expression" dxfId="16" priority="27">
      <formula>CI160="Curfew"</formula>
    </cfRule>
    <cfRule type="expression" dxfId="15" priority="28">
      <formula>CI160="Sunday"</formula>
    </cfRule>
    <cfRule type="expression" dxfId="14" priority="33">
      <formula>CI160="Poya"</formula>
    </cfRule>
    <cfRule type="expression" dxfId="13" priority="34">
      <formula>CI160="Weekdays"</formula>
    </cfRule>
    <cfRule type="expression" dxfId="12" priority="35">
      <formula>CI160="Saturday"</formula>
    </cfRule>
  </conditionalFormatting>
  <conditionalFormatting sqref="CI159:CR159">
    <cfRule type="expression" dxfId="11" priority="20">
      <formula>CI160="April New Year"</formula>
    </cfRule>
    <cfRule type="expression" dxfId="10" priority="26">
      <formula>CI160="Curfew"</formula>
    </cfRule>
    <cfRule type="expression" dxfId="9" priority="29">
      <formula>CI160="Sunday"</formula>
    </cfRule>
    <cfRule type="expression" dxfId="8" priority="30">
      <formula>CI160="Saturday"</formula>
    </cfRule>
    <cfRule type="expression" dxfId="7" priority="31">
      <formula>CI160="Weekdays"</formula>
    </cfRule>
    <cfRule type="expression" dxfId="6" priority="32">
      <formula>CI160="Poya"</formula>
    </cfRule>
  </conditionalFormatting>
  <conditionalFormatting sqref="AP7">
    <cfRule type="expression" dxfId="5" priority="19">
      <formula>$AP$7&gt;220</formula>
    </cfRule>
  </conditionalFormatting>
  <conditionalFormatting sqref="AP11">
    <cfRule type="expression" dxfId="4" priority="18">
      <formula>$AP$11&gt;300</formula>
    </cfRule>
  </conditionalFormatting>
  <conditionalFormatting sqref="BK7">
    <cfRule type="expression" dxfId="3" priority="17">
      <formula>$BK$7&gt;220</formula>
    </cfRule>
  </conditionalFormatting>
  <conditionalFormatting sqref="BK11">
    <cfRule type="expression" dxfId="2" priority="16">
      <formula>$BK$11&gt;300</formula>
    </cfRule>
  </conditionalFormatting>
  <conditionalFormatting sqref="T7">
    <cfRule type="expression" dxfId="1" priority="14">
      <formula>$T$7&gt;220</formula>
    </cfRule>
  </conditionalFormatting>
  <conditionalFormatting sqref="T11">
    <cfRule type="expression" dxfId="0" priority="13">
      <formula>$T$11&gt;300</formula>
    </cfRule>
  </conditionalFormatting>
  <dataValidations count="8">
    <dataValidation type="list" allowBlank="1" showErrorMessage="1" errorTitle="Admin@Viraj Lakshan Rathnayake" error="                    ***The Value You Entered is Not Valid***_x000a_A user has restricted values that can be entered into this cell._x000a_          ***Contact Your Administrator to Request Access***" sqref="B160:K160" xr:uid="{00000000-0002-0000-0700-000000000000}">
      <formula1>"Weekdays, Saturday, Sunday, Curfew"</formula1>
    </dataValidation>
    <dataValidation type="list" allowBlank="1" showInputMessage="1" showErrorMessage="1" errorTitle="Powered By Viraj Rathnayake" error="                    ***The Value You Entered is Not Valid***_x000a_A user has restricted values that can be entered into this cell._x000a_          ***Contact Your Administrator to Request Access***" sqref="X160:AG160 BN3:BW3 BN160:BW160 AS81:BB81 BN81:BW81 AS160:BB160" xr:uid="{00000000-0002-0000-0700-000001000000}">
      <formula1>"Weekdays, Saturday, Sunday, Curfew"</formula1>
    </dataValidation>
    <dataValidation type="list" allowBlank="1" showInputMessage="1" showErrorMessage="1" errorTitle="Powered By Viraj Rathnayake" error="                    ***The Value You Entered is Not Valid***_x000a_A user has restricted values that can be entered into this cell._x000a_          ***Contact Your Administrator to Request Access***" sqref="CI3:CR3 CI81:CR81 CI160:CR160" xr:uid="{00000000-0002-0000-0700-000002000000}">
      <formula1>"Weekdays, Saturday, Sunday, Curfew, April New Year"</formula1>
    </dataValidation>
    <dataValidation type="list" allowBlank="1" showInputMessage="1" showErrorMessage="1" errorTitle="Powered By Viraj Rathnayake" error="                    ***The Value You Entered is Not Valid***_x000a_A user has restricted values that can be entered into this cell._x000a_          ***Contact Your Administrator to Request Access***" sqref="AS3:BB3" xr:uid="{00000000-0002-0000-0700-000003000000}">
      <formula1>"Weekdays, Saturday, Sunday, Curfew, Weekend"</formula1>
    </dataValidation>
    <dataValidation allowBlank="1" showInputMessage="1" showErrorMessage="1" errorTitle="Powered By Viraj Rathnayake" error="                    ***The Value You Entered is Not Valid***_x000a_A user has restricted values that can be entered into this cell._x000a_          ***Contact Your Administrator to Request Access***" sqref="DD3:DM3 DX3:EG3 ER3:FA3" xr:uid="{00000000-0002-0000-0700-000004000000}"/>
    <dataValidation type="list" allowBlank="1" showErrorMessage="1" errorTitle="Admin@Viraj Lakshan Rathnayake" error="                    ***The Value You Entered is Not Valid***_x000a_A user has restricted values that can be entered into this cell._x000a_          ***Contact Your Administrator to Request Access***" sqref="B3:K3" xr:uid="{00000000-0002-0000-0700-000005000000}">
      <formula1>"Weekdays, Saturday, Sunday, Curfew,Monday To Wednesday"</formula1>
    </dataValidation>
    <dataValidation type="list" allowBlank="1" showErrorMessage="1" errorTitle="Admin@Viraj Lakshan Rathnayake" error="                    ***The Value You Entered is Not Valid***_x000a_A user has restricted values that can be entered into this cell._x000a_          ***Contact Your Administrator to Request Access***" sqref="B81:K81" xr:uid="{00000000-0002-0000-0700-000006000000}">
      <formula1>"Weekdays, Saturday, Sunday, Curfew, Monday To Wednesday"</formula1>
    </dataValidation>
    <dataValidation type="list" allowBlank="1" showInputMessage="1" showErrorMessage="1" errorTitle="Powered By Viraj Rathnayake" error="                    ***The Value You Entered is Not Valid***_x000a_A user has restricted values that can be entered into this cell._x000a_          ***Contact Your Administrator to Request Access***" sqref="X3:AG3 X81:AG81" xr:uid="{BF0F830F-715D-4CB7-B51C-029BB6666966}">
      <formula1>"Thusday &amp; Friday, Saturday, Sunday, Curfew"</formula1>
    </dataValidation>
  </dataValidations>
  <pageMargins left="0" right="0" top="0" bottom="0.35" header="0" footer="0"/>
  <pageSetup paperSize="9" scale="36" orientation="landscape" r:id="rId1"/>
  <headerFooter>
    <oddFooter>&amp;L&amp;"Cambria,Regular"&amp;12*මෙම පත්‍රිකාව Delivery අංශයට ලබාදෙන්න.*          &amp;C&amp;"Cambria,Italic"&amp;B&amp;10This File Was Prepared by LViraj on &amp;D at &amp;T</oddFooter>
  </headerFooter>
  <drawing r:id="rId2"/>
  <legacyDrawing r:id="rId3"/>
  <controls>
    <mc:AlternateContent xmlns:mc="http://schemas.openxmlformats.org/markup-compatibility/2006">
      <mc:Choice Requires="x14">
        <control shapeId="49175" r:id="rId4" name="MorningApNewYearPrintButton">
          <controlPr defaultSize="0" print="0" autoLine="0" r:id="rId5">
            <anchor moveWithCells="1">
              <from>
                <xdr:col>102</xdr:col>
                <xdr:colOff>371475</xdr:colOff>
                <xdr:row>78</xdr:row>
                <xdr:rowOff>85725</xdr:rowOff>
              </from>
              <to>
                <xdr:col>104</xdr:col>
                <xdr:colOff>457200</xdr:colOff>
                <xdr:row>78</xdr:row>
                <xdr:rowOff>457200</xdr:rowOff>
              </to>
            </anchor>
          </controlPr>
        </control>
      </mc:Choice>
      <mc:Fallback>
        <control shapeId="49175" r:id="rId4" name="MorningApNewYearPrintButton"/>
      </mc:Fallback>
    </mc:AlternateContent>
    <mc:AlternateContent xmlns:mc="http://schemas.openxmlformats.org/markup-compatibility/2006">
      <mc:Choice Requires="x14">
        <control shapeId="49174" r:id="rId6" name="EveningApNewYearPrintButton">
          <controlPr defaultSize="0" print="0" autoLine="0" r:id="rId7">
            <anchor moveWithCells="1">
              <from>
                <xdr:col>103</xdr:col>
                <xdr:colOff>38100</xdr:colOff>
                <xdr:row>1</xdr:row>
                <xdr:rowOff>28575</xdr:rowOff>
              </from>
              <to>
                <xdr:col>104</xdr:col>
                <xdr:colOff>571500</xdr:colOff>
                <xdr:row>2</xdr:row>
                <xdr:rowOff>85725</xdr:rowOff>
              </to>
            </anchor>
          </controlPr>
        </control>
      </mc:Choice>
      <mc:Fallback>
        <control shapeId="49174" r:id="rId6" name="EveningApNewYearPrintButton"/>
      </mc:Fallback>
    </mc:AlternateContent>
    <mc:AlternateContent xmlns:mc="http://schemas.openxmlformats.org/markup-compatibility/2006">
      <mc:Choice Requires="x14">
        <control shapeId="49173" r:id="rId8" name="AprilNewYearButton">
          <controlPr defaultSize="0" print="0" autoLine="0" r:id="rId9">
            <anchor moveWithCells="1">
              <from>
                <xdr:col>0</xdr:col>
                <xdr:colOff>2133600</xdr:colOff>
                <xdr:row>0</xdr:row>
                <xdr:rowOff>1028700</xdr:rowOff>
              </from>
              <to>
                <xdr:col>0</xdr:col>
                <xdr:colOff>3124200</xdr:colOff>
                <xdr:row>0</xdr:row>
                <xdr:rowOff>1514475</xdr:rowOff>
              </to>
            </anchor>
          </controlPr>
        </control>
      </mc:Choice>
      <mc:Fallback>
        <control shapeId="49173" r:id="rId8" name="AprilNewYearButton"/>
      </mc:Fallback>
    </mc:AlternateContent>
    <mc:AlternateContent xmlns:mc="http://schemas.openxmlformats.org/markup-compatibility/2006">
      <mc:Choice Requires="x14">
        <control shapeId="49170" r:id="rId10" name="HomeButton">
          <controlPr defaultSize="0" autoLine="0" r:id="rId11">
            <anchor moveWithCells="1">
              <from>
                <xdr:col>0</xdr:col>
                <xdr:colOff>2219325</xdr:colOff>
                <xdr:row>0</xdr:row>
                <xdr:rowOff>66675</xdr:rowOff>
              </from>
              <to>
                <xdr:col>0</xdr:col>
                <xdr:colOff>3086100</xdr:colOff>
                <xdr:row>0</xdr:row>
                <xdr:rowOff>962025</xdr:rowOff>
              </to>
            </anchor>
          </controlPr>
        </control>
      </mc:Choice>
      <mc:Fallback>
        <control shapeId="49170" r:id="rId10" name="HomeButton"/>
      </mc:Fallback>
    </mc:AlternateContent>
    <mc:AlternateContent xmlns:mc="http://schemas.openxmlformats.org/markup-compatibility/2006">
      <mc:Choice Requires="x14">
        <control shapeId="49154" r:id="rId12" name="EveningCurfewPrintButton">
          <controlPr defaultSize="0" print="0" autoLine="0" r:id="rId13">
            <anchor moveWithCells="1">
              <from>
                <xdr:col>18</xdr:col>
                <xdr:colOff>9525</xdr:colOff>
                <xdr:row>1</xdr:row>
                <xdr:rowOff>28575</xdr:rowOff>
              </from>
              <to>
                <xdr:col>19</xdr:col>
                <xdr:colOff>542925</xdr:colOff>
                <xdr:row>2</xdr:row>
                <xdr:rowOff>85725</xdr:rowOff>
              </to>
            </anchor>
          </controlPr>
        </control>
      </mc:Choice>
      <mc:Fallback>
        <control shapeId="49154" r:id="rId12" name="EveningCurfewPrintButton"/>
      </mc:Fallback>
    </mc:AlternateContent>
    <mc:AlternateContent xmlns:mc="http://schemas.openxmlformats.org/markup-compatibility/2006">
      <mc:Choice Requires="x14">
        <control shapeId="49158" r:id="rId14" name="EveningWeekdaysPrintButton">
          <controlPr defaultSize="0" print="0" autoLine="0" r:id="rId15">
            <anchor moveWithCells="1">
              <from>
                <xdr:col>40</xdr:col>
                <xdr:colOff>57150</xdr:colOff>
                <xdr:row>1</xdr:row>
                <xdr:rowOff>28575</xdr:rowOff>
              </from>
              <to>
                <xdr:col>41</xdr:col>
                <xdr:colOff>590550</xdr:colOff>
                <xdr:row>2</xdr:row>
                <xdr:rowOff>85725</xdr:rowOff>
              </to>
            </anchor>
          </controlPr>
        </control>
      </mc:Choice>
      <mc:Fallback>
        <control shapeId="49158" r:id="rId14" name="EveningWeekdaysPrintButton"/>
      </mc:Fallback>
    </mc:AlternateContent>
    <mc:AlternateContent xmlns:mc="http://schemas.openxmlformats.org/markup-compatibility/2006">
      <mc:Choice Requires="x14">
        <control shapeId="49159" r:id="rId16" name="EveningSaturdayPrintButton">
          <controlPr defaultSize="0" print="0" autoLine="0" r:id="rId17">
            <anchor moveWithCells="1">
              <from>
                <xdr:col>61</xdr:col>
                <xdr:colOff>47625</xdr:colOff>
                <xdr:row>1</xdr:row>
                <xdr:rowOff>28575</xdr:rowOff>
              </from>
              <to>
                <xdr:col>62</xdr:col>
                <xdr:colOff>581025</xdr:colOff>
                <xdr:row>2</xdr:row>
                <xdr:rowOff>85725</xdr:rowOff>
              </to>
            </anchor>
          </controlPr>
        </control>
      </mc:Choice>
      <mc:Fallback>
        <control shapeId="49159" r:id="rId16" name="EveningSaturdayPrintButton"/>
      </mc:Fallback>
    </mc:AlternateContent>
    <mc:AlternateContent xmlns:mc="http://schemas.openxmlformats.org/markup-compatibility/2006">
      <mc:Choice Requires="x14">
        <control shapeId="49160" r:id="rId18" name="EveningSundayPrintButton">
          <controlPr defaultSize="0" print="0" autoLine="0" r:id="rId19">
            <anchor moveWithCells="1">
              <from>
                <xdr:col>82</xdr:col>
                <xdr:colOff>47625</xdr:colOff>
                <xdr:row>1</xdr:row>
                <xdr:rowOff>28575</xdr:rowOff>
              </from>
              <to>
                <xdr:col>83</xdr:col>
                <xdr:colOff>581025</xdr:colOff>
                <xdr:row>2</xdr:row>
                <xdr:rowOff>85725</xdr:rowOff>
              </to>
            </anchor>
          </controlPr>
        </control>
      </mc:Choice>
      <mc:Fallback>
        <control shapeId="49160" r:id="rId18" name="EveningSundayPrintButton"/>
      </mc:Fallback>
    </mc:AlternateContent>
    <mc:AlternateContent xmlns:mc="http://schemas.openxmlformats.org/markup-compatibility/2006">
      <mc:Choice Requires="x14">
        <control shapeId="49161" r:id="rId20" name="CurfewButton">
          <controlPr defaultSize="0" print="0" autoLine="0" r:id="rId21">
            <anchor moveWithCells="1">
              <from>
                <xdr:col>0</xdr:col>
                <xdr:colOff>0</xdr:colOff>
                <xdr:row>0</xdr:row>
                <xdr:rowOff>57150</xdr:rowOff>
              </from>
              <to>
                <xdr:col>0</xdr:col>
                <xdr:colOff>990600</xdr:colOff>
                <xdr:row>0</xdr:row>
                <xdr:rowOff>542925</xdr:rowOff>
              </to>
            </anchor>
          </controlPr>
        </control>
      </mc:Choice>
      <mc:Fallback>
        <control shapeId="49161" r:id="rId20" name="CurfewButton"/>
      </mc:Fallback>
    </mc:AlternateContent>
    <mc:AlternateContent xmlns:mc="http://schemas.openxmlformats.org/markup-compatibility/2006">
      <mc:Choice Requires="x14">
        <control shapeId="49162" r:id="rId22" name="WeekdaysButton">
          <controlPr defaultSize="0" print="0" autoLine="0" r:id="rId23">
            <anchor moveWithCells="1">
              <from>
                <xdr:col>0</xdr:col>
                <xdr:colOff>0</xdr:colOff>
                <xdr:row>0</xdr:row>
                <xdr:rowOff>647700</xdr:rowOff>
              </from>
              <to>
                <xdr:col>0</xdr:col>
                <xdr:colOff>990600</xdr:colOff>
                <xdr:row>0</xdr:row>
                <xdr:rowOff>1133475</xdr:rowOff>
              </to>
            </anchor>
          </controlPr>
        </control>
      </mc:Choice>
      <mc:Fallback>
        <control shapeId="49162" r:id="rId22" name="WeekdaysButton"/>
      </mc:Fallback>
    </mc:AlternateContent>
    <mc:AlternateContent xmlns:mc="http://schemas.openxmlformats.org/markup-compatibility/2006">
      <mc:Choice Requires="x14">
        <control shapeId="49163" r:id="rId24" name="SaturdayButton">
          <controlPr defaultSize="0" print="0" autoLine="0" r:id="rId25">
            <anchor moveWithCells="1">
              <from>
                <xdr:col>0</xdr:col>
                <xdr:colOff>1057275</xdr:colOff>
                <xdr:row>0</xdr:row>
                <xdr:rowOff>657225</xdr:rowOff>
              </from>
              <to>
                <xdr:col>0</xdr:col>
                <xdr:colOff>2047875</xdr:colOff>
                <xdr:row>0</xdr:row>
                <xdr:rowOff>1143000</xdr:rowOff>
              </to>
            </anchor>
          </controlPr>
        </control>
      </mc:Choice>
      <mc:Fallback>
        <control shapeId="49163" r:id="rId24" name="SaturdayButton"/>
      </mc:Fallback>
    </mc:AlternateContent>
    <mc:AlternateContent xmlns:mc="http://schemas.openxmlformats.org/markup-compatibility/2006">
      <mc:Choice Requires="x14">
        <control shapeId="49164" r:id="rId26" name="SundayButton">
          <controlPr defaultSize="0" print="0" autoLine="0" r:id="rId27">
            <anchor moveWithCells="1">
              <from>
                <xdr:col>0</xdr:col>
                <xdr:colOff>1076325</xdr:colOff>
                <xdr:row>0</xdr:row>
                <xdr:rowOff>57150</xdr:rowOff>
              </from>
              <to>
                <xdr:col>0</xdr:col>
                <xdr:colOff>2066925</xdr:colOff>
                <xdr:row>0</xdr:row>
                <xdr:rowOff>542925</xdr:rowOff>
              </to>
            </anchor>
          </controlPr>
        </control>
      </mc:Choice>
      <mc:Fallback>
        <control shapeId="49164" r:id="rId26" name="SundayButton"/>
      </mc:Fallback>
    </mc:AlternateContent>
    <mc:AlternateContent xmlns:mc="http://schemas.openxmlformats.org/markup-compatibility/2006">
      <mc:Choice Requires="x14">
        <control shapeId="49165" r:id="rId28" name="MorningCurfewPrintButton">
          <controlPr defaultSize="0" print="0" autoLine="0" r:id="rId29">
            <anchor moveWithCells="1">
              <from>
                <xdr:col>16</xdr:col>
                <xdr:colOff>352425</xdr:colOff>
                <xdr:row>78</xdr:row>
                <xdr:rowOff>85725</xdr:rowOff>
              </from>
              <to>
                <xdr:col>18</xdr:col>
                <xdr:colOff>438150</xdr:colOff>
                <xdr:row>78</xdr:row>
                <xdr:rowOff>457200</xdr:rowOff>
              </to>
            </anchor>
          </controlPr>
        </control>
      </mc:Choice>
      <mc:Fallback>
        <control shapeId="49165" r:id="rId28" name="MorningCurfewPrintButton"/>
      </mc:Fallback>
    </mc:AlternateContent>
    <mc:AlternateContent xmlns:mc="http://schemas.openxmlformats.org/markup-compatibility/2006">
      <mc:Choice Requires="x14">
        <control shapeId="49166" r:id="rId30" name="MorningWeekdaysPrintButton">
          <controlPr defaultSize="0" print="0" autoLine="0" r:id="rId31">
            <anchor moveWithCells="1">
              <from>
                <xdr:col>38</xdr:col>
                <xdr:colOff>400050</xdr:colOff>
                <xdr:row>78</xdr:row>
                <xdr:rowOff>85725</xdr:rowOff>
              </from>
              <to>
                <xdr:col>41</xdr:col>
                <xdr:colOff>38100</xdr:colOff>
                <xdr:row>78</xdr:row>
                <xdr:rowOff>457200</xdr:rowOff>
              </to>
            </anchor>
          </controlPr>
        </control>
      </mc:Choice>
      <mc:Fallback>
        <control shapeId="49166" r:id="rId30" name="MorningWeekdaysPrintButton"/>
      </mc:Fallback>
    </mc:AlternateContent>
    <mc:AlternateContent xmlns:mc="http://schemas.openxmlformats.org/markup-compatibility/2006">
      <mc:Choice Requires="x14">
        <control shapeId="49168" r:id="rId32" name="MorningSaturdayPrintButton">
          <controlPr defaultSize="0" print="0" autoLine="0" r:id="rId33">
            <anchor moveWithCells="1">
              <from>
                <xdr:col>59</xdr:col>
                <xdr:colOff>390525</xdr:colOff>
                <xdr:row>78</xdr:row>
                <xdr:rowOff>85725</xdr:rowOff>
              </from>
              <to>
                <xdr:col>62</xdr:col>
                <xdr:colOff>28575</xdr:colOff>
                <xdr:row>78</xdr:row>
                <xdr:rowOff>457200</xdr:rowOff>
              </to>
            </anchor>
          </controlPr>
        </control>
      </mc:Choice>
      <mc:Fallback>
        <control shapeId="49168" r:id="rId32" name="MorningSaturdayPrintButton"/>
      </mc:Fallback>
    </mc:AlternateContent>
    <mc:AlternateContent xmlns:mc="http://schemas.openxmlformats.org/markup-compatibility/2006">
      <mc:Choice Requires="x14">
        <control shapeId="49169" r:id="rId34" name="MorningSundayPrintButton">
          <controlPr defaultSize="0" print="0" autoLine="0" r:id="rId35">
            <anchor moveWithCells="1">
              <from>
                <xdr:col>80</xdr:col>
                <xdr:colOff>390525</xdr:colOff>
                <xdr:row>78</xdr:row>
                <xdr:rowOff>85725</xdr:rowOff>
              </from>
              <to>
                <xdr:col>83</xdr:col>
                <xdr:colOff>28575</xdr:colOff>
                <xdr:row>78</xdr:row>
                <xdr:rowOff>457200</xdr:rowOff>
              </to>
            </anchor>
          </controlPr>
        </control>
      </mc:Choice>
      <mc:Fallback>
        <control shapeId="49169" r:id="rId34" name="MorningSundayPrintButt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N36"/>
  <sheetViews>
    <sheetView showGridLines="0" workbookViewId="0">
      <selection activeCell="G1" sqref="G1"/>
    </sheetView>
  </sheetViews>
  <sheetFormatPr defaultColWidth="9.140625" defaultRowHeight="14.25" x14ac:dyDescent="0.2"/>
  <cols>
    <col min="1" max="1" width="2.7109375" style="2" customWidth="1"/>
    <col min="2" max="2" width="28.7109375" style="2" customWidth="1"/>
    <col min="3" max="7" width="10.7109375" style="2" customWidth="1"/>
    <col min="8" max="8" width="2.7109375" style="2" customWidth="1"/>
    <col min="9" max="16384" width="9.140625" style="2"/>
  </cols>
  <sheetData>
    <row r="1" spans="1:8" ht="15" customHeight="1" x14ac:dyDescent="0.2">
      <c r="A1" s="152"/>
      <c r="B1" s="152"/>
      <c r="C1" s="152"/>
      <c r="D1" s="152"/>
      <c r="E1" s="152"/>
      <c r="F1" s="152"/>
      <c r="G1" s="152"/>
      <c r="H1" s="152"/>
    </row>
    <row r="2" spans="1:8" ht="24.95" customHeight="1" x14ac:dyDescent="0.3">
      <c r="A2" s="152"/>
      <c r="B2" s="138" t="s">
        <v>35</v>
      </c>
      <c r="H2" s="152"/>
    </row>
    <row r="3" spans="1:8" ht="15" customHeight="1" thickBot="1" x14ac:dyDescent="0.25">
      <c r="A3" s="152"/>
      <c r="B3" s="1466">
        <f ca="1">+'Delivery Summary'!B4</f>
        <v>46123</v>
      </c>
      <c r="C3" s="1466"/>
      <c r="H3" s="152"/>
    </row>
    <row r="4" spans="1:8" x14ac:dyDescent="0.2">
      <c r="A4" s="152"/>
      <c r="B4" s="1467" t="s">
        <v>0</v>
      </c>
      <c r="C4" s="1467" t="s">
        <v>1</v>
      </c>
      <c r="D4" s="1467" t="s">
        <v>44</v>
      </c>
      <c r="E4" s="1467" t="s">
        <v>55</v>
      </c>
      <c r="F4" s="1467" t="s">
        <v>181</v>
      </c>
      <c r="G4" s="1467" t="s">
        <v>5</v>
      </c>
      <c r="H4" s="152"/>
    </row>
    <row r="5" spans="1:8" ht="15" thickBot="1" x14ac:dyDescent="0.25">
      <c r="A5" s="152"/>
      <c r="B5" s="1468"/>
      <c r="C5" s="1468"/>
      <c r="D5" s="1468"/>
      <c r="E5" s="1468"/>
      <c r="F5" s="1468"/>
      <c r="G5" s="1468"/>
      <c r="H5" s="152"/>
    </row>
    <row r="6" spans="1:8" ht="15" customHeight="1" x14ac:dyDescent="0.2">
      <c r="A6" s="152"/>
      <c r="B6" s="146" t="s">
        <v>2</v>
      </c>
      <c r="C6" s="139">
        <f>+'Plain Roll Section'!C9</f>
        <v>0</v>
      </c>
      <c r="D6" s="139"/>
      <c r="E6" s="212"/>
      <c r="F6" s="216">
        <f t="shared" ref="F6:F16" si="0">+C6*0.017</f>
        <v>0</v>
      </c>
      <c r="G6" s="139"/>
      <c r="H6" s="152"/>
    </row>
    <row r="7" spans="1:8" ht="15" customHeight="1" x14ac:dyDescent="0.2">
      <c r="A7" s="152"/>
      <c r="B7" s="147" t="s">
        <v>3</v>
      </c>
      <c r="C7" s="140">
        <f>+'Plain Roll Section'!C10</f>
        <v>0</v>
      </c>
      <c r="D7" s="140"/>
      <c r="E7" s="213"/>
      <c r="F7" s="217">
        <f t="shared" si="0"/>
        <v>0</v>
      </c>
      <c r="G7" s="140"/>
      <c r="H7" s="152"/>
    </row>
    <row r="8" spans="1:8" ht="15" customHeight="1" x14ac:dyDescent="0.2">
      <c r="A8" s="152"/>
      <c r="B8" s="147" t="s">
        <v>514</v>
      </c>
      <c r="C8" s="140">
        <f>+'Plain Roll Section'!C11</f>
        <v>0</v>
      </c>
      <c r="D8" s="140"/>
      <c r="E8" s="213"/>
      <c r="F8" s="217">
        <f t="shared" si="0"/>
        <v>0</v>
      </c>
      <c r="G8" s="140"/>
      <c r="H8" s="152"/>
    </row>
    <row r="9" spans="1:8" ht="15" customHeight="1" x14ac:dyDescent="0.2">
      <c r="A9" s="152"/>
      <c r="B9" s="147" t="s">
        <v>4</v>
      </c>
      <c r="C9" s="140">
        <f>+'Plain Roll Section'!C13</f>
        <v>28</v>
      </c>
      <c r="D9" s="140"/>
      <c r="E9" s="213"/>
      <c r="F9" s="217">
        <f t="shared" si="0"/>
        <v>0.47600000000000003</v>
      </c>
      <c r="G9" s="140"/>
      <c r="H9" s="152"/>
    </row>
    <row r="10" spans="1:8" ht="15" customHeight="1" x14ac:dyDescent="0.2">
      <c r="A10" s="152"/>
      <c r="B10" s="147"/>
      <c r="C10" s="140"/>
      <c r="D10" s="140"/>
      <c r="E10" s="213"/>
      <c r="F10" s="217"/>
      <c r="G10" s="140"/>
      <c r="H10" s="152"/>
    </row>
    <row r="11" spans="1:8" ht="15" customHeight="1" x14ac:dyDescent="0.2">
      <c r="A11" s="152"/>
      <c r="B11" s="147" t="s">
        <v>512</v>
      </c>
      <c r="C11" s="140">
        <f>+'Plain Roll Section'!C15</f>
        <v>120</v>
      </c>
      <c r="D11" s="140"/>
      <c r="E11" s="213"/>
      <c r="F11" s="217">
        <f t="shared" si="0"/>
        <v>2.04</v>
      </c>
      <c r="G11" s="140"/>
      <c r="H11" s="152"/>
    </row>
    <row r="12" spans="1:8" ht="15" customHeight="1" x14ac:dyDescent="0.2">
      <c r="A12" s="152"/>
      <c r="B12" s="147" t="s">
        <v>213</v>
      </c>
      <c r="C12" s="140">
        <f>+'Plain Roll Section'!C16</f>
        <v>76</v>
      </c>
      <c r="D12" s="140"/>
      <c r="E12" s="213"/>
      <c r="F12" s="217">
        <f t="shared" si="0"/>
        <v>1.292</v>
      </c>
      <c r="G12" s="140"/>
      <c r="H12" s="152"/>
    </row>
    <row r="13" spans="1:8" ht="15" customHeight="1" x14ac:dyDescent="0.2">
      <c r="A13" s="152"/>
      <c r="B13" s="147" t="s">
        <v>347</v>
      </c>
      <c r="C13" s="140">
        <f>+'Delivery Summary'!X30</f>
        <v>0</v>
      </c>
      <c r="D13" s="140"/>
      <c r="E13" s="213"/>
      <c r="F13" s="217">
        <f t="shared" si="0"/>
        <v>0</v>
      </c>
      <c r="G13" s="140"/>
      <c r="H13" s="152"/>
    </row>
    <row r="14" spans="1:8" ht="15" customHeight="1" x14ac:dyDescent="0.2">
      <c r="A14" s="152"/>
      <c r="B14" s="147" t="s">
        <v>548</v>
      </c>
      <c r="C14" s="825">
        <f>+'Delivery Summary'!X20</f>
        <v>0</v>
      </c>
      <c r="D14" s="140"/>
      <c r="E14" s="213"/>
      <c r="F14" s="217">
        <f>+C14*0.017</f>
        <v>0</v>
      </c>
      <c r="G14" s="140"/>
      <c r="H14" s="152"/>
    </row>
    <row r="15" spans="1:8" ht="15" customHeight="1" x14ac:dyDescent="0.2">
      <c r="A15" s="152"/>
      <c r="B15" s="147" t="s">
        <v>30</v>
      </c>
      <c r="C15" s="140">
        <f>+'Plain Roll Section'!C29</f>
        <v>100</v>
      </c>
      <c r="D15" s="140"/>
      <c r="E15" s="213"/>
      <c r="F15" s="217">
        <f t="shared" si="0"/>
        <v>1.7000000000000002</v>
      </c>
      <c r="G15" s="140"/>
      <c r="H15" s="152"/>
    </row>
    <row r="16" spans="1:8" ht="15" customHeight="1" x14ac:dyDescent="0.2">
      <c r="A16" s="152"/>
      <c r="B16" s="147" t="s">
        <v>37</v>
      </c>
      <c r="C16" s="140">
        <f>+'Plain Roll Section'!C12</f>
        <v>0</v>
      </c>
      <c r="D16" s="140"/>
      <c r="E16" s="213"/>
      <c r="F16" s="217">
        <f t="shared" si="0"/>
        <v>0</v>
      </c>
      <c r="G16" s="140"/>
      <c r="H16" s="152"/>
    </row>
    <row r="17" spans="1:8" ht="15" customHeight="1" x14ac:dyDescent="0.2">
      <c r="A17" s="152"/>
      <c r="B17" s="147" t="s">
        <v>89</v>
      </c>
      <c r="C17" s="140">
        <f>+'Plain Roll Section'!C30</f>
        <v>0</v>
      </c>
      <c r="D17" s="140"/>
      <c r="E17" s="213"/>
      <c r="F17" s="217">
        <f t="shared" ref="F17:F25" si="1">+C17*0.017</f>
        <v>0</v>
      </c>
      <c r="G17" s="140"/>
      <c r="H17" s="152"/>
    </row>
    <row r="18" spans="1:8" ht="15" customHeight="1" x14ac:dyDescent="0.2">
      <c r="A18" s="152"/>
      <c r="B18" s="147" t="s">
        <v>214</v>
      </c>
      <c r="C18" s="140">
        <f>+'Delivery Summary'!X34</f>
        <v>0</v>
      </c>
      <c r="D18" s="140"/>
      <c r="E18" s="213"/>
      <c r="F18" s="217">
        <f t="shared" si="1"/>
        <v>0</v>
      </c>
      <c r="G18" s="140"/>
      <c r="H18" s="152"/>
    </row>
    <row r="19" spans="1:8" ht="15" customHeight="1" x14ac:dyDescent="0.2">
      <c r="A19" s="152"/>
      <c r="B19" s="147" t="s">
        <v>153</v>
      </c>
      <c r="C19" s="140">
        <f>+'Delivery Summary'!X33</f>
        <v>80</v>
      </c>
      <c r="D19" s="140"/>
      <c r="E19" s="213"/>
      <c r="F19" s="217">
        <f t="shared" si="1"/>
        <v>1.36</v>
      </c>
      <c r="G19" s="140"/>
      <c r="H19" s="152"/>
    </row>
    <row r="20" spans="1:8" ht="15" customHeight="1" x14ac:dyDescent="0.25">
      <c r="A20" s="152"/>
      <c r="B20" s="221" t="s">
        <v>197</v>
      </c>
      <c r="C20" s="141">
        <f>+'Delivery Summary'!X21</f>
        <v>0</v>
      </c>
      <c r="D20" s="141">
        <f>+C20</f>
        <v>0</v>
      </c>
      <c r="E20" s="214"/>
      <c r="F20" s="218">
        <f t="shared" si="1"/>
        <v>0</v>
      </c>
      <c r="G20" s="141"/>
      <c r="H20" s="152"/>
    </row>
    <row r="21" spans="1:8" ht="15" customHeight="1" x14ac:dyDescent="0.25">
      <c r="A21" s="152"/>
      <c r="B21" s="221" t="s">
        <v>390</v>
      </c>
      <c r="C21" s="141">
        <f>+'Delivery Summary'!X14</f>
        <v>0</v>
      </c>
      <c r="D21" s="141"/>
      <c r="E21" s="214">
        <f>+C21*25</f>
        <v>0</v>
      </c>
      <c r="F21" s="218">
        <f t="shared" si="1"/>
        <v>0</v>
      </c>
      <c r="G21" s="141"/>
      <c r="H21" s="152"/>
    </row>
    <row r="22" spans="1:8" ht="15" customHeight="1" x14ac:dyDescent="0.25">
      <c r="A22" s="152"/>
      <c r="B22" s="221"/>
      <c r="C22" s="787"/>
      <c r="D22" s="141"/>
      <c r="E22" s="214"/>
      <c r="F22" s="218"/>
      <c r="G22" s="141"/>
      <c r="H22" s="152"/>
    </row>
    <row r="23" spans="1:8" ht="15" customHeight="1" x14ac:dyDescent="0.2">
      <c r="A23" s="152"/>
      <c r="B23" s="148" t="s">
        <v>36</v>
      </c>
      <c r="C23" s="141">
        <f>+'Delivery Summary'!X19</f>
        <v>0</v>
      </c>
      <c r="D23" s="141"/>
      <c r="E23" s="214"/>
      <c r="F23" s="218">
        <f t="shared" si="1"/>
        <v>0</v>
      </c>
      <c r="G23" s="141"/>
      <c r="H23" s="152"/>
    </row>
    <row r="24" spans="1:8" ht="15" customHeight="1" x14ac:dyDescent="0.2">
      <c r="A24" s="152"/>
      <c r="B24" s="149" t="s">
        <v>205</v>
      </c>
      <c r="C24" s="142">
        <f>+'Delivery Summary'!X49</f>
        <v>70</v>
      </c>
      <c r="D24" s="142"/>
      <c r="E24" s="211"/>
      <c r="F24" s="185">
        <f t="shared" si="1"/>
        <v>1.1900000000000002</v>
      </c>
      <c r="G24" s="142"/>
      <c r="H24" s="152"/>
    </row>
    <row r="25" spans="1:8" ht="15" customHeight="1" x14ac:dyDescent="0.2">
      <c r="A25" s="152"/>
      <c r="B25" s="149" t="s">
        <v>206</v>
      </c>
      <c r="C25" s="142">
        <f>+'Delivery Summary'!X50</f>
        <v>40</v>
      </c>
      <c r="D25" s="142"/>
      <c r="E25" s="211"/>
      <c r="F25" s="185">
        <f t="shared" si="1"/>
        <v>0.68</v>
      </c>
      <c r="G25" s="142"/>
      <c r="H25" s="152"/>
    </row>
    <row r="26" spans="1:8" ht="15" customHeight="1" x14ac:dyDescent="0.2">
      <c r="A26" s="152"/>
      <c r="B26" s="149" t="s">
        <v>207</v>
      </c>
      <c r="C26" s="142">
        <f>+'Delivery Summary'!X65</f>
        <v>0</v>
      </c>
      <c r="D26" s="142"/>
      <c r="E26" s="211"/>
      <c r="F26" s="220" t="s">
        <v>235</v>
      </c>
      <c r="G26" s="142">
        <f t="shared" ref="G26:G31" si="2">+C26*0.02</f>
        <v>0</v>
      </c>
      <c r="H26" s="152"/>
    </row>
    <row r="27" spans="1:8" ht="15" customHeight="1" x14ac:dyDescent="0.2">
      <c r="A27" s="152"/>
      <c r="B27" s="149" t="s">
        <v>77</v>
      </c>
      <c r="C27" s="142">
        <f>+'Delivery Summary'!X66</f>
        <v>0</v>
      </c>
      <c r="D27" s="142"/>
      <c r="E27" s="211"/>
      <c r="F27" s="220" t="s">
        <v>235</v>
      </c>
      <c r="G27" s="142">
        <f t="shared" si="2"/>
        <v>0</v>
      </c>
      <c r="H27" s="152"/>
    </row>
    <row r="28" spans="1:8" ht="15" customHeight="1" x14ac:dyDescent="0.2">
      <c r="A28" s="152"/>
      <c r="B28" s="149" t="s">
        <v>529</v>
      </c>
      <c r="C28" s="142">
        <f>+'Delivery Summary'!X67</f>
        <v>0</v>
      </c>
      <c r="D28" s="142"/>
      <c r="E28" s="211"/>
      <c r="F28" s="220" t="s">
        <v>235</v>
      </c>
      <c r="G28" s="142">
        <f t="shared" si="2"/>
        <v>0</v>
      </c>
      <c r="H28" s="152"/>
    </row>
    <row r="29" spans="1:8" ht="15" customHeight="1" x14ac:dyDescent="0.2">
      <c r="A29" s="152"/>
      <c r="B29" s="149" t="s">
        <v>41</v>
      </c>
      <c r="C29" s="142">
        <f>+'Delivery Summary'!X68</f>
        <v>110</v>
      </c>
      <c r="D29" s="142"/>
      <c r="E29" s="211"/>
      <c r="F29" s="220" t="s">
        <v>235</v>
      </c>
      <c r="G29" s="142">
        <f t="shared" si="2"/>
        <v>2.2000000000000002</v>
      </c>
      <c r="H29" s="152"/>
    </row>
    <row r="30" spans="1:8" ht="15" customHeight="1" x14ac:dyDescent="0.2">
      <c r="A30" s="152"/>
      <c r="B30" s="149" t="s">
        <v>208</v>
      </c>
      <c r="C30" s="142">
        <f>+'Delivery Summary'!X69</f>
        <v>0</v>
      </c>
      <c r="D30" s="142"/>
      <c r="E30" s="211"/>
      <c r="F30" s="220" t="s">
        <v>235</v>
      </c>
      <c r="G30" s="142">
        <f t="shared" si="2"/>
        <v>0</v>
      </c>
      <c r="H30" s="152"/>
    </row>
    <row r="31" spans="1:8" ht="15" customHeight="1" x14ac:dyDescent="0.2">
      <c r="A31" s="152"/>
      <c r="B31" s="149" t="s">
        <v>42</v>
      </c>
      <c r="C31" s="142">
        <f>+'Delivery Summary'!X71</f>
        <v>235</v>
      </c>
      <c r="D31" s="142"/>
      <c r="E31" s="211"/>
      <c r="F31" s="220" t="s">
        <v>235</v>
      </c>
      <c r="G31" s="142">
        <f t="shared" si="2"/>
        <v>4.7</v>
      </c>
      <c r="H31" s="152"/>
    </row>
    <row r="32" spans="1:8" ht="15" customHeight="1" x14ac:dyDescent="0.2">
      <c r="A32" s="152"/>
      <c r="B32" s="145"/>
      <c r="C32" s="142"/>
      <c r="D32" s="142"/>
      <c r="E32" s="211"/>
      <c r="F32" s="185"/>
      <c r="G32" s="142"/>
      <c r="H32" s="152"/>
    </row>
    <row r="33" spans="1:14" ht="15" customHeight="1" x14ac:dyDescent="0.2">
      <c r="A33" s="152"/>
      <c r="B33" s="145"/>
      <c r="C33" s="142"/>
      <c r="D33" s="142"/>
      <c r="E33" s="211"/>
      <c r="F33" s="185"/>
      <c r="G33" s="142"/>
      <c r="H33" s="152"/>
    </row>
    <row r="34" spans="1:14" ht="15" customHeight="1" thickBot="1" x14ac:dyDescent="0.25">
      <c r="A34" s="152"/>
      <c r="B34" s="150" t="s">
        <v>39</v>
      </c>
      <c r="C34" s="144"/>
      <c r="D34" s="144"/>
      <c r="E34" s="215"/>
      <c r="F34" s="219">
        <v>2</v>
      </c>
      <c r="G34" s="143">
        <v>0</v>
      </c>
      <c r="H34" s="152"/>
    </row>
    <row r="35" spans="1:14" ht="31.5" customHeight="1" thickBot="1" x14ac:dyDescent="0.3">
      <c r="A35" s="152"/>
      <c r="B35" s="151" t="s">
        <v>29</v>
      </c>
      <c r="C35" s="153">
        <f>SUM(C16:C34)</f>
        <v>535</v>
      </c>
      <c r="D35" s="56">
        <f>SUM(D16:D23)</f>
        <v>0</v>
      </c>
      <c r="E35" s="153">
        <f>SUM(E16:E23)</f>
        <v>0</v>
      </c>
      <c r="F35" s="222">
        <f>SUM(F6:F34)*33</f>
        <v>354.35399999999998</v>
      </c>
      <c r="G35" s="154">
        <f>SUM(G26:G34)</f>
        <v>6.9</v>
      </c>
      <c r="H35" s="152"/>
      <c r="J35" s="1463" t="s">
        <v>411</v>
      </c>
      <c r="K35" s="1464"/>
      <c r="L35" s="1464"/>
      <c r="M35" s="1464"/>
      <c r="N35" s="1465"/>
    </row>
    <row r="36" spans="1:14" ht="15" customHeight="1" x14ac:dyDescent="0.2">
      <c r="A36" s="152"/>
      <c r="B36" s="152"/>
      <c r="C36" s="152"/>
      <c r="D36" s="152"/>
      <c r="E36" s="152"/>
      <c r="F36" s="152"/>
      <c r="G36" s="152"/>
      <c r="H36" s="152"/>
    </row>
  </sheetData>
  <sheetProtection selectLockedCells="1"/>
  <mergeCells count="8">
    <mergeCell ref="J35:N35"/>
    <mergeCell ref="B3:C3"/>
    <mergeCell ref="B4:B5"/>
    <mergeCell ref="C4:C5"/>
    <mergeCell ref="D4:D5"/>
    <mergeCell ref="F4:F5"/>
    <mergeCell ref="E4:E5"/>
    <mergeCell ref="G4:G5"/>
  </mergeCells>
  <pageMargins left="0.7" right="0.7" top="0.75" bottom="0.75" header="0.3" footer="0.3"/>
  <pageSetup paperSize="9" orientation="portrait" r:id="rId1"/>
  <headerFooter>
    <oddFooter>&amp;C&amp;"Cambria,Italic"&amp;B&amp;10This File Was Prepared by LViraj on &amp;D at &amp;T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A2:CF84"/>
  <sheetViews>
    <sheetView showGridLines="0" zoomScale="90" zoomScaleNormal="90" workbookViewId="0">
      <pane xSplit="2" topLeftCell="C1" activePane="topRight" state="frozen"/>
      <selection activeCell="D19" sqref="D19"/>
      <selection pane="topRight" activeCell="F4" sqref="F4"/>
    </sheetView>
  </sheetViews>
  <sheetFormatPr defaultColWidth="0" defaultRowHeight="14.25" x14ac:dyDescent="0.2"/>
  <cols>
    <col min="1" max="1" width="2.7109375" style="2" customWidth="1"/>
    <col min="2" max="2" width="28.28515625" style="2" customWidth="1"/>
    <col min="3" max="3" width="10.7109375" style="334" customWidth="1"/>
    <col min="4" max="8" width="11.7109375" style="334" customWidth="1"/>
    <col min="9" max="10" width="10.7109375" style="334" customWidth="1"/>
    <col min="11" max="11" width="11.7109375" style="334" customWidth="1"/>
    <col min="12" max="15" width="10.7109375" style="334" customWidth="1"/>
    <col min="16" max="20" width="11.7109375" style="334" customWidth="1"/>
    <col min="21" max="26" width="10.7109375" style="334" customWidth="1"/>
    <col min="27" max="27" width="11.7109375" style="334" customWidth="1"/>
    <col min="28" max="32" width="10.7109375" style="334" customWidth="1"/>
    <col min="33" max="33" width="11.7109375" style="334" customWidth="1"/>
    <col min="34" max="34" width="16.7109375" style="334" customWidth="1"/>
    <col min="35" max="46" width="16.7109375" style="334" hidden="1" customWidth="1"/>
    <col min="47" max="47" width="16.7109375" style="55" hidden="1" customWidth="1"/>
    <col min="48" max="48" width="2.7109375" style="2" hidden="1" customWidth="1"/>
    <col min="49" max="55" width="9.28515625" style="2" hidden="1" customWidth="1"/>
    <col min="56" max="60" width="0" style="2" hidden="1" customWidth="1"/>
    <col min="61" max="68" width="9.28515625" style="2" hidden="1" customWidth="1"/>
    <col min="69" max="69" width="0" style="2" hidden="1" customWidth="1"/>
    <col min="70" max="84" width="9.28515625" style="2" hidden="1" customWidth="1"/>
    <col min="85" max="16384" width="8.85546875" style="2" hidden="1"/>
  </cols>
  <sheetData>
    <row r="2" spans="2:47" s="493" customFormat="1" ht="60" customHeight="1" thickBot="1" x14ac:dyDescent="0.35">
      <c r="B2" s="496" t="s">
        <v>311</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c r="AU2" s="495"/>
    </row>
    <row r="3" spans="2:47" ht="20.100000000000001" customHeight="1" x14ac:dyDescent="0.2">
      <c r="B3" s="624" t="s">
        <v>312</v>
      </c>
    </row>
    <row r="4" spans="2:47" ht="20.100000000000001" customHeight="1" thickBot="1" x14ac:dyDescent="0.25">
      <c r="B4" s="805" t="s">
        <v>797</v>
      </c>
      <c r="I4" s="651"/>
      <c r="J4" s="651"/>
      <c r="L4" s="651"/>
      <c r="M4" s="651"/>
    </row>
    <row r="5" spans="2:47" ht="8.1" customHeight="1" thickBot="1" x14ac:dyDescent="0.25"/>
    <row r="6" spans="2:47" s="7" customFormat="1" ht="50.1" customHeight="1" thickBot="1" x14ac:dyDescent="0.3">
      <c r="B6" s="335" t="s">
        <v>313</v>
      </c>
      <c r="C6" s="336" t="s">
        <v>314</v>
      </c>
      <c r="D6" s="336" t="s">
        <v>315</v>
      </c>
      <c r="E6" s="336" t="s">
        <v>255</v>
      </c>
      <c r="F6" s="337" t="s">
        <v>765</v>
      </c>
      <c r="G6" s="337" t="s">
        <v>316</v>
      </c>
      <c r="H6" s="337" t="s">
        <v>317</v>
      </c>
      <c r="I6" s="337" t="s">
        <v>59</v>
      </c>
      <c r="J6" s="337" t="s">
        <v>80</v>
      </c>
      <c r="K6" s="337" t="s">
        <v>220</v>
      </c>
      <c r="L6" s="337" t="s">
        <v>79</v>
      </c>
      <c r="M6" s="337" t="s">
        <v>732</v>
      </c>
      <c r="N6" s="337" t="s">
        <v>36</v>
      </c>
      <c r="O6" s="800" t="s">
        <v>347</v>
      </c>
      <c r="P6" s="336" t="s">
        <v>534</v>
      </c>
      <c r="Q6" s="337" t="s">
        <v>390</v>
      </c>
      <c r="R6" s="337" t="s">
        <v>512</v>
      </c>
      <c r="S6" s="800" t="s">
        <v>528</v>
      </c>
      <c r="T6" s="337" t="s">
        <v>548</v>
      </c>
      <c r="U6" s="337" t="s">
        <v>318</v>
      </c>
      <c r="V6" s="337" t="s">
        <v>532</v>
      </c>
      <c r="W6" s="337" t="s">
        <v>383</v>
      </c>
      <c r="X6" s="337" t="s">
        <v>533</v>
      </c>
      <c r="Y6" s="337" t="s">
        <v>89</v>
      </c>
      <c r="Z6" s="337" t="s">
        <v>514</v>
      </c>
      <c r="AA6" s="337" t="s">
        <v>464</v>
      </c>
      <c r="AB6" s="337" t="s">
        <v>482</v>
      </c>
      <c r="AC6" s="337" t="s">
        <v>569</v>
      </c>
      <c r="AD6" s="337" t="s">
        <v>663</v>
      </c>
      <c r="AE6" s="337" t="s">
        <v>719</v>
      </c>
      <c r="AF6" s="337" t="s">
        <v>590</v>
      </c>
      <c r="AG6" s="337" t="s">
        <v>29</v>
      </c>
    </row>
    <row r="7" spans="2:47" s="338" customFormat="1" ht="21" thickBot="1" x14ac:dyDescent="0.3">
      <c r="B7" s="339" t="s">
        <v>1</v>
      </c>
      <c r="C7" s="340"/>
      <c r="D7" s="341"/>
      <c r="E7" s="342"/>
      <c r="F7" s="342"/>
      <c r="G7" s="342"/>
      <c r="H7" s="342"/>
      <c r="I7" s="342"/>
      <c r="J7" s="342"/>
      <c r="K7" s="342"/>
      <c r="L7" s="342"/>
      <c r="M7" s="342"/>
      <c r="N7" s="342"/>
      <c r="O7" s="342"/>
      <c r="P7" s="341"/>
      <c r="Q7" s="342"/>
      <c r="R7" s="342"/>
      <c r="S7" s="342"/>
      <c r="T7" s="342"/>
      <c r="U7" s="342"/>
      <c r="V7" s="342"/>
      <c r="W7" s="342"/>
      <c r="X7" s="342"/>
      <c r="Y7" s="342"/>
      <c r="Z7" s="342"/>
      <c r="AA7" s="342"/>
      <c r="AB7" s="342"/>
      <c r="AC7" s="342"/>
      <c r="AD7" s="342"/>
      <c r="AE7" s="342"/>
      <c r="AF7" s="342"/>
      <c r="AG7" s="342"/>
    </row>
    <row r="8" spans="2:47" ht="20.100000000000001" customHeight="1" x14ac:dyDescent="0.25">
      <c r="B8" s="343" t="s">
        <v>23</v>
      </c>
      <c r="C8" s="344">
        <v>312</v>
      </c>
      <c r="D8" s="344">
        <v>400</v>
      </c>
      <c r="E8" s="344">
        <v>75</v>
      </c>
      <c r="F8" s="345">
        <v>18.8</v>
      </c>
      <c r="G8" s="345">
        <v>200</v>
      </c>
      <c r="H8" s="345">
        <v>400</v>
      </c>
      <c r="I8" s="345">
        <v>28</v>
      </c>
      <c r="J8" s="345">
        <v>28</v>
      </c>
      <c r="K8" s="345">
        <v>15</v>
      </c>
      <c r="L8" s="345">
        <v>30</v>
      </c>
      <c r="M8" s="345">
        <f>L8/2</f>
        <v>15</v>
      </c>
      <c r="N8" s="345">
        <v>37</v>
      </c>
      <c r="O8" s="634">
        <v>30.83</v>
      </c>
      <c r="P8" s="634">
        <v>30.83</v>
      </c>
      <c r="Q8" s="345">
        <v>37</v>
      </c>
      <c r="R8" s="345">
        <v>37</v>
      </c>
      <c r="S8" s="345">
        <v>37</v>
      </c>
      <c r="T8" s="345">
        <v>37</v>
      </c>
      <c r="U8" s="345">
        <v>37</v>
      </c>
      <c r="V8" s="345">
        <v>37</v>
      </c>
      <c r="W8" s="345">
        <v>37</v>
      </c>
      <c r="X8" s="345">
        <v>37</v>
      </c>
      <c r="Y8" s="633">
        <v>30.833333333333336</v>
      </c>
      <c r="Z8" s="633">
        <v>30.833333333333336</v>
      </c>
      <c r="AA8" s="344">
        <v>80</v>
      </c>
      <c r="AB8" s="345">
        <v>37</v>
      </c>
      <c r="AC8" s="345">
        <v>100</v>
      </c>
      <c r="AD8" s="345">
        <v>21.5</v>
      </c>
      <c r="AE8" s="345">
        <v>37</v>
      </c>
      <c r="AF8" s="344">
        <v>135</v>
      </c>
      <c r="AG8" s="346">
        <f>SUM(C8:AF8)</f>
        <v>2388.6266666666661</v>
      </c>
      <c r="AH8" s="2"/>
      <c r="AI8" s="2"/>
      <c r="AJ8" s="2"/>
      <c r="AK8" s="2"/>
      <c r="AL8" s="2"/>
      <c r="AM8" s="2"/>
      <c r="AN8" s="2"/>
      <c r="AO8" s="2"/>
      <c r="AP8" s="2"/>
      <c r="AQ8" s="2"/>
      <c r="AR8" s="2"/>
      <c r="AS8" s="2"/>
      <c r="AT8" s="2"/>
      <c r="AU8" s="2"/>
    </row>
    <row r="9" spans="2:47" ht="20.100000000000001" customHeight="1" x14ac:dyDescent="0.25">
      <c r="B9" s="347" t="s">
        <v>319</v>
      </c>
      <c r="C9" s="348"/>
      <c r="D9" s="348"/>
      <c r="E9" s="348">
        <v>30</v>
      </c>
      <c r="F9" s="349">
        <v>7.5</v>
      </c>
      <c r="G9" s="349"/>
      <c r="H9" s="349"/>
      <c r="I9" s="349"/>
      <c r="J9" s="349"/>
      <c r="K9" s="349"/>
      <c r="L9" s="349"/>
      <c r="M9" s="349"/>
      <c r="N9" s="349"/>
      <c r="O9" s="349"/>
      <c r="P9" s="348"/>
      <c r="Q9" s="349"/>
      <c r="R9" s="349"/>
      <c r="S9" s="349"/>
      <c r="T9" s="349"/>
      <c r="U9" s="349"/>
      <c r="V9" s="349"/>
      <c r="W9" s="349"/>
      <c r="X9" s="349"/>
      <c r="Y9" s="349"/>
      <c r="Z9" s="349"/>
      <c r="AA9" s="348"/>
      <c r="AB9" s="349"/>
      <c r="AC9" s="349"/>
      <c r="AD9" s="349"/>
      <c r="AE9" s="349"/>
      <c r="AF9" s="348"/>
      <c r="AG9" s="350">
        <f t="shared" ref="AG9:AG25" si="0">SUM(C9:AF9)</f>
        <v>37.5</v>
      </c>
      <c r="AH9" s="2"/>
      <c r="AI9" s="2"/>
      <c r="AJ9" s="2"/>
      <c r="AK9" s="2"/>
      <c r="AL9" s="2"/>
      <c r="AM9" s="2"/>
      <c r="AN9" s="2"/>
      <c r="AO9" s="2"/>
      <c r="AP9" s="2"/>
      <c r="AQ9" s="2"/>
      <c r="AR9" s="2"/>
      <c r="AS9" s="2"/>
      <c r="AT9" s="2"/>
      <c r="AU9" s="2"/>
    </row>
    <row r="10" spans="2:47" ht="20.100000000000001" customHeight="1" x14ac:dyDescent="0.25">
      <c r="B10" s="347" t="s">
        <v>24</v>
      </c>
      <c r="C10" s="348">
        <v>1.9</v>
      </c>
      <c r="D10" s="348">
        <v>2.8</v>
      </c>
      <c r="E10" s="348">
        <v>1.5</v>
      </c>
      <c r="F10" s="349">
        <v>0.5</v>
      </c>
      <c r="G10" s="349">
        <v>7.9</v>
      </c>
      <c r="H10" s="349">
        <v>2.8</v>
      </c>
      <c r="I10" s="349">
        <v>0.56000000000000005</v>
      </c>
      <c r="J10" s="349">
        <v>0.56000000000000005</v>
      </c>
      <c r="K10" s="349"/>
      <c r="L10" s="349">
        <v>0.6</v>
      </c>
      <c r="M10" s="349">
        <f t="shared" ref="M10:M11" si="1">L10/2</f>
        <v>0.3</v>
      </c>
      <c r="N10" s="625">
        <f t="shared" ref="N10" si="2">+(N8/100)*1.48</f>
        <v>0.54759999999999998</v>
      </c>
      <c r="O10" s="625">
        <v>0.31</v>
      </c>
      <c r="P10" s="631">
        <v>0.31</v>
      </c>
      <c r="Q10" s="625">
        <v>0.37</v>
      </c>
      <c r="R10" s="625">
        <v>0.37</v>
      </c>
      <c r="S10" s="625">
        <v>0.37</v>
      </c>
      <c r="T10" s="625">
        <v>0.37</v>
      </c>
      <c r="U10" s="625">
        <v>0.37</v>
      </c>
      <c r="V10" s="625">
        <v>0.37</v>
      </c>
      <c r="W10" s="625">
        <v>0.37</v>
      </c>
      <c r="X10" s="625">
        <v>0.37</v>
      </c>
      <c r="Y10" s="625">
        <v>0.31</v>
      </c>
      <c r="Z10" s="625">
        <v>0.31</v>
      </c>
      <c r="AA10" s="348">
        <v>0.32</v>
      </c>
      <c r="AB10" s="625">
        <v>0.37</v>
      </c>
      <c r="AC10" s="349">
        <v>4</v>
      </c>
      <c r="AD10" s="625">
        <v>0.21</v>
      </c>
      <c r="AE10" s="625">
        <v>0.37</v>
      </c>
      <c r="AF10" s="348">
        <v>0.54</v>
      </c>
      <c r="AG10" s="350">
        <f t="shared" si="0"/>
        <v>29.977600000000002</v>
      </c>
      <c r="AH10" s="2"/>
      <c r="AI10" s="2"/>
      <c r="AJ10" s="2"/>
      <c r="AK10" s="2"/>
      <c r="AL10" s="2"/>
      <c r="AM10" s="2"/>
      <c r="AN10" s="2"/>
      <c r="AO10" s="2"/>
      <c r="AP10" s="2"/>
      <c r="AQ10" s="2"/>
      <c r="AR10" s="2"/>
      <c r="AS10" s="2"/>
      <c r="AT10" s="2"/>
      <c r="AU10" s="2"/>
    </row>
    <row r="11" spans="2:47" ht="20.100000000000001" customHeight="1" x14ac:dyDescent="0.25">
      <c r="B11" s="351" t="s">
        <v>181</v>
      </c>
      <c r="C11" s="352"/>
      <c r="D11" s="352"/>
      <c r="E11" s="352">
        <v>3</v>
      </c>
      <c r="F11" s="353">
        <v>1</v>
      </c>
      <c r="G11" s="353">
        <v>45.83</v>
      </c>
      <c r="H11" s="353"/>
      <c r="I11" s="353">
        <v>7</v>
      </c>
      <c r="J11" s="353">
        <v>7</v>
      </c>
      <c r="K11" s="353">
        <v>10</v>
      </c>
      <c r="L11" s="353">
        <v>7.5</v>
      </c>
      <c r="M11" s="353">
        <f t="shared" si="1"/>
        <v>3.75</v>
      </c>
      <c r="N11" s="625">
        <v>2.96</v>
      </c>
      <c r="O11" s="625">
        <v>2.4700000000000002</v>
      </c>
      <c r="P11" s="631">
        <v>2.4700000000000002</v>
      </c>
      <c r="Q11" s="625">
        <v>2.96</v>
      </c>
      <c r="R11" s="625">
        <v>2.96</v>
      </c>
      <c r="S11" s="625">
        <v>2.96</v>
      </c>
      <c r="T11" s="625">
        <v>2.96</v>
      </c>
      <c r="U11" s="625">
        <v>2.96</v>
      </c>
      <c r="V11" s="625">
        <v>2.96</v>
      </c>
      <c r="W11" s="625">
        <v>2.96</v>
      </c>
      <c r="X11" s="625">
        <v>2.96</v>
      </c>
      <c r="Y11" s="625">
        <v>2.4700000000000002</v>
      </c>
      <c r="Z11" s="625">
        <v>2.4700000000000002</v>
      </c>
      <c r="AA11" s="352"/>
      <c r="AB11" s="625">
        <v>2.96</v>
      </c>
      <c r="AC11" s="349">
        <v>25</v>
      </c>
      <c r="AD11" s="625">
        <v>1.72</v>
      </c>
      <c r="AE11" s="625">
        <v>2.96</v>
      </c>
      <c r="AF11" s="352"/>
      <c r="AG11" s="354">
        <f t="shared" si="0"/>
        <v>154.23999999999995</v>
      </c>
      <c r="AH11" s="2"/>
      <c r="AI11" s="2"/>
      <c r="AJ11" s="2"/>
      <c r="AK11" s="2"/>
      <c r="AL11" s="2"/>
      <c r="AM11" s="2"/>
      <c r="AN11" s="2"/>
      <c r="AO11" s="2"/>
      <c r="AP11" s="2"/>
      <c r="AQ11" s="2"/>
      <c r="AR11" s="2"/>
      <c r="AS11" s="2"/>
      <c r="AT11" s="2"/>
      <c r="AU11" s="2"/>
    </row>
    <row r="12" spans="2:47" ht="20.100000000000001" customHeight="1" x14ac:dyDescent="0.25">
      <c r="B12" s="351" t="s">
        <v>339</v>
      </c>
      <c r="C12" s="352">
        <v>9.5</v>
      </c>
      <c r="D12" s="352">
        <v>10</v>
      </c>
      <c r="E12" s="352"/>
      <c r="F12" s="353"/>
      <c r="G12" s="353"/>
      <c r="H12" s="353">
        <v>10</v>
      </c>
      <c r="I12" s="353"/>
      <c r="J12" s="353"/>
      <c r="K12" s="353"/>
      <c r="L12" s="353"/>
      <c r="M12" s="353"/>
      <c r="N12" s="626"/>
      <c r="O12" s="626"/>
      <c r="P12" s="632"/>
      <c r="Q12" s="626"/>
      <c r="R12" s="626"/>
      <c r="S12" s="626"/>
      <c r="T12" s="626"/>
      <c r="U12" s="626"/>
      <c r="V12" s="626"/>
      <c r="W12" s="626"/>
      <c r="X12" s="626"/>
      <c r="Y12" s="626"/>
      <c r="Z12" s="626"/>
      <c r="AA12" s="352">
        <v>2.4</v>
      </c>
      <c r="AB12" s="626"/>
      <c r="AC12" s="353"/>
      <c r="AD12" s="626"/>
      <c r="AE12" s="626"/>
      <c r="AF12" s="352">
        <v>4</v>
      </c>
      <c r="AG12" s="354">
        <f t="shared" si="0"/>
        <v>35.9</v>
      </c>
      <c r="AH12" s="2"/>
      <c r="AI12" s="2"/>
      <c r="AJ12" s="2"/>
      <c r="AK12" s="2"/>
      <c r="AL12" s="2"/>
      <c r="AM12" s="2"/>
      <c r="AN12" s="2"/>
      <c r="AO12" s="2"/>
      <c r="AP12" s="2"/>
      <c r="AQ12" s="2"/>
      <c r="AR12" s="2"/>
      <c r="AS12" s="2"/>
      <c r="AT12" s="2"/>
      <c r="AU12" s="2"/>
    </row>
    <row r="13" spans="2:47" ht="20.100000000000001" customHeight="1" x14ac:dyDescent="0.25">
      <c r="B13" s="351" t="s">
        <v>340</v>
      </c>
      <c r="C13" s="352"/>
      <c r="D13" s="352">
        <v>4</v>
      </c>
      <c r="E13" s="352"/>
      <c r="F13" s="353"/>
      <c r="G13" s="353"/>
      <c r="H13" s="353">
        <v>4</v>
      </c>
      <c r="I13" s="353"/>
      <c r="J13" s="353"/>
      <c r="K13" s="353"/>
      <c r="L13" s="353"/>
      <c r="M13" s="353"/>
      <c r="N13" s="626"/>
      <c r="O13" s="626"/>
      <c r="P13" s="632"/>
      <c r="Q13" s="626"/>
      <c r="R13" s="626"/>
      <c r="S13" s="626"/>
      <c r="T13" s="626"/>
      <c r="U13" s="626"/>
      <c r="V13" s="626"/>
      <c r="W13" s="626"/>
      <c r="X13" s="626"/>
      <c r="Y13" s="626"/>
      <c r="Z13" s="626"/>
      <c r="AA13" s="352"/>
      <c r="AB13" s="626"/>
      <c r="AC13" s="353"/>
      <c r="AD13" s="626"/>
      <c r="AE13" s="626"/>
      <c r="AF13" s="352"/>
      <c r="AG13" s="354">
        <f t="shared" si="0"/>
        <v>8</v>
      </c>
      <c r="AH13" s="2"/>
      <c r="AI13" s="2"/>
      <c r="AJ13" s="2"/>
      <c r="AK13" s="2"/>
      <c r="AL13" s="2"/>
      <c r="AM13" s="2"/>
      <c r="AN13" s="2"/>
      <c r="AO13" s="2"/>
      <c r="AP13" s="2"/>
      <c r="AQ13" s="2"/>
      <c r="AR13" s="2"/>
      <c r="AS13" s="2"/>
      <c r="AT13" s="2"/>
      <c r="AU13" s="2"/>
    </row>
    <row r="14" spans="2:47" ht="20.100000000000001" customHeight="1" x14ac:dyDescent="0.25">
      <c r="B14" s="351" t="s">
        <v>320</v>
      </c>
      <c r="C14" s="352"/>
      <c r="D14" s="352">
        <v>0.8</v>
      </c>
      <c r="E14" s="352">
        <v>0.23</v>
      </c>
      <c r="F14" s="353">
        <v>0.1</v>
      </c>
      <c r="G14" s="353">
        <v>0.42</v>
      </c>
      <c r="H14" s="353">
        <v>0.8</v>
      </c>
      <c r="I14" s="353"/>
      <c r="J14" s="353"/>
      <c r="K14" s="353"/>
      <c r="L14" s="353"/>
      <c r="M14" s="353"/>
      <c r="N14" s="626"/>
      <c r="O14" s="626"/>
      <c r="P14" s="632"/>
      <c r="Q14" s="626"/>
      <c r="R14" s="626"/>
      <c r="S14" s="626"/>
      <c r="T14" s="626"/>
      <c r="U14" s="626"/>
      <c r="V14" s="626"/>
      <c r="W14" s="626"/>
      <c r="X14" s="626"/>
      <c r="Y14" s="626"/>
      <c r="Z14" s="626"/>
      <c r="AA14" s="352"/>
      <c r="AB14" s="626"/>
      <c r="AC14" s="353">
        <v>0.21</v>
      </c>
      <c r="AD14" s="626"/>
      <c r="AE14" s="626"/>
      <c r="AF14" s="352"/>
      <c r="AG14" s="354">
        <f t="shared" si="0"/>
        <v>2.56</v>
      </c>
      <c r="AH14" s="2"/>
      <c r="AI14" s="2"/>
      <c r="AJ14" s="2"/>
      <c r="AK14" s="2"/>
      <c r="AL14" s="2"/>
      <c r="AM14" s="2"/>
      <c r="AN14" s="2"/>
      <c r="AO14" s="2"/>
      <c r="AP14" s="2"/>
      <c r="AQ14" s="2"/>
      <c r="AR14" s="2"/>
      <c r="AS14" s="2"/>
      <c r="AT14" s="2"/>
      <c r="AU14" s="2"/>
    </row>
    <row r="15" spans="2:47" ht="20.100000000000001" customHeight="1" x14ac:dyDescent="0.25">
      <c r="B15" s="351" t="s">
        <v>321</v>
      </c>
      <c r="C15" s="352"/>
      <c r="D15" s="352">
        <v>2.4</v>
      </c>
      <c r="E15" s="352">
        <v>0.23</v>
      </c>
      <c r="F15" s="353">
        <v>0.1</v>
      </c>
      <c r="G15" s="353"/>
      <c r="H15" s="353">
        <v>2.4</v>
      </c>
      <c r="I15" s="353"/>
      <c r="J15" s="353"/>
      <c r="K15" s="353"/>
      <c r="L15" s="353"/>
      <c r="M15" s="353"/>
      <c r="N15" s="626"/>
      <c r="O15" s="626"/>
      <c r="P15" s="632"/>
      <c r="Q15" s="626"/>
      <c r="R15" s="626"/>
      <c r="S15" s="626"/>
      <c r="T15" s="626"/>
      <c r="U15" s="626"/>
      <c r="V15" s="626"/>
      <c r="W15" s="626"/>
      <c r="X15" s="626"/>
      <c r="Y15" s="626"/>
      <c r="Z15" s="626"/>
      <c r="AA15" s="352"/>
      <c r="AB15" s="626"/>
      <c r="AC15" s="353"/>
      <c r="AD15" s="626"/>
      <c r="AE15" s="626"/>
      <c r="AF15" s="352"/>
      <c r="AG15" s="354">
        <f t="shared" si="0"/>
        <v>5.13</v>
      </c>
      <c r="AH15" s="2"/>
      <c r="AI15" s="2"/>
      <c r="AJ15" s="2"/>
      <c r="AK15" s="2"/>
      <c r="AL15" s="2"/>
      <c r="AM15" s="2"/>
      <c r="AN15" s="2"/>
      <c r="AO15" s="2"/>
      <c r="AP15" s="2"/>
      <c r="AQ15" s="2"/>
      <c r="AR15" s="2"/>
      <c r="AS15" s="2"/>
      <c r="AT15" s="2"/>
      <c r="AU15" s="2"/>
    </row>
    <row r="16" spans="2:47" ht="20.100000000000001" customHeight="1" x14ac:dyDescent="0.25">
      <c r="B16" s="351" t="s">
        <v>322</v>
      </c>
      <c r="C16" s="352"/>
      <c r="D16" s="352"/>
      <c r="E16" s="352"/>
      <c r="F16" s="353"/>
      <c r="G16" s="353"/>
      <c r="H16" s="353"/>
      <c r="I16" s="353"/>
      <c r="J16" s="353"/>
      <c r="K16" s="353">
        <v>100</v>
      </c>
      <c r="L16" s="353"/>
      <c r="M16" s="353"/>
      <c r="N16" s="626"/>
      <c r="O16" s="626"/>
      <c r="P16" s="632"/>
      <c r="Q16" s="626"/>
      <c r="R16" s="626"/>
      <c r="S16" s="626"/>
      <c r="T16" s="626"/>
      <c r="U16" s="626"/>
      <c r="V16" s="626"/>
      <c r="W16" s="626"/>
      <c r="X16" s="626"/>
      <c r="Y16" s="626"/>
      <c r="Z16" s="626"/>
      <c r="AA16" s="352"/>
      <c r="AB16" s="626"/>
      <c r="AC16" s="353"/>
      <c r="AD16" s="626"/>
      <c r="AE16" s="626"/>
      <c r="AF16" s="352"/>
      <c r="AG16" s="354">
        <f t="shared" si="0"/>
        <v>100</v>
      </c>
      <c r="AH16" s="2"/>
      <c r="AI16" s="2"/>
      <c r="AJ16" s="2"/>
      <c r="AK16" s="2"/>
      <c r="AL16" s="2"/>
      <c r="AM16" s="2"/>
      <c r="AN16" s="2"/>
      <c r="AO16" s="2"/>
      <c r="AP16" s="2"/>
      <c r="AQ16" s="2"/>
      <c r="AR16" s="2"/>
      <c r="AS16" s="2"/>
      <c r="AT16" s="2"/>
      <c r="AU16" s="2"/>
    </row>
    <row r="17" spans="2:47" ht="20.100000000000001" customHeight="1" x14ac:dyDescent="0.25">
      <c r="B17" s="351" t="s">
        <v>82</v>
      </c>
      <c r="C17" s="352">
        <v>12.5</v>
      </c>
      <c r="D17" s="352">
        <v>16</v>
      </c>
      <c r="E17" s="352"/>
      <c r="F17" s="353"/>
      <c r="G17" s="353">
        <v>58.33</v>
      </c>
      <c r="H17" s="353">
        <v>16</v>
      </c>
      <c r="I17" s="353">
        <v>7</v>
      </c>
      <c r="J17" s="353">
        <v>7</v>
      </c>
      <c r="K17" s="353">
        <v>15</v>
      </c>
      <c r="L17" s="353">
        <v>7.5</v>
      </c>
      <c r="M17" s="353">
        <f>L17/2</f>
        <v>3.75</v>
      </c>
      <c r="N17" s="626">
        <v>3.33</v>
      </c>
      <c r="O17" s="626">
        <v>2.78</v>
      </c>
      <c r="P17" s="626">
        <v>2.78</v>
      </c>
      <c r="Q17" s="626">
        <v>3.33</v>
      </c>
      <c r="R17" s="626">
        <v>3.33</v>
      </c>
      <c r="S17" s="626">
        <v>3.33</v>
      </c>
      <c r="T17" s="626">
        <v>3.33</v>
      </c>
      <c r="U17" s="626">
        <v>3.33</v>
      </c>
      <c r="V17" s="626">
        <v>3.33</v>
      </c>
      <c r="W17" s="626">
        <v>3.33</v>
      </c>
      <c r="X17" s="626">
        <v>3.33</v>
      </c>
      <c r="Y17" s="626">
        <v>2.78</v>
      </c>
      <c r="Z17" s="626">
        <v>2.78</v>
      </c>
      <c r="AA17" s="352">
        <v>3.2</v>
      </c>
      <c r="AB17" s="626">
        <v>3.33</v>
      </c>
      <c r="AC17" s="353">
        <v>30</v>
      </c>
      <c r="AD17" s="626">
        <v>1.94</v>
      </c>
      <c r="AE17" s="626">
        <v>3.33</v>
      </c>
      <c r="AF17" s="352">
        <v>5.5</v>
      </c>
      <c r="AG17" s="354">
        <f t="shared" si="0"/>
        <v>231.47000000000011</v>
      </c>
      <c r="AH17" s="2"/>
      <c r="AI17" s="2"/>
      <c r="AJ17" s="2"/>
      <c r="AK17" s="2"/>
      <c r="AL17" s="2"/>
      <c r="AM17" s="2"/>
      <c r="AN17" s="2"/>
      <c r="AO17" s="2"/>
      <c r="AP17" s="2"/>
      <c r="AQ17" s="2"/>
      <c r="AR17" s="2"/>
      <c r="AS17" s="2"/>
      <c r="AT17" s="2"/>
      <c r="AU17" s="2"/>
    </row>
    <row r="18" spans="2:47" ht="20.100000000000001" customHeight="1" x14ac:dyDescent="0.25">
      <c r="B18" s="351" t="s">
        <v>323</v>
      </c>
      <c r="C18" s="352"/>
      <c r="D18" s="352"/>
      <c r="E18" s="352"/>
      <c r="F18" s="353"/>
      <c r="G18" s="353"/>
      <c r="H18" s="353"/>
      <c r="I18" s="353"/>
      <c r="J18" s="353"/>
      <c r="K18" s="353">
        <v>10</v>
      </c>
      <c r="L18" s="353"/>
      <c r="M18" s="353"/>
      <c r="N18" s="626"/>
      <c r="O18" s="626"/>
      <c r="P18" s="632"/>
      <c r="Q18" s="626"/>
      <c r="R18" s="626"/>
      <c r="S18" s="626"/>
      <c r="T18" s="626"/>
      <c r="U18" s="626"/>
      <c r="V18" s="626"/>
      <c r="W18" s="626"/>
      <c r="X18" s="626"/>
      <c r="Y18" s="626"/>
      <c r="Z18" s="626"/>
      <c r="AA18" s="352"/>
      <c r="AB18" s="626"/>
      <c r="AC18" s="353"/>
      <c r="AD18" s="626"/>
      <c r="AE18" s="626"/>
      <c r="AF18" s="352"/>
      <c r="AG18" s="354">
        <f t="shared" si="0"/>
        <v>10</v>
      </c>
      <c r="AH18" s="2"/>
      <c r="AI18" s="2"/>
      <c r="AJ18" s="2"/>
      <c r="AK18" s="2"/>
      <c r="AL18" s="2"/>
      <c r="AM18" s="2"/>
      <c r="AN18" s="2"/>
      <c r="AO18" s="2"/>
      <c r="AP18" s="2"/>
      <c r="AQ18" s="2"/>
      <c r="AR18" s="2"/>
      <c r="AS18" s="2"/>
      <c r="AT18" s="2"/>
      <c r="AU18" s="2"/>
    </row>
    <row r="19" spans="2:47" ht="20.100000000000001" customHeight="1" x14ac:dyDescent="0.25">
      <c r="B19" s="351" t="s">
        <v>28</v>
      </c>
      <c r="C19" s="352">
        <v>6.4</v>
      </c>
      <c r="D19" s="352">
        <v>8</v>
      </c>
      <c r="E19" s="352">
        <v>1.5</v>
      </c>
      <c r="F19" s="353">
        <v>0.5</v>
      </c>
      <c r="G19" s="353">
        <v>4</v>
      </c>
      <c r="H19" s="353">
        <v>8</v>
      </c>
      <c r="I19" s="353">
        <v>0.56000000000000005</v>
      </c>
      <c r="J19" s="353">
        <v>0.56000000000000005</v>
      </c>
      <c r="K19" s="353"/>
      <c r="L19" s="353">
        <v>0.6</v>
      </c>
      <c r="M19" s="353">
        <f>L19/2</f>
        <v>0.3</v>
      </c>
      <c r="N19" s="626">
        <v>0.55000000000000004</v>
      </c>
      <c r="O19" s="626">
        <v>0.46</v>
      </c>
      <c r="P19" s="626">
        <v>0.46</v>
      </c>
      <c r="Q19" s="626">
        <v>0.56000000000000005</v>
      </c>
      <c r="R19" s="626">
        <v>0.56000000000000005</v>
      </c>
      <c r="S19" s="626">
        <v>0.56000000000000005</v>
      </c>
      <c r="T19" s="626">
        <v>0.56000000000000005</v>
      </c>
      <c r="U19" s="626">
        <v>0.56000000000000005</v>
      </c>
      <c r="V19" s="626">
        <v>0.56000000000000005</v>
      </c>
      <c r="W19" s="626">
        <v>0.56000000000000005</v>
      </c>
      <c r="X19" s="626">
        <v>0.56000000000000005</v>
      </c>
      <c r="Y19" s="626">
        <v>0.46</v>
      </c>
      <c r="Z19" s="626">
        <v>0.46</v>
      </c>
      <c r="AA19" s="352">
        <v>1.6</v>
      </c>
      <c r="AB19" s="626">
        <v>0.56000000000000005</v>
      </c>
      <c r="AC19" s="353">
        <v>2</v>
      </c>
      <c r="AD19" s="626">
        <v>0.32</v>
      </c>
      <c r="AE19" s="626">
        <v>0.56000000000000005</v>
      </c>
      <c r="AF19" s="352">
        <v>2.7</v>
      </c>
      <c r="AG19" s="354">
        <f t="shared" si="0"/>
        <v>45.03000000000003</v>
      </c>
      <c r="AH19" s="2"/>
      <c r="AI19" s="2"/>
      <c r="AJ19" s="2"/>
      <c r="AK19" s="2"/>
      <c r="AL19" s="2"/>
      <c r="AM19" s="2"/>
      <c r="AN19" s="2"/>
      <c r="AO19" s="2"/>
      <c r="AP19" s="2"/>
      <c r="AQ19" s="2"/>
      <c r="AR19" s="2"/>
      <c r="AS19" s="2"/>
      <c r="AT19" s="2"/>
      <c r="AU19" s="2"/>
    </row>
    <row r="20" spans="2:47" ht="20.100000000000001" customHeight="1" x14ac:dyDescent="0.25">
      <c r="B20" s="351" t="s">
        <v>324</v>
      </c>
      <c r="C20" s="352"/>
      <c r="D20" s="352"/>
      <c r="E20" s="352"/>
      <c r="F20" s="353"/>
      <c r="G20" s="353">
        <v>50</v>
      </c>
      <c r="H20" s="353"/>
      <c r="I20" s="353">
        <v>2</v>
      </c>
      <c r="J20" s="353">
        <v>2</v>
      </c>
      <c r="K20" s="353"/>
      <c r="L20" s="353"/>
      <c r="M20" s="353"/>
      <c r="N20" s="626"/>
      <c r="O20" s="626"/>
      <c r="P20" s="632"/>
      <c r="Q20" s="626"/>
      <c r="R20" s="626"/>
      <c r="S20" s="626"/>
      <c r="T20" s="626"/>
      <c r="U20" s="626"/>
      <c r="V20" s="626"/>
      <c r="W20" s="626"/>
      <c r="X20" s="626"/>
      <c r="Y20" s="626"/>
      <c r="Z20" s="626"/>
      <c r="AA20" s="352"/>
      <c r="AB20" s="626"/>
      <c r="AC20" s="353"/>
      <c r="AD20" s="626"/>
      <c r="AE20" s="626"/>
      <c r="AF20" s="352"/>
      <c r="AG20" s="354">
        <f t="shared" si="0"/>
        <v>54</v>
      </c>
      <c r="AH20" s="2"/>
      <c r="AI20" s="2"/>
      <c r="AJ20" s="2"/>
      <c r="AK20" s="2"/>
      <c r="AL20" s="2"/>
      <c r="AM20" s="2"/>
      <c r="AN20" s="2"/>
      <c r="AO20" s="2"/>
      <c r="AP20" s="2"/>
      <c r="AQ20" s="2"/>
      <c r="AR20" s="2"/>
      <c r="AS20" s="2"/>
      <c r="AT20" s="2"/>
      <c r="AU20" s="2"/>
    </row>
    <row r="21" spans="2:47" ht="20.100000000000001" customHeight="1" x14ac:dyDescent="0.25">
      <c r="B21" s="351" t="s">
        <v>325</v>
      </c>
      <c r="C21" s="352"/>
      <c r="D21" s="352"/>
      <c r="E21" s="352"/>
      <c r="F21" s="353"/>
      <c r="G21" s="353">
        <v>1</v>
      </c>
      <c r="H21" s="353"/>
      <c r="I21" s="353"/>
      <c r="J21" s="353"/>
      <c r="K21" s="353"/>
      <c r="L21" s="353"/>
      <c r="M21" s="353"/>
      <c r="N21" s="626"/>
      <c r="O21" s="626"/>
      <c r="P21" s="632"/>
      <c r="Q21" s="626"/>
      <c r="R21" s="626"/>
      <c r="S21" s="626"/>
      <c r="T21" s="626"/>
      <c r="U21" s="626"/>
      <c r="V21" s="626"/>
      <c r="W21" s="626"/>
      <c r="X21" s="626"/>
      <c r="Y21" s="626"/>
      <c r="Z21" s="626"/>
      <c r="AA21" s="352"/>
      <c r="AB21" s="626"/>
      <c r="AC21" s="353"/>
      <c r="AD21" s="626"/>
      <c r="AE21" s="626"/>
      <c r="AF21" s="352"/>
      <c r="AG21" s="354">
        <f t="shared" si="0"/>
        <v>1</v>
      </c>
      <c r="AH21" s="2"/>
      <c r="AI21" s="2"/>
      <c r="AJ21" s="2"/>
      <c r="AK21" s="2"/>
      <c r="AL21" s="2"/>
      <c r="AM21" s="2"/>
      <c r="AN21" s="2"/>
      <c r="AO21" s="2"/>
      <c r="AP21" s="2"/>
      <c r="AQ21" s="2"/>
      <c r="AR21" s="2"/>
      <c r="AS21" s="2"/>
      <c r="AT21" s="2"/>
      <c r="AU21" s="2"/>
    </row>
    <row r="22" spans="2:47" ht="20.100000000000001" customHeight="1" x14ac:dyDescent="0.25">
      <c r="B22" s="347" t="s">
        <v>55</v>
      </c>
      <c r="C22" s="348"/>
      <c r="D22" s="348"/>
      <c r="E22" s="348"/>
      <c r="F22" s="349"/>
      <c r="G22" s="349"/>
      <c r="H22" s="349"/>
      <c r="I22" s="349"/>
      <c r="J22" s="349"/>
      <c r="K22" s="349"/>
      <c r="L22" s="349"/>
      <c r="M22" s="349"/>
      <c r="N22" s="625"/>
      <c r="O22" s="625"/>
      <c r="P22" s="631"/>
      <c r="Q22" s="625">
        <v>25</v>
      </c>
      <c r="R22" s="625"/>
      <c r="S22" s="625"/>
      <c r="T22" s="625"/>
      <c r="U22" s="625"/>
      <c r="V22" s="625"/>
      <c r="W22" s="625"/>
      <c r="X22" s="625"/>
      <c r="Y22" s="625"/>
      <c r="Z22" s="625"/>
      <c r="AA22" s="348"/>
      <c r="AB22" s="625"/>
      <c r="AC22" s="349"/>
      <c r="AD22" s="625"/>
      <c r="AE22" s="625"/>
      <c r="AF22" s="348"/>
      <c r="AG22" s="350">
        <f t="shared" si="0"/>
        <v>25</v>
      </c>
      <c r="AH22" s="2"/>
      <c r="AI22" s="2"/>
      <c r="AJ22" s="2"/>
      <c r="AK22" s="2"/>
      <c r="AL22" s="2"/>
      <c r="AM22" s="2"/>
      <c r="AN22" s="2"/>
      <c r="AO22" s="2"/>
      <c r="AP22" s="2"/>
      <c r="AQ22" s="2"/>
      <c r="AR22" s="2"/>
      <c r="AS22" s="2"/>
      <c r="AT22" s="2"/>
      <c r="AU22" s="2"/>
    </row>
    <row r="23" spans="2:47" ht="20.100000000000001" customHeight="1" x14ac:dyDescent="0.25">
      <c r="B23" s="347" t="s">
        <v>58</v>
      </c>
      <c r="C23" s="348"/>
      <c r="D23" s="348"/>
      <c r="E23" s="348"/>
      <c r="F23" s="349"/>
      <c r="G23" s="349"/>
      <c r="H23" s="349"/>
      <c r="I23" s="349"/>
      <c r="J23" s="349">
        <v>10</v>
      </c>
      <c r="K23" s="349">
        <v>20</v>
      </c>
      <c r="L23" s="349">
        <v>18</v>
      </c>
      <c r="M23" s="349">
        <f>L23/2</f>
        <v>9</v>
      </c>
      <c r="N23" s="625"/>
      <c r="O23" s="625"/>
      <c r="P23" s="631"/>
      <c r="Q23" s="625"/>
      <c r="R23" s="625"/>
      <c r="S23" s="625"/>
      <c r="T23" s="625"/>
      <c r="U23" s="625"/>
      <c r="V23" s="625"/>
      <c r="W23" s="625"/>
      <c r="X23" s="625"/>
      <c r="Y23" s="625"/>
      <c r="Z23" s="625"/>
      <c r="AA23" s="348"/>
      <c r="AB23" s="625"/>
      <c r="AC23" s="349"/>
      <c r="AD23" s="625"/>
      <c r="AE23" s="625"/>
      <c r="AF23" s="348"/>
      <c r="AG23" s="350">
        <f t="shared" si="0"/>
        <v>57</v>
      </c>
      <c r="AH23" s="2"/>
      <c r="AI23" s="2"/>
      <c r="AJ23" s="2"/>
      <c r="AK23" s="2"/>
      <c r="AL23" s="2"/>
      <c r="AM23" s="2"/>
      <c r="AN23" s="2"/>
      <c r="AO23" s="2"/>
      <c r="AP23" s="2"/>
      <c r="AQ23" s="2"/>
      <c r="AR23" s="2"/>
      <c r="AS23" s="2"/>
      <c r="AT23" s="2"/>
      <c r="AU23" s="2"/>
    </row>
    <row r="24" spans="2:47" ht="20.100000000000001" customHeight="1" x14ac:dyDescent="0.25">
      <c r="B24" s="351" t="s">
        <v>465</v>
      </c>
      <c r="C24" s="352"/>
      <c r="D24" s="352"/>
      <c r="E24" s="352"/>
      <c r="F24" s="353"/>
      <c r="G24" s="353"/>
      <c r="H24" s="353"/>
      <c r="I24" s="353"/>
      <c r="J24" s="353"/>
      <c r="K24" s="353"/>
      <c r="L24" s="353"/>
      <c r="M24" s="353"/>
      <c r="N24" s="626"/>
      <c r="O24" s="626"/>
      <c r="P24" s="632">
        <v>1</v>
      </c>
      <c r="Q24" s="626"/>
      <c r="R24" s="626"/>
      <c r="S24" s="626"/>
      <c r="T24" s="626"/>
      <c r="U24" s="626"/>
      <c r="V24" s="626"/>
      <c r="W24" s="626"/>
      <c r="X24" s="626"/>
      <c r="Y24" s="626"/>
      <c r="Z24" s="626"/>
      <c r="AA24" s="352"/>
      <c r="AB24" s="626"/>
      <c r="AC24" s="353"/>
      <c r="AD24" s="626"/>
      <c r="AE24" s="626"/>
      <c r="AF24" s="352"/>
      <c r="AG24" s="354">
        <f t="shared" si="0"/>
        <v>1</v>
      </c>
      <c r="AH24" s="2"/>
      <c r="AI24" s="2"/>
      <c r="AJ24" s="2"/>
      <c r="AK24" s="2"/>
      <c r="AL24" s="2"/>
      <c r="AM24" s="2"/>
      <c r="AN24" s="2"/>
      <c r="AO24" s="2"/>
      <c r="AP24" s="2"/>
      <c r="AQ24" s="2"/>
      <c r="AR24" s="2"/>
      <c r="AS24" s="2"/>
      <c r="AT24" s="2"/>
      <c r="AU24" s="2"/>
    </row>
    <row r="25" spans="2:47" ht="20.100000000000001" customHeight="1" x14ac:dyDescent="0.25">
      <c r="B25" s="351" t="s">
        <v>546</v>
      </c>
      <c r="C25" s="352"/>
      <c r="D25" s="352"/>
      <c r="E25" s="352"/>
      <c r="F25" s="353"/>
      <c r="G25" s="353"/>
      <c r="H25" s="353"/>
      <c r="I25" s="353"/>
      <c r="J25" s="353"/>
      <c r="K25" s="353"/>
      <c r="L25" s="353"/>
      <c r="M25" s="353"/>
      <c r="N25" s="626"/>
      <c r="O25" s="626">
        <v>0.25</v>
      </c>
      <c r="P25" s="632"/>
      <c r="Q25" s="626"/>
      <c r="R25" s="626"/>
      <c r="S25" s="626"/>
      <c r="T25" s="626"/>
      <c r="U25" s="626"/>
      <c r="V25" s="626"/>
      <c r="W25" s="626"/>
      <c r="X25" s="626"/>
      <c r="Y25" s="626">
        <v>0.25</v>
      </c>
      <c r="Z25" s="626">
        <v>0.25</v>
      </c>
      <c r="AA25" s="352"/>
      <c r="AB25" s="626">
        <v>0.25</v>
      </c>
      <c r="AC25" s="353"/>
      <c r="AD25" s="626"/>
      <c r="AE25" s="626"/>
      <c r="AF25" s="352"/>
      <c r="AG25" s="354">
        <f t="shared" si="0"/>
        <v>1</v>
      </c>
      <c r="AH25" s="2"/>
      <c r="AI25" s="2"/>
      <c r="AJ25" s="2"/>
      <c r="AK25" s="2"/>
      <c r="AL25" s="2"/>
      <c r="AM25" s="2"/>
      <c r="AN25" s="2"/>
      <c r="AO25" s="2"/>
      <c r="AP25" s="2"/>
      <c r="AQ25" s="2"/>
      <c r="AR25" s="2"/>
      <c r="AS25" s="2"/>
      <c r="AT25" s="2"/>
      <c r="AU25" s="2"/>
    </row>
    <row r="26" spans="2:47" ht="20.100000000000001" customHeight="1" thickBot="1" x14ac:dyDescent="0.3">
      <c r="B26" s="1110" t="s">
        <v>764</v>
      </c>
      <c r="C26" s="1111"/>
      <c r="D26" s="1111"/>
      <c r="E26" s="1111"/>
      <c r="F26" s="1112"/>
      <c r="G26" s="1112"/>
      <c r="H26" s="1112"/>
      <c r="I26" s="1112"/>
      <c r="J26" s="1112"/>
      <c r="K26" s="1112"/>
      <c r="L26" s="1112">
        <v>12.5</v>
      </c>
      <c r="M26" s="1112">
        <v>6.25</v>
      </c>
      <c r="N26" s="1113"/>
      <c r="O26" s="1113"/>
      <c r="P26" s="1114"/>
      <c r="Q26" s="1113"/>
      <c r="R26" s="1113"/>
      <c r="S26" s="1113"/>
      <c r="T26" s="1113"/>
      <c r="U26" s="1113"/>
      <c r="V26" s="1113"/>
      <c r="W26" s="1113"/>
      <c r="X26" s="1113"/>
      <c r="Y26" s="1113"/>
      <c r="Z26" s="1113"/>
      <c r="AA26" s="1111"/>
      <c r="AB26" s="1113"/>
      <c r="AC26" s="1112"/>
      <c r="AD26" s="1113"/>
      <c r="AE26" s="1113"/>
      <c r="AF26" s="1111"/>
      <c r="AG26" s="1115">
        <f t="shared" ref="AG26" si="3">SUM(C26:AF26)</f>
        <v>18.75</v>
      </c>
      <c r="AH26" s="2"/>
      <c r="AI26" s="2"/>
      <c r="AJ26" s="2"/>
      <c r="AK26" s="2"/>
      <c r="AL26" s="2"/>
      <c r="AM26" s="2"/>
      <c r="AN26" s="2"/>
      <c r="AO26" s="2"/>
      <c r="AP26" s="2"/>
      <c r="AQ26" s="2"/>
      <c r="AR26" s="2"/>
      <c r="AS26" s="2"/>
      <c r="AT26" s="2"/>
      <c r="AU26" s="2"/>
    </row>
    <row r="28" spans="2:47" x14ac:dyDescent="0.2">
      <c r="L28" s="651"/>
      <c r="M28" s="651"/>
    </row>
    <row r="31" spans="2:47" ht="24.95" customHeight="1" x14ac:dyDescent="0.2"/>
    <row r="32" spans="2:47" ht="24.95" customHeight="1" x14ac:dyDescent="0.2"/>
    <row r="33" ht="24.95" customHeight="1" x14ac:dyDescent="0.2"/>
    <row r="34" ht="24.95" customHeight="1" x14ac:dyDescent="0.2"/>
    <row r="35" ht="24.95" customHeight="1" x14ac:dyDescent="0.2"/>
    <row r="36" ht="24.95" customHeight="1" x14ac:dyDescent="0.2"/>
    <row r="37" ht="24.95" customHeight="1" x14ac:dyDescent="0.2"/>
    <row r="38" ht="24.95" customHeight="1" x14ac:dyDescent="0.2"/>
    <row r="39" ht="24.95" customHeight="1" x14ac:dyDescent="0.2"/>
    <row r="40" ht="24.95" customHeight="1" x14ac:dyDescent="0.2"/>
    <row r="41" ht="24.95" customHeight="1" x14ac:dyDescent="0.2"/>
    <row r="42" ht="24.95" customHeight="1" x14ac:dyDescent="0.2"/>
    <row r="43" ht="24.95" customHeight="1" x14ac:dyDescent="0.2"/>
    <row r="44" ht="24.95" customHeight="1" x14ac:dyDescent="0.2"/>
    <row r="45" ht="24.95" customHeight="1" x14ac:dyDescent="0.2"/>
    <row r="46" ht="24.95" customHeight="1" x14ac:dyDescent="0.2"/>
    <row r="47" ht="24.95" customHeight="1" x14ac:dyDescent="0.2"/>
    <row r="48" ht="24.95" customHeight="1" x14ac:dyDescent="0.2"/>
    <row r="49" ht="24.95" customHeight="1" x14ac:dyDescent="0.2"/>
    <row r="50" ht="24.95" customHeight="1" x14ac:dyDescent="0.2"/>
    <row r="51" ht="24.95" customHeight="1" x14ac:dyDescent="0.2"/>
    <row r="52" ht="24.95" customHeight="1" x14ac:dyDescent="0.2"/>
    <row r="53" ht="24.95" customHeight="1" x14ac:dyDescent="0.2"/>
    <row r="54" ht="24.95" customHeight="1" x14ac:dyDescent="0.2"/>
    <row r="55" ht="24.95" customHeight="1" x14ac:dyDescent="0.2"/>
    <row r="56" ht="24.95" customHeight="1" x14ac:dyDescent="0.2"/>
    <row r="57" ht="24.95" customHeight="1" x14ac:dyDescent="0.2"/>
    <row r="58" ht="24.95" customHeight="1" x14ac:dyDescent="0.2"/>
    <row r="59" ht="24.95" customHeight="1" x14ac:dyDescent="0.2"/>
    <row r="60" ht="24.95" customHeight="1" x14ac:dyDescent="0.2"/>
    <row r="61" ht="24.95" customHeight="1" x14ac:dyDescent="0.2"/>
    <row r="62" ht="24.95" customHeight="1" x14ac:dyDescent="0.2"/>
    <row r="63" ht="24.95" customHeight="1" x14ac:dyDescent="0.2"/>
    <row r="64" ht="24.95" customHeight="1" x14ac:dyDescent="0.2"/>
    <row r="65" ht="24.95" customHeight="1" x14ac:dyDescent="0.2"/>
    <row r="66" ht="24.95" customHeight="1" x14ac:dyDescent="0.2"/>
    <row r="67" ht="24.95" customHeight="1" x14ac:dyDescent="0.2"/>
    <row r="68" ht="24.95" customHeight="1" x14ac:dyDescent="0.2"/>
    <row r="69" ht="24.95" customHeight="1" x14ac:dyDescent="0.2"/>
    <row r="70" ht="24.95" customHeight="1" x14ac:dyDescent="0.2"/>
    <row r="71" ht="24.95" customHeight="1" x14ac:dyDescent="0.2"/>
    <row r="72" ht="24.95" customHeight="1" x14ac:dyDescent="0.2"/>
    <row r="73" ht="24.95" customHeight="1" x14ac:dyDescent="0.2"/>
    <row r="74" ht="24.95" customHeight="1" x14ac:dyDescent="0.2"/>
    <row r="75" ht="24.95" customHeight="1" x14ac:dyDescent="0.2"/>
    <row r="76" ht="24.95" customHeight="1" x14ac:dyDescent="0.2"/>
    <row r="77" ht="24.95" customHeight="1" x14ac:dyDescent="0.2"/>
    <row r="78" ht="24.95" customHeight="1" x14ac:dyDescent="0.2"/>
    <row r="79" ht="24.95" customHeight="1" x14ac:dyDescent="0.2"/>
    <row r="80" ht="24.95" customHeight="1" x14ac:dyDescent="0.2"/>
    <row r="81" ht="24.95" customHeight="1" x14ac:dyDescent="0.2"/>
    <row r="82" ht="24.95" customHeight="1" x14ac:dyDescent="0.2"/>
    <row r="83" ht="24.95" customHeight="1" x14ac:dyDescent="0.2"/>
    <row r="84" ht="24.95" customHeight="1" x14ac:dyDescent="0.2"/>
  </sheetData>
  <pageMargins left="0" right="0" top="0" bottom="0.5" header="0" footer="0"/>
  <pageSetup paperSize="9" scale="70" fitToWidth="2" fitToHeight="0" orientation="landscape" r:id="rId1"/>
  <headerFooter>
    <oddFooter>&amp;R&amp;"Cambria,Bold"&amp;P of &amp;N&amp;C&amp;"Cambria,Italic"&amp;B&amp;10This File Was Prepared by LViraj on &amp;D at &amp;T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pageSetUpPr fitToPage="1"/>
  </sheetPr>
  <dimension ref="A1:EE30"/>
  <sheetViews>
    <sheetView showGridLines="0" topLeftCell="B1" zoomScale="85" zoomScaleNormal="85" workbookViewId="0">
      <pane xSplit="1" topLeftCell="C1" activePane="topRight" state="frozen"/>
      <selection activeCell="B26" sqref="B26"/>
      <selection pane="topRight" activeCell="H7" sqref="H7"/>
    </sheetView>
  </sheetViews>
  <sheetFormatPr defaultColWidth="0" defaultRowHeight="14.25" zeroHeight="1" x14ac:dyDescent="0.2"/>
  <cols>
    <col min="1" max="1" width="2.7109375" style="2" customWidth="1"/>
    <col min="2" max="2" width="43.28515625" style="2" customWidth="1"/>
    <col min="3" max="87" width="14.7109375" style="334" customWidth="1"/>
    <col min="88" max="88" width="2.7109375" style="2" customWidth="1"/>
    <col min="89" max="103" width="14.7109375" style="334" customWidth="1"/>
    <col min="104" max="104" width="2.7109375" style="2" customWidth="1"/>
    <col min="105" max="119" width="14.7109375" style="334" customWidth="1"/>
    <col min="120" max="120" width="2.7109375" style="2" customWidth="1"/>
    <col min="121" max="134" width="14.7109375" style="334" customWidth="1"/>
    <col min="135" max="135" width="2.7109375" style="2" customWidth="1"/>
    <col min="136" max="16384" width="2.7109375" style="2" hidden="1"/>
  </cols>
  <sheetData>
    <row r="1" spans="1:135" hidden="1" x14ac:dyDescent="0.2">
      <c r="A1" s="355"/>
      <c r="B1" s="355"/>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6"/>
      <c r="AC1" s="356"/>
      <c r="AD1" s="356"/>
      <c r="AE1" s="356"/>
      <c r="AF1" s="356"/>
      <c r="AG1" s="356"/>
      <c r="AH1" s="356"/>
      <c r="AI1" s="356"/>
      <c r="AJ1" s="356"/>
      <c r="AK1" s="356"/>
      <c r="AL1" s="356"/>
      <c r="AM1" s="356"/>
      <c r="AN1" s="356"/>
      <c r="AO1" s="356"/>
      <c r="AP1" s="356"/>
      <c r="AQ1" s="356"/>
      <c r="AR1" s="356"/>
      <c r="AS1" s="356"/>
      <c r="AT1" s="356"/>
      <c r="AU1" s="356"/>
      <c r="AV1" s="356"/>
      <c r="AW1" s="356"/>
      <c r="AX1" s="356"/>
      <c r="AY1" s="356"/>
      <c r="AZ1" s="356"/>
      <c r="BA1" s="356"/>
      <c r="BB1" s="356"/>
      <c r="BC1" s="356"/>
      <c r="BD1" s="356"/>
      <c r="BE1" s="356"/>
      <c r="BF1" s="356"/>
      <c r="BG1" s="356"/>
      <c r="BH1" s="356"/>
      <c r="BI1" s="356"/>
      <c r="BJ1" s="356"/>
      <c r="BK1" s="356"/>
      <c r="BL1" s="356"/>
      <c r="BM1" s="356"/>
      <c r="BN1" s="356"/>
      <c r="BO1" s="356"/>
      <c r="BP1" s="356"/>
      <c r="BQ1" s="356"/>
      <c r="BR1" s="356"/>
      <c r="BS1" s="356"/>
      <c r="BT1" s="356"/>
      <c r="BU1" s="356"/>
      <c r="BV1" s="356"/>
      <c r="BW1" s="356"/>
      <c r="BX1" s="356"/>
      <c r="BY1" s="356"/>
      <c r="BZ1" s="356"/>
      <c r="CA1" s="356"/>
      <c r="CB1" s="356"/>
      <c r="CC1" s="356"/>
      <c r="CD1" s="356"/>
      <c r="CE1" s="356"/>
      <c r="CF1" s="356"/>
      <c r="CG1" s="356"/>
      <c r="CH1" s="356"/>
      <c r="CI1" s="356"/>
      <c r="CJ1" s="355"/>
      <c r="CK1" s="356"/>
      <c r="CL1" s="356"/>
      <c r="CM1" s="356"/>
      <c r="CN1" s="356"/>
      <c r="CO1" s="356"/>
      <c r="CP1" s="356"/>
      <c r="CQ1" s="356"/>
      <c r="CR1" s="356"/>
      <c r="CS1" s="356"/>
      <c r="CT1" s="356"/>
      <c r="CU1" s="356"/>
      <c r="CV1" s="356"/>
      <c r="CW1" s="356"/>
      <c r="CX1" s="356"/>
      <c r="CY1" s="356"/>
      <c r="CZ1" s="355"/>
      <c r="DA1" s="356"/>
      <c r="DB1" s="356"/>
      <c r="DC1" s="356"/>
      <c r="DD1" s="356"/>
      <c r="DE1" s="356"/>
      <c r="DF1" s="356"/>
      <c r="DG1" s="356"/>
      <c r="DH1" s="356"/>
      <c r="DI1" s="356"/>
      <c r="DJ1" s="356"/>
      <c r="DK1" s="356"/>
      <c r="DL1" s="356"/>
      <c r="DM1" s="356"/>
      <c r="DN1" s="356"/>
      <c r="DO1" s="356"/>
      <c r="DP1" s="355"/>
      <c r="DQ1" s="356"/>
      <c r="DR1" s="356"/>
      <c r="DS1" s="356"/>
      <c r="DT1" s="356"/>
      <c r="DU1" s="356"/>
      <c r="DV1" s="356"/>
      <c r="DW1" s="356"/>
      <c r="DX1" s="356"/>
      <c r="DY1" s="356"/>
      <c r="DZ1" s="356"/>
      <c r="EA1" s="356"/>
      <c r="EB1" s="356"/>
      <c r="EC1" s="356"/>
      <c r="ED1" s="356"/>
      <c r="EE1" s="355"/>
    </row>
    <row r="2" spans="1:135" ht="29.25" customHeight="1" x14ac:dyDescent="0.3">
      <c r="A2" s="355"/>
      <c r="B2" s="1505" t="s">
        <v>311</v>
      </c>
      <c r="C2" s="1505"/>
      <c r="D2" s="1505"/>
      <c r="E2" s="1505"/>
      <c r="F2" s="1505"/>
      <c r="G2" s="1505"/>
      <c r="H2" s="333"/>
      <c r="I2" s="333"/>
      <c r="J2" s="333"/>
      <c r="K2" s="333"/>
      <c r="L2" s="333"/>
      <c r="M2" s="333"/>
      <c r="N2" s="333"/>
      <c r="O2" s="333"/>
      <c r="P2" s="333"/>
      <c r="Q2" s="333"/>
      <c r="R2" s="333"/>
      <c r="S2" s="333"/>
      <c r="T2" s="333"/>
      <c r="U2" s="333"/>
      <c r="V2" s="333"/>
      <c r="W2" s="333"/>
      <c r="X2" s="333"/>
      <c r="Y2" s="333"/>
      <c r="Z2" s="333"/>
      <c r="AA2" s="333"/>
      <c r="AB2" s="333"/>
      <c r="AC2" s="333"/>
      <c r="AD2" s="333"/>
      <c r="AE2" s="333"/>
      <c r="AF2" s="333"/>
      <c r="AG2" s="333"/>
      <c r="AH2" s="333"/>
      <c r="AI2" s="333"/>
      <c r="AJ2" s="333"/>
      <c r="AK2" s="333"/>
      <c r="AL2" s="333"/>
      <c r="AM2" s="333"/>
      <c r="AN2" s="333"/>
      <c r="AO2" s="333"/>
      <c r="AP2" s="333"/>
      <c r="AQ2" s="333"/>
      <c r="AR2" s="333"/>
      <c r="AS2" s="333"/>
      <c r="AT2" s="333"/>
      <c r="AU2" s="333"/>
      <c r="AV2" s="333"/>
      <c r="AW2" s="333"/>
      <c r="AX2" s="333"/>
      <c r="AY2" s="333"/>
      <c r="AZ2" s="333"/>
      <c r="BA2" s="333"/>
      <c r="BB2" s="333"/>
      <c r="BC2" s="333"/>
      <c r="BD2" s="333"/>
      <c r="BE2" s="333"/>
      <c r="BF2" s="333"/>
      <c r="BG2" s="333"/>
      <c r="BH2" s="333"/>
      <c r="BI2" s="333"/>
      <c r="BJ2" s="333"/>
      <c r="BK2" s="333"/>
      <c r="BL2" s="333"/>
      <c r="BM2" s="333"/>
      <c r="BN2" s="333"/>
      <c r="BO2" s="333"/>
      <c r="BP2" s="333"/>
      <c r="BQ2" s="333"/>
      <c r="BR2" s="333"/>
      <c r="BS2" s="333"/>
      <c r="BT2" s="333"/>
      <c r="BU2" s="333"/>
      <c r="BV2" s="333"/>
      <c r="BW2" s="333"/>
      <c r="BX2" s="333"/>
      <c r="BY2" s="333"/>
      <c r="BZ2" s="333"/>
      <c r="CA2" s="333"/>
      <c r="CB2" s="333"/>
      <c r="CC2" s="333"/>
      <c r="CD2" s="333"/>
      <c r="CE2" s="333"/>
      <c r="CF2" s="333"/>
      <c r="CG2" s="333"/>
      <c r="CH2" s="333"/>
      <c r="CI2" s="333"/>
      <c r="CJ2" s="355"/>
      <c r="CK2" s="333"/>
      <c r="CL2" s="333"/>
      <c r="CM2" s="333"/>
      <c r="CN2" s="333"/>
      <c r="CO2" s="333"/>
      <c r="CP2" s="333"/>
      <c r="CQ2" s="333"/>
      <c r="CR2" s="333"/>
      <c r="CS2" s="333"/>
      <c r="CT2" s="333"/>
      <c r="CU2" s="333"/>
      <c r="CV2" s="333"/>
      <c r="CW2" s="333"/>
      <c r="CX2" s="333"/>
      <c r="CY2" s="333"/>
      <c r="CZ2" s="355"/>
      <c r="DA2" s="333"/>
      <c r="DB2" s="333"/>
      <c r="DC2" s="333"/>
      <c r="DD2" s="333"/>
      <c r="DE2" s="333"/>
      <c r="DF2" s="333"/>
      <c r="DG2" s="333"/>
      <c r="DH2" s="333"/>
      <c r="DI2" s="333"/>
      <c r="DJ2" s="333"/>
      <c r="DK2" s="333"/>
      <c r="DL2" s="333"/>
      <c r="DM2" s="333"/>
      <c r="DN2" s="333"/>
      <c r="DO2" s="333"/>
      <c r="DP2" s="355"/>
      <c r="DQ2" s="333"/>
      <c r="DR2" s="333"/>
      <c r="DS2" s="333"/>
      <c r="DT2" s="333"/>
      <c r="DU2" s="333"/>
      <c r="DV2" s="333"/>
      <c r="DW2" s="333"/>
      <c r="DX2" s="333"/>
      <c r="DY2" s="333"/>
      <c r="DZ2" s="333"/>
      <c r="EA2" s="333"/>
      <c r="EB2" s="333"/>
      <c r="EC2" s="333"/>
      <c r="ED2" s="333"/>
      <c r="EE2" s="355"/>
    </row>
    <row r="3" spans="1:135" ht="6" customHeight="1" thickBot="1" x14ac:dyDescent="0.25">
      <c r="A3" s="355"/>
      <c r="CJ3" s="355"/>
      <c r="CZ3" s="355"/>
      <c r="DP3" s="355"/>
      <c r="EE3" s="355"/>
    </row>
    <row r="4" spans="1:135" ht="20.100000000000001" customHeight="1" thickBot="1" x14ac:dyDescent="0.35">
      <c r="A4" s="355"/>
      <c r="B4" s="1506">
        <f ca="1">TODAY()+1</f>
        <v>46123</v>
      </c>
      <c r="C4" s="1506"/>
      <c r="D4" s="1506"/>
      <c r="E4" s="1506"/>
      <c r="F4" s="1506"/>
      <c r="G4" s="1506"/>
      <c r="H4" s="1506"/>
      <c r="I4" s="1293"/>
      <c r="P4" s="1477" t="s">
        <v>517</v>
      </c>
      <c r="Q4" s="1478"/>
      <c r="R4" s="1478"/>
      <c r="S4" s="1478"/>
      <c r="T4" s="1478"/>
      <c r="U4" s="1478"/>
      <c r="V4" s="1479"/>
      <c r="W4" s="1477" t="s">
        <v>517</v>
      </c>
      <c r="X4" s="1478"/>
      <c r="Y4" s="1478"/>
      <c r="Z4" s="1478"/>
      <c r="AA4" s="1478"/>
      <c r="AB4" s="1478"/>
      <c r="AC4" s="1478"/>
      <c r="AD4" s="1478"/>
      <c r="AE4" s="1479"/>
      <c r="AF4" s="333"/>
      <c r="AG4" s="1477" t="s">
        <v>417</v>
      </c>
      <c r="AH4" s="1478"/>
      <c r="AI4" s="1478"/>
      <c r="AJ4" s="1478"/>
      <c r="AK4" s="1478"/>
      <c r="AL4" s="1478"/>
      <c r="AM4" s="1479"/>
      <c r="AN4" s="1477" t="s">
        <v>417</v>
      </c>
      <c r="AO4" s="1478"/>
      <c r="AP4" s="1478"/>
      <c r="AQ4" s="1478"/>
      <c r="AR4" s="1478"/>
      <c r="AS4" s="1478"/>
      <c r="AT4" s="1478"/>
      <c r="AU4" s="1478"/>
      <c r="AV4" s="1479"/>
      <c r="AW4" s="1477" t="s">
        <v>389</v>
      </c>
      <c r="AX4" s="1478"/>
      <c r="AY4" s="1478"/>
      <c r="AZ4" s="1478"/>
      <c r="BA4" s="1478"/>
      <c r="BB4" s="1478"/>
      <c r="BC4" s="1479"/>
      <c r="BD4" s="1477" t="s">
        <v>389</v>
      </c>
      <c r="BE4" s="1478"/>
      <c r="BF4" s="1478"/>
      <c r="BG4" s="1478"/>
      <c r="BH4" s="1478"/>
      <c r="BI4" s="1478"/>
      <c r="BJ4" s="1478"/>
      <c r="BK4" s="1478"/>
      <c r="BL4" s="1479"/>
      <c r="BM4" s="1477" t="s">
        <v>648</v>
      </c>
      <c r="BN4" s="1478"/>
      <c r="BO4" s="1478"/>
      <c r="BP4" s="1478"/>
      <c r="BQ4" s="1478"/>
      <c r="BR4" s="1478"/>
      <c r="BS4" s="1478"/>
      <c r="BT4" s="1479"/>
      <c r="BU4" s="1477" t="s">
        <v>648</v>
      </c>
      <c r="BV4" s="1478"/>
      <c r="BW4" s="1478"/>
      <c r="BX4" s="1478"/>
      <c r="BY4" s="1478"/>
      <c r="BZ4" s="1478"/>
      <c r="CA4" s="1478"/>
      <c r="CB4" s="1478"/>
      <c r="CC4" s="1478"/>
      <c r="CD4" s="1478"/>
      <c r="CE4" s="1478"/>
      <c r="CF4" s="1478"/>
      <c r="CG4" s="1479"/>
      <c r="CH4" s="1302"/>
      <c r="CI4" s="1302"/>
      <c r="CJ4" s="355"/>
      <c r="CK4" s="1477" t="s">
        <v>633</v>
      </c>
      <c r="CL4" s="1478"/>
      <c r="CM4" s="1478"/>
      <c r="CN4" s="1478"/>
      <c r="CO4" s="1478"/>
      <c r="CP4" s="1478"/>
      <c r="CQ4" s="1478"/>
      <c r="CR4" s="1478"/>
      <c r="CS4" s="1478"/>
      <c r="CT4" s="1478"/>
      <c r="CU4" s="1478"/>
      <c r="CV4" s="1478"/>
      <c r="CW4" s="1478"/>
      <c r="CX4" s="1478"/>
      <c r="CY4" s="1479"/>
      <c r="CZ4" s="355"/>
      <c r="DA4" s="1477" t="s">
        <v>639</v>
      </c>
      <c r="DB4" s="1478"/>
      <c r="DC4" s="1478"/>
      <c r="DD4" s="1478"/>
      <c r="DE4" s="1478"/>
      <c r="DF4" s="1478"/>
      <c r="DG4" s="1478"/>
      <c r="DH4" s="1478"/>
      <c r="DI4" s="1478"/>
      <c r="DJ4" s="1478"/>
      <c r="DK4" s="1478"/>
      <c r="DL4" s="1478"/>
      <c r="DM4" s="1478"/>
      <c r="DN4" s="1478"/>
      <c r="DO4" s="1479"/>
      <c r="DP4" s="355"/>
      <c r="DQ4" s="1477" t="s">
        <v>674</v>
      </c>
      <c r="DR4" s="1478"/>
      <c r="DS4" s="1478"/>
      <c r="DT4" s="1478"/>
      <c r="DU4" s="1478"/>
      <c r="DV4" s="1478"/>
      <c r="DW4" s="1478"/>
      <c r="DX4" s="1478"/>
      <c r="DY4" s="1478"/>
      <c r="DZ4" s="1478"/>
      <c r="EA4" s="1478"/>
      <c r="EB4" s="1478"/>
      <c r="EC4" s="1478"/>
      <c r="ED4" s="1479"/>
      <c r="EE4" s="355"/>
    </row>
    <row r="5" spans="1:135" ht="6" customHeight="1" thickBot="1" x14ac:dyDescent="0.25">
      <c r="A5" s="355"/>
      <c r="CJ5" s="355"/>
      <c r="CZ5" s="355"/>
      <c r="DP5" s="355"/>
      <c r="EE5" s="355"/>
    </row>
    <row r="6" spans="1:135" s="7" customFormat="1" ht="50.1" customHeight="1" thickBot="1" x14ac:dyDescent="0.3">
      <c r="A6" s="357"/>
      <c r="B6" s="335" t="s">
        <v>313</v>
      </c>
      <c r="C6" s="336" t="s">
        <v>314</v>
      </c>
      <c r="D6" s="336" t="s">
        <v>315</v>
      </c>
      <c r="E6" s="336" t="s">
        <v>255</v>
      </c>
      <c r="F6" s="336" t="s">
        <v>765</v>
      </c>
      <c r="G6" s="336" t="s">
        <v>316</v>
      </c>
      <c r="H6" s="336" t="s">
        <v>317</v>
      </c>
      <c r="I6" s="336" t="s">
        <v>590</v>
      </c>
      <c r="J6" s="336" t="s">
        <v>59</v>
      </c>
      <c r="K6" s="336" t="s">
        <v>80</v>
      </c>
      <c r="L6" s="336" t="s">
        <v>220</v>
      </c>
      <c r="M6" s="336" t="s">
        <v>79</v>
      </c>
      <c r="N6" s="336" t="s">
        <v>732</v>
      </c>
      <c r="O6" s="336" t="s">
        <v>569</v>
      </c>
      <c r="P6" s="556" t="s">
        <v>754</v>
      </c>
      <c r="Q6" s="1064" t="s">
        <v>620</v>
      </c>
      <c r="R6" s="1065" t="s">
        <v>625</v>
      </c>
      <c r="S6" s="1067" t="s">
        <v>524</v>
      </c>
      <c r="T6" s="802" t="s">
        <v>525</v>
      </c>
      <c r="U6" s="804" t="s">
        <v>530</v>
      </c>
      <c r="V6" s="1141" t="s">
        <v>550</v>
      </c>
      <c r="W6" s="556" t="s">
        <v>541</v>
      </c>
      <c r="X6" s="1004" t="s">
        <v>595</v>
      </c>
      <c r="Y6" s="814" t="s">
        <v>542</v>
      </c>
      <c r="Z6" s="815" t="s">
        <v>543</v>
      </c>
      <c r="AA6" s="816" t="s">
        <v>544</v>
      </c>
      <c r="AB6" s="816" t="s">
        <v>605</v>
      </c>
      <c r="AC6" s="816" t="s">
        <v>721</v>
      </c>
      <c r="AD6" s="816" t="s">
        <v>789</v>
      </c>
      <c r="AE6" s="1103" t="s">
        <v>664</v>
      </c>
      <c r="AF6" s="337" t="s">
        <v>464</v>
      </c>
      <c r="AG6" s="1286" t="s">
        <v>747</v>
      </c>
      <c r="AH6" s="799" t="s">
        <v>621</v>
      </c>
      <c r="AI6" s="557" t="s">
        <v>626</v>
      </c>
      <c r="AJ6" s="558" t="s">
        <v>413</v>
      </c>
      <c r="AK6" s="802" t="s">
        <v>527</v>
      </c>
      <c r="AL6" s="804" t="s">
        <v>531</v>
      </c>
      <c r="AM6" s="826" t="s">
        <v>551</v>
      </c>
      <c r="AN6" s="556" t="s">
        <v>612</v>
      </c>
      <c r="AO6" s="1004" t="s">
        <v>613</v>
      </c>
      <c r="AP6" s="814" t="s">
        <v>614</v>
      </c>
      <c r="AQ6" s="815" t="s">
        <v>615</v>
      </c>
      <c r="AR6" s="816" t="s">
        <v>616</v>
      </c>
      <c r="AS6" s="816" t="s">
        <v>617</v>
      </c>
      <c r="AT6" s="816" t="s">
        <v>728</v>
      </c>
      <c r="AU6" s="816" t="s">
        <v>791</v>
      </c>
      <c r="AV6" s="1103" t="s">
        <v>666</v>
      </c>
      <c r="AW6" s="1286" t="s">
        <v>748</v>
      </c>
      <c r="AX6" s="1064" t="s">
        <v>623</v>
      </c>
      <c r="AY6" s="1065" t="s">
        <v>627</v>
      </c>
      <c r="AZ6" s="1066" t="s">
        <v>414</v>
      </c>
      <c r="BA6" s="802" t="s">
        <v>526</v>
      </c>
      <c r="BB6" s="804" t="s">
        <v>552</v>
      </c>
      <c r="BC6" s="826" t="s">
        <v>553</v>
      </c>
      <c r="BD6" s="556" t="s">
        <v>606</v>
      </c>
      <c r="BE6" s="1004" t="s">
        <v>607</v>
      </c>
      <c r="BF6" s="814" t="s">
        <v>608</v>
      </c>
      <c r="BG6" s="815" t="s">
        <v>609</v>
      </c>
      <c r="BH6" s="816" t="s">
        <v>610</v>
      </c>
      <c r="BI6" s="816" t="s">
        <v>611</v>
      </c>
      <c r="BJ6" s="816" t="s">
        <v>726</v>
      </c>
      <c r="BK6" s="816" t="s">
        <v>788</v>
      </c>
      <c r="BL6" s="1103" t="s">
        <v>665</v>
      </c>
      <c r="BM6" s="556" t="s">
        <v>749</v>
      </c>
      <c r="BN6" s="1064" t="s">
        <v>622</v>
      </c>
      <c r="BO6" s="1065" t="s">
        <v>628</v>
      </c>
      <c r="BP6" s="1067" t="s">
        <v>415</v>
      </c>
      <c r="BQ6" s="1083" t="s">
        <v>638</v>
      </c>
      <c r="BR6" s="802" t="s">
        <v>634</v>
      </c>
      <c r="BS6" s="804" t="s">
        <v>635</v>
      </c>
      <c r="BT6" s="826" t="s">
        <v>636</v>
      </c>
      <c r="BU6" s="556" t="s">
        <v>318</v>
      </c>
      <c r="BV6" s="1004" t="s">
        <v>532</v>
      </c>
      <c r="BW6" s="814" t="s">
        <v>383</v>
      </c>
      <c r="BX6" s="815" t="s">
        <v>533</v>
      </c>
      <c r="BY6" s="816" t="s">
        <v>89</v>
      </c>
      <c r="BZ6" s="816" t="s">
        <v>514</v>
      </c>
      <c r="CA6" s="816" t="s">
        <v>719</v>
      </c>
      <c r="CB6" s="816" t="s">
        <v>59</v>
      </c>
      <c r="CC6" s="1103" t="s">
        <v>663</v>
      </c>
      <c r="CD6" s="337"/>
      <c r="CE6" s="337"/>
      <c r="CF6" s="337"/>
      <c r="CG6" s="337"/>
      <c r="CH6" s="337"/>
      <c r="CI6" s="337"/>
      <c r="CJ6" s="357"/>
      <c r="CK6" s="1064" t="s">
        <v>622</v>
      </c>
      <c r="CL6" s="802" t="s">
        <v>512</v>
      </c>
      <c r="CM6" s="804" t="s">
        <v>528</v>
      </c>
      <c r="CN6" s="826" t="s">
        <v>548</v>
      </c>
      <c r="CO6" s="556" t="s">
        <v>318</v>
      </c>
      <c r="CP6" s="1004" t="s">
        <v>532</v>
      </c>
      <c r="CQ6" s="814" t="s">
        <v>383</v>
      </c>
      <c r="CR6" s="815" t="s">
        <v>533</v>
      </c>
      <c r="CS6" s="816" t="s">
        <v>89</v>
      </c>
      <c r="CT6" s="816" t="s">
        <v>514</v>
      </c>
      <c r="CU6" s="816" t="s">
        <v>59</v>
      </c>
      <c r="CV6" s="1103" t="s">
        <v>663</v>
      </c>
      <c r="CW6" s="1139" t="s">
        <v>750</v>
      </c>
      <c r="CX6" s="1139" t="s">
        <v>534</v>
      </c>
      <c r="CY6" s="1139" t="s">
        <v>390</v>
      </c>
      <c r="CZ6" s="357"/>
      <c r="DA6" s="1064" t="s">
        <v>622</v>
      </c>
      <c r="DB6" s="802" t="s">
        <v>512</v>
      </c>
      <c r="DC6" s="804" t="s">
        <v>528</v>
      </c>
      <c r="DD6" s="826" t="s">
        <v>548</v>
      </c>
      <c r="DE6" s="556" t="s">
        <v>318</v>
      </c>
      <c r="DF6" s="1004" t="s">
        <v>532</v>
      </c>
      <c r="DG6" s="814" t="s">
        <v>383</v>
      </c>
      <c r="DH6" s="815" t="s">
        <v>533</v>
      </c>
      <c r="DI6" s="816" t="s">
        <v>89</v>
      </c>
      <c r="DJ6" s="816" t="s">
        <v>514</v>
      </c>
      <c r="DK6" s="816" t="s">
        <v>59</v>
      </c>
      <c r="DL6" s="1103" t="s">
        <v>663</v>
      </c>
      <c r="DM6" s="1139" t="s">
        <v>750</v>
      </c>
      <c r="DN6" s="1139" t="s">
        <v>534</v>
      </c>
      <c r="DO6" s="1139" t="s">
        <v>390</v>
      </c>
      <c r="DP6" s="357"/>
      <c r="DQ6" s="1064" t="s">
        <v>347</v>
      </c>
      <c r="DR6" s="1140" t="s">
        <v>512</v>
      </c>
      <c r="DS6" s="804" t="s">
        <v>528</v>
      </c>
      <c r="DT6" s="826" t="s">
        <v>548</v>
      </c>
      <c r="DU6" s="556" t="s">
        <v>318</v>
      </c>
      <c r="DV6" s="1004" t="s">
        <v>532</v>
      </c>
      <c r="DW6" s="814" t="s">
        <v>383</v>
      </c>
      <c r="DX6" s="815" t="s">
        <v>533</v>
      </c>
      <c r="DY6" s="816" t="s">
        <v>89</v>
      </c>
      <c r="DZ6" s="816" t="s">
        <v>514</v>
      </c>
      <c r="EA6" s="1103" t="s">
        <v>663</v>
      </c>
      <c r="EB6" s="1139" t="s">
        <v>750</v>
      </c>
      <c r="EC6" s="1139" t="s">
        <v>534</v>
      </c>
      <c r="ED6" s="1139" t="s">
        <v>390</v>
      </c>
      <c r="EE6" s="357"/>
    </row>
    <row r="7" spans="1:135" s="338" customFormat="1" ht="21" thickBot="1" x14ac:dyDescent="0.3">
      <c r="A7" s="358"/>
      <c r="B7" s="359" t="s">
        <v>1</v>
      </c>
      <c r="C7" s="340">
        <f>'Delivery Summary'!X7</f>
        <v>0</v>
      </c>
      <c r="D7" s="340">
        <f>'Delivery Summary'!X10</f>
        <v>0</v>
      </c>
      <c r="E7" s="340">
        <f>'Delivery Summary'!Y8</f>
        <v>0</v>
      </c>
      <c r="F7" s="340">
        <f>'Delivery Summary'!X44</f>
        <v>104</v>
      </c>
      <c r="G7" s="340">
        <f>'Delivery Summary'!X9</f>
        <v>0</v>
      </c>
      <c r="H7" s="341">
        <f>'Delivery Summary'!X12</f>
        <v>0</v>
      </c>
      <c r="I7" s="342">
        <f>'Delivery Summary'!Y59</f>
        <v>84</v>
      </c>
      <c r="J7" s="342"/>
      <c r="K7" s="342">
        <f>'Delivery Summary'!X16</f>
        <v>0</v>
      </c>
      <c r="L7" s="342">
        <f>'Delivery Summary'!X17</f>
        <v>0</v>
      </c>
      <c r="M7" s="342">
        <f>'Delivery Summary'!X18</f>
        <v>0</v>
      </c>
      <c r="N7" s="342">
        <f>'Delivery Summary'!X32</f>
        <v>58</v>
      </c>
      <c r="O7" s="342">
        <f>'Delivery Summary'!X58</f>
        <v>0</v>
      </c>
      <c r="P7" s="342">
        <f>IF('Delivery Summary'!F1="6.00AM Production Activated",Calculation!I4+Calculation!I95,0)</f>
        <v>0</v>
      </c>
      <c r="Q7" s="342">
        <f>IF('Delivery Summary'!F1="6.00AM Production Activated",Calculation!I9,0)</f>
        <v>0</v>
      </c>
      <c r="R7" s="342">
        <f>IF('Delivery Summary'!F1="6.00AM Production Activated",Calculation!I14,0)</f>
        <v>0</v>
      </c>
      <c r="S7" s="342">
        <f>IF('Delivery Summary'!F1="6.00AM Production Activated",Calculation!I19,0)</f>
        <v>0</v>
      </c>
      <c r="T7" s="342">
        <f>IF('Delivery Summary'!F1="6.00AM Production Activated",Calculation!I24,0)</f>
        <v>0</v>
      </c>
      <c r="U7" s="342">
        <f>IF('Delivery Summary'!F1="6.00AM Production Activated",Calculation!I29,0)</f>
        <v>0</v>
      </c>
      <c r="V7" s="342">
        <f>IF('Delivery Summary'!F1="6.00AM Production Activated",Calculation!I44,0)</f>
        <v>0</v>
      </c>
      <c r="W7" s="1490">
        <f>IF('Delivery Summary'!F1="6.00AM Production Activated",Calculation!I34,0)</f>
        <v>0</v>
      </c>
      <c r="X7" s="1491"/>
      <c r="Y7" s="1491"/>
      <c r="Z7" s="1492"/>
      <c r="AA7" s="342">
        <f>IF('Delivery Summary'!F1="6.00AM Production Activated",Calculation!I39,0)</f>
        <v>0</v>
      </c>
      <c r="AB7" s="342">
        <f>IF('Delivery Summary'!F1="6.00AM Production Activated",Calculation!I70,0)</f>
        <v>0</v>
      </c>
      <c r="AC7" s="342">
        <f>IF('Delivery Summary'!F1="6.00AM Production Activated",Calculation!I90,0)</f>
        <v>0</v>
      </c>
      <c r="AD7" s="342">
        <f>IF('Delivery Summary'!F1="6.00AM Production Activated",Calculation!I105,0)</f>
        <v>0</v>
      </c>
      <c r="AE7" s="342">
        <f>IF('Delivery Summary'!F1="6.00AM Production Activated",Calculation!H100,0)</f>
        <v>0</v>
      </c>
      <c r="AF7" s="342">
        <f>'Delivery Summary'!Y11</f>
        <v>0</v>
      </c>
      <c r="AG7" s="342">
        <f>IF(Home!B4="5.00AM Delivery Production Programme",'Delivery Summary'!Y19+'Delivery Summary'!Y13,0)</f>
        <v>0</v>
      </c>
      <c r="AH7" s="342">
        <f>IF(Home!B4="5.00AM Delivery Production Programme",'Delivery Summary'!Y30,0)</f>
        <v>0</v>
      </c>
      <c r="AI7" s="342">
        <f>IF(Home!B4="5.00AM Delivery Production Programme",'Delivery Summary'!Y21,0)</f>
        <v>0</v>
      </c>
      <c r="AJ7" s="342">
        <f>IF(Home!B4="5.00AM Delivery Production Programme",'Delivery Summary'!Y14,0)</f>
        <v>0</v>
      </c>
      <c r="AK7" s="342">
        <f>IF(Home!B4="5.00AM Delivery Production Programme",'Delivery Summary'!Y28,0)</f>
        <v>120</v>
      </c>
      <c r="AL7" s="342">
        <f>IF(Home!B4="5.00AM Delivery Production Programme",'Delivery Summary'!Y29,0)</f>
        <v>75</v>
      </c>
      <c r="AM7" s="823">
        <f>IF(Home!B4="5.00AM Delivery Production Programme",'Delivery Summary'!Y20,0)</f>
        <v>0</v>
      </c>
      <c r="AN7" s="1490">
        <f>IF(Home!B4="5.00AM Delivery Production Programme",'Delivery Summary'!AB13,0)</f>
        <v>28</v>
      </c>
      <c r="AO7" s="1491"/>
      <c r="AP7" s="1491"/>
      <c r="AQ7" s="1492"/>
      <c r="AR7" s="342">
        <f>IF(Home!B4="5.00AM Delivery Production Programme",'Delivery Summary'!Y31,0)</f>
        <v>0</v>
      </c>
      <c r="AS7" s="342">
        <f>IF(Home!B4="5.00AM Delivery Production Programme",'Delivery Summary'!Y24,0)</f>
        <v>0</v>
      </c>
      <c r="AT7" s="342">
        <f>IF(Home!B4="5.00AM Delivery Production Programme",'Delivery Summary'!Y45,0)</f>
        <v>0</v>
      </c>
      <c r="AU7" s="342">
        <f>IF(Home!B4="5.00AM Delivery Production Programme",'Delivery Summary'!Y15,0)</f>
        <v>0</v>
      </c>
      <c r="AV7" s="342"/>
      <c r="AW7" s="342">
        <f>IF('Delivery Summary'!F1="6.00AM Production Activated",Calculation!H4+Calculation!H95,0)</f>
        <v>0</v>
      </c>
      <c r="AX7" s="342">
        <f>IF('Delivery Summary'!F1="6.00AM Production Activated",Calculation!H9,0)</f>
        <v>0</v>
      </c>
      <c r="AY7" s="342">
        <f>IF('Delivery Summary'!F1="6.00AM Production Activated",Calculation!H14,0)</f>
        <v>0</v>
      </c>
      <c r="AZ7" s="342">
        <f>IF('Delivery Summary'!F1="6.00AM Production Activated",Calculation!H19,0)</f>
        <v>0</v>
      </c>
      <c r="BA7" s="342">
        <f>IF('Delivery Summary'!F1="6.00AM Production Activated",Calculation!H24,0)</f>
        <v>0</v>
      </c>
      <c r="BB7" s="342">
        <f>IF('Delivery Summary'!F1="6.00AM Production Activated",Calculation!H29,0)</f>
        <v>0</v>
      </c>
      <c r="BC7" s="823">
        <f>IF('Delivery Summary'!F1="6.00AM Production Activated",Calculation!H44,0)</f>
        <v>0</v>
      </c>
      <c r="BD7" s="1490">
        <f>IF('Delivery Summary'!F1="6.00AM Production Activated",Calculation!H34,0)</f>
        <v>0</v>
      </c>
      <c r="BE7" s="1491"/>
      <c r="BF7" s="1491"/>
      <c r="BG7" s="1492"/>
      <c r="BH7" s="342">
        <f>IF('Delivery Summary'!F1="6.00AM Production Activated",Calculation!H39,0)</f>
        <v>0</v>
      </c>
      <c r="BI7" s="342">
        <f>IF('Delivery Summary'!F1="6.00AM Production Activated",Calculation!H70,0)</f>
        <v>0</v>
      </c>
      <c r="BJ7" s="342">
        <f>IF('Delivery Summary'!F1="6.00AM Production Activated",Calculation!H90,0)</f>
        <v>0</v>
      </c>
      <c r="BK7" s="342">
        <f>IF('Delivery Summary'!F1="6.00AM Production Activated",Calculation!H105,0)</f>
        <v>0</v>
      </c>
      <c r="BL7" s="342"/>
      <c r="BM7" s="342">
        <f>IF('Delivery Summary'!F1="6.00AM Production Activated",0,'Delivery Summary'!T19+'Delivery Summary'!T13+'Delivery Summary'!U19*0.5+'Delivery Summary'!U13*0.5)</f>
        <v>0</v>
      </c>
      <c r="BN7" s="342">
        <f>IF('Delivery Summary'!F1="6.00AM Production Activated",0,'Delivery Summary'!T30+'Delivery Summary'!U30*0.5)</f>
        <v>0</v>
      </c>
      <c r="BO7" s="342">
        <f>IF('Delivery Summary'!F1="6.00AM Production Activated",0,'Delivery Summary'!T21+'Delivery Summary'!U21*0.5)</f>
        <v>0</v>
      </c>
      <c r="BP7" s="342">
        <f>IF('Delivery Summary'!F1="6.00AM Production Activated",0,'Delivery Summary'!T14+'Delivery Summary'!U14*0.5)</f>
        <v>0</v>
      </c>
      <c r="BQ7" s="342">
        <f>IF('Delivery Summary'!Y33&gt;0,('Delivery Summary'!X33+'Delivery Summary'!X34),0)</f>
        <v>80</v>
      </c>
      <c r="BR7" s="342">
        <f>IF('Delivery Summary'!F1="6.00AM Production Activated",0,'Delivery Summary'!T28+'Delivery Summary'!U28*0.5)</f>
        <v>0</v>
      </c>
      <c r="BS7" s="342">
        <f>IF('Delivery Summary'!F1="6.00AM Production Activated",0,'Delivery Summary'!T29+'Delivery Summary'!U29*0.5)</f>
        <v>0</v>
      </c>
      <c r="BT7" s="823">
        <f>IF('Delivery Summary'!F1="6.00AM Production Activated",0,'Delivery Summary'!T20+'Delivery Summary'!U20*0.5)</f>
        <v>0</v>
      </c>
      <c r="BU7" s="1490">
        <f>IF('Delivery Summary'!F1="6.00AM Production Activated",0,'Delivery Summary'!T22+'Delivery Summary'!U22*0.5+'Delivery Summary'!T23+'Delivery Summary'!U23*0.5+'Delivery Summary'!T26+'Delivery Summary'!U26*0.5)</f>
        <v>0</v>
      </c>
      <c r="BV7" s="1491"/>
      <c r="BW7" s="1491"/>
      <c r="BX7" s="1492"/>
      <c r="BY7" s="342">
        <f>IF('Delivery Summary'!F1="6.00AM Production Activated",0,'Delivery Summary'!T31+'Delivery Summary'!U31*0.5)</f>
        <v>0</v>
      </c>
      <c r="BZ7" s="342">
        <f>IF('Delivery Summary'!F1="6.00AM Production Activated",0,'Delivery Summary'!T24+'Delivery Summary'!U24*0.5)</f>
        <v>0</v>
      </c>
      <c r="CA7" s="342">
        <f>IF('Delivery Summary'!F1="6.00AM Production Activated",0,'Delivery Summary'!T45+'Delivery Summary'!U45*0.5)</f>
        <v>0</v>
      </c>
      <c r="CB7" s="342">
        <f>IF('Delivery Summary'!F1="6.00AM Production Activated",0,'Delivery Summary'!T15+'Delivery Summary'!U15*0.5)</f>
        <v>0</v>
      </c>
      <c r="CC7" s="342"/>
      <c r="CD7" s="342"/>
      <c r="CE7" s="342"/>
      <c r="CF7" s="342"/>
      <c r="CG7" s="342"/>
      <c r="CH7" s="342"/>
      <c r="CI7" s="342"/>
      <c r="CJ7" s="358"/>
      <c r="CK7" s="341">
        <f>IF('Delivery Summary'!F1="6.00AM Production Activated",Order!U28+Order!V28*0.5,0)</f>
        <v>0</v>
      </c>
      <c r="CL7" s="342">
        <f>IF('Delivery Summary'!F1="6.00AM Production Activated",Order!U26+Order!V26*0.5,0)</f>
        <v>0</v>
      </c>
      <c r="CM7" s="342">
        <f>IF('Delivery Summary'!F1="6.00AM Production Activated",Order!U27+Order!V27*0.5,0)</f>
        <v>0</v>
      </c>
      <c r="CN7" s="823">
        <f>IF('Delivery Summary'!F1="6.00AM Production Activated",Order!U18+Order!V18*0.5,0)</f>
        <v>0</v>
      </c>
      <c r="CO7" s="1490">
        <f>IF('Delivery Summary'!F1="6.00AM Production Activated",Order!U75+Order!V75*0.5,0)</f>
        <v>0</v>
      </c>
      <c r="CP7" s="1491"/>
      <c r="CQ7" s="1491"/>
      <c r="CR7" s="1492"/>
      <c r="CS7" s="342">
        <f>IF('Delivery Summary'!F1="6.00AM Production Activated",Order!U29+Order!V29*0.5,0)</f>
        <v>0</v>
      </c>
      <c r="CT7" s="342">
        <f>IF('Delivery Summary'!F1="6.00AM Production Activated",Order!U22+Order!V22*0.5,0)</f>
        <v>0</v>
      </c>
      <c r="CU7" s="342">
        <f>IF('Delivery Summary'!F1="6.00AM Production Activated",Order!U13+Order!V13*0.5,0)</f>
        <v>0</v>
      </c>
      <c r="CV7" s="342"/>
      <c r="CW7" s="342">
        <f>IF('Delivery Summary'!F1="6.00AM Production Activated",Order!U17+Order!V17*0.5+Order!U11+Order!V11*0.5,0)</f>
        <v>0</v>
      </c>
      <c r="CX7" s="342">
        <f>IF('Delivery Summary'!F1="6.00AM Production Activated",Order!U19+Order!V19*0.5,0)</f>
        <v>0</v>
      </c>
      <c r="CY7" s="342">
        <f>IF('Delivery Summary'!F1="6.00AM Production Activated",Order!U12+Order!V12*0.5,0)</f>
        <v>0</v>
      </c>
      <c r="CZ7" s="358"/>
      <c r="DA7" s="341">
        <f>IF('Delivery Summary'!F1="6.00AM Production Activated",Order!W28+Order!X28*0.5,0)</f>
        <v>0</v>
      </c>
      <c r="DB7" s="342">
        <f>IF('Delivery Summary'!F1="6.00AM Production Activated",Order!W26+Order!X26*0.5,0)</f>
        <v>0</v>
      </c>
      <c r="DC7" s="342">
        <f>IF('Delivery Summary'!F1="6.00AM Production Activated",Order!W27+Order!X27*0.5,0)</f>
        <v>0</v>
      </c>
      <c r="DD7" s="823">
        <f>IF('Delivery Summary'!F1="6.00AM Production Activated",Order!W18+Order!X18*0.5,0)</f>
        <v>0</v>
      </c>
      <c r="DE7" s="1490">
        <f>IF('Delivery Summary'!F1="6.00AM Production Activated",Order!W75+Order!X75*0.5,0)</f>
        <v>0</v>
      </c>
      <c r="DF7" s="1491"/>
      <c r="DG7" s="1491"/>
      <c r="DH7" s="1492"/>
      <c r="DI7" s="342">
        <f>IF('Delivery Summary'!F1="6.00AM Production Activated",Order!W29+Order!X29*0.5,0)</f>
        <v>0</v>
      </c>
      <c r="DJ7" s="342">
        <f>IF('Delivery Summary'!F1="6.00AM Production Activated",Order!W22+Order!X22*0.5,0)</f>
        <v>0</v>
      </c>
      <c r="DK7" s="342">
        <f>IF('Delivery Summary'!F1="6.00AM Production Activated",Order!W13+Order!X13*0.5,0)</f>
        <v>0</v>
      </c>
      <c r="DL7" s="342"/>
      <c r="DM7" s="342">
        <f>IF('Delivery Summary'!F1="6.00AM Production Activated",Order!W17+Order!X17*0.5+Order!W11+Order!X11*0.5,0)</f>
        <v>0</v>
      </c>
      <c r="DN7" s="342">
        <f>IF('Delivery Summary'!F1="6.00AM Production Activated",Order!W19+Order!X19*0.5,0)</f>
        <v>0</v>
      </c>
      <c r="DO7" s="342">
        <f>IF('Delivery Summary'!F1="6.00AM Production Activated",Order!W12+Order!X12*0.5,0)</f>
        <v>0</v>
      </c>
      <c r="DP7" s="358"/>
      <c r="DQ7" s="341">
        <f>'Delivery Summary'!X30</f>
        <v>0</v>
      </c>
      <c r="DR7" s="342">
        <f>'Delivery Summary'!X28</f>
        <v>120</v>
      </c>
      <c r="DS7" s="342">
        <f>'Delivery Summary'!X29</f>
        <v>75</v>
      </c>
      <c r="DT7" s="823">
        <f>'Delivery Summary'!X20</f>
        <v>0</v>
      </c>
      <c r="DU7" s="1490">
        <f>'Delivery Summary'!Y22</f>
        <v>28</v>
      </c>
      <c r="DV7" s="1491"/>
      <c r="DW7" s="1491"/>
      <c r="DX7" s="1492"/>
      <c r="DY7" s="342">
        <f>'Delivery Summary'!X31</f>
        <v>0</v>
      </c>
      <c r="DZ7" s="342">
        <f>'Delivery Summary'!X24</f>
        <v>0</v>
      </c>
      <c r="EA7" s="342"/>
      <c r="EB7" s="342">
        <f>'Delivery Summary'!X19+'Delivery Summary'!X13</f>
        <v>0</v>
      </c>
      <c r="EC7" s="342">
        <f>'Delivery Summary'!X21</f>
        <v>0</v>
      </c>
      <c r="ED7" s="342">
        <f>'Delivery Summary'!X14</f>
        <v>0</v>
      </c>
      <c r="EE7" s="358"/>
    </row>
    <row r="8" spans="1:135" ht="18" customHeight="1" x14ac:dyDescent="0.25">
      <c r="A8" s="355"/>
      <c r="B8" s="343" t="str">
        <f>'Bakery Recipe for Stores'!B8</f>
        <v>Flour</v>
      </c>
      <c r="C8" s="366">
        <f>'Bakery Recipe Per Item'!C8*'Bakery Recipe Calculation'!C7</f>
        <v>0</v>
      </c>
      <c r="D8" s="366">
        <f>'Bakery Recipe Per Item'!D8*'Bakery Recipe Calculation'!D7</f>
        <v>0</v>
      </c>
      <c r="E8" s="366">
        <f>'Bakery Recipe Per Item'!E8*'Bakery Recipe Calculation'!E7</f>
        <v>0</v>
      </c>
      <c r="F8" s="366">
        <f>'Bakery Recipe Per Item'!F8*'Bakery Recipe Calculation'!F7</f>
        <v>1955.2</v>
      </c>
      <c r="G8" s="366">
        <f>'Bakery Recipe Per Item'!G8*'Bakery Recipe Calculation'!G7</f>
        <v>0</v>
      </c>
      <c r="H8" s="366">
        <f>'Bakery Recipe Per Item'!H8*'Bakery Recipe Calculation'!H7</f>
        <v>0</v>
      </c>
      <c r="I8" s="366">
        <f>'Bakery Recipe Per Item'!AF8*'Bakery Recipe Calculation'!I7</f>
        <v>11340</v>
      </c>
      <c r="J8" s="366">
        <f>'Bakery Recipe Per Item'!I8*'Bakery Recipe Calculation'!J7</f>
        <v>0</v>
      </c>
      <c r="K8" s="366">
        <f>'Bakery Recipe Per Item'!J8*'Bakery Recipe Calculation'!K7</f>
        <v>0</v>
      </c>
      <c r="L8" s="366">
        <f>'Bakery Recipe Per Item'!K8*'Bakery Recipe Calculation'!L7</f>
        <v>0</v>
      </c>
      <c r="M8" s="366">
        <f>'Bakery Recipe Per Item'!L8*'Bakery Recipe Calculation'!M7</f>
        <v>0</v>
      </c>
      <c r="N8" s="366">
        <f>'Bakery Recipe Per Item'!M8*'Bakery Recipe Calculation'!N7</f>
        <v>870</v>
      </c>
      <c r="O8" s="366">
        <f>'Bakery Recipe Per Item'!AC8*'Bakery Recipe Calculation'!O7</f>
        <v>0</v>
      </c>
      <c r="P8" s="366">
        <f>'Bakery Recipe Per Item'!N8*'Bakery Recipe Calculation'!P7</f>
        <v>0</v>
      </c>
      <c r="Q8" s="366">
        <f>'Bakery Recipe Per Item'!O8*'Bakery Recipe Calculation'!Q7</f>
        <v>0</v>
      </c>
      <c r="R8" s="366">
        <f>'Bakery Recipe Per Item'!P8*'Bakery Recipe Calculation'!R7</f>
        <v>0</v>
      </c>
      <c r="S8" s="366">
        <f>'Bakery Recipe Per Item'!Q8*'Bakery Recipe Calculation'!S7</f>
        <v>0</v>
      </c>
      <c r="T8" s="366">
        <f>'Bakery Recipe Per Item'!R8*'Bakery Recipe Calculation'!T7</f>
        <v>0</v>
      </c>
      <c r="U8" s="817">
        <f>'Bakery Recipe Per Item'!S8*'Bakery Recipe Calculation'!U7</f>
        <v>0</v>
      </c>
      <c r="V8" s="817">
        <f>'Bakery Recipe Per Item'!T8*'Bakery Recipe Calculation'!V7</f>
        <v>0</v>
      </c>
      <c r="W8" s="1502">
        <f>'Bakery Recipe Per Item'!U8*'Bakery Recipe Calculation'!W7</f>
        <v>0</v>
      </c>
      <c r="X8" s="1503"/>
      <c r="Y8" s="1503"/>
      <c r="Z8" s="1504"/>
      <c r="AA8" s="820">
        <f>'Bakery Recipe Per Item'!Y8*'Bakery Recipe Calculation'!AA7</f>
        <v>0</v>
      </c>
      <c r="AB8" s="820">
        <f>'Bakery Recipe Per Item'!Z8*'Bakery Recipe Calculation'!AB7</f>
        <v>0</v>
      </c>
      <c r="AC8" s="820">
        <f>'Bakery Recipe Per Item'!AE8*'Bakery Recipe Calculation'!AC7</f>
        <v>0</v>
      </c>
      <c r="AD8" s="820">
        <f>'Bakery Recipe Per Item'!I8*'Bakery Recipe Calculation'!AD7</f>
        <v>0</v>
      </c>
      <c r="AE8" s="820">
        <f>'Bakery Recipe Per Item'!AD8*'Bakery Recipe Calculation'!AE7</f>
        <v>0</v>
      </c>
      <c r="AF8" s="366">
        <f>'Bakery Recipe Per Item'!AA8*'Bakery Recipe Calculation'!AF7</f>
        <v>0</v>
      </c>
      <c r="AG8" s="366">
        <f>'Bakery Recipe Per Item'!N8*'Bakery Recipe Calculation'!AG7</f>
        <v>0</v>
      </c>
      <c r="AH8" s="366">
        <f>'Bakery Recipe Per Item'!O8*'Bakery Recipe Calculation'!AH7</f>
        <v>0</v>
      </c>
      <c r="AI8" s="366">
        <f>'Bakery Recipe Per Item'!P8*'Bakery Recipe Calculation'!AI7</f>
        <v>0</v>
      </c>
      <c r="AJ8" s="366">
        <f>'Bakery Recipe Per Item'!Q8*'Bakery Recipe Calculation'!AJ7</f>
        <v>0</v>
      </c>
      <c r="AK8" s="366">
        <f>'Bakery Recipe Per Item'!R8*'Bakery Recipe Calculation'!AK7</f>
        <v>4440</v>
      </c>
      <c r="AL8" s="366">
        <f>'Bakery Recipe Per Item'!S8*'Bakery Recipe Calculation'!AL7</f>
        <v>2775</v>
      </c>
      <c r="AM8" s="817">
        <f>'Bakery Recipe Per Item'!T8*'Bakery Recipe Calculation'!AM7</f>
        <v>0</v>
      </c>
      <c r="AN8" s="1502">
        <f>'Bakery Recipe Per Item'!U8*'Bakery Recipe Calculation'!AN7</f>
        <v>1036</v>
      </c>
      <c r="AO8" s="1503"/>
      <c r="AP8" s="1503"/>
      <c r="AQ8" s="1504"/>
      <c r="AR8" s="820">
        <f>'Bakery Recipe Per Item'!Y8*'Bakery Recipe Calculation'!AR7</f>
        <v>0</v>
      </c>
      <c r="AS8" s="820">
        <f>'Bakery Recipe Per Item'!Z8*'Bakery Recipe Calculation'!AS7</f>
        <v>0</v>
      </c>
      <c r="AT8" s="820">
        <f>'Bakery Recipe Per Item'!AE8*'Bakery Recipe Calculation'!AT7</f>
        <v>0</v>
      </c>
      <c r="AU8" s="820">
        <f>'Bakery Recipe Per Item'!I8*'Bakery Recipe Calculation'!AU7</f>
        <v>0</v>
      </c>
      <c r="AV8" s="820">
        <f>'Bakery Recipe Per Item'!AD8*'Bakery Recipe Calculation'!AV7</f>
        <v>0</v>
      </c>
      <c r="AW8" s="366">
        <f>'Bakery Recipe Per Item'!N8*'Bakery Recipe Calculation'!AW7</f>
        <v>0</v>
      </c>
      <c r="AX8" s="366">
        <f>'Bakery Recipe Per Item'!O8*'Bakery Recipe Calculation'!AX7</f>
        <v>0</v>
      </c>
      <c r="AY8" s="366">
        <f>'Bakery Recipe Per Item'!P8*'Bakery Recipe Calculation'!AY7</f>
        <v>0</v>
      </c>
      <c r="AZ8" s="366">
        <f>'Bakery Recipe Per Item'!Q8*'Bakery Recipe Calculation'!AZ7</f>
        <v>0</v>
      </c>
      <c r="BA8" s="366">
        <f>'Bakery Recipe Per Item'!R8*'Bakery Recipe Calculation'!BA7</f>
        <v>0</v>
      </c>
      <c r="BB8" s="366">
        <f>'Bakery Recipe Per Item'!S8*'Bakery Recipe Calculation'!BB7</f>
        <v>0</v>
      </c>
      <c r="BC8" s="817">
        <f>'Bakery Recipe Per Item'!T8*'Bakery Recipe Calculation'!BC7</f>
        <v>0</v>
      </c>
      <c r="BD8" s="1502">
        <f>'Bakery Recipe Per Item'!U8*'Bakery Recipe Calculation'!BD7</f>
        <v>0</v>
      </c>
      <c r="BE8" s="1503"/>
      <c r="BF8" s="1503"/>
      <c r="BG8" s="1504"/>
      <c r="BH8" s="820">
        <f>'Bakery Recipe Per Item'!Y8*'Bakery Recipe Calculation'!BH7</f>
        <v>0</v>
      </c>
      <c r="BI8" s="820">
        <f>'Bakery Recipe Per Item'!Z8*'Bakery Recipe Calculation'!BI7</f>
        <v>0</v>
      </c>
      <c r="BJ8" s="820">
        <f>'Bakery Recipe Per Item'!AE8*'Bakery Recipe Calculation'!BJ7</f>
        <v>0</v>
      </c>
      <c r="BK8" s="820">
        <f>'Bakery Recipe Per Item'!I8*'Bakery Recipe Calculation'!BK7</f>
        <v>0</v>
      </c>
      <c r="BL8" s="820">
        <f>'Bakery Recipe Per Item'!AD8*'Bakery Recipe Calculation'!BL7</f>
        <v>0</v>
      </c>
      <c r="BM8" s="366">
        <f>'Bakery Recipe Per Item'!N8*'Bakery Recipe Calculation'!BM7</f>
        <v>0</v>
      </c>
      <c r="BN8" s="366">
        <f>'Bakery Recipe Per Item'!O8*'Bakery Recipe Calculation'!BN7</f>
        <v>0</v>
      </c>
      <c r="BO8" s="366">
        <f>'Bakery Recipe Per Item'!P8*'Bakery Recipe Calculation'!BO7</f>
        <v>0</v>
      </c>
      <c r="BP8" s="366">
        <f>'Bakery Recipe Per Item'!Q8*'Bakery Recipe Calculation'!BP7</f>
        <v>0</v>
      </c>
      <c r="BQ8" s="366">
        <f>'Bakery Recipe Per Item'!AD8*'Bakery Recipe Calculation'!BQ7</f>
        <v>1720</v>
      </c>
      <c r="BR8" s="366">
        <f>'Bakery Recipe Per Item'!R8*'Bakery Recipe Calculation'!BR7</f>
        <v>0</v>
      </c>
      <c r="BS8" s="366">
        <f>'Bakery Recipe Per Item'!S8*'Bakery Recipe Calculation'!BS7</f>
        <v>0</v>
      </c>
      <c r="BT8" s="817">
        <f>'Bakery Recipe Per Item'!T8*'Bakery Recipe Calculation'!BT7</f>
        <v>0</v>
      </c>
      <c r="BU8" s="1502">
        <f>'Bakery Recipe Per Item'!U8*'Bakery Recipe Calculation'!BU7</f>
        <v>0</v>
      </c>
      <c r="BV8" s="1503"/>
      <c r="BW8" s="1503"/>
      <c r="BX8" s="1504"/>
      <c r="BY8" s="820">
        <f>'Bakery Recipe Per Item'!Y8*'Bakery Recipe Calculation'!BY7</f>
        <v>0</v>
      </c>
      <c r="BZ8" s="820">
        <f>'Bakery Recipe Per Item'!Z8*'Bakery Recipe Calculation'!BZ7</f>
        <v>0</v>
      </c>
      <c r="CA8" s="820">
        <f>'Bakery Recipe Per Item'!AE8*'Bakery Recipe Calculation'!CA7</f>
        <v>0</v>
      </c>
      <c r="CB8" s="820">
        <f>'Bakery Recipe Per Item'!I8*'Bakery Recipe Calculation'!CB7</f>
        <v>0</v>
      </c>
      <c r="CC8" s="820">
        <f>'Bakery Recipe Per Item'!AD8*'Bakery Recipe Calculation'!CC7</f>
        <v>0</v>
      </c>
      <c r="CD8" s="366"/>
      <c r="CE8" s="366"/>
      <c r="CF8" s="366"/>
      <c r="CG8" s="366"/>
      <c r="CH8" s="366"/>
      <c r="CI8" s="366"/>
      <c r="CJ8" s="355"/>
      <c r="CK8" s="366">
        <f>'Bakery Recipe Per Item'!O8*'Bakery Recipe Calculation'!CK7</f>
        <v>0</v>
      </c>
      <c r="CL8" s="366">
        <f>'Bakery Recipe Per Item'!R8*'Bakery Recipe Calculation'!CL7</f>
        <v>0</v>
      </c>
      <c r="CM8" s="366">
        <f>'Bakery Recipe Per Item'!S8*'Bakery Recipe Calculation'!CM7</f>
        <v>0</v>
      </c>
      <c r="CN8" s="817">
        <f>'Bakery Recipe Per Item'!T8*'Bakery Recipe Calculation'!CN7</f>
        <v>0</v>
      </c>
      <c r="CO8" s="1493">
        <f>'Bakery Recipe Per Item'!U8*'Bakery Recipe Calculation'!CO7</f>
        <v>0</v>
      </c>
      <c r="CP8" s="1494"/>
      <c r="CQ8" s="1494"/>
      <c r="CR8" s="1495"/>
      <c r="CS8" s="820">
        <f>'Bakery Recipe Per Item'!Y8*'Bakery Recipe Calculation'!CS7</f>
        <v>0</v>
      </c>
      <c r="CT8" s="820">
        <f>'Bakery Recipe Per Item'!Z8*'Bakery Recipe Calculation'!CT7</f>
        <v>0</v>
      </c>
      <c r="CU8" s="820">
        <f>'Bakery Recipe Per Item'!I8*'Bakery Recipe Calculation'!CU7</f>
        <v>0</v>
      </c>
      <c r="CV8" s="820">
        <f>'Bakery Recipe Per Item'!AD8*'Bakery Recipe Calculation'!CV7</f>
        <v>0</v>
      </c>
      <c r="CW8" s="820">
        <f>'Bakery Recipe Per Item'!N8*'Bakery Recipe Calculation'!CW7</f>
        <v>0</v>
      </c>
      <c r="CX8" s="820">
        <f>'Bakery Recipe Per Item'!P8*'Bakery Recipe Calculation'!CX7</f>
        <v>0</v>
      </c>
      <c r="CY8" s="820">
        <f>'Bakery Recipe Per Item'!Q8*'Bakery Recipe Calculation'!CY7</f>
        <v>0</v>
      </c>
      <c r="CZ8" s="355"/>
      <c r="DA8" s="366">
        <f>'Bakery Recipe Per Item'!O8*'Bakery Recipe Calculation'!DA7</f>
        <v>0</v>
      </c>
      <c r="DB8" s="366">
        <f>'Bakery Recipe Per Item'!R8*'Bakery Recipe Calculation'!DB7</f>
        <v>0</v>
      </c>
      <c r="DC8" s="366">
        <f>'Bakery Recipe Per Item'!S8*'Bakery Recipe Calculation'!DC7</f>
        <v>0</v>
      </c>
      <c r="DD8" s="817">
        <f>'Bakery Recipe Per Item'!T8*'Bakery Recipe Calculation'!DD7</f>
        <v>0</v>
      </c>
      <c r="DE8" s="1493">
        <f>'Bakery Recipe Per Item'!U8*'Bakery Recipe Calculation'!DE7</f>
        <v>0</v>
      </c>
      <c r="DF8" s="1494">
        <f>'Bakery Recipe Per Item'!V8*'Bakery Recipe Calculation'!DF7</f>
        <v>0</v>
      </c>
      <c r="DG8" s="1494">
        <f>'Bakery Recipe Per Item'!W8*'Bakery Recipe Calculation'!DG7</f>
        <v>0</v>
      </c>
      <c r="DH8" s="1495">
        <f>'Bakery Recipe Per Item'!X8*'Bakery Recipe Calculation'!DH7</f>
        <v>0</v>
      </c>
      <c r="DI8" s="820">
        <f>'Bakery Recipe Per Item'!Y8*'Bakery Recipe Calculation'!DI7</f>
        <v>0</v>
      </c>
      <c r="DJ8" s="820">
        <f>'Bakery Recipe Per Item'!Z8*'Bakery Recipe Calculation'!DJ7</f>
        <v>0</v>
      </c>
      <c r="DK8" s="820">
        <f>'Bakery Recipe Per Item'!I8*'Bakery Recipe Calculation'!DK7</f>
        <v>0</v>
      </c>
      <c r="DL8" s="820">
        <f>'Bakery Recipe Per Item'!AD8*'Bakery Recipe Calculation'!DL7</f>
        <v>0</v>
      </c>
      <c r="DM8" s="820">
        <f>'Bakery Recipe Per Item'!N8*'Bakery Recipe Calculation'!DM7</f>
        <v>0</v>
      </c>
      <c r="DN8" s="820">
        <f>'Bakery Recipe Per Item'!P8*'Bakery Recipe Calculation'!DN7</f>
        <v>0</v>
      </c>
      <c r="DO8" s="820">
        <f>'Bakery Recipe Per Item'!Q8*'Bakery Recipe Calculation'!DO7</f>
        <v>0</v>
      </c>
      <c r="DP8" s="355"/>
      <c r="DQ8" s="366">
        <f>'Bakery Recipe Per Item'!O8*'Bakery Recipe Calculation'!DQ7</f>
        <v>0</v>
      </c>
      <c r="DR8" s="366">
        <f>'Bakery Recipe Per Item'!R8*'Bakery Recipe Calculation'!DR7</f>
        <v>4440</v>
      </c>
      <c r="DS8" s="366">
        <f>'Bakery Recipe Per Item'!S8*'Bakery Recipe Calculation'!DS7</f>
        <v>2775</v>
      </c>
      <c r="DT8" s="817">
        <f>'Bakery Recipe Per Item'!T8*'Bakery Recipe Calculation'!DT7</f>
        <v>0</v>
      </c>
      <c r="DU8" s="1493">
        <f>'Bakery Recipe Per Item'!U8*'Bakery Recipe Calculation'!DU7</f>
        <v>1036</v>
      </c>
      <c r="DV8" s="1494">
        <f>'Bakery Recipe Per Item'!AJ8*'Bakery Recipe Calculation'!DV7</f>
        <v>0</v>
      </c>
      <c r="DW8" s="1494">
        <f>'Bakery Recipe Per Item'!AK8*'Bakery Recipe Calculation'!DW7</f>
        <v>0</v>
      </c>
      <c r="DX8" s="1495">
        <f>'Bakery Recipe Per Item'!AL8*'Bakery Recipe Calculation'!DX7</f>
        <v>0</v>
      </c>
      <c r="DY8" s="820">
        <f>'Bakery Recipe Per Item'!Y8*'Bakery Recipe Calculation'!DY7</f>
        <v>0</v>
      </c>
      <c r="DZ8" s="820">
        <f>'Bakery Recipe Per Item'!Z8*'Bakery Recipe Calculation'!DZ7</f>
        <v>0</v>
      </c>
      <c r="EA8" s="820">
        <f>'Bakery Recipe Per Item'!AD8*'Bakery Recipe Calculation'!EA7</f>
        <v>0</v>
      </c>
      <c r="EB8" s="820">
        <f>'Bakery Recipe Per Item'!N8*'Bakery Recipe Calculation'!EB7</f>
        <v>0</v>
      </c>
      <c r="EC8" s="820">
        <f>'Bakery Recipe Per Item'!P8*'Bakery Recipe Calculation'!EC7</f>
        <v>0</v>
      </c>
      <c r="ED8" s="820">
        <f>'Bakery Recipe Per Item'!Q8*'Bakery Recipe Calculation'!ED7</f>
        <v>0</v>
      </c>
      <c r="EE8" s="355"/>
    </row>
    <row r="9" spans="1:135" ht="18" customHeight="1" x14ac:dyDescent="0.25">
      <c r="A9" s="355"/>
      <c r="B9" s="347" t="str">
        <f>'Bakery Recipe for Stores'!B9</f>
        <v>Kurakkan</v>
      </c>
      <c r="C9" s="367">
        <f>'Bakery Recipe Per Item'!C9*'Bakery Recipe Calculation'!C7</f>
        <v>0</v>
      </c>
      <c r="D9" s="367">
        <f>'Bakery Recipe Per Item'!D9*'Bakery Recipe Calculation'!D7</f>
        <v>0</v>
      </c>
      <c r="E9" s="367">
        <f>'Bakery Recipe Per Item'!E9*'Bakery Recipe Calculation'!E7</f>
        <v>0</v>
      </c>
      <c r="F9" s="367">
        <f>'Bakery Recipe Per Item'!F9*'Bakery Recipe Calculation'!F7</f>
        <v>780</v>
      </c>
      <c r="G9" s="367">
        <f>'Bakery Recipe Per Item'!G9*'Bakery Recipe Calculation'!G7</f>
        <v>0</v>
      </c>
      <c r="H9" s="367">
        <f>'Bakery Recipe Per Item'!H9*'Bakery Recipe Calculation'!H7</f>
        <v>0</v>
      </c>
      <c r="I9" s="367">
        <f>'Bakery Recipe Per Item'!AF9*'Bakery Recipe Calculation'!I7</f>
        <v>0</v>
      </c>
      <c r="J9" s="367">
        <f>'Bakery Recipe Per Item'!I9*'Bakery Recipe Calculation'!J7</f>
        <v>0</v>
      </c>
      <c r="K9" s="367">
        <f>'Bakery Recipe Per Item'!J9*'Bakery Recipe Calculation'!K7</f>
        <v>0</v>
      </c>
      <c r="L9" s="367">
        <f>'Bakery Recipe Per Item'!K9*'Bakery Recipe Calculation'!L7</f>
        <v>0</v>
      </c>
      <c r="M9" s="367">
        <f>'Bakery Recipe Per Item'!L9*'Bakery Recipe Calculation'!M7</f>
        <v>0</v>
      </c>
      <c r="N9" s="367">
        <f>'Bakery Recipe Per Item'!M9*'Bakery Recipe Calculation'!N7</f>
        <v>0</v>
      </c>
      <c r="O9" s="367">
        <f>'Bakery Recipe Per Item'!AC9*'Bakery Recipe Calculation'!O7</f>
        <v>0</v>
      </c>
      <c r="P9" s="367">
        <f>'Bakery Recipe Per Item'!N9*'Bakery Recipe Calculation'!P7</f>
        <v>0</v>
      </c>
      <c r="Q9" s="367">
        <f>'Bakery Recipe Per Item'!O9*'Bakery Recipe Calculation'!Q7</f>
        <v>0</v>
      </c>
      <c r="R9" s="367">
        <f>'Bakery Recipe Per Item'!P9*'Bakery Recipe Calculation'!R7</f>
        <v>0</v>
      </c>
      <c r="S9" s="367">
        <f>'Bakery Recipe Per Item'!Q9*'Bakery Recipe Calculation'!S7</f>
        <v>0</v>
      </c>
      <c r="T9" s="367">
        <f>'Bakery Recipe Per Item'!R9*'Bakery Recipe Calculation'!T7</f>
        <v>0</v>
      </c>
      <c r="U9" s="818">
        <f>'Bakery Recipe Per Item'!S9*'Bakery Recipe Calculation'!U7</f>
        <v>0</v>
      </c>
      <c r="V9" s="818">
        <f>'Bakery Recipe Per Item'!T9*'Bakery Recipe Calculation'!V7</f>
        <v>0</v>
      </c>
      <c r="W9" s="1496">
        <f>'Bakery Recipe Per Item'!U9*'Bakery Recipe Calculation'!W7</f>
        <v>0</v>
      </c>
      <c r="X9" s="1497"/>
      <c r="Y9" s="1497"/>
      <c r="Z9" s="1498"/>
      <c r="AA9" s="821">
        <f>'Bakery Recipe Per Item'!Y9*'Bakery Recipe Calculation'!AA7</f>
        <v>0</v>
      </c>
      <c r="AB9" s="821">
        <f>'Bakery Recipe Per Item'!Z9*'Bakery Recipe Calculation'!AB7</f>
        <v>0</v>
      </c>
      <c r="AC9" s="821">
        <f>'Bakery Recipe Per Item'!AE9*'Bakery Recipe Calculation'!AC7</f>
        <v>0</v>
      </c>
      <c r="AD9" s="821">
        <f>'Bakery Recipe Per Item'!I9*'Bakery Recipe Calculation'!AD7</f>
        <v>0</v>
      </c>
      <c r="AE9" s="821">
        <f>'Bakery Recipe Per Item'!AD9*'Bakery Recipe Calculation'!AE7</f>
        <v>0</v>
      </c>
      <c r="AF9" s="367">
        <f>'Bakery Recipe Per Item'!AA9*'Bakery Recipe Calculation'!AF7</f>
        <v>0</v>
      </c>
      <c r="AG9" s="367">
        <f>'Bakery Recipe Per Item'!N9*'Bakery Recipe Calculation'!AG7</f>
        <v>0</v>
      </c>
      <c r="AH9" s="367">
        <f>'Bakery Recipe Per Item'!O9*'Bakery Recipe Calculation'!AH7</f>
        <v>0</v>
      </c>
      <c r="AI9" s="367">
        <f>'Bakery Recipe Per Item'!P9*'Bakery Recipe Calculation'!AI7</f>
        <v>0</v>
      </c>
      <c r="AJ9" s="367">
        <f>'Bakery Recipe Per Item'!Q9*'Bakery Recipe Calculation'!AJ7</f>
        <v>0</v>
      </c>
      <c r="AK9" s="367">
        <f>'Bakery Recipe Per Item'!R9*'Bakery Recipe Calculation'!AK7</f>
        <v>0</v>
      </c>
      <c r="AL9" s="367">
        <f>'Bakery Recipe Per Item'!S9*'Bakery Recipe Calculation'!AL7</f>
        <v>0</v>
      </c>
      <c r="AM9" s="818">
        <f>'Bakery Recipe Per Item'!T9*'Bakery Recipe Calculation'!AM7</f>
        <v>0</v>
      </c>
      <c r="AN9" s="1496">
        <f>'Bakery Recipe Per Item'!U9*'Bakery Recipe Calculation'!AN7</f>
        <v>0</v>
      </c>
      <c r="AO9" s="1497"/>
      <c r="AP9" s="1497"/>
      <c r="AQ9" s="1498"/>
      <c r="AR9" s="821">
        <f>'Bakery Recipe Per Item'!Y9*'Bakery Recipe Calculation'!AR7</f>
        <v>0</v>
      </c>
      <c r="AS9" s="821">
        <f>'Bakery Recipe Per Item'!Z9*'Bakery Recipe Calculation'!AS7</f>
        <v>0</v>
      </c>
      <c r="AT9" s="821">
        <f>'Bakery Recipe Per Item'!AE9*'Bakery Recipe Calculation'!AT7</f>
        <v>0</v>
      </c>
      <c r="AU9" s="821">
        <f>'Bakery Recipe Per Item'!I9*'Bakery Recipe Calculation'!AU7</f>
        <v>0</v>
      </c>
      <c r="AV9" s="821">
        <f>'Bakery Recipe Per Item'!AD9*'Bakery Recipe Calculation'!AV7</f>
        <v>0</v>
      </c>
      <c r="AW9" s="367">
        <f>'Bakery Recipe Per Item'!N9*'Bakery Recipe Calculation'!AW7</f>
        <v>0</v>
      </c>
      <c r="AX9" s="367">
        <f>'Bakery Recipe Per Item'!O9*'Bakery Recipe Calculation'!AX7</f>
        <v>0</v>
      </c>
      <c r="AY9" s="367">
        <f>'Bakery Recipe Per Item'!P9*'Bakery Recipe Calculation'!AY7</f>
        <v>0</v>
      </c>
      <c r="AZ9" s="367">
        <f>'Bakery Recipe Per Item'!Q9*'Bakery Recipe Calculation'!AZ7</f>
        <v>0</v>
      </c>
      <c r="BA9" s="367">
        <f>'Bakery Recipe Per Item'!R9*'Bakery Recipe Calculation'!BA7</f>
        <v>0</v>
      </c>
      <c r="BB9" s="367">
        <f>'Bakery Recipe Per Item'!S9*'Bakery Recipe Calculation'!BB7</f>
        <v>0</v>
      </c>
      <c r="BC9" s="818">
        <f>'Bakery Recipe Per Item'!T9*'Bakery Recipe Calculation'!BC7</f>
        <v>0</v>
      </c>
      <c r="BD9" s="1496">
        <f>'Bakery Recipe Per Item'!U9*'Bakery Recipe Calculation'!BD7</f>
        <v>0</v>
      </c>
      <c r="BE9" s="1497"/>
      <c r="BF9" s="1497"/>
      <c r="BG9" s="1498"/>
      <c r="BH9" s="821">
        <f>'Bakery Recipe Per Item'!Y9*'Bakery Recipe Calculation'!BH7</f>
        <v>0</v>
      </c>
      <c r="BI9" s="821">
        <f>'Bakery Recipe Per Item'!Z9*'Bakery Recipe Calculation'!BI7</f>
        <v>0</v>
      </c>
      <c r="BJ9" s="821">
        <f>'Bakery Recipe Per Item'!AE9*'Bakery Recipe Calculation'!BJ7</f>
        <v>0</v>
      </c>
      <c r="BK9" s="821">
        <f>'Bakery Recipe Per Item'!I9*'Bakery Recipe Calculation'!BK7</f>
        <v>0</v>
      </c>
      <c r="BL9" s="821">
        <f>'Bakery Recipe Per Item'!AD9*'Bakery Recipe Calculation'!BL7</f>
        <v>0</v>
      </c>
      <c r="BM9" s="367">
        <f>'Bakery Recipe Per Item'!N9*'Bakery Recipe Calculation'!BM7</f>
        <v>0</v>
      </c>
      <c r="BN9" s="367">
        <f>'Bakery Recipe Per Item'!O9*'Bakery Recipe Calculation'!BN7</f>
        <v>0</v>
      </c>
      <c r="BO9" s="367">
        <f>'Bakery Recipe Per Item'!P9*'Bakery Recipe Calculation'!BO7</f>
        <v>0</v>
      </c>
      <c r="BP9" s="367">
        <f>'Bakery Recipe Per Item'!Q9*'Bakery Recipe Calculation'!BP7</f>
        <v>0</v>
      </c>
      <c r="BQ9" s="367">
        <f>'Bakery Recipe Per Item'!AD9*'Bakery Recipe Calculation'!BQ7</f>
        <v>0</v>
      </c>
      <c r="BR9" s="367">
        <f>'Bakery Recipe Per Item'!R9*'Bakery Recipe Calculation'!BR7</f>
        <v>0</v>
      </c>
      <c r="BS9" s="367">
        <f>'Bakery Recipe Per Item'!S9*'Bakery Recipe Calculation'!BS7</f>
        <v>0</v>
      </c>
      <c r="BT9" s="818">
        <f>'Bakery Recipe Per Item'!T9*'Bakery Recipe Calculation'!BT7</f>
        <v>0</v>
      </c>
      <c r="BU9" s="1496">
        <f>'Bakery Recipe Per Item'!U9*'Bakery Recipe Calculation'!BU7</f>
        <v>0</v>
      </c>
      <c r="BV9" s="1497"/>
      <c r="BW9" s="1497"/>
      <c r="BX9" s="1498"/>
      <c r="BY9" s="821">
        <f>'Bakery Recipe Per Item'!Y9*'Bakery Recipe Calculation'!BY7</f>
        <v>0</v>
      </c>
      <c r="BZ9" s="821">
        <f>'Bakery Recipe Per Item'!Z9*'Bakery Recipe Calculation'!BZ7</f>
        <v>0</v>
      </c>
      <c r="CA9" s="821">
        <f>'Bakery Recipe Per Item'!AE9*'Bakery Recipe Calculation'!CA7</f>
        <v>0</v>
      </c>
      <c r="CB9" s="821">
        <f>'Bakery Recipe Per Item'!I9*'Bakery Recipe Calculation'!CB7</f>
        <v>0</v>
      </c>
      <c r="CC9" s="821">
        <f>'Bakery Recipe Per Item'!AD9*'Bakery Recipe Calculation'!CC7</f>
        <v>0</v>
      </c>
      <c r="CD9" s="367"/>
      <c r="CE9" s="367"/>
      <c r="CF9" s="367"/>
      <c r="CG9" s="367"/>
      <c r="CH9" s="367"/>
      <c r="CI9" s="367"/>
      <c r="CJ9" s="355"/>
      <c r="CK9" s="367">
        <f>'Bakery Recipe Per Item'!O9*'Bakery Recipe Calculation'!CK7</f>
        <v>0</v>
      </c>
      <c r="CL9" s="367">
        <f>'Bakery Recipe Per Item'!R9*'Bakery Recipe Calculation'!CL7</f>
        <v>0</v>
      </c>
      <c r="CM9" s="367">
        <f>'Bakery Recipe Per Item'!S9*'Bakery Recipe Calculation'!CM7</f>
        <v>0</v>
      </c>
      <c r="CN9" s="818">
        <f>'Bakery Recipe Per Item'!T9*'Bakery Recipe Calculation'!CN7</f>
        <v>0</v>
      </c>
      <c r="CO9" s="1487">
        <f>'Bakery Recipe Per Item'!U9*'Bakery Recipe Calculation'!CO7</f>
        <v>0</v>
      </c>
      <c r="CP9" s="1488"/>
      <c r="CQ9" s="1488"/>
      <c r="CR9" s="1489"/>
      <c r="CS9" s="821">
        <f>'Bakery Recipe Per Item'!Y9*'Bakery Recipe Calculation'!CS7</f>
        <v>0</v>
      </c>
      <c r="CT9" s="821">
        <f>'Bakery Recipe Per Item'!Z9*'Bakery Recipe Calculation'!CT7</f>
        <v>0</v>
      </c>
      <c r="CU9" s="821">
        <f>'Bakery Recipe Per Item'!I9*'Bakery Recipe Calculation'!CU7</f>
        <v>0</v>
      </c>
      <c r="CV9" s="821">
        <f>'Bakery Recipe Per Item'!AD9*'Bakery Recipe Calculation'!CV7</f>
        <v>0</v>
      </c>
      <c r="CW9" s="821">
        <f>'Bakery Recipe Per Item'!N9*'Bakery Recipe Calculation'!CW7</f>
        <v>0</v>
      </c>
      <c r="CX9" s="821">
        <f>'Bakery Recipe Per Item'!P9*'Bakery Recipe Calculation'!CX7</f>
        <v>0</v>
      </c>
      <c r="CY9" s="821">
        <f>'Bakery Recipe Per Item'!Q9*'Bakery Recipe Calculation'!CY7</f>
        <v>0</v>
      </c>
      <c r="CZ9" s="355"/>
      <c r="DA9" s="367">
        <f>'Bakery Recipe Per Item'!O9*'Bakery Recipe Calculation'!DA7</f>
        <v>0</v>
      </c>
      <c r="DB9" s="367">
        <f>'Bakery Recipe Per Item'!R9*'Bakery Recipe Calculation'!DB7</f>
        <v>0</v>
      </c>
      <c r="DC9" s="367">
        <f>'Bakery Recipe Per Item'!S9*'Bakery Recipe Calculation'!DC7</f>
        <v>0</v>
      </c>
      <c r="DD9" s="818">
        <f>'Bakery Recipe Per Item'!T9*'Bakery Recipe Calculation'!DD7</f>
        <v>0</v>
      </c>
      <c r="DE9" s="1487">
        <f>'Bakery Recipe Per Item'!U9*'Bakery Recipe Calculation'!DE7</f>
        <v>0</v>
      </c>
      <c r="DF9" s="1488">
        <f>'Bakery Recipe Per Item'!V9*'Bakery Recipe Calculation'!DF7</f>
        <v>0</v>
      </c>
      <c r="DG9" s="1488">
        <f>'Bakery Recipe Per Item'!W9*'Bakery Recipe Calculation'!DG7</f>
        <v>0</v>
      </c>
      <c r="DH9" s="1489">
        <f>'Bakery Recipe Per Item'!X9*'Bakery Recipe Calculation'!DH7</f>
        <v>0</v>
      </c>
      <c r="DI9" s="821">
        <f>'Bakery Recipe Per Item'!Y9*'Bakery Recipe Calculation'!DI7</f>
        <v>0</v>
      </c>
      <c r="DJ9" s="821">
        <f>'Bakery Recipe Per Item'!Z9*'Bakery Recipe Calculation'!DJ7</f>
        <v>0</v>
      </c>
      <c r="DK9" s="821">
        <f>'Bakery Recipe Per Item'!I9*'Bakery Recipe Calculation'!DK7</f>
        <v>0</v>
      </c>
      <c r="DL9" s="821">
        <f>'Bakery Recipe Per Item'!AD9*'Bakery Recipe Calculation'!DL7</f>
        <v>0</v>
      </c>
      <c r="DM9" s="821">
        <f>'Bakery Recipe Per Item'!N9*'Bakery Recipe Calculation'!DM7</f>
        <v>0</v>
      </c>
      <c r="DN9" s="821">
        <f>'Bakery Recipe Per Item'!P9*'Bakery Recipe Calculation'!DN7</f>
        <v>0</v>
      </c>
      <c r="DO9" s="821">
        <f>'Bakery Recipe Per Item'!Q9*'Bakery Recipe Calculation'!DO7</f>
        <v>0</v>
      </c>
      <c r="DP9" s="355"/>
      <c r="DQ9" s="367">
        <f>'Bakery Recipe Per Item'!O9*'Bakery Recipe Calculation'!DQ7</f>
        <v>0</v>
      </c>
      <c r="DR9" s="367">
        <f>'Bakery Recipe Per Item'!R9*'Bakery Recipe Calculation'!DR7</f>
        <v>0</v>
      </c>
      <c r="DS9" s="367">
        <f>'Bakery Recipe Per Item'!S9*'Bakery Recipe Calculation'!DS7</f>
        <v>0</v>
      </c>
      <c r="DT9" s="818">
        <f>'Bakery Recipe Per Item'!T9*'Bakery Recipe Calculation'!DT7</f>
        <v>0</v>
      </c>
      <c r="DU9" s="1487">
        <f>'Bakery Recipe Per Item'!U9*'Bakery Recipe Calculation'!DU7</f>
        <v>0</v>
      </c>
      <c r="DV9" s="1488">
        <f>'Bakery Recipe Per Item'!AJ9*'Bakery Recipe Calculation'!DV8</f>
        <v>0</v>
      </c>
      <c r="DW9" s="1488">
        <f>'Bakery Recipe Per Item'!AK9*'Bakery Recipe Calculation'!DW8</f>
        <v>0</v>
      </c>
      <c r="DX9" s="1489">
        <f>'Bakery Recipe Per Item'!AL9*'Bakery Recipe Calculation'!DX8</f>
        <v>0</v>
      </c>
      <c r="DY9" s="821">
        <f>'Bakery Recipe Per Item'!Y9*'Bakery Recipe Calculation'!DY7</f>
        <v>0</v>
      </c>
      <c r="DZ9" s="821">
        <f>'Bakery Recipe Per Item'!Z9*'Bakery Recipe Calculation'!DZ7</f>
        <v>0</v>
      </c>
      <c r="EA9" s="821">
        <f>'Bakery Recipe Per Item'!AD9*'Bakery Recipe Calculation'!EA7</f>
        <v>0</v>
      </c>
      <c r="EB9" s="821">
        <f>'Bakery Recipe Per Item'!N9*'Bakery Recipe Calculation'!EB7</f>
        <v>0</v>
      </c>
      <c r="EC9" s="821">
        <f>'Bakery Recipe Per Item'!P9*'Bakery Recipe Calculation'!EC7</f>
        <v>0</v>
      </c>
      <c r="ED9" s="821">
        <f>'Bakery Recipe Per Item'!Q9*'Bakery Recipe Calculation'!ED7</f>
        <v>0</v>
      </c>
      <c r="EE9" s="355"/>
    </row>
    <row r="10" spans="1:135" ht="18" customHeight="1" x14ac:dyDescent="0.25">
      <c r="A10" s="355"/>
      <c r="B10" s="347" t="str">
        <f>'Bakery Recipe for Stores'!B10</f>
        <v>Yeast</v>
      </c>
      <c r="C10" s="367">
        <f>'Bakery Recipe Per Item'!C10*'Bakery Recipe Calculation'!C7</f>
        <v>0</v>
      </c>
      <c r="D10" s="367">
        <f>'Bakery Recipe Per Item'!D10*'Bakery Recipe Calculation'!D7</f>
        <v>0</v>
      </c>
      <c r="E10" s="367">
        <f>'Bakery Recipe Per Item'!E10*'Bakery Recipe Calculation'!E7</f>
        <v>0</v>
      </c>
      <c r="F10" s="367">
        <f>'Bakery Recipe Per Item'!F10*'Bakery Recipe Calculation'!F7</f>
        <v>52</v>
      </c>
      <c r="G10" s="367">
        <f>'Bakery Recipe Per Item'!G10*'Bakery Recipe Calculation'!G7</f>
        <v>0</v>
      </c>
      <c r="H10" s="367">
        <f>'Bakery Recipe Per Item'!H10*'Bakery Recipe Calculation'!H7</f>
        <v>0</v>
      </c>
      <c r="I10" s="367">
        <f>'Bakery Recipe Per Item'!AF10*'Bakery Recipe Calculation'!I7</f>
        <v>45.36</v>
      </c>
      <c r="J10" s="367">
        <f>'Bakery Recipe Per Item'!I10*'Bakery Recipe Calculation'!J7</f>
        <v>0</v>
      </c>
      <c r="K10" s="367">
        <f>'Bakery Recipe Per Item'!J10*'Bakery Recipe Calculation'!K7</f>
        <v>0</v>
      </c>
      <c r="L10" s="367">
        <f>'Bakery Recipe Per Item'!K10*'Bakery Recipe Calculation'!L7</f>
        <v>0</v>
      </c>
      <c r="M10" s="367">
        <f>'Bakery Recipe Per Item'!L10*'Bakery Recipe Calculation'!M7</f>
        <v>0</v>
      </c>
      <c r="N10" s="367">
        <f>'Bakery Recipe Per Item'!M10*'Bakery Recipe Calculation'!N7</f>
        <v>17.399999999999999</v>
      </c>
      <c r="O10" s="367">
        <f>'Bakery Recipe Per Item'!AC10*'Bakery Recipe Calculation'!O7</f>
        <v>0</v>
      </c>
      <c r="P10" s="367">
        <f>'Bakery Recipe Per Item'!N10*'Bakery Recipe Calculation'!P7</f>
        <v>0</v>
      </c>
      <c r="Q10" s="367">
        <f>'Bakery Recipe Per Item'!O10*'Bakery Recipe Calculation'!Q7</f>
        <v>0</v>
      </c>
      <c r="R10" s="367">
        <f>'Bakery Recipe Per Item'!P10*'Bakery Recipe Calculation'!R7</f>
        <v>0</v>
      </c>
      <c r="S10" s="367">
        <f>'Bakery Recipe Per Item'!Q10*'Bakery Recipe Calculation'!S7</f>
        <v>0</v>
      </c>
      <c r="T10" s="367">
        <f>'Bakery Recipe Per Item'!R10*'Bakery Recipe Calculation'!T7</f>
        <v>0</v>
      </c>
      <c r="U10" s="818">
        <f>'Bakery Recipe Per Item'!S10*'Bakery Recipe Calculation'!U7</f>
        <v>0</v>
      </c>
      <c r="V10" s="818">
        <f>'Bakery Recipe Per Item'!T10*'Bakery Recipe Calculation'!V7</f>
        <v>0</v>
      </c>
      <c r="W10" s="1496">
        <f>'Bakery Recipe Per Item'!U10*'Bakery Recipe Calculation'!W7</f>
        <v>0</v>
      </c>
      <c r="X10" s="1497"/>
      <c r="Y10" s="1497"/>
      <c r="Z10" s="1498"/>
      <c r="AA10" s="821">
        <f>'Bakery Recipe Per Item'!Y10*'Bakery Recipe Calculation'!AA7</f>
        <v>0</v>
      </c>
      <c r="AB10" s="821">
        <f>'Bakery Recipe Per Item'!Z10*'Bakery Recipe Calculation'!AB7</f>
        <v>0</v>
      </c>
      <c r="AC10" s="821">
        <f>'Bakery Recipe Per Item'!AE10*'Bakery Recipe Calculation'!AC7</f>
        <v>0</v>
      </c>
      <c r="AD10" s="821">
        <f>'Bakery Recipe Per Item'!I10*'Bakery Recipe Calculation'!AD7</f>
        <v>0</v>
      </c>
      <c r="AE10" s="821">
        <f>'Bakery Recipe Per Item'!AD10*'Bakery Recipe Calculation'!AE7</f>
        <v>0</v>
      </c>
      <c r="AF10" s="367">
        <f>'Bakery Recipe Per Item'!AA10*'Bakery Recipe Calculation'!AF7</f>
        <v>0</v>
      </c>
      <c r="AG10" s="367">
        <f>'Bakery Recipe Per Item'!N10*'Bakery Recipe Calculation'!AG7</f>
        <v>0</v>
      </c>
      <c r="AH10" s="367">
        <f>'Bakery Recipe Per Item'!O10*'Bakery Recipe Calculation'!AH7</f>
        <v>0</v>
      </c>
      <c r="AI10" s="367">
        <f>'Bakery Recipe Per Item'!P10*'Bakery Recipe Calculation'!AI7</f>
        <v>0</v>
      </c>
      <c r="AJ10" s="367">
        <f>'Bakery Recipe Per Item'!Q10*'Bakery Recipe Calculation'!AJ7</f>
        <v>0</v>
      </c>
      <c r="AK10" s="367">
        <f>'Bakery Recipe Per Item'!R10*'Bakery Recipe Calculation'!AK7</f>
        <v>44.4</v>
      </c>
      <c r="AL10" s="367">
        <f>'Bakery Recipe Per Item'!S10*'Bakery Recipe Calculation'!AL7</f>
        <v>27.75</v>
      </c>
      <c r="AM10" s="818">
        <f>'Bakery Recipe Per Item'!T10*'Bakery Recipe Calculation'!AM7</f>
        <v>0</v>
      </c>
      <c r="AN10" s="1496">
        <f>'Bakery Recipe Per Item'!U10*'Bakery Recipe Calculation'!AN7</f>
        <v>10.36</v>
      </c>
      <c r="AO10" s="1497"/>
      <c r="AP10" s="1497"/>
      <c r="AQ10" s="1498"/>
      <c r="AR10" s="821">
        <f>'Bakery Recipe Per Item'!Y10*'Bakery Recipe Calculation'!AR7</f>
        <v>0</v>
      </c>
      <c r="AS10" s="821">
        <f>'Bakery Recipe Per Item'!Z10*'Bakery Recipe Calculation'!AS7</f>
        <v>0</v>
      </c>
      <c r="AT10" s="821">
        <f>'Bakery Recipe Per Item'!AE10*'Bakery Recipe Calculation'!AT7</f>
        <v>0</v>
      </c>
      <c r="AU10" s="821">
        <f>'Bakery Recipe Per Item'!I10*'Bakery Recipe Calculation'!AU7</f>
        <v>0</v>
      </c>
      <c r="AV10" s="821">
        <f>'Bakery Recipe Per Item'!AD10*'Bakery Recipe Calculation'!AV7</f>
        <v>0</v>
      </c>
      <c r="AW10" s="367">
        <f>'Bakery Recipe Per Item'!N10*'Bakery Recipe Calculation'!AW7</f>
        <v>0</v>
      </c>
      <c r="AX10" s="367">
        <f>'Bakery Recipe Per Item'!O10*'Bakery Recipe Calculation'!AX7</f>
        <v>0</v>
      </c>
      <c r="AY10" s="367">
        <f>'Bakery Recipe Per Item'!P10*'Bakery Recipe Calculation'!AY7</f>
        <v>0</v>
      </c>
      <c r="AZ10" s="367">
        <f>'Bakery Recipe Per Item'!Q10*'Bakery Recipe Calculation'!AZ7</f>
        <v>0</v>
      </c>
      <c r="BA10" s="367">
        <f>'Bakery Recipe Per Item'!R10*'Bakery Recipe Calculation'!BA7</f>
        <v>0</v>
      </c>
      <c r="BB10" s="367">
        <f>'Bakery Recipe Per Item'!S10*'Bakery Recipe Calculation'!BB7</f>
        <v>0</v>
      </c>
      <c r="BC10" s="818">
        <f>'Bakery Recipe Per Item'!T10*'Bakery Recipe Calculation'!BC7</f>
        <v>0</v>
      </c>
      <c r="BD10" s="1496">
        <f>'Bakery Recipe Per Item'!U10*'Bakery Recipe Calculation'!BD7</f>
        <v>0</v>
      </c>
      <c r="BE10" s="1497"/>
      <c r="BF10" s="1497"/>
      <c r="BG10" s="1498"/>
      <c r="BH10" s="821">
        <f>'Bakery Recipe Per Item'!Y10*'Bakery Recipe Calculation'!BH7</f>
        <v>0</v>
      </c>
      <c r="BI10" s="821">
        <f>'Bakery Recipe Per Item'!Z10*'Bakery Recipe Calculation'!BI7</f>
        <v>0</v>
      </c>
      <c r="BJ10" s="821">
        <f>'Bakery Recipe Per Item'!AE10*'Bakery Recipe Calculation'!BJ7</f>
        <v>0</v>
      </c>
      <c r="BK10" s="821">
        <f>'Bakery Recipe Per Item'!I10*'Bakery Recipe Calculation'!BK7</f>
        <v>0</v>
      </c>
      <c r="BL10" s="821">
        <f>'Bakery Recipe Per Item'!AD10*'Bakery Recipe Calculation'!BL7</f>
        <v>0</v>
      </c>
      <c r="BM10" s="367">
        <f>'Bakery Recipe Per Item'!N10*'Bakery Recipe Calculation'!BM7</f>
        <v>0</v>
      </c>
      <c r="BN10" s="367">
        <f>'Bakery Recipe Per Item'!O10*'Bakery Recipe Calculation'!BN7</f>
        <v>0</v>
      </c>
      <c r="BO10" s="367">
        <f>'Bakery Recipe Per Item'!P10*'Bakery Recipe Calculation'!BO7</f>
        <v>0</v>
      </c>
      <c r="BP10" s="367">
        <f>'Bakery Recipe Per Item'!Q10*'Bakery Recipe Calculation'!BP7</f>
        <v>0</v>
      </c>
      <c r="BQ10" s="367">
        <f>'Bakery Recipe Per Item'!AD10*'Bakery Recipe Calculation'!BQ7</f>
        <v>16.8</v>
      </c>
      <c r="BR10" s="367">
        <f>'Bakery Recipe Per Item'!R10*'Bakery Recipe Calculation'!BR7</f>
        <v>0</v>
      </c>
      <c r="BS10" s="367">
        <f>'Bakery Recipe Per Item'!S10*'Bakery Recipe Calculation'!BS7</f>
        <v>0</v>
      </c>
      <c r="BT10" s="818">
        <f>'Bakery Recipe Per Item'!T10*'Bakery Recipe Calculation'!BT7</f>
        <v>0</v>
      </c>
      <c r="BU10" s="1496">
        <f>'Bakery Recipe Per Item'!U10*'Bakery Recipe Calculation'!BU7</f>
        <v>0</v>
      </c>
      <c r="BV10" s="1497"/>
      <c r="BW10" s="1497"/>
      <c r="BX10" s="1498"/>
      <c r="BY10" s="821">
        <f>'Bakery Recipe Per Item'!Y10*'Bakery Recipe Calculation'!BY7</f>
        <v>0</v>
      </c>
      <c r="BZ10" s="821">
        <f>'Bakery Recipe Per Item'!Z10*'Bakery Recipe Calculation'!BZ7</f>
        <v>0</v>
      </c>
      <c r="CA10" s="821">
        <f>'Bakery Recipe Per Item'!AE10*'Bakery Recipe Calculation'!CA7</f>
        <v>0</v>
      </c>
      <c r="CB10" s="821">
        <f>'Bakery Recipe Per Item'!I10*'Bakery Recipe Calculation'!CB7</f>
        <v>0</v>
      </c>
      <c r="CC10" s="821">
        <f>'Bakery Recipe Per Item'!AD10*'Bakery Recipe Calculation'!CC7</f>
        <v>0</v>
      </c>
      <c r="CD10" s="367"/>
      <c r="CE10" s="367"/>
      <c r="CF10" s="367"/>
      <c r="CG10" s="367"/>
      <c r="CH10" s="367"/>
      <c r="CI10" s="367"/>
      <c r="CJ10" s="355"/>
      <c r="CK10" s="367">
        <f>'Bakery Recipe Per Item'!O10*'Bakery Recipe Calculation'!CK7</f>
        <v>0</v>
      </c>
      <c r="CL10" s="367">
        <f>'Bakery Recipe Per Item'!R10*'Bakery Recipe Calculation'!CL7</f>
        <v>0</v>
      </c>
      <c r="CM10" s="367">
        <f>'Bakery Recipe Per Item'!S10*'Bakery Recipe Calculation'!CM7</f>
        <v>0</v>
      </c>
      <c r="CN10" s="818">
        <f>'Bakery Recipe Per Item'!T10*'Bakery Recipe Calculation'!CN7</f>
        <v>0</v>
      </c>
      <c r="CO10" s="1487">
        <f>'Bakery Recipe Per Item'!U10*'Bakery Recipe Calculation'!CO7</f>
        <v>0</v>
      </c>
      <c r="CP10" s="1488"/>
      <c r="CQ10" s="1488"/>
      <c r="CR10" s="1489"/>
      <c r="CS10" s="821">
        <f>'Bakery Recipe Per Item'!Y10*'Bakery Recipe Calculation'!CS7</f>
        <v>0</v>
      </c>
      <c r="CT10" s="821">
        <f>'Bakery Recipe Per Item'!Z10*'Bakery Recipe Calculation'!CT7</f>
        <v>0</v>
      </c>
      <c r="CU10" s="821">
        <f>'Bakery Recipe Per Item'!I10*'Bakery Recipe Calculation'!CU7</f>
        <v>0</v>
      </c>
      <c r="CV10" s="821">
        <f>'Bakery Recipe Per Item'!AD10*'Bakery Recipe Calculation'!CV7</f>
        <v>0</v>
      </c>
      <c r="CW10" s="821">
        <f>'Bakery Recipe Per Item'!N10*'Bakery Recipe Calculation'!CW7</f>
        <v>0</v>
      </c>
      <c r="CX10" s="821">
        <f>'Bakery Recipe Per Item'!P10*'Bakery Recipe Calculation'!CX7</f>
        <v>0</v>
      </c>
      <c r="CY10" s="821">
        <f>'Bakery Recipe Per Item'!Q10*'Bakery Recipe Calculation'!CY7</f>
        <v>0</v>
      </c>
      <c r="CZ10" s="355"/>
      <c r="DA10" s="367">
        <f>'Bakery Recipe Per Item'!O10*'Bakery Recipe Calculation'!DA7</f>
        <v>0</v>
      </c>
      <c r="DB10" s="367">
        <f>'Bakery Recipe Per Item'!R10*'Bakery Recipe Calculation'!DB7</f>
        <v>0</v>
      </c>
      <c r="DC10" s="367">
        <f>'Bakery Recipe Per Item'!S10*'Bakery Recipe Calculation'!DC7</f>
        <v>0</v>
      </c>
      <c r="DD10" s="818">
        <f>'Bakery Recipe Per Item'!T10*'Bakery Recipe Calculation'!DD7</f>
        <v>0</v>
      </c>
      <c r="DE10" s="1487">
        <f>'Bakery Recipe Per Item'!U10*'Bakery Recipe Calculation'!DE7</f>
        <v>0</v>
      </c>
      <c r="DF10" s="1488">
        <f>'Bakery Recipe Per Item'!V10*'Bakery Recipe Calculation'!DF7</f>
        <v>0</v>
      </c>
      <c r="DG10" s="1488">
        <f>'Bakery Recipe Per Item'!W10*'Bakery Recipe Calculation'!DG7</f>
        <v>0</v>
      </c>
      <c r="DH10" s="1489">
        <f>'Bakery Recipe Per Item'!X10*'Bakery Recipe Calculation'!DH7</f>
        <v>0</v>
      </c>
      <c r="DI10" s="821">
        <f>'Bakery Recipe Per Item'!Y10*'Bakery Recipe Calculation'!DI7</f>
        <v>0</v>
      </c>
      <c r="DJ10" s="821">
        <f>'Bakery Recipe Per Item'!Z10*'Bakery Recipe Calculation'!DJ7</f>
        <v>0</v>
      </c>
      <c r="DK10" s="821">
        <f>'Bakery Recipe Per Item'!I10*'Bakery Recipe Calculation'!DK7</f>
        <v>0</v>
      </c>
      <c r="DL10" s="821">
        <f>'Bakery Recipe Per Item'!AD10*'Bakery Recipe Calculation'!DL7</f>
        <v>0</v>
      </c>
      <c r="DM10" s="821">
        <f>'Bakery Recipe Per Item'!N10*'Bakery Recipe Calculation'!DM7</f>
        <v>0</v>
      </c>
      <c r="DN10" s="821">
        <f>'Bakery Recipe Per Item'!P10*'Bakery Recipe Calculation'!DN7</f>
        <v>0</v>
      </c>
      <c r="DO10" s="821">
        <f>'Bakery Recipe Per Item'!Q10*'Bakery Recipe Calculation'!DO7</f>
        <v>0</v>
      </c>
      <c r="DP10" s="355"/>
      <c r="DQ10" s="367">
        <f>'Bakery Recipe Per Item'!O10*'Bakery Recipe Calculation'!DQ7</f>
        <v>0</v>
      </c>
      <c r="DR10" s="367">
        <f>'Bakery Recipe Per Item'!R10*'Bakery Recipe Calculation'!DR7</f>
        <v>44.4</v>
      </c>
      <c r="DS10" s="367">
        <f>'Bakery Recipe Per Item'!S10*'Bakery Recipe Calculation'!DS7</f>
        <v>27.75</v>
      </c>
      <c r="DT10" s="818">
        <f>'Bakery Recipe Per Item'!T10*'Bakery Recipe Calculation'!DT7</f>
        <v>0</v>
      </c>
      <c r="DU10" s="1487">
        <f>'Bakery Recipe Per Item'!U10*'Bakery Recipe Calculation'!DU7</f>
        <v>10.36</v>
      </c>
      <c r="DV10" s="1488">
        <f>'Bakery Recipe Per Item'!AJ10*'Bakery Recipe Calculation'!DV9</f>
        <v>0</v>
      </c>
      <c r="DW10" s="1488">
        <f>'Bakery Recipe Per Item'!AK10*'Bakery Recipe Calculation'!DW9</f>
        <v>0</v>
      </c>
      <c r="DX10" s="1489">
        <f>'Bakery Recipe Per Item'!AL10*'Bakery Recipe Calculation'!DX9</f>
        <v>0</v>
      </c>
      <c r="DY10" s="821">
        <f>'Bakery Recipe Per Item'!Y10*'Bakery Recipe Calculation'!DY7</f>
        <v>0</v>
      </c>
      <c r="DZ10" s="821">
        <f>'Bakery Recipe Per Item'!Z10*'Bakery Recipe Calculation'!DZ7</f>
        <v>0</v>
      </c>
      <c r="EA10" s="821">
        <f>'Bakery Recipe Per Item'!AD10*'Bakery Recipe Calculation'!EA7</f>
        <v>0</v>
      </c>
      <c r="EB10" s="821">
        <f>'Bakery Recipe Per Item'!N10*'Bakery Recipe Calculation'!EB7</f>
        <v>0</v>
      </c>
      <c r="EC10" s="821">
        <f>'Bakery Recipe Per Item'!P10*'Bakery Recipe Calculation'!EC7</f>
        <v>0</v>
      </c>
      <c r="ED10" s="821">
        <f>'Bakery Recipe Per Item'!Q10*'Bakery Recipe Calculation'!ED7</f>
        <v>0</v>
      </c>
      <c r="EE10" s="355"/>
    </row>
    <row r="11" spans="1:135" ht="18" customHeight="1" x14ac:dyDescent="0.25">
      <c r="A11" s="355"/>
      <c r="B11" s="351" t="str">
        <f>'Bakery Recipe for Stores'!B11</f>
        <v>Beehive</v>
      </c>
      <c r="C11" s="368">
        <f>'Bakery Recipe Per Item'!C11*'Bakery Recipe Calculation'!C7</f>
        <v>0</v>
      </c>
      <c r="D11" s="368">
        <f>'Bakery Recipe Per Item'!D11*'Bakery Recipe Calculation'!D7</f>
        <v>0</v>
      </c>
      <c r="E11" s="368">
        <f>'Bakery Recipe Per Item'!E11*'Bakery Recipe Calculation'!E7</f>
        <v>0</v>
      </c>
      <c r="F11" s="368">
        <f>'Bakery Recipe Per Item'!F11*'Bakery Recipe Calculation'!F7</f>
        <v>104</v>
      </c>
      <c r="G11" s="368">
        <f>'Bakery Recipe Per Item'!G11*'Bakery Recipe Calculation'!G7</f>
        <v>0</v>
      </c>
      <c r="H11" s="368">
        <f>'Bakery Recipe Per Item'!H11*'Bakery Recipe Calculation'!H7</f>
        <v>0</v>
      </c>
      <c r="I11" s="368">
        <f>'Bakery Recipe Per Item'!AF11*'Bakery Recipe Calculation'!I7</f>
        <v>0</v>
      </c>
      <c r="J11" s="368">
        <f>'Bakery Recipe Per Item'!I11*'Bakery Recipe Calculation'!J7</f>
        <v>0</v>
      </c>
      <c r="K11" s="368">
        <f>'Bakery Recipe Per Item'!J11*'Bakery Recipe Calculation'!K7</f>
        <v>0</v>
      </c>
      <c r="L11" s="368">
        <f>'Bakery Recipe Per Item'!K11*'Bakery Recipe Calculation'!L7</f>
        <v>0</v>
      </c>
      <c r="M11" s="368">
        <f>'Bakery Recipe Per Item'!L11*'Bakery Recipe Calculation'!M7</f>
        <v>0</v>
      </c>
      <c r="N11" s="368">
        <f>'Bakery Recipe Per Item'!M11*'Bakery Recipe Calculation'!N7</f>
        <v>217.5</v>
      </c>
      <c r="O11" s="368">
        <f>'Bakery Recipe Per Item'!AC11*'Bakery Recipe Calculation'!O7</f>
        <v>0</v>
      </c>
      <c r="P11" s="368">
        <f>'Bakery Recipe Per Item'!N11*'Bakery Recipe Calculation'!P7</f>
        <v>0</v>
      </c>
      <c r="Q11" s="368">
        <f>'Bakery Recipe Per Item'!O11*'Bakery Recipe Calculation'!Q7</f>
        <v>0</v>
      </c>
      <c r="R11" s="368">
        <f>'Bakery Recipe Per Item'!P11*'Bakery Recipe Calculation'!R7</f>
        <v>0</v>
      </c>
      <c r="S11" s="368">
        <f>'Bakery Recipe Per Item'!Q11*'Bakery Recipe Calculation'!S7</f>
        <v>0</v>
      </c>
      <c r="T11" s="368">
        <f>'Bakery Recipe Per Item'!R11*'Bakery Recipe Calculation'!T7</f>
        <v>0</v>
      </c>
      <c r="U11" s="819">
        <f>'Bakery Recipe Per Item'!S11*'Bakery Recipe Calculation'!U7</f>
        <v>0</v>
      </c>
      <c r="V11" s="819">
        <f>'Bakery Recipe Per Item'!T11*'Bakery Recipe Calculation'!V7</f>
        <v>0</v>
      </c>
      <c r="W11" s="1496">
        <f>'Bakery Recipe Per Item'!U11*'Bakery Recipe Calculation'!W7</f>
        <v>0</v>
      </c>
      <c r="X11" s="1497"/>
      <c r="Y11" s="1497"/>
      <c r="Z11" s="1498"/>
      <c r="AA11" s="822">
        <f>'Bakery Recipe Per Item'!Y11*'Bakery Recipe Calculation'!AA7</f>
        <v>0</v>
      </c>
      <c r="AB11" s="822">
        <f>'Bakery Recipe Per Item'!Z11*'Bakery Recipe Calculation'!AB7</f>
        <v>0</v>
      </c>
      <c r="AC11" s="822">
        <f>'Bakery Recipe Per Item'!AE11*'Bakery Recipe Calculation'!AC7</f>
        <v>0</v>
      </c>
      <c r="AD11" s="822">
        <f>'Bakery Recipe Per Item'!I11*'Bakery Recipe Calculation'!AD7</f>
        <v>0</v>
      </c>
      <c r="AE11" s="822">
        <f>'Bakery Recipe Per Item'!AD11*'Bakery Recipe Calculation'!AE7</f>
        <v>0</v>
      </c>
      <c r="AF11" s="368">
        <f>'Bakery Recipe Per Item'!AA11*'Bakery Recipe Calculation'!AF7</f>
        <v>0</v>
      </c>
      <c r="AG11" s="368">
        <f>'Bakery Recipe Per Item'!N11*'Bakery Recipe Calculation'!AG7</f>
        <v>0</v>
      </c>
      <c r="AH11" s="368">
        <f>'Bakery Recipe Per Item'!O11*'Bakery Recipe Calculation'!AH7</f>
        <v>0</v>
      </c>
      <c r="AI11" s="368">
        <f>'Bakery Recipe Per Item'!P11*'Bakery Recipe Calculation'!AI7</f>
        <v>0</v>
      </c>
      <c r="AJ11" s="368">
        <f>'Bakery Recipe Per Item'!Q11*'Bakery Recipe Calculation'!AJ7</f>
        <v>0</v>
      </c>
      <c r="AK11" s="368">
        <f>'Bakery Recipe Per Item'!R11*'Bakery Recipe Calculation'!AK7</f>
        <v>355.2</v>
      </c>
      <c r="AL11" s="368">
        <f>'Bakery Recipe Per Item'!S11*'Bakery Recipe Calculation'!AL7</f>
        <v>222</v>
      </c>
      <c r="AM11" s="819">
        <f>'Bakery Recipe Per Item'!T11*'Bakery Recipe Calculation'!AM7</f>
        <v>0</v>
      </c>
      <c r="AN11" s="1496">
        <f>'Bakery Recipe Per Item'!U11*'Bakery Recipe Calculation'!AN7</f>
        <v>82.88</v>
      </c>
      <c r="AO11" s="1497"/>
      <c r="AP11" s="1497"/>
      <c r="AQ11" s="1498"/>
      <c r="AR11" s="822">
        <f>'Bakery Recipe Per Item'!Y11*'Bakery Recipe Calculation'!AR7</f>
        <v>0</v>
      </c>
      <c r="AS11" s="822">
        <f>'Bakery Recipe Per Item'!Z11*'Bakery Recipe Calculation'!AS7</f>
        <v>0</v>
      </c>
      <c r="AT11" s="822">
        <f>'Bakery Recipe Per Item'!AE11*'Bakery Recipe Calculation'!AT7</f>
        <v>0</v>
      </c>
      <c r="AU11" s="822">
        <f>'Bakery Recipe Per Item'!I11*'Bakery Recipe Calculation'!AU7</f>
        <v>0</v>
      </c>
      <c r="AV11" s="822">
        <f>'Bakery Recipe Per Item'!AD11*'Bakery Recipe Calculation'!AV7</f>
        <v>0</v>
      </c>
      <c r="AW11" s="368">
        <f>'Bakery Recipe Per Item'!N11*'Bakery Recipe Calculation'!AW7</f>
        <v>0</v>
      </c>
      <c r="AX11" s="368">
        <f>'Bakery Recipe Per Item'!O11*'Bakery Recipe Calculation'!AX7</f>
        <v>0</v>
      </c>
      <c r="AY11" s="368">
        <f>'Bakery Recipe Per Item'!P11*'Bakery Recipe Calculation'!AY7</f>
        <v>0</v>
      </c>
      <c r="AZ11" s="368">
        <f>'Bakery Recipe Per Item'!Q11*'Bakery Recipe Calculation'!AZ7</f>
        <v>0</v>
      </c>
      <c r="BA11" s="368">
        <f>'Bakery Recipe Per Item'!R11*'Bakery Recipe Calculation'!BA7</f>
        <v>0</v>
      </c>
      <c r="BB11" s="368">
        <f>'Bakery Recipe Per Item'!S11*'Bakery Recipe Calculation'!BB7</f>
        <v>0</v>
      </c>
      <c r="BC11" s="819">
        <f>'Bakery Recipe Per Item'!T11*'Bakery Recipe Calculation'!BC7</f>
        <v>0</v>
      </c>
      <c r="BD11" s="1496">
        <f>'Bakery Recipe Per Item'!U11*'Bakery Recipe Calculation'!BD7</f>
        <v>0</v>
      </c>
      <c r="BE11" s="1497"/>
      <c r="BF11" s="1497"/>
      <c r="BG11" s="1498"/>
      <c r="BH11" s="822">
        <f>'Bakery Recipe Per Item'!Y11*'Bakery Recipe Calculation'!BH7</f>
        <v>0</v>
      </c>
      <c r="BI11" s="822">
        <f>'Bakery Recipe Per Item'!Z11*'Bakery Recipe Calculation'!BI7</f>
        <v>0</v>
      </c>
      <c r="BJ11" s="822">
        <f>'Bakery Recipe Per Item'!AE11*'Bakery Recipe Calculation'!BJ7</f>
        <v>0</v>
      </c>
      <c r="BK11" s="822">
        <f>'Bakery Recipe Per Item'!I11*'Bakery Recipe Calculation'!BK7</f>
        <v>0</v>
      </c>
      <c r="BL11" s="822">
        <f>'Bakery Recipe Per Item'!AD11*'Bakery Recipe Calculation'!BL7</f>
        <v>0</v>
      </c>
      <c r="BM11" s="368">
        <f>'Bakery Recipe Per Item'!N11*'Bakery Recipe Calculation'!BM7</f>
        <v>0</v>
      </c>
      <c r="BN11" s="368">
        <f>'Bakery Recipe Per Item'!O11*'Bakery Recipe Calculation'!BN7</f>
        <v>0</v>
      </c>
      <c r="BO11" s="368">
        <f>'Bakery Recipe Per Item'!P11*'Bakery Recipe Calculation'!BO7</f>
        <v>0</v>
      </c>
      <c r="BP11" s="368">
        <f>'Bakery Recipe Per Item'!Q11*'Bakery Recipe Calculation'!BP7</f>
        <v>0</v>
      </c>
      <c r="BQ11" s="368">
        <f>'Bakery Recipe Per Item'!AD11*'Bakery Recipe Calculation'!BQ7</f>
        <v>137.6</v>
      </c>
      <c r="BR11" s="368">
        <f>'Bakery Recipe Per Item'!R11*'Bakery Recipe Calculation'!BR7</f>
        <v>0</v>
      </c>
      <c r="BS11" s="368">
        <f>'Bakery Recipe Per Item'!S11*'Bakery Recipe Calculation'!BS7</f>
        <v>0</v>
      </c>
      <c r="BT11" s="819">
        <f>'Bakery Recipe Per Item'!T11*'Bakery Recipe Calculation'!BT7</f>
        <v>0</v>
      </c>
      <c r="BU11" s="1496">
        <f>'Bakery Recipe Per Item'!U11*'Bakery Recipe Calculation'!BU7</f>
        <v>0</v>
      </c>
      <c r="BV11" s="1497"/>
      <c r="BW11" s="1497"/>
      <c r="BX11" s="1498"/>
      <c r="BY11" s="822">
        <f>'Bakery Recipe Per Item'!Y11*'Bakery Recipe Calculation'!BY7</f>
        <v>0</v>
      </c>
      <c r="BZ11" s="822">
        <f>'Bakery Recipe Per Item'!Z11*'Bakery Recipe Calculation'!BZ7</f>
        <v>0</v>
      </c>
      <c r="CA11" s="822">
        <f>'Bakery Recipe Per Item'!AE11*'Bakery Recipe Calculation'!CA7</f>
        <v>0</v>
      </c>
      <c r="CB11" s="822">
        <f>'Bakery Recipe Per Item'!I11*'Bakery Recipe Calculation'!CB7</f>
        <v>0</v>
      </c>
      <c r="CC11" s="822">
        <f>'Bakery Recipe Per Item'!AD11*'Bakery Recipe Calculation'!CC7</f>
        <v>0</v>
      </c>
      <c r="CD11" s="368"/>
      <c r="CE11" s="368"/>
      <c r="CF11" s="368"/>
      <c r="CG11" s="368"/>
      <c r="CH11" s="368"/>
      <c r="CI11" s="368"/>
      <c r="CJ11" s="355"/>
      <c r="CK11" s="368">
        <f>'Bakery Recipe Per Item'!O11*'Bakery Recipe Calculation'!CK7</f>
        <v>0</v>
      </c>
      <c r="CL11" s="368">
        <f>'Bakery Recipe Per Item'!R11*'Bakery Recipe Calculation'!CL7</f>
        <v>0</v>
      </c>
      <c r="CM11" s="368">
        <f>'Bakery Recipe Per Item'!S11*'Bakery Recipe Calculation'!CM7</f>
        <v>0</v>
      </c>
      <c r="CN11" s="819">
        <f>'Bakery Recipe Per Item'!T11*'Bakery Recipe Calculation'!CN7</f>
        <v>0</v>
      </c>
      <c r="CO11" s="1487">
        <f>'Bakery Recipe Per Item'!U11*'Bakery Recipe Calculation'!CO7</f>
        <v>0</v>
      </c>
      <c r="CP11" s="1488"/>
      <c r="CQ11" s="1488"/>
      <c r="CR11" s="1489"/>
      <c r="CS11" s="822">
        <f>'Bakery Recipe Per Item'!Y11*'Bakery Recipe Calculation'!CS7</f>
        <v>0</v>
      </c>
      <c r="CT11" s="822">
        <f>'Bakery Recipe Per Item'!Z11*'Bakery Recipe Calculation'!CT7</f>
        <v>0</v>
      </c>
      <c r="CU11" s="822">
        <f>'Bakery Recipe Per Item'!I11*'Bakery Recipe Calculation'!CU7</f>
        <v>0</v>
      </c>
      <c r="CV11" s="822">
        <f>'Bakery Recipe Per Item'!AD11*'Bakery Recipe Calculation'!CV7</f>
        <v>0</v>
      </c>
      <c r="CW11" s="822">
        <f>'Bakery Recipe Per Item'!N11*'Bakery Recipe Calculation'!CW7</f>
        <v>0</v>
      </c>
      <c r="CX11" s="822">
        <f>'Bakery Recipe Per Item'!P11*'Bakery Recipe Calculation'!CX7</f>
        <v>0</v>
      </c>
      <c r="CY11" s="822">
        <f>'Bakery Recipe Per Item'!Q11*'Bakery Recipe Calculation'!CY7</f>
        <v>0</v>
      </c>
      <c r="CZ11" s="355"/>
      <c r="DA11" s="368">
        <f>'Bakery Recipe Per Item'!O11*'Bakery Recipe Calculation'!DA7</f>
        <v>0</v>
      </c>
      <c r="DB11" s="368">
        <f>'Bakery Recipe Per Item'!R11*'Bakery Recipe Calculation'!DB7</f>
        <v>0</v>
      </c>
      <c r="DC11" s="368">
        <f>'Bakery Recipe Per Item'!S11*'Bakery Recipe Calculation'!DC7</f>
        <v>0</v>
      </c>
      <c r="DD11" s="819">
        <f>'Bakery Recipe Per Item'!T11*'Bakery Recipe Calculation'!DD7</f>
        <v>0</v>
      </c>
      <c r="DE11" s="1487">
        <f>'Bakery Recipe Per Item'!U11*'Bakery Recipe Calculation'!DE7</f>
        <v>0</v>
      </c>
      <c r="DF11" s="1488">
        <f>'Bakery Recipe Per Item'!V11*'Bakery Recipe Calculation'!DF7</f>
        <v>0</v>
      </c>
      <c r="DG11" s="1488">
        <f>'Bakery Recipe Per Item'!W11*'Bakery Recipe Calculation'!DG7</f>
        <v>0</v>
      </c>
      <c r="DH11" s="1489">
        <f>'Bakery Recipe Per Item'!X11*'Bakery Recipe Calculation'!DH7</f>
        <v>0</v>
      </c>
      <c r="DI11" s="822">
        <f>'Bakery Recipe Per Item'!Y11*'Bakery Recipe Calculation'!DI7</f>
        <v>0</v>
      </c>
      <c r="DJ11" s="822">
        <f>'Bakery Recipe Per Item'!Z11*'Bakery Recipe Calculation'!DJ7</f>
        <v>0</v>
      </c>
      <c r="DK11" s="822">
        <f>'Bakery Recipe Per Item'!I11*'Bakery Recipe Calculation'!DK7</f>
        <v>0</v>
      </c>
      <c r="DL11" s="822">
        <f>'Bakery Recipe Per Item'!AD11*'Bakery Recipe Calculation'!DL7</f>
        <v>0</v>
      </c>
      <c r="DM11" s="822">
        <f>'Bakery Recipe Per Item'!N11*'Bakery Recipe Calculation'!DM7</f>
        <v>0</v>
      </c>
      <c r="DN11" s="822">
        <f>'Bakery Recipe Per Item'!P11*'Bakery Recipe Calculation'!DN7</f>
        <v>0</v>
      </c>
      <c r="DO11" s="822">
        <f>'Bakery Recipe Per Item'!Q11*'Bakery Recipe Calculation'!DO7</f>
        <v>0</v>
      </c>
      <c r="DP11" s="355"/>
      <c r="DQ11" s="368">
        <f>'Bakery Recipe Per Item'!O11*'Bakery Recipe Calculation'!DQ7</f>
        <v>0</v>
      </c>
      <c r="DR11" s="368">
        <f>'Bakery Recipe Per Item'!R11*'Bakery Recipe Calculation'!DR7</f>
        <v>355.2</v>
      </c>
      <c r="DS11" s="368">
        <f>'Bakery Recipe Per Item'!S11*'Bakery Recipe Calculation'!DS7</f>
        <v>222</v>
      </c>
      <c r="DT11" s="819">
        <f>'Bakery Recipe Per Item'!T11*'Bakery Recipe Calculation'!DT7</f>
        <v>0</v>
      </c>
      <c r="DU11" s="1487">
        <f>'Bakery Recipe Per Item'!U11*'Bakery Recipe Calculation'!DU7</f>
        <v>82.88</v>
      </c>
      <c r="DV11" s="1488">
        <f>'Bakery Recipe Per Item'!AJ11*'Bakery Recipe Calculation'!DV10</f>
        <v>0</v>
      </c>
      <c r="DW11" s="1488">
        <f>'Bakery Recipe Per Item'!AK11*'Bakery Recipe Calculation'!DW10</f>
        <v>0</v>
      </c>
      <c r="DX11" s="1489">
        <f>'Bakery Recipe Per Item'!AL11*'Bakery Recipe Calculation'!DX10</f>
        <v>0</v>
      </c>
      <c r="DY11" s="822">
        <f>'Bakery Recipe Per Item'!Y11*'Bakery Recipe Calculation'!DY7</f>
        <v>0</v>
      </c>
      <c r="DZ11" s="822">
        <f>'Bakery Recipe Per Item'!Z11*'Bakery Recipe Calculation'!DZ7</f>
        <v>0</v>
      </c>
      <c r="EA11" s="822">
        <f>'Bakery Recipe Per Item'!AD11*'Bakery Recipe Calculation'!EA7</f>
        <v>0</v>
      </c>
      <c r="EB11" s="822">
        <f>'Bakery Recipe Per Item'!N11*'Bakery Recipe Calculation'!EB7</f>
        <v>0</v>
      </c>
      <c r="EC11" s="822">
        <f>'Bakery Recipe Per Item'!P11*'Bakery Recipe Calculation'!EC7</f>
        <v>0</v>
      </c>
      <c r="ED11" s="822">
        <f>'Bakery Recipe Per Item'!Q11*'Bakery Recipe Calculation'!ED7</f>
        <v>0</v>
      </c>
      <c r="EE11" s="355"/>
    </row>
    <row r="12" spans="1:135" ht="18" customHeight="1" x14ac:dyDescent="0.25">
      <c r="A12" s="355"/>
      <c r="B12" s="351" t="str">
        <f>'Bakery Recipe for Stores'!B12</f>
        <v>AB Mauri Fat Spread</v>
      </c>
      <c r="C12" s="368">
        <f>'Bakery Recipe Per Item'!C12*'Bakery Recipe Calculation'!C7</f>
        <v>0</v>
      </c>
      <c r="D12" s="368">
        <f>'Bakery Recipe Per Item'!D12*'Bakery Recipe Calculation'!D7</f>
        <v>0</v>
      </c>
      <c r="E12" s="368">
        <f>'Bakery Recipe Per Item'!E12*'Bakery Recipe Calculation'!E7</f>
        <v>0</v>
      </c>
      <c r="F12" s="368">
        <f>'Bakery Recipe Per Item'!F12*'Bakery Recipe Calculation'!F7</f>
        <v>0</v>
      </c>
      <c r="G12" s="368">
        <f>'Bakery Recipe Per Item'!G12*'Bakery Recipe Calculation'!G7</f>
        <v>0</v>
      </c>
      <c r="H12" s="368">
        <f>'Bakery Recipe Per Item'!H12*'Bakery Recipe Calculation'!H7</f>
        <v>0</v>
      </c>
      <c r="I12" s="368">
        <f>'Bakery Recipe Per Item'!AF12*'Bakery Recipe Calculation'!I7</f>
        <v>336</v>
      </c>
      <c r="J12" s="368">
        <f>'Bakery Recipe Per Item'!I12*'Bakery Recipe Calculation'!J7</f>
        <v>0</v>
      </c>
      <c r="K12" s="368">
        <f>'Bakery Recipe Per Item'!J12*'Bakery Recipe Calculation'!K7</f>
        <v>0</v>
      </c>
      <c r="L12" s="368">
        <f>'Bakery Recipe Per Item'!K12*'Bakery Recipe Calculation'!L7</f>
        <v>0</v>
      </c>
      <c r="M12" s="368">
        <f>'Bakery Recipe Per Item'!L12*'Bakery Recipe Calculation'!M7</f>
        <v>0</v>
      </c>
      <c r="N12" s="368">
        <f>'Bakery Recipe Per Item'!M12*'Bakery Recipe Calculation'!N7</f>
        <v>0</v>
      </c>
      <c r="O12" s="368">
        <f>'Bakery Recipe Per Item'!AC12*'Bakery Recipe Calculation'!O7</f>
        <v>0</v>
      </c>
      <c r="P12" s="368">
        <f>'Bakery Recipe Per Item'!N12*'Bakery Recipe Calculation'!P7</f>
        <v>0</v>
      </c>
      <c r="Q12" s="368">
        <f>'Bakery Recipe Per Item'!O12*'Bakery Recipe Calculation'!Q7</f>
        <v>0</v>
      </c>
      <c r="R12" s="368">
        <f>'Bakery Recipe Per Item'!P12*'Bakery Recipe Calculation'!R7</f>
        <v>0</v>
      </c>
      <c r="S12" s="368">
        <f>'Bakery Recipe Per Item'!Q12*'Bakery Recipe Calculation'!S7</f>
        <v>0</v>
      </c>
      <c r="T12" s="368">
        <f>'Bakery Recipe Per Item'!R12*'Bakery Recipe Calculation'!T7</f>
        <v>0</v>
      </c>
      <c r="U12" s="819">
        <f>'Bakery Recipe Per Item'!S12*'Bakery Recipe Calculation'!U7</f>
        <v>0</v>
      </c>
      <c r="V12" s="819">
        <f>'Bakery Recipe Per Item'!T12*'Bakery Recipe Calculation'!V7</f>
        <v>0</v>
      </c>
      <c r="W12" s="1496">
        <f>'Bakery Recipe Per Item'!U12*'Bakery Recipe Calculation'!W7</f>
        <v>0</v>
      </c>
      <c r="X12" s="1497"/>
      <c r="Y12" s="1497"/>
      <c r="Z12" s="1498"/>
      <c r="AA12" s="822">
        <f>'Bakery Recipe Per Item'!Y12*'Bakery Recipe Calculation'!AA7</f>
        <v>0</v>
      </c>
      <c r="AB12" s="822">
        <f>'Bakery Recipe Per Item'!Z12*'Bakery Recipe Calculation'!AB7</f>
        <v>0</v>
      </c>
      <c r="AC12" s="822">
        <f>'Bakery Recipe Per Item'!AE12*'Bakery Recipe Calculation'!AC7</f>
        <v>0</v>
      </c>
      <c r="AD12" s="822">
        <f>'Bakery Recipe Per Item'!I12*'Bakery Recipe Calculation'!AD7</f>
        <v>0</v>
      </c>
      <c r="AE12" s="822">
        <f>'Bakery Recipe Per Item'!AD12*'Bakery Recipe Calculation'!AE7</f>
        <v>0</v>
      </c>
      <c r="AF12" s="368">
        <f>'Bakery Recipe Per Item'!AA12*'Bakery Recipe Calculation'!AF7</f>
        <v>0</v>
      </c>
      <c r="AG12" s="368">
        <f>'Bakery Recipe Per Item'!N12*'Bakery Recipe Calculation'!AG7</f>
        <v>0</v>
      </c>
      <c r="AH12" s="368">
        <f>'Bakery Recipe Per Item'!O12*'Bakery Recipe Calculation'!AH7</f>
        <v>0</v>
      </c>
      <c r="AI12" s="368">
        <f>'Bakery Recipe Per Item'!P12*'Bakery Recipe Calculation'!AI7</f>
        <v>0</v>
      </c>
      <c r="AJ12" s="368">
        <f>'Bakery Recipe Per Item'!Q12*'Bakery Recipe Calculation'!AJ7</f>
        <v>0</v>
      </c>
      <c r="AK12" s="368">
        <f>'Bakery Recipe Per Item'!R12*'Bakery Recipe Calculation'!AK7</f>
        <v>0</v>
      </c>
      <c r="AL12" s="368">
        <f>'Bakery Recipe Per Item'!S12*'Bakery Recipe Calculation'!AL7</f>
        <v>0</v>
      </c>
      <c r="AM12" s="819">
        <f>'Bakery Recipe Per Item'!T12*'Bakery Recipe Calculation'!AM7</f>
        <v>0</v>
      </c>
      <c r="AN12" s="1496">
        <f>'Bakery Recipe Per Item'!U12*'Bakery Recipe Calculation'!AN7</f>
        <v>0</v>
      </c>
      <c r="AO12" s="1497"/>
      <c r="AP12" s="1497"/>
      <c r="AQ12" s="1498"/>
      <c r="AR12" s="822">
        <f>'Bakery Recipe Per Item'!Y12*'Bakery Recipe Calculation'!AR7</f>
        <v>0</v>
      </c>
      <c r="AS12" s="822">
        <f>'Bakery Recipe Per Item'!Z12*'Bakery Recipe Calculation'!AS7</f>
        <v>0</v>
      </c>
      <c r="AT12" s="822">
        <f>'Bakery Recipe Per Item'!AE12*'Bakery Recipe Calculation'!AT7</f>
        <v>0</v>
      </c>
      <c r="AU12" s="822">
        <f>'Bakery Recipe Per Item'!I12*'Bakery Recipe Calculation'!AU7</f>
        <v>0</v>
      </c>
      <c r="AV12" s="822">
        <f>'Bakery Recipe Per Item'!AD12*'Bakery Recipe Calculation'!AV7</f>
        <v>0</v>
      </c>
      <c r="AW12" s="368">
        <f>'Bakery Recipe Per Item'!N12*'Bakery Recipe Calculation'!AW7</f>
        <v>0</v>
      </c>
      <c r="AX12" s="368">
        <f>'Bakery Recipe Per Item'!O12*'Bakery Recipe Calculation'!AX7</f>
        <v>0</v>
      </c>
      <c r="AY12" s="368">
        <f>'Bakery Recipe Per Item'!P12*'Bakery Recipe Calculation'!AY7</f>
        <v>0</v>
      </c>
      <c r="AZ12" s="368">
        <f>'Bakery Recipe Per Item'!Q12*'Bakery Recipe Calculation'!AZ7</f>
        <v>0</v>
      </c>
      <c r="BA12" s="368">
        <f>'Bakery Recipe Per Item'!R12*'Bakery Recipe Calculation'!BA7</f>
        <v>0</v>
      </c>
      <c r="BB12" s="368">
        <f>'Bakery Recipe Per Item'!S12*'Bakery Recipe Calculation'!BB7</f>
        <v>0</v>
      </c>
      <c r="BC12" s="819">
        <f>'Bakery Recipe Per Item'!T12*'Bakery Recipe Calculation'!BC7</f>
        <v>0</v>
      </c>
      <c r="BD12" s="1496">
        <f>'Bakery Recipe Per Item'!U12*'Bakery Recipe Calculation'!BD7</f>
        <v>0</v>
      </c>
      <c r="BE12" s="1497"/>
      <c r="BF12" s="1497"/>
      <c r="BG12" s="1498"/>
      <c r="BH12" s="822">
        <f>'Bakery Recipe Per Item'!Y12*'Bakery Recipe Calculation'!BH7</f>
        <v>0</v>
      </c>
      <c r="BI12" s="822">
        <f>'Bakery Recipe Per Item'!Z12*'Bakery Recipe Calculation'!BI7</f>
        <v>0</v>
      </c>
      <c r="BJ12" s="822">
        <f>'Bakery Recipe Per Item'!AE12*'Bakery Recipe Calculation'!BJ7</f>
        <v>0</v>
      </c>
      <c r="BK12" s="822">
        <f>'Bakery Recipe Per Item'!I12*'Bakery Recipe Calculation'!BK7</f>
        <v>0</v>
      </c>
      <c r="BL12" s="822">
        <f>'Bakery Recipe Per Item'!AD12*'Bakery Recipe Calculation'!BL7</f>
        <v>0</v>
      </c>
      <c r="BM12" s="368">
        <f>'Bakery Recipe Per Item'!N12*'Bakery Recipe Calculation'!BM7</f>
        <v>0</v>
      </c>
      <c r="BN12" s="368">
        <f>'Bakery Recipe Per Item'!O12*'Bakery Recipe Calculation'!BN7</f>
        <v>0</v>
      </c>
      <c r="BO12" s="368">
        <f>'Bakery Recipe Per Item'!P12*'Bakery Recipe Calculation'!BO7</f>
        <v>0</v>
      </c>
      <c r="BP12" s="368">
        <f>'Bakery Recipe Per Item'!Q12*'Bakery Recipe Calculation'!BP7</f>
        <v>0</v>
      </c>
      <c r="BQ12" s="368">
        <f>'Bakery Recipe Per Item'!AD12*'Bakery Recipe Calculation'!BQ7</f>
        <v>0</v>
      </c>
      <c r="BR12" s="368">
        <f>'Bakery Recipe Per Item'!R12*'Bakery Recipe Calculation'!BR7</f>
        <v>0</v>
      </c>
      <c r="BS12" s="368">
        <f>'Bakery Recipe Per Item'!S12*'Bakery Recipe Calculation'!BS7</f>
        <v>0</v>
      </c>
      <c r="BT12" s="819">
        <f>'Bakery Recipe Per Item'!T12*'Bakery Recipe Calculation'!BT7</f>
        <v>0</v>
      </c>
      <c r="BU12" s="1496">
        <f>'Bakery Recipe Per Item'!U12*'Bakery Recipe Calculation'!BU7</f>
        <v>0</v>
      </c>
      <c r="BV12" s="1497"/>
      <c r="BW12" s="1497"/>
      <c r="BX12" s="1498"/>
      <c r="BY12" s="822">
        <f>'Bakery Recipe Per Item'!Y12*'Bakery Recipe Calculation'!BY7</f>
        <v>0</v>
      </c>
      <c r="BZ12" s="822">
        <f>'Bakery Recipe Per Item'!Z12*'Bakery Recipe Calculation'!BZ7</f>
        <v>0</v>
      </c>
      <c r="CA12" s="822">
        <f>'Bakery Recipe Per Item'!AE12*'Bakery Recipe Calculation'!CA7</f>
        <v>0</v>
      </c>
      <c r="CB12" s="822">
        <f>'Bakery Recipe Per Item'!I12*'Bakery Recipe Calculation'!CB7</f>
        <v>0</v>
      </c>
      <c r="CC12" s="822">
        <f>'Bakery Recipe Per Item'!AD12*'Bakery Recipe Calculation'!CC7</f>
        <v>0</v>
      </c>
      <c r="CD12" s="368"/>
      <c r="CE12" s="368"/>
      <c r="CF12" s="368"/>
      <c r="CG12" s="368"/>
      <c r="CH12" s="368"/>
      <c r="CI12" s="368"/>
      <c r="CJ12" s="355"/>
      <c r="CK12" s="368">
        <f>'Bakery Recipe Per Item'!O12*'Bakery Recipe Calculation'!CK7</f>
        <v>0</v>
      </c>
      <c r="CL12" s="368">
        <f>'Bakery Recipe Per Item'!R12*'Bakery Recipe Calculation'!CL7</f>
        <v>0</v>
      </c>
      <c r="CM12" s="368">
        <f>'Bakery Recipe Per Item'!S12*'Bakery Recipe Calculation'!CM7</f>
        <v>0</v>
      </c>
      <c r="CN12" s="819">
        <f>'Bakery Recipe Per Item'!T12*'Bakery Recipe Calculation'!CN7</f>
        <v>0</v>
      </c>
      <c r="CO12" s="1487">
        <f>'Bakery Recipe Per Item'!U12*'Bakery Recipe Calculation'!CO7</f>
        <v>0</v>
      </c>
      <c r="CP12" s="1488"/>
      <c r="CQ12" s="1488"/>
      <c r="CR12" s="1489"/>
      <c r="CS12" s="822">
        <f>'Bakery Recipe Per Item'!Y12*'Bakery Recipe Calculation'!CS7</f>
        <v>0</v>
      </c>
      <c r="CT12" s="822">
        <f>'Bakery Recipe Per Item'!Z12*'Bakery Recipe Calculation'!CT7</f>
        <v>0</v>
      </c>
      <c r="CU12" s="822">
        <f>'Bakery Recipe Per Item'!I12*'Bakery Recipe Calculation'!CU7</f>
        <v>0</v>
      </c>
      <c r="CV12" s="822">
        <f>'Bakery Recipe Per Item'!AD12*'Bakery Recipe Calculation'!CV7</f>
        <v>0</v>
      </c>
      <c r="CW12" s="822">
        <f>'Bakery Recipe Per Item'!N12*'Bakery Recipe Calculation'!CW7</f>
        <v>0</v>
      </c>
      <c r="CX12" s="822">
        <f>'Bakery Recipe Per Item'!P12*'Bakery Recipe Calculation'!CX7</f>
        <v>0</v>
      </c>
      <c r="CY12" s="822">
        <f>'Bakery Recipe Per Item'!Q12*'Bakery Recipe Calculation'!CY7</f>
        <v>0</v>
      </c>
      <c r="CZ12" s="355"/>
      <c r="DA12" s="368">
        <f>'Bakery Recipe Per Item'!O12*'Bakery Recipe Calculation'!DA7</f>
        <v>0</v>
      </c>
      <c r="DB12" s="368">
        <f>'Bakery Recipe Per Item'!R12*'Bakery Recipe Calculation'!DB7</f>
        <v>0</v>
      </c>
      <c r="DC12" s="368">
        <f>'Bakery Recipe Per Item'!S12*'Bakery Recipe Calculation'!DC7</f>
        <v>0</v>
      </c>
      <c r="DD12" s="819">
        <f>'Bakery Recipe Per Item'!T12*'Bakery Recipe Calculation'!DD7</f>
        <v>0</v>
      </c>
      <c r="DE12" s="1487">
        <f>'Bakery Recipe Per Item'!U12*'Bakery Recipe Calculation'!DE7</f>
        <v>0</v>
      </c>
      <c r="DF12" s="1488">
        <f>'Bakery Recipe Per Item'!V12*'Bakery Recipe Calculation'!DF7</f>
        <v>0</v>
      </c>
      <c r="DG12" s="1488">
        <f>'Bakery Recipe Per Item'!W12*'Bakery Recipe Calculation'!DG7</f>
        <v>0</v>
      </c>
      <c r="DH12" s="1489">
        <f>'Bakery Recipe Per Item'!X12*'Bakery Recipe Calculation'!DH7</f>
        <v>0</v>
      </c>
      <c r="DI12" s="822">
        <f>'Bakery Recipe Per Item'!Y12*'Bakery Recipe Calculation'!DI7</f>
        <v>0</v>
      </c>
      <c r="DJ12" s="822">
        <f>'Bakery Recipe Per Item'!Z12*'Bakery Recipe Calculation'!DJ7</f>
        <v>0</v>
      </c>
      <c r="DK12" s="822">
        <f>'Bakery Recipe Per Item'!I12*'Bakery Recipe Calculation'!DK7</f>
        <v>0</v>
      </c>
      <c r="DL12" s="822">
        <f>'Bakery Recipe Per Item'!AD12*'Bakery Recipe Calculation'!DL7</f>
        <v>0</v>
      </c>
      <c r="DM12" s="822">
        <f>'Bakery Recipe Per Item'!N12*'Bakery Recipe Calculation'!DM7</f>
        <v>0</v>
      </c>
      <c r="DN12" s="822">
        <f>'Bakery Recipe Per Item'!P12*'Bakery Recipe Calculation'!DN7</f>
        <v>0</v>
      </c>
      <c r="DO12" s="822">
        <f>'Bakery Recipe Per Item'!Q12*'Bakery Recipe Calculation'!DO7</f>
        <v>0</v>
      </c>
      <c r="DP12" s="355"/>
      <c r="DQ12" s="368">
        <f>'Bakery Recipe Per Item'!O12*'Bakery Recipe Calculation'!DQ7</f>
        <v>0</v>
      </c>
      <c r="DR12" s="368">
        <f>'Bakery Recipe Per Item'!R12*'Bakery Recipe Calculation'!DR7</f>
        <v>0</v>
      </c>
      <c r="DS12" s="368">
        <f>'Bakery Recipe Per Item'!S12*'Bakery Recipe Calculation'!DS7</f>
        <v>0</v>
      </c>
      <c r="DT12" s="819">
        <f>'Bakery Recipe Per Item'!T12*'Bakery Recipe Calculation'!DT7</f>
        <v>0</v>
      </c>
      <c r="DU12" s="1487">
        <f>'Bakery Recipe Per Item'!U12*'Bakery Recipe Calculation'!DU7</f>
        <v>0</v>
      </c>
      <c r="DV12" s="1488">
        <f>'Bakery Recipe Per Item'!AJ12*'Bakery Recipe Calculation'!DV11</f>
        <v>0</v>
      </c>
      <c r="DW12" s="1488">
        <f>'Bakery Recipe Per Item'!AK12*'Bakery Recipe Calculation'!DW11</f>
        <v>0</v>
      </c>
      <c r="DX12" s="1489">
        <f>'Bakery Recipe Per Item'!AL12*'Bakery Recipe Calculation'!DX11</f>
        <v>0</v>
      </c>
      <c r="DY12" s="822">
        <f>'Bakery Recipe Per Item'!Y12*'Bakery Recipe Calculation'!DY7</f>
        <v>0</v>
      </c>
      <c r="DZ12" s="822">
        <f>'Bakery Recipe Per Item'!Z12*'Bakery Recipe Calculation'!DZ7</f>
        <v>0</v>
      </c>
      <c r="EA12" s="822">
        <f>'Bakery Recipe Per Item'!AD12*'Bakery Recipe Calculation'!EA7</f>
        <v>0</v>
      </c>
      <c r="EB12" s="822">
        <f>'Bakery Recipe Per Item'!N12*'Bakery Recipe Calculation'!EB7</f>
        <v>0</v>
      </c>
      <c r="EC12" s="822">
        <f>'Bakery Recipe Per Item'!P12*'Bakery Recipe Calculation'!EC7</f>
        <v>0</v>
      </c>
      <c r="ED12" s="822">
        <f>'Bakery Recipe Per Item'!Q12*'Bakery Recipe Calculation'!ED7</f>
        <v>0</v>
      </c>
      <c r="EE12" s="355"/>
    </row>
    <row r="13" spans="1:135" ht="18" customHeight="1" x14ac:dyDescent="0.25">
      <c r="A13" s="355"/>
      <c r="B13" s="351" t="str">
        <f>'Bakery Recipe for Stores'!B13</f>
        <v>AB Mauri Softner</v>
      </c>
      <c r="C13" s="368">
        <f>'Bakery Recipe Per Item'!C13*'Bakery Recipe Calculation'!C7</f>
        <v>0</v>
      </c>
      <c r="D13" s="368">
        <f>'Bakery Recipe Per Item'!D13*'Bakery Recipe Calculation'!D7</f>
        <v>0</v>
      </c>
      <c r="E13" s="368">
        <f>'Bakery Recipe Per Item'!E13*'Bakery Recipe Calculation'!E7</f>
        <v>0</v>
      </c>
      <c r="F13" s="368">
        <f>'Bakery Recipe Per Item'!F13*'Bakery Recipe Calculation'!F7</f>
        <v>0</v>
      </c>
      <c r="G13" s="368">
        <f>'Bakery Recipe Per Item'!G13*'Bakery Recipe Calculation'!G7</f>
        <v>0</v>
      </c>
      <c r="H13" s="368">
        <f>'Bakery Recipe Per Item'!H13*'Bakery Recipe Calculation'!H7</f>
        <v>0</v>
      </c>
      <c r="I13" s="368">
        <f>'Bakery Recipe Per Item'!AF13*'Bakery Recipe Calculation'!I7</f>
        <v>0</v>
      </c>
      <c r="J13" s="368">
        <f>'Bakery Recipe Per Item'!I13*'Bakery Recipe Calculation'!J7</f>
        <v>0</v>
      </c>
      <c r="K13" s="368">
        <f>'Bakery Recipe Per Item'!J13*'Bakery Recipe Calculation'!K7</f>
        <v>0</v>
      </c>
      <c r="L13" s="368">
        <f>'Bakery Recipe Per Item'!K13*'Bakery Recipe Calculation'!L7</f>
        <v>0</v>
      </c>
      <c r="M13" s="368">
        <f>'Bakery Recipe Per Item'!L13*'Bakery Recipe Calculation'!M7</f>
        <v>0</v>
      </c>
      <c r="N13" s="368">
        <f>'Bakery Recipe Per Item'!M13*'Bakery Recipe Calculation'!N7</f>
        <v>0</v>
      </c>
      <c r="O13" s="368">
        <f>'Bakery Recipe Per Item'!AC13*'Bakery Recipe Calculation'!O7</f>
        <v>0</v>
      </c>
      <c r="P13" s="368">
        <f>'Bakery Recipe Per Item'!N13*'Bakery Recipe Calculation'!P7</f>
        <v>0</v>
      </c>
      <c r="Q13" s="368">
        <f>'Bakery Recipe Per Item'!O13*'Bakery Recipe Calculation'!Q7</f>
        <v>0</v>
      </c>
      <c r="R13" s="368">
        <f>'Bakery Recipe Per Item'!P13*'Bakery Recipe Calculation'!R7</f>
        <v>0</v>
      </c>
      <c r="S13" s="368">
        <f>'Bakery Recipe Per Item'!Q13*'Bakery Recipe Calculation'!S7</f>
        <v>0</v>
      </c>
      <c r="T13" s="368">
        <f>'Bakery Recipe Per Item'!R13*'Bakery Recipe Calculation'!T7</f>
        <v>0</v>
      </c>
      <c r="U13" s="819">
        <f>'Bakery Recipe Per Item'!S13*'Bakery Recipe Calculation'!U7</f>
        <v>0</v>
      </c>
      <c r="V13" s="819">
        <f>'Bakery Recipe Per Item'!T13*'Bakery Recipe Calculation'!V7</f>
        <v>0</v>
      </c>
      <c r="W13" s="1496">
        <f>'Bakery Recipe Per Item'!U13*'Bakery Recipe Calculation'!W7</f>
        <v>0</v>
      </c>
      <c r="X13" s="1497"/>
      <c r="Y13" s="1497"/>
      <c r="Z13" s="1498"/>
      <c r="AA13" s="822">
        <f>'Bakery Recipe Per Item'!Y13*'Bakery Recipe Calculation'!AA7</f>
        <v>0</v>
      </c>
      <c r="AB13" s="822">
        <f>'Bakery Recipe Per Item'!Z13*'Bakery Recipe Calculation'!AB7</f>
        <v>0</v>
      </c>
      <c r="AC13" s="822">
        <f>'Bakery Recipe Per Item'!AE13*'Bakery Recipe Calculation'!AC7</f>
        <v>0</v>
      </c>
      <c r="AD13" s="822">
        <f>'Bakery Recipe Per Item'!I13*'Bakery Recipe Calculation'!AD7</f>
        <v>0</v>
      </c>
      <c r="AE13" s="822">
        <f>'Bakery Recipe Per Item'!AD13*'Bakery Recipe Calculation'!AE7</f>
        <v>0</v>
      </c>
      <c r="AF13" s="368">
        <f>'Bakery Recipe Per Item'!AA13*'Bakery Recipe Calculation'!AF7</f>
        <v>0</v>
      </c>
      <c r="AG13" s="368">
        <f>'Bakery Recipe Per Item'!N13*'Bakery Recipe Calculation'!AG7</f>
        <v>0</v>
      </c>
      <c r="AH13" s="368">
        <f>'Bakery Recipe Per Item'!O13*'Bakery Recipe Calculation'!AH7</f>
        <v>0</v>
      </c>
      <c r="AI13" s="368">
        <f>'Bakery Recipe Per Item'!P13*'Bakery Recipe Calculation'!AI7</f>
        <v>0</v>
      </c>
      <c r="AJ13" s="368">
        <f>'Bakery Recipe Per Item'!Q13*'Bakery Recipe Calculation'!AJ7</f>
        <v>0</v>
      </c>
      <c r="AK13" s="368">
        <f>'Bakery Recipe Per Item'!R13*'Bakery Recipe Calculation'!AK7</f>
        <v>0</v>
      </c>
      <c r="AL13" s="368">
        <f>'Bakery Recipe Per Item'!S13*'Bakery Recipe Calculation'!AL7</f>
        <v>0</v>
      </c>
      <c r="AM13" s="819">
        <f>'Bakery Recipe Per Item'!T13*'Bakery Recipe Calculation'!AM7</f>
        <v>0</v>
      </c>
      <c r="AN13" s="1496">
        <f>'Bakery Recipe Per Item'!U13*'Bakery Recipe Calculation'!AN7</f>
        <v>0</v>
      </c>
      <c r="AO13" s="1497"/>
      <c r="AP13" s="1497"/>
      <c r="AQ13" s="1498"/>
      <c r="AR13" s="822">
        <f>'Bakery Recipe Per Item'!Y13*'Bakery Recipe Calculation'!AR7</f>
        <v>0</v>
      </c>
      <c r="AS13" s="822">
        <f>'Bakery Recipe Per Item'!Z13*'Bakery Recipe Calculation'!AS7</f>
        <v>0</v>
      </c>
      <c r="AT13" s="822">
        <f>'Bakery Recipe Per Item'!AE13*'Bakery Recipe Calculation'!AT7</f>
        <v>0</v>
      </c>
      <c r="AU13" s="822">
        <f>'Bakery Recipe Per Item'!I13*'Bakery Recipe Calculation'!AU7</f>
        <v>0</v>
      </c>
      <c r="AV13" s="822">
        <f>'Bakery Recipe Per Item'!AD13*'Bakery Recipe Calculation'!AV7</f>
        <v>0</v>
      </c>
      <c r="AW13" s="368">
        <f>'Bakery Recipe Per Item'!N13*'Bakery Recipe Calculation'!AW7</f>
        <v>0</v>
      </c>
      <c r="AX13" s="368">
        <f>'Bakery Recipe Per Item'!O13*'Bakery Recipe Calculation'!AX7</f>
        <v>0</v>
      </c>
      <c r="AY13" s="368">
        <f>'Bakery Recipe Per Item'!P13*'Bakery Recipe Calculation'!AY7</f>
        <v>0</v>
      </c>
      <c r="AZ13" s="368">
        <f>'Bakery Recipe Per Item'!Q13*'Bakery Recipe Calculation'!AZ7</f>
        <v>0</v>
      </c>
      <c r="BA13" s="368">
        <f>'Bakery Recipe Per Item'!R13*'Bakery Recipe Calculation'!BA7</f>
        <v>0</v>
      </c>
      <c r="BB13" s="368">
        <f>'Bakery Recipe Per Item'!S13*'Bakery Recipe Calculation'!BB7</f>
        <v>0</v>
      </c>
      <c r="BC13" s="819">
        <f>'Bakery Recipe Per Item'!T13*'Bakery Recipe Calculation'!BC7</f>
        <v>0</v>
      </c>
      <c r="BD13" s="1496">
        <f>'Bakery Recipe Per Item'!U13*'Bakery Recipe Calculation'!BD7</f>
        <v>0</v>
      </c>
      <c r="BE13" s="1497"/>
      <c r="BF13" s="1497"/>
      <c r="BG13" s="1498"/>
      <c r="BH13" s="822">
        <f>'Bakery Recipe Per Item'!Y13*'Bakery Recipe Calculation'!BH7</f>
        <v>0</v>
      </c>
      <c r="BI13" s="822">
        <f>'Bakery Recipe Per Item'!Z13*'Bakery Recipe Calculation'!BI7</f>
        <v>0</v>
      </c>
      <c r="BJ13" s="822">
        <f>'Bakery Recipe Per Item'!AE13*'Bakery Recipe Calculation'!BJ7</f>
        <v>0</v>
      </c>
      <c r="BK13" s="822">
        <f>'Bakery Recipe Per Item'!I13*'Bakery Recipe Calculation'!BK7</f>
        <v>0</v>
      </c>
      <c r="BL13" s="822">
        <f>'Bakery Recipe Per Item'!AD13*'Bakery Recipe Calculation'!BL7</f>
        <v>0</v>
      </c>
      <c r="BM13" s="368">
        <f>'Bakery Recipe Per Item'!N13*'Bakery Recipe Calculation'!BM7</f>
        <v>0</v>
      </c>
      <c r="BN13" s="368">
        <f>'Bakery Recipe Per Item'!O13*'Bakery Recipe Calculation'!BN7</f>
        <v>0</v>
      </c>
      <c r="BO13" s="368">
        <f>'Bakery Recipe Per Item'!P13*'Bakery Recipe Calculation'!BO7</f>
        <v>0</v>
      </c>
      <c r="BP13" s="368">
        <f>'Bakery Recipe Per Item'!Q13*'Bakery Recipe Calculation'!BP7</f>
        <v>0</v>
      </c>
      <c r="BQ13" s="368">
        <f>'Bakery Recipe Per Item'!AD13*'Bakery Recipe Calculation'!BQ7</f>
        <v>0</v>
      </c>
      <c r="BR13" s="368">
        <f>'Bakery Recipe Per Item'!R13*'Bakery Recipe Calculation'!BR7</f>
        <v>0</v>
      </c>
      <c r="BS13" s="368">
        <f>'Bakery Recipe Per Item'!S13*'Bakery Recipe Calculation'!BS7</f>
        <v>0</v>
      </c>
      <c r="BT13" s="819">
        <f>'Bakery Recipe Per Item'!T13*'Bakery Recipe Calculation'!BT7</f>
        <v>0</v>
      </c>
      <c r="BU13" s="1496">
        <f>'Bakery Recipe Per Item'!U13*'Bakery Recipe Calculation'!BU7</f>
        <v>0</v>
      </c>
      <c r="BV13" s="1497"/>
      <c r="BW13" s="1497"/>
      <c r="BX13" s="1498"/>
      <c r="BY13" s="822">
        <f>'Bakery Recipe Per Item'!Y13*'Bakery Recipe Calculation'!BY7</f>
        <v>0</v>
      </c>
      <c r="BZ13" s="822">
        <f>'Bakery Recipe Per Item'!Z13*'Bakery Recipe Calculation'!BZ7</f>
        <v>0</v>
      </c>
      <c r="CA13" s="822">
        <f>'Bakery Recipe Per Item'!AE13*'Bakery Recipe Calculation'!CA7</f>
        <v>0</v>
      </c>
      <c r="CB13" s="822">
        <f>'Bakery Recipe Per Item'!I13*'Bakery Recipe Calculation'!CB7</f>
        <v>0</v>
      </c>
      <c r="CC13" s="822">
        <f>'Bakery Recipe Per Item'!AD13*'Bakery Recipe Calculation'!CC7</f>
        <v>0</v>
      </c>
      <c r="CD13" s="368"/>
      <c r="CE13" s="368"/>
      <c r="CF13" s="368"/>
      <c r="CG13" s="368"/>
      <c r="CH13" s="368"/>
      <c r="CI13" s="368"/>
      <c r="CJ13" s="355"/>
      <c r="CK13" s="368">
        <f>'Bakery Recipe Per Item'!O13*'Bakery Recipe Calculation'!CK7</f>
        <v>0</v>
      </c>
      <c r="CL13" s="368">
        <f>'Bakery Recipe Per Item'!R13*'Bakery Recipe Calculation'!CL7</f>
        <v>0</v>
      </c>
      <c r="CM13" s="368">
        <f>'Bakery Recipe Per Item'!S13*'Bakery Recipe Calculation'!CM7</f>
        <v>0</v>
      </c>
      <c r="CN13" s="819">
        <f>'Bakery Recipe Per Item'!T13*'Bakery Recipe Calculation'!CN7</f>
        <v>0</v>
      </c>
      <c r="CO13" s="1487">
        <f>'Bakery Recipe Per Item'!U13*'Bakery Recipe Calculation'!CO7</f>
        <v>0</v>
      </c>
      <c r="CP13" s="1488"/>
      <c r="CQ13" s="1488"/>
      <c r="CR13" s="1489"/>
      <c r="CS13" s="822">
        <f>'Bakery Recipe Per Item'!Y13*'Bakery Recipe Calculation'!CS7</f>
        <v>0</v>
      </c>
      <c r="CT13" s="822">
        <f>'Bakery Recipe Per Item'!Z13*'Bakery Recipe Calculation'!CT7</f>
        <v>0</v>
      </c>
      <c r="CU13" s="822">
        <f>'Bakery Recipe Per Item'!I13*'Bakery Recipe Calculation'!CU7</f>
        <v>0</v>
      </c>
      <c r="CV13" s="822">
        <f>'Bakery Recipe Per Item'!AD13*'Bakery Recipe Calculation'!CV7</f>
        <v>0</v>
      </c>
      <c r="CW13" s="822">
        <f>'Bakery Recipe Per Item'!N13*'Bakery Recipe Calculation'!CW7</f>
        <v>0</v>
      </c>
      <c r="CX13" s="822">
        <f>'Bakery Recipe Per Item'!P13*'Bakery Recipe Calculation'!CX7</f>
        <v>0</v>
      </c>
      <c r="CY13" s="822">
        <f>'Bakery Recipe Per Item'!Q13*'Bakery Recipe Calculation'!CY7</f>
        <v>0</v>
      </c>
      <c r="CZ13" s="355"/>
      <c r="DA13" s="368">
        <f>'Bakery Recipe Per Item'!O13*'Bakery Recipe Calculation'!DA7</f>
        <v>0</v>
      </c>
      <c r="DB13" s="368">
        <f>'Bakery Recipe Per Item'!R13*'Bakery Recipe Calculation'!DB7</f>
        <v>0</v>
      </c>
      <c r="DC13" s="368">
        <f>'Bakery Recipe Per Item'!S13*'Bakery Recipe Calculation'!DC7</f>
        <v>0</v>
      </c>
      <c r="DD13" s="819">
        <f>'Bakery Recipe Per Item'!T13*'Bakery Recipe Calculation'!DD7</f>
        <v>0</v>
      </c>
      <c r="DE13" s="1487">
        <f>'Bakery Recipe Per Item'!U13*'Bakery Recipe Calculation'!DE7</f>
        <v>0</v>
      </c>
      <c r="DF13" s="1488">
        <f>'Bakery Recipe Per Item'!V13*'Bakery Recipe Calculation'!DF7</f>
        <v>0</v>
      </c>
      <c r="DG13" s="1488">
        <f>'Bakery Recipe Per Item'!W13*'Bakery Recipe Calculation'!DG7</f>
        <v>0</v>
      </c>
      <c r="DH13" s="1489">
        <f>'Bakery Recipe Per Item'!X13*'Bakery Recipe Calculation'!DH7</f>
        <v>0</v>
      </c>
      <c r="DI13" s="822">
        <f>'Bakery Recipe Per Item'!Y13*'Bakery Recipe Calculation'!DI7</f>
        <v>0</v>
      </c>
      <c r="DJ13" s="822">
        <f>'Bakery Recipe Per Item'!Z13*'Bakery Recipe Calculation'!DJ7</f>
        <v>0</v>
      </c>
      <c r="DK13" s="822">
        <f>'Bakery Recipe Per Item'!I13*'Bakery Recipe Calculation'!DK7</f>
        <v>0</v>
      </c>
      <c r="DL13" s="822">
        <f>'Bakery Recipe Per Item'!AD13*'Bakery Recipe Calculation'!DL7</f>
        <v>0</v>
      </c>
      <c r="DM13" s="822">
        <f>'Bakery Recipe Per Item'!N13*'Bakery Recipe Calculation'!DM7</f>
        <v>0</v>
      </c>
      <c r="DN13" s="822">
        <f>'Bakery Recipe Per Item'!P13*'Bakery Recipe Calculation'!DN7</f>
        <v>0</v>
      </c>
      <c r="DO13" s="822">
        <f>'Bakery Recipe Per Item'!Q13*'Bakery Recipe Calculation'!DO7</f>
        <v>0</v>
      </c>
      <c r="DP13" s="355"/>
      <c r="DQ13" s="368">
        <f>'Bakery Recipe Per Item'!O13*'Bakery Recipe Calculation'!DQ7</f>
        <v>0</v>
      </c>
      <c r="DR13" s="368">
        <f>'Bakery Recipe Per Item'!R13*'Bakery Recipe Calculation'!DR7</f>
        <v>0</v>
      </c>
      <c r="DS13" s="368">
        <f>'Bakery Recipe Per Item'!S13*'Bakery Recipe Calculation'!DS7</f>
        <v>0</v>
      </c>
      <c r="DT13" s="819">
        <f>'Bakery Recipe Per Item'!T13*'Bakery Recipe Calculation'!DT7</f>
        <v>0</v>
      </c>
      <c r="DU13" s="1487">
        <f>'Bakery Recipe Per Item'!U13*'Bakery Recipe Calculation'!DU7</f>
        <v>0</v>
      </c>
      <c r="DV13" s="1488">
        <f>'Bakery Recipe Per Item'!AJ13*'Bakery Recipe Calculation'!DV12</f>
        <v>0</v>
      </c>
      <c r="DW13" s="1488">
        <f>'Bakery Recipe Per Item'!AK13*'Bakery Recipe Calculation'!DW12</f>
        <v>0</v>
      </c>
      <c r="DX13" s="1489">
        <f>'Bakery Recipe Per Item'!AL13*'Bakery Recipe Calculation'!DX12</f>
        <v>0</v>
      </c>
      <c r="DY13" s="822">
        <f>'Bakery Recipe Per Item'!Y13*'Bakery Recipe Calculation'!DY7</f>
        <v>0</v>
      </c>
      <c r="DZ13" s="822">
        <f>'Bakery Recipe Per Item'!Z13*'Bakery Recipe Calculation'!DZ7</f>
        <v>0</v>
      </c>
      <c r="EA13" s="822">
        <f>'Bakery Recipe Per Item'!AD13*'Bakery Recipe Calculation'!EA7</f>
        <v>0</v>
      </c>
      <c r="EB13" s="822">
        <f>'Bakery Recipe Per Item'!N13*'Bakery Recipe Calculation'!EB7</f>
        <v>0</v>
      </c>
      <c r="EC13" s="822">
        <f>'Bakery Recipe Per Item'!P13*'Bakery Recipe Calculation'!EC7</f>
        <v>0</v>
      </c>
      <c r="ED13" s="822">
        <f>'Bakery Recipe Per Item'!Q13*'Bakery Recipe Calculation'!ED7</f>
        <v>0</v>
      </c>
      <c r="EE13" s="355"/>
    </row>
    <row r="14" spans="1:135" ht="18" customHeight="1" x14ac:dyDescent="0.25">
      <c r="A14" s="355"/>
      <c r="B14" s="351" t="str">
        <f>'Bakery Recipe for Stores'!B14</f>
        <v>Calcium Propanoate</v>
      </c>
      <c r="C14" s="368">
        <f>'Bakery Recipe Per Item'!C14*'Bakery Recipe Calculation'!C7</f>
        <v>0</v>
      </c>
      <c r="D14" s="368">
        <f>'Bakery Recipe Per Item'!D14*'Bakery Recipe Calculation'!D7</f>
        <v>0</v>
      </c>
      <c r="E14" s="368">
        <f>'Bakery Recipe Per Item'!E14*'Bakery Recipe Calculation'!E7</f>
        <v>0</v>
      </c>
      <c r="F14" s="368">
        <f>'Bakery Recipe Per Item'!F14*'Bakery Recipe Calculation'!F7</f>
        <v>10.4</v>
      </c>
      <c r="G14" s="368">
        <f>'Bakery Recipe Per Item'!G14*'Bakery Recipe Calculation'!G7</f>
        <v>0</v>
      </c>
      <c r="H14" s="368">
        <f>'Bakery Recipe Per Item'!H14*'Bakery Recipe Calculation'!H7</f>
        <v>0</v>
      </c>
      <c r="I14" s="368">
        <f>'Bakery Recipe Per Item'!AF14*'Bakery Recipe Calculation'!I7</f>
        <v>0</v>
      </c>
      <c r="J14" s="368">
        <f>'Bakery Recipe Per Item'!I14*'Bakery Recipe Calculation'!J7</f>
        <v>0</v>
      </c>
      <c r="K14" s="368">
        <f>'Bakery Recipe Per Item'!J14*'Bakery Recipe Calculation'!K7</f>
        <v>0</v>
      </c>
      <c r="L14" s="368">
        <f>'Bakery Recipe Per Item'!K14*'Bakery Recipe Calculation'!L7</f>
        <v>0</v>
      </c>
      <c r="M14" s="368">
        <f>'Bakery Recipe Per Item'!L14*'Bakery Recipe Calculation'!M7</f>
        <v>0</v>
      </c>
      <c r="N14" s="368">
        <f>'Bakery Recipe Per Item'!M14*'Bakery Recipe Calculation'!N7</f>
        <v>0</v>
      </c>
      <c r="O14" s="368">
        <f>'Bakery Recipe Per Item'!AC14*'Bakery Recipe Calculation'!O7</f>
        <v>0</v>
      </c>
      <c r="P14" s="368">
        <f>'Bakery Recipe Per Item'!N14*'Bakery Recipe Calculation'!P7</f>
        <v>0</v>
      </c>
      <c r="Q14" s="368">
        <f>'Bakery Recipe Per Item'!O14*'Bakery Recipe Calculation'!Q7</f>
        <v>0</v>
      </c>
      <c r="R14" s="368">
        <f>'Bakery Recipe Per Item'!P14*'Bakery Recipe Calculation'!R7</f>
        <v>0</v>
      </c>
      <c r="S14" s="368">
        <f>'Bakery Recipe Per Item'!Q14*'Bakery Recipe Calculation'!S7</f>
        <v>0</v>
      </c>
      <c r="T14" s="368">
        <f>'Bakery Recipe Per Item'!R14*'Bakery Recipe Calculation'!T7</f>
        <v>0</v>
      </c>
      <c r="U14" s="819">
        <f>'Bakery Recipe Per Item'!S14*'Bakery Recipe Calculation'!U7</f>
        <v>0</v>
      </c>
      <c r="V14" s="819">
        <f>'Bakery Recipe Per Item'!T14*'Bakery Recipe Calculation'!V7</f>
        <v>0</v>
      </c>
      <c r="W14" s="1496">
        <f>'Bakery Recipe Per Item'!U14*'Bakery Recipe Calculation'!W7</f>
        <v>0</v>
      </c>
      <c r="X14" s="1497"/>
      <c r="Y14" s="1497"/>
      <c r="Z14" s="1498"/>
      <c r="AA14" s="822">
        <f>'Bakery Recipe Per Item'!Y14*'Bakery Recipe Calculation'!AA7</f>
        <v>0</v>
      </c>
      <c r="AB14" s="822">
        <f>'Bakery Recipe Per Item'!Z14*'Bakery Recipe Calculation'!AB7</f>
        <v>0</v>
      </c>
      <c r="AC14" s="822">
        <f>'Bakery Recipe Per Item'!AE14*'Bakery Recipe Calculation'!AC7</f>
        <v>0</v>
      </c>
      <c r="AD14" s="822">
        <f>'Bakery Recipe Per Item'!I14*'Bakery Recipe Calculation'!AD7</f>
        <v>0</v>
      </c>
      <c r="AE14" s="822">
        <f>'Bakery Recipe Per Item'!AD14*'Bakery Recipe Calculation'!AE7</f>
        <v>0</v>
      </c>
      <c r="AF14" s="368">
        <f>'Bakery Recipe Per Item'!AA14*'Bakery Recipe Calculation'!AF7</f>
        <v>0</v>
      </c>
      <c r="AG14" s="368">
        <f>'Bakery Recipe Per Item'!N14*'Bakery Recipe Calculation'!AG7</f>
        <v>0</v>
      </c>
      <c r="AH14" s="368">
        <f>'Bakery Recipe Per Item'!O14*'Bakery Recipe Calculation'!AH7</f>
        <v>0</v>
      </c>
      <c r="AI14" s="368">
        <f>'Bakery Recipe Per Item'!P14*'Bakery Recipe Calculation'!AI7</f>
        <v>0</v>
      </c>
      <c r="AJ14" s="368">
        <f>'Bakery Recipe Per Item'!Q14*'Bakery Recipe Calculation'!AJ7</f>
        <v>0</v>
      </c>
      <c r="AK14" s="368">
        <f>'Bakery Recipe Per Item'!R14*'Bakery Recipe Calculation'!AK7</f>
        <v>0</v>
      </c>
      <c r="AL14" s="368">
        <f>'Bakery Recipe Per Item'!S14*'Bakery Recipe Calculation'!AL7</f>
        <v>0</v>
      </c>
      <c r="AM14" s="819">
        <f>'Bakery Recipe Per Item'!T14*'Bakery Recipe Calculation'!AM7</f>
        <v>0</v>
      </c>
      <c r="AN14" s="1496">
        <f>'Bakery Recipe Per Item'!U14*'Bakery Recipe Calculation'!AN7</f>
        <v>0</v>
      </c>
      <c r="AO14" s="1497"/>
      <c r="AP14" s="1497"/>
      <c r="AQ14" s="1498"/>
      <c r="AR14" s="822">
        <f>'Bakery Recipe Per Item'!Y14*'Bakery Recipe Calculation'!AR7</f>
        <v>0</v>
      </c>
      <c r="AS14" s="822">
        <f>'Bakery Recipe Per Item'!Z14*'Bakery Recipe Calculation'!AS7</f>
        <v>0</v>
      </c>
      <c r="AT14" s="822">
        <f>'Bakery Recipe Per Item'!AE14*'Bakery Recipe Calculation'!AT7</f>
        <v>0</v>
      </c>
      <c r="AU14" s="822">
        <f>'Bakery Recipe Per Item'!I14*'Bakery Recipe Calculation'!AU7</f>
        <v>0</v>
      </c>
      <c r="AV14" s="822">
        <f>'Bakery Recipe Per Item'!AD14*'Bakery Recipe Calculation'!AV7</f>
        <v>0</v>
      </c>
      <c r="AW14" s="368">
        <f>'Bakery Recipe Per Item'!N14*'Bakery Recipe Calculation'!AW7</f>
        <v>0</v>
      </c>
      <c r="AX14" s="368">
        <f>'Bakery Recipe Per Item'!O14*'Bakery Recipe Calculation'!AX7</f>
        <v>0</v>
      </c>
      <c r="AY14" s="368">
        <f>'Bakery Recipe Per Item'!P14*'Bakery Recipe Calculation'!AY7</f>
        <v>0</v>
      </c>
      <c r="AZ14" s="368">
        <f>'Bakery Recipe Per Item'!Q14*'Bakery Recipe Calculation'!AZ7</f>
        <v>0</v>
      </c>
      <c r="BA14" s="368">
        <f>'Bakery Recipe Per Item'!R14*'Bakery Recipe Calculation'!BA7</f>
        <v>0</v>
      </c>
      <c r="BB14" s="368">
        <f>'Bakery Recipe Per Item'!S14*'Bakery Recipe Calculation'!BB7</f>
        <v>0</v>
      </c>
      <c r="BC14" s="819">
        <f>'Bakery Recipe Per Item'!T14*'Bakery Recipe Calculation'!BC7</f>
        <v>0</v>
      </c>
      <c r="BD14" s="1496">
        <f>'Bakery Recipe Per Item'!U14*'Bakery Recipe Calculation'!BD7</f>
        <v>0</v>
      </c>
      <c r="BE14" s="1497"/>
      <c r="BF14" s="1497"/>
      <c r="BG14" s="1498"/>
      <c r="BH14" s="822">
        <f>'Bakery Recipe Per Item'!Y14*'Bakery Recipe Calculation'!BH7</f>
        <v>0</v>
      </c>
      <c r="BI14" s="822">
        <f>'Bakery Recipe Per Item'!Z14*'Bakery Recipe Calculation'!BI7</f>
        <v>0</v>
      </c>
      <c r="BJ14" s="822">
        <f>'Bakery Recipe Per Item'!AE14*'Bakery Recipe Calculation'!BJ7</f>
        <v>0</v>
      </c>
      <c r="BK14" s="822">
        <f>'Bakery Recipe Per Item'!I14*'Bakery Recipe Calculation'!BK7</f>
        <v>0</v>
      </c>
      <c r="BL14" s="822">
        <f>'Bakery Recipe Per Item'!AD14*'Bakery Recipe Calculation'!BL7</f>
        <v>0</v>
      </c>
      <c r="BM14" s="368">
        <f>'Bakery Recipe Per Item'!N14*'Bakery Recipe Calculation'!BM7</f>
        <v>0</v>
      </c>
      <c r="BN14" s="368">
        <f>'Bakery Recipe Per Item'!O14*'Bakery Recipe Calculation'!BN7</f>
        <v>0</v>
      </c>
      <c r="BO14" s="368">
        <f>'Bakery Recipe Per Item'!P14*'Bakery Recipe Calculation'!BO7</f>
        <v>0</v>
      </c>
      <c r="BP14" s="368">
        <f>'Bakery Recipe Per Item'!Q14*'Bakery Recipe Calculation'!BP7</f>
        <v>0</v>
      </c>
      <c r="BQ14" s="368">
        <f>'Bakery Recipe Per Item'!AD14*'Bakery Recipe Calculation'!BQ7</f>
        <v>0</v>
      </c>
      <c r="BR14" s="368">
        <f>'Bakery Recipe Per Item'!R14*'Bakery Recipe Calculation'!BR7</f>
        <v>0</v>
      </c>
      <c r="BS14" s="368">
        <f>'Bakery Recipe Per Item'!S14*'Bakery Recipe Calculation'!BS7</f>
        <v>0</v>
      </c>
      <c r="BT14" s="819">
        <f>'Bakery Recipe Per Item'!T14*'Bakery Recipe Calculation'!BT7</f>
        <v>0</v>
      </c>
      <c r="BU14" s="1496">
        <f>'Bakery Recipe Per Item'!U14*'Bakery Recipe Calculation'!BU7</f>
        <v>0</v>
      </c>
      <c r="BV14" s="1497"/>
      <c r="BW14" s="1497"/>
      <c r="BX14" s="1498"/>
      <c r="BY14" s="822">
        <f>'Bakery Recipe Per Item'!Y14*'Bakery Recipe Calculation'!BY7</f>
        <v>0</v>
      </c>
      <c r="BZ14" s="822">
        <f>'Bakery Recipe Per Item'!Z14*'Bakery Recipe Calculation'!BZ7</f>
        <v>0</v>
      </c>
      <c r="CA14" s="822">
        <f>'Bakery Recipe Per Item'!AE14*'Bakery Recipe Calculation'!CA7</f>
        <v>0</v>
      </c>
      <c r="CB14" s="822">
        <f>'Bakery Recipe Per Item'!I14*'Bakery Recipe Calculation'!CB7</f>
        <v>0</v>
      </c>
      <c r="CC14" s="822">
        <f>'Bakery Recipe Per Item'!AD14*'Bakery Recipe Calculation'!CC7</f>
        <v>0</v>
      </c>
      <c r="CD14" s="368"/>
      <c r="CE14" s="368"/>
      <c r="CF14" s="368"/>
      <c r="CG14" s="368"/>
      <c r="CH14" s="368"/>
      <c r="CI14" s="368"/>
      <c r="CJ14" s="355"/>
      <c r="CK14" s="368">
        <f>'Bakery Recipe Per Item'!O14*'Bakery Recipe Calculation'!CK7</f>
        <v>0</v>
      </c>
      <c r="CL14" s="368">
        <f>'Bakery Recipe Per Item'!R14*'Bakery Recipe Calculation'!CL7</f>
        <v>0</v>
      </c>
      <c r="CM14" s="368">
        <f>'Bakery Recipe Per Item'!S14*'Bakery Recipe Calculation'!CM7</f>
        <v>0</v>
      </c>
      <c r="CN14" s="819">
        <f>'Bakery Recipe Per Item'!T14*'Bakery Recipe Calculation'!CN7</f>
        <v>0</v>
      </c>
      <c r="CO14" s="1487">
        <f>'Bakery Recipe Per Item'!U14*'Bakery Recipe Calculation'!CO7</f>
        <v>0</v>
      </c>
      <c r="CP14" s="1488"/>
      <c r="CQ14" s="1488"/>
      <c r="CR14" s="1489"/>
      <c r="CS14" s="822">
        <f>'Bakery Recipe Per Item'!Y14*'Bakery Recipe Calculation'!CS7</f>
        <v>0</v>
      </c>
      <c r="CT14" s="822">
        <f>'Bakery Recipe Per Item'!Z14*'Bakery Recipe Calculation'!CT7</f>
        <v>0</v>
      </c>
      <c r="CU14" s="822">
        <f>'Bakery Recipe Per Item'!I14*'Bakery Recipe Calculation'!CU7</f>
        <v>0</v>
      </c>
      <c r="CV14" s="822">
        <f>'Bakery Recipe Per Item'!AD14*'Bakery Recipe Calculation'!CV7</f>
        <v>0</v>
      </c>
      <c r="CW14" s="822">
        <f>'Bakery Recipe Per Item'!N14*'Bakery Recipe Calculation'!CW7</f>
        <v>0</v>
      </c>
      <c r="CX14" s="822">
        <f>'Bakery Recipe Per Item'!P14*'Bakery Recipe Calculation'!CX7</f>
        <v>0</v>
      </c>
      <c r="CY14" s="822">
        <f>'Bakery Recipe Per Item'!Q14*'Bakery Recipe Calculation'!CY7</f>
        <v>0</v>
      </c>
      <c r="CZ14" s="355"/>
      <c r="DA14" s="368">
        <f>'Bakery Recipe Per Item'!O14*'Bakery Recipe Calculation'!DA7</f>
        <v>0</v>
      </c>
      <c r="DB14" s="368">
        <f>'Bakery Recipe Per Item'!R14*'Bakery Recipe Calculation'!DB7</f>
        <v>0</v>
      </c>
      <c r="DC14" s="368">
        <f>'Bakery Recipe Per Item'!S14*'Bakery Recipe Calculation'!DC7</f>
        <v>0</v>
      </c>
      <c r="DD14" s="819">
        <f>'Bakery Recipe Per Item'!T14*'Bakery Recipe Calculation'!DD7</f>
        <v>0</v>
      </c>
      <c r="DE14" s="1487">
        <f>'Bakery Recipe Per Item'!U14*'Bakery Recipe Calculation'!DE7</f>
        <v>0</v>
      </c>
      <c r="DF14" s="1488">
        <f>'Bakery Recipe Per Item'!V14*'Bakery Recipe Calculation'!DF7</f>
        <v>0</v>
      </c>
      <c r="DG14" s="1488">
        <f>'Bakery Recipe Per Item'!W14*'Bakery Recipe Calculation'!DG7</f>
        <v>0</v>
      </c>
      <c r="DH14" s="1489">
        <f>'Bakery Recipe Per Item'!X14*'Bakery Recipe Calculation'!DH7</f>
        <v>0</v>
      </c>
      <c r="DI14" s="822">
        <f>'Bakery Recipe Per Item'!Y14*'Bakery Recipe Calculation'!DI7</f>
        <v>0</v>
      </c>
      <c r="DJ14" s="822">
        <f>'Bakery Recipe Per Item'!Z14*'Bakery Recipe Calculation'!DJ7</f>
        <v>0</v>
      </c>
      <c r="DK14" s="822">
        <f>'Bakery Recipe Per Item'!I14*'Bakery Recipe Calculation'!DK7</f>
        <v>0</v>
      </c>
      <c r="DL14" s="822">
        <f>'Bakery Recipe Per Item'!AD14*'Bakery Recipe Calculation'!DL7</f>
        <v>0</v>
      </c>
      <c r="DM14" s="822">
        <f>'Bakery Recipe Per Item'!N14*'Bakery Recipe Calculation'!DM7</f>
        <v>0</v>
      </c>
      <c r="DN14" s="822">
        <f>'Bakery Recipe Per Item'!P14*'Bakery Recipe Calculation'!DN7</f>
        <v>0</v>
      </c>
      <c r="DO14" s="822">
        <f>'Bakery Recipe Per Item'!Q14*'Bakery Recipe Calculation'!DO7</f>
        <v>0</v>
      </c>
      <c r="DP14" s="355"/>
      <c r="DQ14" s="368">
        <f>'Bakery Recipe Per Item'!O14*'Bakery Recipe Calculation'!DQ7</f>
        <v>0</v>
      </c>
      <c r="DR14" s="368">
        <f>'Bakery Recipe Per Item'!R14*'Bakery Recipe Calculation'!DR7</f>
        <v>0</v>
      </c>
      <c r="DS14" s="368">
        <f>'Bakery Recipe Per Item'!S14*'Bakery Recipe Calculation'!DS7</f>
        <v>0</v>
      </c>
      <c r="DT14" s="819">
        <f>'Bakery Recipe Per Item'!T14*'Bakery Recipe Calculation'!DT7</f>
        <v>0</v>
      </c>
      <c r="DU14" s="1487">
        <f>'Bakery Recipe Per Item'!U14*'Bakery Recipe Calculation'!DU7</f>
        <v>0</v>
      </c>
      <c r="DV14" s="1488">
        <f>'Bakery Recipe Per Item'!AJ14*'Bakery Recipe Calculation'!DV13</f>
        <v>0</v>
      </c>
      <c r="DW14" s="1488">
        <f>'Bakery Recipe Per Item'!AK14*'Bakery Recipe Calculation'!DW13</f>
        <v>0</v>
      </c>
      <c r="DX14" s="1489">
        <f>'Bakery Recipe Per Item'!AL14*'Bakery Recipe Calculation'!DX13</f>
        <v>0</v>
      </c>
      <c r="DY14" s="822">
        <f>'Bakery Recipe Per Item'!Y14*'Bakery Recipe Calculation'!DY7</f>
        <v>0</v>
      </c>
      <c r="DZ14" s="822">
        <f>'Bakery Recipe Per Item'!Z14*'Bakery Recipe Calculation'!DZ7</f>
        <v>0</v>
      </c>
      <c r="EA14" s="822">
        <f>'Bakery Recipe Per Item'!AD14*'Bakery Recipe Calculation'!EA7</f>
        <v>0</v>
      </c>
      <c r="EB14" s="822">
        <f>'Bakery Recipe Per Item'!N14*'Bakery Recipe Calculation'!EB7</f>
        <v>0</v>
      </c>
      <c r="EC14" s="822">
        <f>'Bakery Recipe Per Item'!P14*'Bakery Recipe Calculation'!EC7</f>
        <v>0</v>
      </c>
      <c r="ED14" s="822">
        <f>'Bakery Recipe Per Item'!Q14*'Bakery Recipe Calculation'!ED7</f>
        <v>0</v>
      </c>
      <c r="EE14" s="355"/>
    </row>
    <row r="15" spans="1:135" ht="18" customHeight="1" x14ac:dyDescent="0.25">
      <c r="A15" s="355"/>
      <c r="B15" s="351" t="str">
        <f>'Bakery Recipe for Stores'!B15</f>
        <v>Bread Improver</v>
      </c>
      <c r="C15" s="368">
        <f>'Bakery Recipe Per Item'!C15*'Bakery Recipe Calculation'!C7</f>
        <v>0</v>
      </c>
      <c r="D15" s="368">
        <f>'Bakery Recipe Per Item'!D15*'Bakery Recipe Calculation'!D7</f>
        <v>0</v>
      </c>
      <c r="E15" s="368">
        <f>'Bakery Recipe Per Item'!E15*'Bakery Recipe Calculation'!E7</f>
        <v>0</v>
      </c>
      <c r="F15" s="368">
        <f>'Bakery Recipe Per Item'!F15*'Bakery Recipe Calculation'!F7</f>
        <v>10.4</v>
      </c>
      <c r="G15" s="368">
        <f>'Bakery Recipe Per Item'!G15*'Bakery Recipe Calculation'!G7</f>
        <v>0</v>
      </c>
      <c r="H15" s="368">
        <f>'Bakery Recipe Per Item'!H15*'Bakery Recipe Calculation'!H7</f>
        <v>0</v>
      </c>
      <c r="I15" s="368">
        <f>'Bakery Recipe Per Item'!AF15*'Bakery Recipe Calculation'!I7</f>
        <v>0</v>
      </c>
      <c r="J15" s="368">
        <f>'Bakery Recipe Per Item'!I15*'Bakery Recipe Calculation'!J7</f>
        <v>0</v>
      </c>
      <c r="K15" s="368">
        <f>'Bakery Recipe Per Item'!J15*'Bakery Recipe Calculation'!K7</f>
        <v>0</v>
      </c>
      <c r="L15" s="368">
        <f>'Bakery Recipe Per Item'!K15*'Bakery Recipe Calculation'!L7</f>
        <v>0</v>
      </c>
      <c r="M15" s="368">
        <f>'Bakery Recipe Per Item'!L15*'Bakery Recipe Calculation'!M7</f>
        <v>0</v>
      </c>
      <c r="N15" s="368">
        <f>'Bakery Recipe Per Item'!M15*'Bakery Recipe Calculation'!N7</f>
        <v>0</v>
      </c>
      <c r="O15" s="368">
        <f>'Bakery Recipe Per Item'!AC15*'Bakery Recipe Calculation'!O7</f>
        <v>0</v>
      </c>
      <c r="P15" s="368">
        <f>'Bakery Recipe Per Item'!N15*'Bakery Recipe Calculation'!P7</f>
        <v>0</v>
      </c>
      <c r="Q15" s="368">
        <f>'Bakery Recipe Per Item'!O15*'Bakery Recipe Calculation'!Q7</f>
        <v>0</v>
      </c>
      <c r="R15" s="368">
        <f>'Bakery Recipe Per Item'!P15*'Bakery Recipe Calculation'!R7</f>
        <v>0</v>
      </c>
      <c r="S15" s="368">
        <f>'Bakery Recipe Per Item'!Q15*'Bakery Recipe Calculation'!S7</f>
        <v>0</v>
      </c>
      <c r="T15" s="368">
        <f>'Bakery Recipe Per Item'!R15*'Bakery Recipe Calculation'!T7</f>
        <v>0</v>
      </c>
      <c r="U15" s="819">
        <f>'Bakery Recipe Per Item'!S15*'Bakery Recipe Calculation'!U7</f>
        <v>0</v>
      </c>
      <c r="V15" s="819">
        <f>'Bakery Recipe Per Item'!T15*'Bakery Recipe Calculation'!V7</f>
        <v>0</v>
      </c>
      <c r="W15" s="1496">
        <f>'Bakery Recipe Per Item'!U15*'Bakery Recipe Calculation'!W7</f>
        <v>0</v>
      </c>
      <c r="X15" s="1497"/>
      <c r="Y15" s="1497"/>
      <c r="Z15" s="1498"/>
      <c r="AA15" s="822">
        <f>'Bakery Recipe Per Item'!Y15*'Bakery Recipe Calculation'!AA7</f>
        <v>0</v>
      </c>
      <c r="AB15" s="822">
        <f>'Bakery Recipe Per Item'!Z15*'Bakery Recipe Calculation'!AB7</f>
        <v>0</v>
      </c>
      <c r="AC15" s="822">
        <f>'Bakery Recipe Per Item'!AE15*'Bakery Recipe Calculation'!AC7</f>
        <v>0</v>
      </c>
      <c r="AD15" s="822">
        <f>'Bakery Recipe Per Item'!I15*'Bakery Recipe Calculation'!AD7</f>
        <v>0</v>
      </c>
      <c r="AE15" s="822">
        <f>'Bakery Recipe Per Item'!AD15*'Bakery Recipe Calculation'!AE7</f>
        <v>0</v>
      </c>
      <c r="AF15" s="368">
        <f>'Bakery Recipe Per Item'!AA15*'Bakery Recipe Calculation'!AF7</f>
        <v>0</v>
      </c>
      <c r="AG15" s="368">
        <f>'Bakery Recipe Per Item'!N15*'Bakery Recipe Calculation'!AG7</f>
        <v>0</v>
      </c>
      <c r="AH15" s="368">
        <f>'Bakery Recipe Per Item'!O15*'Bakery Recipe Calculation'!AH7</f>
        <v>0</v>
      </c>
      <c r="AI15" s="368">
        <f>'Bakery Recipe Per Item'!P15*'Bakery Recipe Calculation'!AI7</f>
        <v>0</v>
      </c>
      <c r="AJ15" s="368">
        <f>'Bakery Recipe Per Item'!Q15*'Bakery Recipe Calculation'!AJ7</f>
        <v>0</v>
      </c>
      <c r="AK15" s="368">
        <f>'Bakery Recipe Per Item'!R15*'Bakery Recipe Calculation'!AK7</f>
        <v>0</v>
      </c>
      <c r="AL15" s="368">
        <f>'Bakery Recipe Per Item'!S15*'Bakery Recipe Calculation'!AL7</f>
        <v>0</v>
      </c>
      <c r="AM15" s="819">
        <f>'Bakery Recipe Per Item'!T15*'Bakery Recipe Calculation'!AM7</f>
        <v>0</v>
      </c>
      <c r="AN15" s="1496">
        <f>'Bakery Recipe Per Item'!U15*'Bakery Recipe Calculation'!AN7</f>
        <v>0</v>
      </c>
      <c r="AO15" s="1497"/>
      <c r="AP15" s="1497"/>
      <c r="AQ15" s="1498"/>
      <c r="AR15" s="822">
        <f>'Bakery Recipe Per Item'!Y15*'Bakery Recipe Calculation'!AR7</f>
        <v>0</v>
      </c>
      <c r="AS15" s="822">
        <f>'Bakery Recipe Per Item'!Z15*'Bakery Recipe Calculation'!AS7</f>
        <v>0</v>
      </c>
      <c r="AT15" s="822">
        <f>'Bakery Recipe Per Item'!AE15*'Bakery Recipe Calculation'!AT7</f>
        <v>0</v>
      </c>
      <c r="AU15" s="822">
        <f>'Bakery Recipe Per Item'!I15*'Bakery Recipe Calculation'!AU7</f>
        <v>0</v>
      </c>
      <c r="AV15" s="822">
        <f>'Bakery Recipe Per Item'!AD15*'Bakery Recipe Calculation'!AV7</f>
        <v>0</v>
      </c>
      <c r="AW15" s="368">
        <f>'Bakery Recipe Per Item'!N15*'Bakery Recipe Calculation'!AW7</f>
        <v>0</v>
      </c>
      <c r="AX15" s="368">
        <f>'Bakery Recipe Per Item'!O15*'Bakery Recipe Calculation'!AX7</f>
        <v>0</v>
      </c>
      <c r="AY15" s="368">
        <f>'Bakery Recipe Per Item'!P15*'Bakery Recipe Calculation'!AY7</f>
        <v>0</v>
      </c>
      <c r="AZ15" s="368">
        <f>'Bakery Recipe Per Item'!Q15*'Bakery Recipe Calculation'!AZ7</f>
        <v>0</v>
      </c>
      <c r="BA15" s="368">
        <f>'Bakery Recipe Per Item'!R15*'Bakery Recipe Calculation'!BA7</f>
        <v>0</v>
      </c>
      <c r="BB15" s="368">
        <f>'Bakery Recipe Per Item'!S15*'Bakery Recipe Calculation'!BB7</f>
        <v>0</v>
      </c>
      <c r="BC15" s="819">
        <f>'Bakery Recipe Per Item'!T15*'Bakery Recipe Calculation'!BC7</f>
        <v>0</v>
      </c>
      <c r="BD15" s="1496">
        <f>'Bakery Recipe Per Item'!U15*'Bakery Recipe Calculation'!BD7</f>
        <v>0</v>
      </c>
      <c r="BE15" s="1497"/>
      <c r="BF15" s="1497"/>
      <c r="BG15" s="1498"/>
      <c r="BH15" s="822">
        <f>'Bakery Recipe Per Item'!Y15*'Bakery Recipe Calculation'!BH7</f>
        <v>0</v>
      </c>
      <c r="BI15" s="822">
        <f>'Bakery Recipe Per Item'!Z15*'Bakery Recipe Calculation'!BI7</f>
        <v>0</v>
      </c>
      <c r="BJ15" s="822">
        <f>'Bakery Recipe Per Item'!AE15*'Bakery Recipe Calculation'!BJ7</f>
        <v>0</v>
      </c>
      <c r="BK15" s="822">
        <f>'Bakery Recipe Per Item'!I15*'Bakery Recipe Calculation'!BK7</f>
        <v>0</v>
      </c>
      <c r="BL15" s="822">
        <f>'Bakery Recipe Per Item'!AD15*'Bakery Recipe Calculation'!BL7</f>
        <v>0</v>
      </c>
      <c r="BM15" s="368">
        <f>'Bakery Recipe Per Item'!N15*'Bakery Recipe Calculation'!BM7</f>
        <v>0</v>
      </c>
      <c r="BN15" s="368">
        <f>'Bakery Recipe Per Item'!O15*'Bakery Recipe Calculation'!BN7</f>
        <v>0</v>
      </c>
      <c r="BO15" s="368">
        <f>'Bakery Recipe Per Item'!P15*'Bakery Recipe Calculation'!BO7</f>
        <v>0</v>
      </c>
      <c r="BP15" s="368">
        <f>'Bakery Recipe Per Item'!Q15*'Bakery Recipe Calculation'!BP7</f>
        <v>0</v>
      </c>
      <c r="BQ15" s="368">
        <f>'Bakery Recipe Per Item'!AD15*'Bakery Recipe Calculation'!BQ7</f>
        <v>0</v>
      </c>
      <c r="BR15" s="368">
        <f>'Bakery Recipe Per Item'!R15*'Bakery Recipe Calculation'!BR7</f>
        <v>0</v>
      </c>
      <c r="BS15" s="368">
        <f>'Bakery Recipe Per Item'!S15*'Bakery Recipe Calculation'!BS7</f>
        <v>0</v>
      </c>
      <c r="BT15" s="819">
        <f>'Bakery Recipe Per Item'!T15*'Bakery Recipe Calculation'!BT7</f>
        <v>0</v>
      </c>
      <c r="BU15" s="1496">
        <f>'Bakery Recipe Per Item'!U15*'Bakery Recipe Calculation'!BU7</f>
        <v>0</v>
      </c>
      <c r="BV15" s="1497"/>
      <c r="BW15" s="1497"/>
      <c r="BX15" s="1498"/>
      <c r="BY15" s="822">
        <f>'Bakery Recipe Per Item'!Y15*'Bakery Recipe Calculation'!BY7</f>
        <v>0</v>
      </c>
      <c r="BZ15" s="822">
        <f>'Bakery Recipe Per Item'!Z15*'Bakery Recipe Calculation'!BZ7</f>
        <v>0</v>
      </c>
      <c r="CA15" s="822">
        <f>'Bakery Recipe Per Item'!AE15*'Bakery Recipe Calculation'!CA7</f>
        <v>0</v>
      </c>
      <c r="CB15" s="822">
        <f>'Bakery Recipe Per Item'!I15*'Bakery Recipe Calculation'!CB7</f>
        <v>0</v>
      </c>
      <c r="CC15" s="822">
        <f>'Bakery Recipe Per Item'!AD15*'Bakery Recipe Calculation'!CC7</f>
        <v>0</v>
      </c>
      <c r="CD15" s="368"/>
      <c r="CE15" s="368"/>
      <c r="CF15" s="368"/>
      <c r="CG15" s="368"/>
      <c r="CH15" s="368"/>
      <c r="CI15" s="368"/>
      <c r="CJ15" s="355"/>
      <c r="CK15" s="368">
        <f>'Bakery Recipe Per Item'!O15*'Bakery Recipe Calculation'!CK7</f>
        <v>0</v>
      </c>
      <c r="CL15" s="368">
        <f>'Bakery Recipe Per Item'!R15*'Bakery Recipe Calculation'!CL7</f>
        <v>0</v>
      </c>
      <c r="CM15" s="368">
        <f>'Bakery Recipe Per Item'!S15*'Bakery Recipe Calculation'!CM7</f>
        <v>0</v>
      </c>
      <c r="CN15" s="819">
        <f>'Bakery Recipe Per Item'!T15*'Bakery Recipe Calculation'!CN7</f>
        <v>0</v>
      </c>
      <c r="CO15" s="1487">
        <f>'Bakery Recipe Per Item'!U15*'Bakery Recipe Calculation'!CO7</f>
        <v>0</v>
      </c>
      <c r="CP15" s="1488"/>
      <c r="CQ15" s="1488"/>
      <c r="CR15" s="1489"/>
      <c r="CS15" s="822">
        <f>'Bakery Recipe Per Item'!Y15*'Bakery Recipe Calculation'!CS7</f>
        <v>0</v>
      </c>
      <c r="CT15" s="822">
        <f>'Bakery Recipe Per Item'!Z15*'Bakery Recipe Calculation'!CT7</f>
        <v>0</v>
      </c>
      <c r="CU15" s="822">
        <f>'Bakery Recipe Per Item'!I15*'Bakery Recipe Calculation'!CU7</f>
        <v>0</v>
      </c>
      <c r="CV15" s="822">
        <f>'Bakery Recipe Per Item'!AD15*'Bakery Recipe Calculation'!CV7</f>
        <v>0</v>
      </c>
      <c r="CW15" s="822">
        <f>'Bakery Recipe Per Item'!N15*'Bakery Recipe Calculation'!CW7</f>
        <v>0</v>
      </c>
      <c r="CX15" s="822">
        <f>'Bakery Recipe Per Item'!P15*'Bakery Recipe Calculation'!CX7</f>
        <v>0</v>
      </c>
      <c r="CY15" s="822">
        <f>'Bakery Recipe Per Item'!Q15*'Bakery Recipe Calculation'!CY7</f>
        <v>0</v>
      </c>
      <c r="CZ15" s="355"/>
      <c r="DA15" s="368">
        <f>'Bakery Recipe Per Item'!O15*'Bakery Recipe Calculation'!DA7</f>
        <v>0</v>
      </c>
      <c r="DB15" s="368">
        <f>'Bakery Recipe Per Item'!R15*'Bakery Recipe Calculation'!DB7</f>
        <v>0</v>
      </c>
      <c r="DC15" s="368">
        <f>'Bakery Recipe Per Item'!S15*'Bakery Recipe Calculation'!DC7</f>
        <v>0</v>
      </c>
      <c r="DD15" s="819">
        <f>'Bakery Recipe Per Item'!T15*'Bakery Recipe Calculation'!DD7</f>
        <v>0</v>
      </c>
      <c r="DE15" s="1487">
        <f>'Bakery Recipe Per Item'!U15*'Bakery Recipe Calculation'!DE7</f>
        <v>0</v>
      </c>
      <c r="DF15" s="1488">
        <f>'Bakery Recipe Per Item'!V15*'Bakery Recipe Calculation'!DF7</f>
        <v>0</v>
      </c>
      <c r="DG15" s="1488">
        <f>'Bakery Recipe Per Item'!W15*'Bakery Recipe Calculation'!DG7</f>
        <v>0</v>
      </c>
      <c r="DH15" s="1489">
        <f>'Bakery Recipe Per Item'!X15*'Bakery Recipe Calculation'!DH7</f>
        <v>0</v>
      </c>
      <c r="DI15" s="822">
        <f>'Bakery Recipe Per Item'!Y15*'Bakery Recipe Calculation'!DI7</f>
        <v>0</v>
      </c>
      <c r="DJ15" s="822">
        <f>'Bakery Recipe Per Item'!Z15*'Bakery Recipe Calculation'!DJ7</f>
        <v>0</v>
      </c>
      <c r="DK15" s="822">
        <f>'Bakery Recipe Per Item'!I15*'Bakery Recipe Calculation'!DK7</f>
        <v>0</v>
      </c>
      <c r="DL15" s="822">
        <f>'Bakery Recipe Per Item'!AD15*'Bakery Recipe Calculation'!DL7</f>
        <v>0</v>
      </c>
      <c r="DM15" s="822">
        <f>'Bakery Recipe Per Item'!N15*'Bakery Recipe Calculation'!DM7</f>
        <v>0</v>
      </c>
      <c r="DN15" s="822">
        <f>'Bakery Recipe Per Item'!P15*'Bakery Recipe Calculation'!DN7</f>
        <v>0</v>
      </c>
      <c r="DO15" s="822">
        <f>'Bakery Recipe Per Item'!Q15*'Bakery Recipe Calculation'!DO7</f>
        <v>0</v>
      </c>
      <c r="DP15" s="355"/>
      <c r="DQ15" s="368">
        <f>'Bakery Recipe Per Item'!O15*'Bakery Recipe Calculation'!DQ7</f>
        <v>0</v>
      </c>
      <c r="DR15" s="368">
        <f>'Bakery Recipe Per Item'!R15*'Bakery Recipe Calculation'!DR7</f>
        <v>0</v>
      </c>
      <c r="DS15" s="368">
        <f>'Bakery Recipe Per Item'!S15*'Bakery Recipe Calculation'!DS7</f>
        <v>0</v>
      </c>
      <c r="DT15" s="819">
        <f>'Bakery Recipe Per Item'!T15*'Bakery Recipe Calculation'!DT7</f>
        <v>0</v>
      </c>
      <c r="DU15" s="1487">
        <f>'Bakery Recipe Per Item'!U15*'Bakery Recipe Calculation'!DU7</f>
        <v>0</v>
      </c>
      <c r="DV15" s="1488">
        <f>'Bakery Recipe Per Item'!AJ15*'Bakery Recipe Calculation'!DV14</f>
        <v>0</v>
      </c>
      <c r="DW15" s="1488">
        <f>'Bakery Recipe Per Item'!AK15*'Bakery Recipe Calculation'!DW14</f>
        <v>0</v>
      </c>
      <c r="DX15" s="1489">
        <f>'Bakery Recipe Per Item'!AL15*'Bakery Recipe Calculation'!DX14</f>
        <v>0</v>
      </c>
      <c r="DY15" s="822">
        <f>'Bakery Recipe Per Item'!Y15*'Bakery Recipe Calculation'!DY7</f>
        <v>0</v>
      </c>
      <c r="DZ15" s="822">
        <f>'Bakery Recipe Per Item'!Z15*'Bakery Recipe Calculation'!DZ7</f>
        <v>0</v>
      </c>
      <c r="EA15" s="822">
        <f>'Bakery Recipe Per Item'!AD15*'Bakery Recipe Calculation'!EA7</f>
        <v>0</v>
      </c>
      <c r="EB15" s="822">
        <f>'Bakery Recipe Per Item'!N15*'Bakery Recipe Calculation'!EB7</f>
        <v>0</v>
      </c>
      <c r="EC15" s="822">
        <f>'Bakery Recipe Per Item'!P15*'Bakery Recipe Calculation'!EC7</f>
        <v>0</v>
      </c>
      <c r="ED15" s="822">
        <f>'Bakery Recipe Per Item'!Q15*'Bakery Recipe Calculation'!ED7</f>
        <v>0</v>
      </c>
      <c r="EE15" s="355"/>
    </row>
    <row r="16" spans="1:135" ht="18" customHeight="1" x14ac:dyDescent="0.25">
      <c r="A16" s="355"/>
      <c r="B16" s="351" t="str">
        <f>'Bakery Recipe for Stores'!B16</f>
        <v>Dough</v>
      </c>
      <c r="C16" s="368">
        <f>'Bakery Recipe Per Item'!C16*'Bakery Recipe Calculation'!C7</f>
        <v>0</v>
      </c>
      <c r="D16" s="368">
        <f>'Bakery Recipe Per Item'!D16*'Bakery Recipe Calculation'!D7</f>
        <v>0</v>
      </c>
      <c r="E16" s="368">
        <f>'Bakery Recipe Per Item'!E16*'Bakery Recipe Calculation'!E7</f>
        <v>0</v>
      </c>
      <c r="F16" s="368">
        <f>'Bakery Recipe Per Item'!F16*'Bakery Recipe Calculation'!F7</f>
        <v>0</v>
      </c>
      <c r="G16" s="368">
        <f>'Bakery Recipe Per Item'!G16*'Bakery Recipe Calculation'!G7</f>
        <v>0</v>
      </c>
      <c r="H16" s="368">
        <f>'Bakery Recipe Per Item'!H16*'Bakery Recipe Calculation'!H7</f>
        <v>0</v>
      </c>
      <c r="I16" s="368">
        <f>'Bakery Recipe Per Item'!AF16*'Bakery Recipe Calculation'!I7</f>
        <v>0</v>
      </c>
      <c r="J16" s="368">
        <f>'Bakery Recipe Per Item'!I16*'Bakery Recipe Calculation'!J7</f>
        <v>0</v>
      </c>
      <c r="K16" s="368">
        <f>'Bakery Recipe Per Item'!J16*'Bakery Recipe Calculation'!K7</f>
        <v>0</v>
      </c>
      <c r="L16" s="368">
        <f>'Bakery Recipe Per Item'!K16*'Bakery Recipe Calculation'!L7</f>
        <v>0</v>
      </c>
      <c r="M16" s="368">
        <f>'Bakery Recipe Per Item'!L16*'Bakery Recipe Calculation'!M7</f>
        <v>0</v>
      </c>
      <c r="N16" s="368">
        <f>'Bakery Recipe Per Item'!M16*'Bakery Recipe Calculation'!N7</f>
        <v>0</v>
      </c>
      <c r="O16" s="368">
        <f>'Bakery Recipe Per Item'!AC16*'Bakery Recipe Calculation'!O7</f>
        <v>0</v>
      </c>
      <c r="P16" s="368">
        <f>'Bakery Recipe Per Item'!N16*'Bakery Recipe Calculation'!P7</f>
        <v>0</v>
      </c>
      <c r="Q16" s="368">
        <f>'Bakery Recipe Per Item'!O16*'Bakery Recipe Calculation'!Q7</f>
        <v>0</v>
      </c>
      <c r="R16" s="368">
        <f>'Bakery Recipe Per Item'!P16*'Bakery Recipe Calculation'!R7</f>
        <v>0</v>
      </c>
      <c r="S16" s="368">
        <f>'Bakery Recipe Per Item'!Q16*'Bakery Recipe Calculation'!S7</f>
        <v>0</v>
      </c>
      <c r="T16" s="368">
        <f>'Bakery Recipe Per Item'!R16*'Bakery Recipe Calculation'!T7</f>
        <v>0</v>
      </c>
      <c r="U16" s="819">
        <f>'Bakery Recipe Per Item'!S16*'Bakery Recipe Calculation'!U7</f>
        <v>0</v>
      </c>
      <c r="V16" s="819">
        <f>'Bakery Recipe Per Item'!T16*'Bakery Recipe Calculation'!V7</f>
        <v>0</v>
      </c>
      <c r="W16" s="1496">
        <f>'Bakery Recipe Per Item'!U16*'Bakery Recipe Calculation'!W7</f>
        <v>0</v>
      </c>
      <c r="X16" s="1497"/>
      <c r="Y16" s="1497"/>
      <c r="Z16" s="1498"/>
      <c r="AA16" s="822">
        <f>'Bakery Recipe Per Item'!Y16*'Bakery Recipe Calculation'!AA7</f>
        <v>0</v>
      </c>
      <c r="AB16" s="822">
        <f>'Bakery Recipe Per Item'!Z16*'Bakery Recipe Calculation'!AB7</f>
        <v>0</v>
      </c>
      <c r="AC16" s="822">
        <f>'Bakery Recipe Per Item'!AE16*'Bakery Recipe Calculation'!AC7</f>
        <v>0</v>
      </c>
      <c r="AD16" s="822">
        <f>'Bakery Recipe Per Item'!I16*'Bakery Recipe Calculation'!AD7</f>
        <v>0</v>
      </c>
      <c r="AE16" s="822">
        <f>'Bakery Recipe Per Item'!AD16*'Bakery Recipe Calculation'!AE7</f>
        <v>0</v>
      </c>
      <c r="AF16" s="368">
        <f>'Bakery Recipe Per Item'!AA16*'Bakery Recipe Calculation'!AF7</f>
        <v>0</v>
      </c>
      <c r="AG16" s="368">
        <f>'Bakery Recipe Per Item'!N16*'Bakery Recipe Calculation'!AG7</f>
        <v>0</v>
      </c>
      <c r="AH16" s="368">
        <f>'Bakery Recipe Per Item'!O16*'Bakery Recipe Calculation'!AH7</f>
        <v>0</v>
      </c>
      <c r="AI16" s="368">
        <f>'Bakery Recipe Per Item'!P16*'Bakery Recipe Calculation'!AI7</f>
        <v>0</v>
      </c>
      <c r="AJ16" s="368">
        <f>'Bakery Recipe Per Item'!Q16*'Bakery Recipe Calculation'!AJ7</f>
        <v>0</v>
      </c>
      <c r="AK16" s="368">
        <f>'Bakery Recipe Per Item'!R16*'Bakery Recipe Calculation'!AK7</f>
        <v>0</v>
      </c>
      <c r="AL16" s="368">
        <f>'Bakery Recipe Per Item'!S16*'Bakery Recipe Calculation'!AL7</f>
        <v>0</v>
      </c>
      <c r="AM16" s="819">
        <f>'Bakery Recipe Per Item'!T16*'Bakery Recipe Calculation'!AM7</f>
        <v>0</v>
      </c>
      <c r="AN16" s="1496">
        <f>'Bakery Recipe Per Item'!U16*'Bakery Recipe Calculation'!AN7</f>
        <v>0</v>
      </c>
      <c r="AO16" s="1497"/>
      <c r="AP16" s="1497"/>
      <c r="AQ16" s="1498"/>
      <c r="AR16" s="822">
        <f>'Bakery Recipe Per Item'!Y16*'Bakery Recipe Calculation'!AR7</f>
        <v>0</v>
      </c>
      <c r="AS16" s="822">
        <f>'Bakery Recipe Per Item'!Z16*'Bakery Recipe Calculation'!AS7</f>
        <v>0</v>
      </c>
      <c r="AT16" s="822">
        <f>'Bakery Recipe Per Item'!AE16*'Bakery Recipe Calculation'!AT7</f>
        <v>0</v>
      </c>
      <c r="AU16" s="822">
        <f>'Bakery Recipe Per Item'!I16*'Bakery Recipe Calculation'!AU7</f>
        <v>0</v>
      </c>
      <c r="AV16" s="822">
        <f>'Bakery Recipe Per Item'!AD16*'Bakery Recipe Calculation'!AV7</f>
        <v>0</v>
      </c>
      <c r="AW16" s="368">
        <f>'Bakery Recipe Per Item'!N16*'Bakery Recipe Calculation'!AW7</f>
        <v>0</v>
      </c>
      <c r="AX16" s="368">
        <f>'Bakery Recipe Per Item'!O16*'Bakery Recipe Calculation'!AX7</f>
        <v>0</v>
      </c>
      <c r="AY16" s="368">
        <f>'Bakery Recipe Per Item'!P16*'Bakery Recipe Calculation'!AY7</f>
        <v>0</v>
      </c>
      <c r="AZ16" s="368">
        <f>'Bakery Recipe Per Item'!Q16*'Bakery Recipe Calculation'!AZ7</f>
        <v>0</v>
      </c>
      <c r="BA16" s="368">
        <f>'Bakery Recipe Per Item'!R16*'Bakery Recipe Calculation'!BA7</f>
        <v>0</v>
      </c>
      <c r="BB16" s="368">
        <f>'Bakery Recipe Per Item'!S16*'Bakery Recipe Calculation'!BB7</f>
        <v>0</v>
      </c>
      <c r="BC16" s="819">
        <f>'Bakery Recipe Per Item'!T16*'Bakery Recipe Calculation'!BC7</f>
        <v>0</v>
      </c>
      <c r="BD16" s="1496">
        <f>'Bakery Recipe Per Item'!U16*'Bakery Recipe Calculation'!BD7</f>
        <v>0</v>
      </c>
      <c r="BE16" s="1497"/>
      <c r="BF16" s="1497"/>
      <c r="BG16" s="1498"/>
      <c r="BH16" s="822">
        <f>'Bakery Recipe Per Item'!Y16*'Bakery Recipe Calculation'!BH7</f>
        <v>0</v>
      </c>
      <c r="BI16" s="822">
        <f>'Bakery Recipe Per Item'!Z16*'Bakery Recipe Calculation'!BI7</f>
        <v>0</v>
      </c>
      <c r="BJ16" s="822">
        <f>'Bakery Recipe Per Item'!AE16*'Bakery Recipe Calculation'!BJ7</f>
        <v>0</v>
      </c>
      <c r="BK16" s="822">
        <f>'Bakery Recipe Per Item'!I16*'Bakery Recipe Calculation'!BK7</f>
        <v>0</v>
      </c>
      <c r="BL16" s="822">
        <f>'Bakery Recipe Per Item'!AD16*'Bakery Recipe Calculation'!BL7</f>
        <v>0</v>
      </c>
      <c r="BM16" s="368">
        <f>'Bakery Recipe Per Item'!N16*'Bakery Recipe Calculation'!BM7</f>
        <v>0</v>
      </c>
      <c r="BN16" s="368">
        <f>'Bakery Recipe Per Item'!O16*'Bakery Recipe Calculation'!BN7</f>
        <v>0</v>
      </c>
      <c r="BO16" s="368">
        <f>'Bakery Recipe Per Item'!P16*'Bakery Recipe Calculation'!BO7</f>
        <v>0</v>
      </c>
      <c r="BP16" s="368">
        <f>'Bakery Recipe Per Item'!Q16*'Bakery Recipe Calculation'!BP7</f>
        <v>0</v>
      </c>
      <c r="BQ16" s="368">
        <f>'Bakery Recipe Per Item'!AD16*'Bakery Recipe Calculation'!BQ7</f>
        <v>0</v>
      </c>
      <c r="BR16" s="368">
        <f>'Bakery Recipe Per Item'!R16*'Bakery Recipe Calculation'!BR7</f>
        <v>0</v>
      </c>
      <c r="BS16" s="368">
        <f>'Bakery Recipe Per Item'!S16*'Bakery Recipe Calculation'!BS7</f>
        <v>0</v>
      </c>
      <c r="BT16" s="819">
        <f>'Bakery Recipe Per Item'!T16*'Bakery Recipe Calculation'!BT7</f>
        <v>0</v>
      </c>
      <c r="BU16" s="1496">
        <f>'Bakery Recipe Per Item'!U16*'Bakery Recipe Calculation'!BU7</f>
        <v>0</v>
      </c>
      <c r="BV16" s="1497"/>
      <c r="BW16" s="1497"/>
      <c r="BX16" s="1498"/>
      <c r="BY16" s="822">
        <f>'Bakery Recipe Per Item'!Y16*'Bakery Recipe Calculation'!BY7</f>
        <v>0</v>
      </c>
      <c r="BZ16" s="822">
        <f>'Bakery Recipe Per Item'!Z16*'Bakery Recipe Calculation'!BZ7</f>
        <v>0</v>
      </c>
      <c r="CA16" s="822">
        <f>'Bakery Recipe Per Item'!AE16*'Bakery Recipe Calculation'!CA7</f>
        <v>0</v>
      </c>
      <c r="CB16" s="822">
        <f>'Bakery Recipe Per Item'!I16*'Bakery Recipe Calculation'!CB7</f>
        <v>0</v>
      </c>
      <c r="CC16" s="822">
        <f>'Bakery Recipe Per Item'!AD16*'Bakery Recipe Calculation'!CC7</f>
        <v>0</v>
      </c>
      <c r="CD16" s="368"/>
      <c r="CE16" s="368"/>
      <c r="CF16" s="368"/>
      <c r="CG16" s="368"/>
      <c r="CH16" s="368"/>
      <c r="CI16" s="368"/>
      <c r="CJ16" s="355"/>
      <c r="CK16" s="368">
        <f>'Bakery Recipe Per Item'!O16*'Bakery Recipe Calculation'!CK7</f>
        <v>0</v>
      </c>
      <c r="CL16" s="368">
        <f>'Bakery Recipe Per Item'!R16*'Bakery Recipe Calculation'!CL7</f>
        <v>0</v>
      </c>
      <c r="CM16" s="368">
        <f>'Bakery Recipe Per Item'!S16*'Bakery Recipe Calculation'!CM7</f>
        <v>0</v>
      </c>
      <c r="CN16" s="819">
        <f>'Bakery Recipe Per Item'!T16*'Bakery Recipe Calculation'!CN7</f>
        <v>0</v>
      </c>
      <c r="CO16" s="1487">
        <f>'Bakery Recipe Per Item'!U16*'Bakery Recipe Calculation'!CO7</f>
        <v>0</v>
      </c>
      <c r="CP16" s="1488"/>
      <c r="CQ16" s="1488"/>
      <c r="CR16" s="1489"/>
      <c r="CS16" s="822">
        <f>'Bakery Recipe Per Item'!Y16*'Bakery Recipe Calculation'!CS7</f>
        <v>0</v>
      </c>
      <c r="CT16" s="822">
        <f>'Bakery Recipe Per Item'!Z16*'Bakery Recipe Calculation'!CT7</f>
        <v>0</v>
      </c>
      <c r="CU16" s="822">
        <f>'Bakery Recipe Per Item'!I16*'Bakery Recipe Calculation'!CU7</f>
        <v>0</v>
      </c>
      <c r="CV16" s="822">
        <f>'Bakery Recipe Per Item'!AD16*'Bakery Recipe Calculation'!CV7</f>
        <v>0</v>
      </c>
      <c r="CW16" s="822">
        <f>'Bakery Recipe Per Item'!N16*'Bakery Recipe Calculation'!CW7</f>
        <v>0</v>
      </c>
      <c r="CX16" s="822">
        <f>'Bakery Recipe Per Item'!P16*'Bakery Recipe Calculation'!CX7</f>
        <v>0</v>
      </c>
      <c r="CY16" s="822">
        <f>'Bakery Recipe Per Item'!Q16*'Bakery Recipe Calculation'!CY7</f>
        <v>0</v>
      </c>
      <c r="CZ16" s="355"/>
      <c r="DA16" s="368">
        <f>'Bakery Recipe Per Item'!O16*'Bakery Recipe Calculation'!DA7</f>
        <v>0</v>
      </c>
      <c r="DB16" s="368">
        <f>'Bakery Recipe Per Item'!R16*'Bakery Recipe Calculation'!DB7</f>
        <v>0</v>
      </c>
      <c r="DC16" s="368">
        <f>'Bakery Recipe Per Item'!S16*'Bakery Recipe Calculation'!DC7</f>
        <v>0</v>
      </c>
      <c r="DD16" s="819">
        <f>'Bakery Recipe Per Item'!T16*'Bakery Recipe Calculation'!DD7</f>
        <v>0</v>
      </c>
      <c r="DE16" s="1487">
        <f>'Bakery Recipe Per Item'!U16*'Bakery Recipe Calculation'!DE7</f>
        <v>0</v>
      </c>
      <c r="DF16" s="1488">
        <f>'Bakery Recipe Per Item'!V16*'Bakery Recipe Calculation'!DF7</f>
        <v>0</v>
      </c>
      <c r="DG16" s="1488">
        <f>'Bakery Recipe Per Item'!W16*'Bakery Recipe Calculation'!DG7</f>
        <v>0</v>
      </c>
      <c r="DH16" s="1489">
        <f>'Bakery Recipe Per Item'!X16*'Bakery Recipe Calculation'!DH7</f>
        <v>0</v>
      </c>
      <c r="DI16" s="822">
        <f>'Bakery Recipe Per Item'!Y16*'Bakery Recipe Calculation'!DI7</f>
        <v>0</v>
      </c>
      <c r="DJ16" s="822">
        <f>'Bakery Recipe Per Item'!Z16*'Bakery Recipe Calculation'!DJ7</f>
        <v>0</v>
      </c>
      <c r="DK16" s="822">
        <f>'Bakery Recipe Per Item'!I16*'Bakery Recipe Calculation'!DK7</f>
        <v>0</v>
      </c>
      <c r="DL16" s="822">
        <f>'Bakery Recipe Per Item'!AD16*'Bakery Recipe Calculation'!DL7</f>
        <v>0</v>
      </c>
      <c r="DM16" s="822">
        <f>'Bakery Recipe Per Item'!N16*'Bakery Recipe Calculation'!DM7</f>
        <v>0</v>
      </c>
      <c r="DN16" s="822">
        <f>'Bakery Recipe Per Item'!P16*'Bakery Recipe Calculation'!DN7</f>
        <v>0</v>
      </c>
      <c r="DO16" s="822">
        <f>'Bakery Recipe Per Item'!Q16*'Bakery Recipe Calculation'!DO7</f>
        <v>0</v>
      </c>
      <c r="DP16" s="355"/>
      <c r="DQ16" s="368">
        <f>'Bakery Recipe Per Item'!O16*'Bakery Recipe Calculation'!DQ7</f>
        <v>0</v>
      </c>
      <c r="DR16" s="368">
        <f>'Bakery Recipe Per Item'!R16*'Bakery Recipe Calculation'!DR7</f>
        <v>0</v>
      </c>
      <c r="DS16" s="368">
        <f>'Bakery Recipe Per Item'!S16*'Bakery Recipe Calculation'!DS7</f>
        <v>0</v>
      </c>
      <c r="DT16" s="819">
        <f>'Bakery Recipe Per Item'!T16*'Bakery Recipe Calculation'!DT7</f>
        <v>0</v>
      </c>
      <c r="DU16" s="1487">
        <f>'Bakery Recipe Per Item'!U16*'Bakery Recipe Calculation'!DU7</f>
        <v>0</v>
      </c>
      <c r="DV16" s="1488">
        <f>'Bakery Recipe Per Item'!AJ16*'Bakery Recipe Calculation'!DV15</f>
        <v>0</v>
      </c>
      <c r="DW16" s="1488">
        <f>'Bakery Recipe Per Item'!AK16*'Bakery Recipe Calculation'!DW15</f>
        <v>0</v>
      </c>
      <c r="DX16" s="1489">
        <f>'Bakery Recipe Per Item'!AL16*'Bakery Recipe Calculation'!DX15</f>
        <v>0</v>
      </c>
      <c r="DY16" s="822">
        <f>'Bakery Recipe Per Item'!Y16*'Bakery Recipe Calculation'!DY7</f>
        <v>0</v>
      </c>
      <c r="DZ16" s="822">
        <f>'Bakery Recipe Per Item'!Z16*'Bakery Recipe Calculation'!DZ7</f>
        <v>0</v>
      </c>
      <c r="EA16" s="822">
        <f>'Bakery Recipe Per Item'!AD16*'Bakery Recipe Calculation'!EA7</f>
        <v>0</v>
      </c>
      <c r="EB16" s="822">
        <f>'Bakery Recipe Per Item'!N16*'Bakery Recipe Calculation'!EB7</f>
        <v>0</v>
      </c>
      <c r="EC16" s="822">
        <f>'Bakery Recipe Per Item'!P16*'Bakery Recipe Calculation'!EC7</f>
        <v>0</v>
      </c>
      <c r="ED16" s="822">
        <f>'Bakery Recipe Per Item'!Q16*'Bakery Recipe Calculation'!ED7</f>
        <v>0</v>
      </c>
      <c r="EE16" s="355"/>
    </row>
    <row r="17" spans="1:135" ht="18" customHeight="1" x14ac:dyDescent="0.25">
      <c r="A17" s="355"/>
      <c r="B17" s="351" t="str">
        <f>'Bakery Recipe for Stores'!B17</f>
        <v>Sugar</v>
      </c>
      <c r="C17" s="368">
        <f>'Bakery Recipe Per Item'!C17*'Bakery Recipe Calculation'!C7</f>
        <v>0</v>
      </c>
      <c r="D17" s="368">
        <f>'Bakery Recipe Per Item'!D17*'Bakery Recipe Calculation'!D7</f>
        <v>0</v>
      </c>
      <c r="E17" s="368">
        <f>'Bakery Recipe Per Item'!E17*'Bakery Recipe Calculation'!E7</f>
        <v>0</v>
      </c>
      <c r="F17" s="368">
        <f>'Bakery Recipe Per Item'!F17*'Bakery Recipe Calculation'!F7</f>
        <v>0</v>
      </c>
      <c r="G17" s="368">
        <f>'Bakery Recipe Per Item'!G17*'Bakery Recipe Calculation'!G7</f>
        <v>0</v>
      </c>
      <c r="H17" s="368">
        <f>'Bakery Recipe Per Item'!H17*'Bakery Recipe Calculation'!H7</f>
        <v>0</v>
      </c>
      <c r="I17" s="368">
        <f>'Bakery Recipe Per Item'!AF17*'Bakery Recipe Calculation'!I7</f>
        <v>462</v>
      </c>
      <c r="J17" s="368">
        <f>'Bakery Recipe Per Item'!I17*'Bakery Recipe Calculation'!J7</f>
        <v>0</v>
      </c>
      <c r="K17" s="368">
        <f>'Bakery Recipe Per Item'!J17*'Bakery Recipe Calculation'!K7</f>
        <v>0</v>
      </c>
      <c r="L17" s="368">
        <f>'Bakery Recipe Per Item'!K17*'Bakery Recipe Calculation'!L7</f>
        <v>0</v>
      </c>
      <c r="M17" s="368">
        <f>'Bakery Recipe Per Item'!L17*'Bakery Recipe Calculation'!M7</f>
        <v>0</v>
      </c>
      <c r="N17" s="368">
        <f>'Bakery Recipe Per Item'!M17*'Bakery Recipe Calculation'!N7</f>
        <v>217.5</v>
      </c>
      <c r="O17" s="368">
        <f>'Bakery Recipe Per Item'!AC17*'Bakery Recipe Calculation'!O7</f>
        <v>0</v>
      </c>
      <c r="P17" s="368">
        <f>'Bakery Recipe Per Item'!N17*'Bakery Recipe Calculation'!P7</f>
        <v>0</v>
      </c>
      <c r="Q17" s="368">
        <f>'Bakery Recipe Per Item'!O17*'Bakery Recipe Calculation'!Q7</f>
        <v>0</v>
      </c>
      <c r="R17" s="368">
        <f>'Bakery Recipe Per Item'!P17*'Bakery Recipe Calculation'!R7</f>
        <v>0</v>
      </c>
      <c r="S17" s="368">
        <f>'Bakery Recipe Per Item'!Q17*'Bakery Recipe Calculation'!S7</f>
        <v>0</v>
      </c>
      <c r="T17" s="368">
        <f>'Bakery Recipe Per Item'!R17*'Bakery Recipe Calculation'!T7</f>
        <v>0</v>
      </c>
      <c r="U17" s="819">
        <f>'Bakery Recipe Per Item'!S17*'Bakery Recipe Calculation'!U7</f>
        <v>0</v>
      </c>
      <c r="V17" s="819">
        <f>'Bakery Recipe Per Item'!T17*'Bakery Recipe Calculation'!V7</f>
        <v>0</v>
      </c>
      <c r="W17" s="1496">
        <f>'Bakery Recipe Per Item'!U17*'Bakery Recipe Calculation'!W7</f>
        <v>0</v>
      </c>
      <c r="X17" s="1497"/>
      <c r="Y17" s="1497"/>
      <c r="Z17" s="1498"/>
      <c r="AA17" s="822">
        <f>'Bakery Recipe Per Item'!Y17*'Bakery Recipe Calculation'!AA7</f>
        <v>0</v>
      </c>
      <c r="AB17" s="822">
        <f>'Bakery Recipe Per Item'!Z17*'Bakery Recipe Calculation'!AB7</f>
        <v>0</v>
      </c>
      <c r="AC17" s="822">
        <f>'Bakery Recipe Per Item'!AE17*'Bakery Recipe Calculation'!AC7</f>
        <v>0</v>
      </c>
      <c r="AD17" s="822">
        <f>'Bakery Recipe Per Item'!I17*'Bakery Recipe Calculation'!AD7</f>
        <v>0</v>
      </c>
      <c r="AE17" s="822">
        <f>'Bakery Recipe Per Item'!AD17*'Bakery Recipe Calculation'!AE7</f>
        <v>0</v>
      </c>
      <c r="AF17" s="368">
        <f>'Bakery Recipe Per Item'!AA17*'Bakery Recipe Calculation'!AF7</f>
        <v>0</v>
      </c>
      <c r="AG17" s="368">
        <f>'Bakery Recipe Per Item'!N17*'Bakery Recipe Calculation'!AG7</f>
        <v>0</v>
      </c>
      <c r="AH17" s="368">
        <f>'Bakery Recipe Per Item'!O17*'Bakery Recipe Calculation'!AH7</f>
        <v>0</v>
      </c>
      <c r="AI17" s="368">
        <f>'Bakery Recipe Per Item'!P17*'Bakery Recipe Calculation'!AI7</f>
        <v>0</v>
      </c>
      <c r="AJ17" s="368">
        <f>'Bakery Recipe Per Item'!Q17*'Bakery Recipe Calculation'!AJ7</f>
        <v>0</v>
      </c>
      <c r="AK17" s="368">
        <f>'Bakery Recipe Per Item'!R17*'Bakery Recipe Calculation'!AK7</f>
        <v>399.6</v>
      </c>
      <c r="AL17" s="368">
        <f>'Bakery Recipe Per Item'!S17*'Bakery Recipe Calculation'!AL7</f>
        <v>249.75</v>
      </c>
      <c r="AM17" s="819">
        <f>'Bakery Recipe Per Item'!T17*'Bakery Recipe Calculation'!AM7</f>
        <v>0</v>
      </c>
      <c r="AN17" s="1496">
        <f>'Bakery Recipe Per Item'!U17*'Bakery Recipe Calculation'!AN7</f>
        <v>93.240000000000009</v>
      </c>
      <c r="AO17" s="1497"/>
      <c r="AP17" s="1497"/>
      <c r="AQ17" s="1498"/>
      <c r="AR17" s="822">
        <f>'Bakery Recipe Per Item'!Y17*'Bakery Recipe Calculation'!AR7</f>
        <v>0</v>
      </c>
      <c r="AS17" s="822">
        <f>'Bakery Recipe Per Item'!Z17*'Bakery Recipe Calculation'!AS7</f>
        <v>0</v>
      </c>
      <c r="AT17" s="822">
        <f>'Bakery Recipe Per Item'!AE17*'Bakery Recipe Calculation'!AT7</f>
        <v>0</v>
      </c>
      <c r="AU17" s="822">
        <f>'Bakery Recipe Per Item'!I17*'Bakery Recipe Calculation'!AU7</f>
        <v>0</v>
      </c>
      <c r="AV17" s="822">
        <f>'Bakery Recipe Per Item'!AD17*'Bakery Recipe Calculation'!AV7</f>
        <v>0</v>
      </c>
      <c r="AW17" s="368">
        <f>'Bakery Recipe Per Item'!N17*'Bakery Recipe Calculation'!AW7</f>
        <v>0</v>
      </c>
      <c r="AX17" s="368">
        <f>'Bakery Recipe Per Item'!O17*'Bakery Recipe Calculation'!AX7</f>
        <v>0</v>
      </c>
      <c r="AY17" s="368">
        <f>'Bakery Recipe Per Item'!P17*'Bakery Recipe Calculation'!AY7</f>
        <v>0</v>
      </c>
      <c r="AZ17" s="368">
        <f>'Bakery Recipe Per Item'!Q17*'Bakery Recipe Calculation'!AZ7</f>
        <v>0</v>
      </c>
      <c r="BA17" s="368">
        <f>'Bakery Recipe Per Item'!R17*'Bakery Recipe Calculation'!BA7</f>
        <v>0</v>
      </c>
      <c r="BB17" s="368">
        <f>'Bakery Recipe Per Item'!S17*'Bakery Recipe Calculation'!BB7</f>
        <v>0</v>
      </c>
      <c r="BC17" s="819">
        <f>'Bakery Recipe Per Item'!T17*'Bakery Recipe Calculation'!BC7</f>
        <v>0</v>
      </c>
      <c r="BD17" s="1496">
        <f>'Bakery Recipe Per Item'!U17*'Bakery Recipe Calculation'!BD7</f>
        <v>0</v>
      </c>
      <c r="BE17" s="1497"/>
      <c r="BF17" s="1497"/>
      <c r="BG17" s="1498"/>
      <c r="BH17" s="822">
        <f>'Bakery Recipe Per Item'!Y17*'Bakery Recipe Calculation'!BH7</f>
        <v>0</v>
      </c>
      <c r="BI17" s="822">
        <f>'Bakery Recipe Per Item'!Z17*'Bakery Recipe Calculation'!BI7</f>
        <v>0</v>
      </c>
      <c r="BJ17" s="822">
        <f>'Bakery Recipe Per Item'!AE17*'Bakery Recipe Calculation'!BJ7</f>
        <v>0</v>
      </c>
      <c r="BK17" s="822">
        <f>'Bakery Recipe Per Item'!I17*'Bakery Recipe Calculation'!BK7</f>
        <v>0</v>
      </c>
      <c r="BL17" s="822">
        <f>'Bakery Recipe Per Item'!AD17*'Bakery Recipe Calculation'!BL7</f>
        <v>0</v>
      </c>
      <c r="BM17" s="368">
        <f>'Bakery Recipe Per Item'!N17*'Bakery Recipe Calculation'!BM7</f>
        <v>0</v>
      </c>
      <c r="BN17" s="368">
        <f>'Bakery Recipe Per Item'!O17*'Bakery Recipe Calculation'!BN7</f>
        <v>0</v>
      </c>
      <c r="BO17" s="368">
        <f>'Bakery Recipe Per Item'!P17*'Bakery Recipe Calculation'!BO7</f>
        <v>0</v>
      </c>
      <c r="BP17" s="368">
        <f>'Bakery Recipe Per Item'!Q17*'Bakery Recipe Calculation'!BP7</f>
        <v>0</v>
      </c>
      <c r="BQ17" s="368">
        <f>'Bakery Recipe Per Item'!AD17*'Bakery Recipe Calculation'!BQ7</f>
        <v>155.19999999999999</v>
      </c>
      <c r="BR17" s="368">
        <f>'Bakery Recipe Per Item'!R17*'Bakery Recipe Calculation'!BR7</f>
        <v>0</v>
      </c>
      <c r="BS17" s="368">
        <f>'Bakery Recipe Per Item'!S17*'Bakery Recipe Calculation'!BS7</f>
        <v>0</v>
      </c>
      <c r="BT17" s="819">
        <f>'Bakery Recipe Per Item'!T17*'Bakery Recipe Calculation'!BT7</f>
        <v>0</v>
      </c>
      <c r="BU17" s="1496">
        <f>'Bakery Recipe Per Item'!U17*'Bakery Recipe Calculation'!BU7</f>
        <v>0</v>
      </c>
      <c r="BV17" s="1497"/>
      <c r="BW17" s="1497"/>
      <c r="BX17" s="1498"/>
      <c r="BY17" s="822">
        <f>'Bakery Recipe Per Item'!Y17*'Bakery Recipe Calculation'!BY7</f>
        <v>0</v>
      </c>
      <c r="BZ17" s="822">
        <f>'Bakery Recipe Per Item'!Z17*'Bakery Recipe Calculation'!BZ7</f>
        <v>0</v>
      </c>
      <c r="CA17" s="822">
        <f>'Bakery Recipe Per Item'!AE17*'Bakery Recipe Calculation'!CA7</f>
        <v>0</v>
      </c>
      <c r="CB17" s="822">
        <f>'Bakery Recipe Per Item'!I17*'Bakery Recipe Calculation'!CB7</f>
        <v>0</v>
      </c>
      <c r="CC17" s="822">
        <f>'Bakery Recipe Per Item'!AD17*'Bakery Recipe Calculation'!CC7</f>
        <v>0</v>
      </c>
      <c r="CD17" s="368"/>
      <c r="CE17" s="368"/>
      <c r="CF17" s="368"/>
      <c r="CG17" s="368"/>
      <c r="CH17" s="368"/>
      <c r="CI17" s="368"/>
      <c r="CJ17" s="355"/>
      <c r="CK17" s="368">
        <f>'Bakery Recipe Per Item'!O17*'Bakery Recipe Calculation'!CK7</f>
        <v>0</v>
      </c>
      <c r="CL17" s="368">
        <f>'Bakery Recipe Per Item'!R17*'Bakery Recipe Calculation'!CL7</f>
        <v>0</v>
      </c>
      <c r="CM17" s="368">
        <f>'Bakery Recipe Per Item'!S17*'Bakery Recipe Calculation'!CM7</f>
        <v>0</v>
      </c>
      <c r="CN17" s="819">
        <f>'Bakery Recipe Per Item'!T17*'Bakery Recipe Calculation'!CN7</f>
        <v>0</v>
      </c>
      <c r="CO17" s="1487">
        <f>'Bakery Recipe Per Item'!U17*'Bakery Recipe Calculation'!CO7</f>
        <v>0</v>
      </c>
      <c r="CP17" s="1488"/>
      <c r="CQ17" s="1488"/>
      <c r="CR17" s="1489"/>
      <c r="CS17" s="822">
        <f>'Bakery Recipe Per Item'!Y17*'Bakery Recipe Calculation'!CS7</f>
        <v>0</v>
      </c>
      <c r="CT17" s="822">
        <f>'Bakery Recipe Per Item'!Z17*'Bakery Recipe Calculation'!CT7</f>
        <v>0</v>
      </c>
      <c r="CU17" s="822">
        <f>'Bakery Recipe Per Item'!I17*'Bakery Recipe Calculation'!CU7</f>
        <v>0</v>
      </c>
      <c r="CV17" s="822">
        <f>'Bakery Recipe Per Item'!AD17*'Bakery Recipe Calculation'!CV7</f>
        <v>0</v>
      </c>
      <c r="CW17" s="822">
        <f>'Bakery Recipe Per Item'!N17*'Bakery Recipe Calculation'!CW7</f>
        <v>0</v>
      </c>
      <c r="CX17" s="822">
        <f>'Bakery Recipe Per Item'!P17*'Bakery Recipe Calculation'!CX7</f>
        <v>0</v>
      </c>
      <c r="CY17" s="822">
        <f>'Bakery Recipe Per Item'!Q17*'Bakery Recipe Calculation'!CY7</f>
        <v>0</v>
      </c>
      <c r="CZ17" s="355"/>
      <c r="DA17" s="368">
        <f>'Bakery Recipe Per Item'!O17*'Bakery Recipe Calculation'!DA7</f>
        <v>0</v>
      </c>
      <c r="DB17" s="368">
        <f>'Bakery Recipe Per Item'!R17*'Bakery Recipe Calculation'!DB7</f>
        <v>0</v>
      </c>
      <c r="DC17" s="368">
        <f>'Bakery Recipe Per Item'!S17*'Bakery Recipe Calculation'!DC7</f>
        <v>0</v>
      </c>
      <c r="DD17" s="819">
        <f>'Bakery Recipe Per Item'!T17*'Bakery Recipe Calculation'!DD7</f>
        <v>0</v>
      </c>
      <c r="DE17" s="1487">
        <f>'Bakery Recipe Per Item'!U17*'Bakery Recipe Calculation'!DE7</f>
        <v>0</v>
      </c>
      <c r="DF17" s="1488">
        <f>'Bakery Recipe Per Item'!V17*'Bakery Recipe Calculation'!DF7</f>
        <v>0</v>
      </c>
      <c r="DG17" s="1488">
        <f>'Bakery Recipe Per Item'!W17*'Bakery Recipe Calculation'!DG7</f>
        <v>0</v>
      </c>
      <c r="DH17" s="1489">
        <f>'Bakery Recipe Per Item'!X17*'Bakery Recipe Calculation'!DH7</f>
        <v>0</v>
      </c>
      <c r="DI17" s="822">
        <f>'Bakery Recipe Per Item'!Y17*'Bakery Recipe Calculation'!DI7</f>
        <v>0</v>
      </c>
      <c r="DJ17" s="822">
        <f>'Bakery Recipe Per Item'!Z17*'Bakery Recipe Calculation'!DJ7</f>
        <v>0</v>
      </c>
      <c r="DK17" s="822">
        <f>'Bakery Recipe Per Item'!I17*'Bakery Recipe Calculation'!DK7</f>
        <v>0</v>
      </c>
      <c r="DL17" s="822">
        <f>'Bakery Recipe Per Item'!AD17*'Bakery Recipe Calculation'!DL7</f>
        <v>0</v>
      </c>
      <c r="DM17" s="822">
        <f>'Bakery Recipe Per Item'!N17*'Bakery Recipe Calculation'!DM7</f>
        <v>0</v>
      </c>
      <c r="DN17" s="822">
        <f>'Bakery Recipe Per Item'!P17*'Bakery Recipe Calculation'!DN7</f>
        <v>0</v>
      </c>
      <c r="DO17" s="822">
        <f>'Bakery Recipe Per Item'!Q17*'Bakery Recipe Calculation'!DO7</f>
        <v>0</v>
      </c>
      <c r="DP17" s="355"/>
      <c r="DQ17" s="368">
        <f>'Bakery Recipe Per Item'!O17*'Bakery Recipe Calculation'!DQ7</f>
        <v>0</v>
      </c>
      <c r="DR17" s="368">
        <f>'Bakery Recipe Per Item'!R17*'Bakery Recipe Calculation'!DR7</f>
        <v>399.6</v>
      </c>
      <c r="DS17" s="368">
        <f>'Bakery Recipe Per Item'!S17*'Bakery Recipe Calculation'!DS7</f>
        <v>249.75</v>
      </c>
      <c r="DT17" s="819">
        <f>'Bakery Recipe Per Item'!T17*'Bakery Recipe Calculation'!DT7</f>
        <v>0</v>
      </c>
      <c r="DU17" s="1487">
        <f>'Bakery Recipe Per Item'!U17*'Bakery Recipe Calculation'!DU7</f>
        <v>93.240000000000009</v>
      </c>
      <c r="DV17" s="1488">
        <f>'Bakery Recipe Per Item'!AJ17*'Bakery Recipe Calculation'!DV16</f>
        <v>0</v>
      </c>
      <c r="DW17" s="1488">
        <f>'Bakery Recipe Per Item'!AK17*'Bakery Recipe Calculation'!DW16</f>
        <v>0</v>
      </c>
      <c r="DX17" s="1489">
        <f>'Bakery Recipe Per Item'!AL17*'Bakery Recipe Calculation'!DX16</f>
        <v>0</v>
      </c>
      <c r="DY17" s="822">
        <f>'Bakery Recipe Per Item'!Y17*'Bakery Recipe Calculation'!DY7</f>
        <v>0</v>
      </c>
      <c r="DZ17" s="822">
        <f>'Bakery Recipe Per Item'!Z17*'Bakery Recipe Calculation'!DZ7</f>
        <v>0</v>
      </c>
      <c r="EA17" s="822">
        <f>'Bakery Recipe Per Item'!AD17*'Bakery Recipe Calculation'!EA7</f>
        <v>0</v>
      </c>
      <c r="EB17" s="822">
        <f>'Bakery Recipe Per Item'!N17*'Bakery Recipe Calculation'!EB7</f>
        <v>0</v>
      </c>
      <c r="EC17" s="822">
        <f>'Bakery Recipe Per Item'!P17*'Bakery Recipe Calculation'!EC7</f>
        <v>0</v>
      </c>
      <c r="ED17" s="822">
        <f>'Bakery Recipe Per Item'!Q17*'Bakery Recipe Calculation'!ED7</f>
        <v>0</v>
      </c>
      <c r="EE17" s="355"/>
    </row>
    <row r="18" spans="1:135" ht="18" customHeight="1" x14ac:dyDescent="0.25">
      <c r="A18" s="355"/>
      <c r="B18" s="351" t="str">
        <f>'Bakery Recipe for Stores'!B18</f>
        <v>Candy</v>
      </c>
      <c r="C18" s="368">
        <f>'Bakery Recipe Per Item'!C18*'Bakery Recipe Calculation'!C7</f>
        <v>0</v>
      </c>
      <c r="D18" s="368">
        <f>'Bakery Recipe Per Item'!D18*'Bakery Recipe Calculation'!D7</f>
        <v>0</v>
      </c>
      <c r="E18" s="368">
        <f>'Bakery Recipe Per Item'!E18*'Bakery Recipe Calculation'!E7</f>
        <v>0</v>
      </c>
      <c r="F18" s="368">
        <f>'Bakery Recipe Per Item'!F18*'Bakery Recipe Calculation'!F7</f>
        <v>0</v>
      </c>
      <c r="G18" s="368">
        <f>'Bakery Recipe Per Item'!G18*'Bakery Recipe Calculation'!G7</f>
        <v>0</v>
      </c>
      <c r="H18" s="368">
        <f>'Bakery Recipe Per Item'!H18*'Bakery Recipe Calculation'!H7</f>
        <v>0</v>
      </c>
      <c r="I18" s="368">
        <f>'Bakery Recipe Per Item'!AF18*'Bakery Recipe Calculation'!I7</f>
        <v>0</v>
      </c>
      <c r="J18" s="368">
        <f>'Bakery Recipe Per Item'!I18*'Bakery Recipe Calculation'!J7</f>
        <v>0</v>
      </c>
      <c r="K18" s="368">
        <f>'Bakery Recipe Per Item'!J18*'Bakery Recipe Calculation'!K7</f>
        <v>0</v>
      </c>
      <c r="L18" s="368">
        <f>'Bakery Recipe Per Item'!K18*'Bakery Recipe Calculation'!L7</f>
        <v>0</v>
      </c>
      <c r="M18" s="368">
        <f>'Bakery Recipe Per Item'!L18*'Bakery Recipe Calculation'!M7</f>
        <v>0</v>
      </c>
      <c r="N18" s="368">
        <f>'Bakery Recipe Per Item'!M18*'Bakery Recipe Calculation'!N7</f>
        <v>0</v>
      </c>
      <c r="O18" s="368">
        <f>'Bakery Recipe Per Item'!AC18*'Bakery Recipe Calculation'!O7</f>
        <v>0</v>
      </c>
      <c r="P18" s="368">
        <f>'Bakery Recipe Per Item'!N18*'Bakery Recipe Calculation'!P7</f>
        <v>0</v>
      </c>
      <c r="Q18" s="368">
        <f>'Bakery Recipe Per Item'!O18*'Bakery Recipe Calculation'!Q7</f>
        <v>0</v>
      </c>
      <c r="R18" s="368">
        <f>'Bakery Recipe Per Item'!P18*'Bakery Recipe Calculation'!R7</f>
        <v>0</v>
      </c>
      <c r="S18" s="368">
        <f>'Bakery Recipe Per Item'!Q18*'Bakery Recipe Calculation'!S7</f>
        <v>0</v>
      </c>
      <c r="T18" s="368">
        <f>'Bakery Recipe Per Item'!R18*'Bakery Recipe Calculation'!T7</f>
        <v>0</v>
      </c>
      <c r="U18" s="819">
        <f>'Bakery Recipe Per Item'!S18*'Bakery Recipe Calculation'!U7</f>
        <v>0</v>
      </c>
      <c r="V18" s="819">
        <f>'Bakery Recipe Per Item'!T18*'Bakery Recipe Calculation'!V7</f>
        <v>0</v>
      </c>
      <c r="W18" s="1496">
        <f>'Bakery Recipe Per Item'!U18*'Bakery Recipe Calculation'!W7</f>
        <v>0</v>
      </c>
      <c r="X18" s="1497"/>
      <c r="Y18" s="1497"/>
      <c r="Z18" s="1498"/>
      <c r="AA18" s="822">
        <f>'Bakery Recipe Per Item'!Y18*'Bakery Recipe Calculation'!AA7</f>
        <v>0</v>
      </c>
      <c r="AB18" s="822">
        <f>'Bakery Recipe Per Item'!Z18*'Bakery Recipe Calculation'!AB7</f>
        <v>0</v>
      </c>
      <c r="AC18" s="822">
        <f>'Bakery Recipe Per Item'!AE18*'Bakery Recipe Calculation'!AC7</f>
        <v>0</v>
      </c>
      <c r="AD18" s="822">
        <f>'Bakery Recipe Per Item'!I18*'Bakery Recipe Calculation'!AD7</f>
        <v>0</v>
      </c>
      <c r="AE18" s="822">
        <f>'Bakery Recipe Per Item'!AD18*'Bakery Recipe Calculation'!AE7</f>
        <v>0</v>
      </c>
      <c r="AF18" s="368">
        <f>'Bakery Recipe Per Item'!AA18*'Bakery Recipe Calculation'!AF7</f>
        <v>0</v>
      </c>
      <c r="AG18" s="368">
        <f>'Bakery Recipe Per Item'!N18*'Bakery Recipe Calculation'!AG7</f>
        <v>0</v>
      </c>
      <c r="AH18" s="368">
        <f>'Bakery Recipe Per Item'!O18*'Bakery Recipe Calculation'!AH7</f>
        <v>0</v>
      </c>
      <c r="AI18" s="368">
        <f>'Bakery Recipe Per Item'!P18*'Bakery Recipe Calculation'!AI7</f>
        <v>0</v>
      </c>
      <c r="AJ18" s="368">
        <f>'Bakery Recipe Per Item'!Q18*'Bakery Recipe Calculation'!AJ7</f>
        <v>0</v>
      </c>
      <c r="AK18" s="368">
        <f>'Bakery Recipe Per Item'!R18*'Bakery Recipe Calculation'!AK7</f>
        <v>0</v>
      </c>
      <c r="AL18" s="368">
        <f>'Bakery Recipe Per Item'!S18*'Bakery Recipe Calculation'!AL7</f>
        <v>0</v>
      </c>
      <c r="AM18" s="819">
        <f>'Bakery Recipe Per Item'!T18*'Bakery Recipe Calculation'!AM7</f>
        <v>0</v>
      </c>
      <c r="AN18" s="1496">
        <f>'Bakery Recipe Per Item'!U18*'Bakery Recipe Calculation'!AN7</f>
        <v>0</v>
      </c>
      <c r="AO18" s="1497"/>
      <c r="AP18" s="1497"/>
      <c r="AQ18" s="1498"/>
      <c r="AR18" s="822">
        <f>'Bakery Recipe Per Item'!Y18*'Bakery Recipe Calculation'!AR7</f>
        <v>0</v>
      </c>
      <c r="AS18" s="822">
        <f>'Bakery Recipe Per Item'!Z18*'Bakery Recipe Calculation'!AS7</f>
        <v>0</v>
      </c>
      <c r="AT18" s="822">
        <f>'Bakery Recipe Per Item'!AE18*'Bakery Recipe Calculation'!AT7</f>
        <v>0</v>
      </c>
      <c r="AU18" s="822">
        <f>'Bakery Recipe Per Item'!I18*'Bakery Recipe Calculation'!AU7</f>
        <v>0</v>
      </c>
      <c r="AV18" s="822">
        <f>'Bakery Recipe Per Item'!AD18*'Bakery Recipe Calculation'!AV7</f>
        <v>0</v>
      </c>
      <c r="AW18" s="368">
        <f>'Bakery Recipe Per Item'!N18*'Bakery Recipe Calculation'!AW7</f>
        <v>0</v>
      </c>
      <c r="AX18" s="368">
        <f>'Bakery Recipe Per Item'!O18*'Bakery Recipe Calculation'!AX7</f>
        <v>0</v>
      </c>
      <c r="AY18" s="368">
        <f>'Bakery Recipe Per Item'!P18*'Bakery Recipe Calculation'!AY7</f>
        <v>0</v>
      </c>
      <c r="AZ18" s="368">
        <f>'Bakery Recipe Per Item'!Q18*'Bakery Recipe Calculation'!AZ7</f>
        <v>0</v>
      </c>
      <c r="BA18" s="368">
        <f>'Bakery Recipe Per Item'!R18*'Bakery Recipe Calculation'!BA7</f>
        <v>0</v>
      </c>
      <c r="BB18" s="368">
        <f>'Bakery Recipe Per Item'!S18*'Bakery Recipe Calculation'!BB7</f>
        <v>0</v>
      </c>
      <c r="BC18" s="819">
        <f>'Bakery Recipe Per Item'!T18*'Bakery Recipe Calculation'!BC7</f>
        <v>0</v>
      </c>
      <c r="BD18" s="1496">
        <f>'Bakery Recipe Per Item'!U18*'Bakery Recipe Calculation'!BD7</f>
        <v>0</v>
      </c>
      <c r="BE18" s="1497"/>
      <c r="BF18" s="1497"/>
      <c r="BG18" s="1498"/>
      <c r="BH18" s="822">
        <f>'Bakery Recipe Per Item'!Y18*'Bakery Recipe Calculation'!BH7</f>
        <v>0</v>
      </c>
      <c r="BI18" s="822">
        <f>'Bakery Recipe Per Item'!Z18*'Bakery Recipe Calculation'!BI7</f>
        <v>0</v>
      </c>
      <c r="BJ18" s="822">
        <f>'Bakery Recipe Per Item'!AE18*'Bakery Recipe Calculation'!BJ7</f>
        <v>0</v>
      </c>
      <c r="BK18" s="822">
        <f>'Bakery Recipe Per Item'!I18*'Bakery Recipe Calculation'!BK7</f>
        <v>0</v>
      </c>
      <c r="BL18" s="822">
        <f>'Bakery Recipe Per Item'!AD18*'Bakery Recipe Calculation'!BL7</f>
        <v>0</v>
      </c>
      <c r="BM18" s="368">
        <f>'Bakery Recipe Per Item'!N18*'Bakery Recipe Calculation'!BM7</f>
        <v>0</v>
      </c>
      <c r="BN18" s="368">
        <f>'Bakery Recipe Per Item'!O18*'Bakery Recipe Calculation'!BN7</f>
        <v>0</v>
      </c>
      <c r="BO18" s="368">
        <f>'Bakery Recipe Per Item'!P18*'Bakery Recipe Calculation'!BO7</f>
        <v>0</v>
      </c>
      <c r="BP18" s="368">
        <f>'Bakery Recipe Per Item'!Q18*'Bakery Recipe Calculation'!BP7</f>
        <v>0</v>
      </c>
      <c r="BQ18" s="368">
        <f>'Bakery Recipe Per Item'!AD18*'Bakery Recipe Calculation'!BQ7</f>
        <v>0</v>
      </c>
      <c r="BR18" s="368">
        <f>'Bakery Recipe Per Item'!R18*'Bakery Recipe Calculation'!BR7</f>
        <v>0</v>
      </c>
      <c r="BS18" s="368">
        <f>'Bakery Recipe Per Item'!S18*'Bakery Recipe Calculation'!BS7</f>
        <v>0</v>
      </c>
      <c r="BT18" s="819">
        <f>'Bakery Recipe Per Item'!T18*'Bakery Recipe Calculation'!BT7</f>
        <v>0</v>
      </c>
      <c r="BU18" s="1496">
        <f>'Bakery Recipe Per Item'!U18*'Bakery Recipe Calculation'!BU7</f>
        <v>0</v>
      </c>
      <c r="BV18" s="1497"/>
      <c r="BW18" s="1497"/>
      <c r="BX18" s="1498"/>
      <c r="BY18" s="822">
        <f>'Bakery Recipe Per Item'!Y18*'Bakery Recipe Calculation'!BY7</f>
        <v>0</v>
      </c>
      <c r="BZ18" s="822">
        <f>'Bakery Recipe Per Item'!Z18*'Bakery Recipe Calculation'!BZ7</f>
        <v>0</v>
      </c>
      <c r="CA18" s="822">
        <f>'Bakery Recipe Per Item'!AE18*'Bakery Recipe Calculation'!CA7</f>
        <v>0</v>
      </c>
      <c r="CB18" s="822">
        <f>'Bakery Recipe Per Item'!I18*'Bakery Recipe Calculation'!CB7</f>
        <v>0</v>
      </c>
      <c r="CC18" s="822">
        <f>'Bakery Recipe Per Item'!AD18*'Bakery Recipe Calculation'!CC7</f>
        <v>0</v>
      </c>
      <c r="CD18" s="368"/>
      <c r="CE18" s="368"/>
      <c r="CF18" s="368"/>
      <c r="CG18" s="368"/>
      <c r="CH18" s="368"/>
      <c r="CI18" s="368"/>
      <c r="CJ18" s="355"/>
      <c r="CK18" s="368">
        <f>'Bakery Recipe Per Item'!O18*'Bakery Recipe Calculation'!CK7</f>
        <v>0</v>
      </c>
      <c r="CL18" s="368">
        <f>'Bakery Recipe Per Item'!R18*'Bakery Recipe Calculation'!CL7</f>
        <v>0</v>
      </c>
      <c r="CM18" s="368">
        <f>'Bakery Recipe Per Item'!S18*'Bakery Recipe Calculation'!CM7</f>
        <v>0</v>
      </c>
      <c r="CN18" s="819">
        <f>'Bakery Recipe Per Item'!T18*'Bakery Recipe Calculation'!CN7</f>
        <v>0</v>
      </c>
      <c r="CO18" s="1487">
        <f>'Bakery Recipe Per Item'!U18*'Bakery Recipe Calculation'!CO7</f>
        <v>0</v>
      </c>
      <c r="CP18" s="1488"/>
      <c r="CQ18" s="1488"/>
      <c r="CR18" s="1489"/>
      <c r="CS18" s="822">
        <f>'Bakery Recipe Per Item'!Y18*'Bakery Recipe Calculation'!CS7</f>
        <v>0</v>
      </c>
      <c r="CT18" s="822">
        <f>'Bakery Recipe Per Item'!Z18*'Bakery Recipe Calculation'!CT7</f>
        <v>0</v>
      </c>
      <c r="CU18" s="822">
        <f>'Bakery Recipe Per Item'!I18*'Bakery Recipe Calculation'!CU7</f>
        <v>0</v>
      </c>
      <c r="CV18" s="822">
        <f>'Bakery Recipe Per Item'!AD18*'Bakery Recipe Calculation'!CV7</f>
        <v>0</v>
      </c>
      <c r="CW18" s="822">
        <f>'Bakery Recipe Per Item'!N18*'Bakery Recipe Calculation'!CW7</f>
        <v>0</v>
      </c>
      <c r="CX18" s="822">
        <f>'Bakery Recipe Per Item'!P18*'Bakery Recipe Calculation'!CX7</f>
        <v>0</v>
      </c>
      <c r="CY18" s="822">
        <f>'Bakery Recipe Per Item'!Q18*'Bakery Recipe Calculation'!CY7</f>
        <v>0</v>
      </c>
      <c r="CZ18" s="355"/>
      <c r="DA18" s="368">
        <f>'Bakery Recipe Per Item'!O18*'Bakery Recipe Calculation'!DA7</f>
        <v>0</v>
      </c>
      <c r="DB18" s="368">
        <f>'Bakery Recipe Per Item'!R18*'Bakery Recipe Calculation'!DB7</f>
        <v>0</v>
      </c>
      <c r="DC18" s="368">
        <f>'Bakery Recipe Per Item'!S18*'Bakery Recipe Calculation'!DC7</f>
        <v>0</v>
      </c>
      <c r="DD18" s="819">
        <f>'Bakery Recipe Per Item'!T18*'Bakery Recipe Calculation'!DD7</f>
        <v>0</v>
      </c>
      <c r="DE18" s="1487">
        <f>'Bakery Recipe Per Item'!U18*'Bakery Recipe Calculation'!DE7</f>
        <v>0</v>
      </c>
      <c r="DF18" s="1488">
        <f>'Bakery Recipe Per Item'!V18*'Bakery Recipe Calculation'!DF7</f>
        <v>0</v>
      </c>
      <c r="DG18" s="1488">
        <f>'Bakery Recipe Per Item'!W18*'Bakery Recipe Calculation'!DG7</f>
        <v>0</v>
      </c>
      <c r="DH18" s="1489">
        <f>'Bakery Recipe Per Item'!X18*'Bakery Recipe Calculation'!DH7</f>
        <v>0</v>
      </c>
      <c r="DI18" s="822">
        <f>'Bakery Recipe Per Item'!Y18*'Bakery Recipe Calculation'!DI7</f>
        <v>0</v>
      </c>
      <c r="DJ18" s="822">
        <f>'Bakery Recipe Per Item'!Z18*'Bakery Recipe Calculation'!DJ7</f>
        <v>0</v>
      </c>
      <c r="DK18" s="822">
        <f>'Bakery Recipe Per Item'!I18*'Bakery Recipe Calculation'!DK7</f>
        <v>0</v>
      </c>
      <c r="DL18" s="822">
        <f>'Bakery Recipe Per Item'!AD18*'Bakery Recipe Calculation'!DL7</f>
        <v>0</v>
      </c>
      <c r="DM18" s="822">
        <f>'Bakery Recipe Per Item'!N18*'Bakery Recipe Calculation'!DM7</f>
        <v>0</v>
      </c>
      <c r="DN18" s="822">
        <f>'Bakery Recipe Per Item'!P18*'Bakery Recipe Calculation'!DN7</f>
        <v>0</v>
      </c>
      <c r="DO18" s="822">
        <f>'Bakery Recipe Per Item'!Q18*'Bakery Recipe Calculation'!DO7</f>
        <v>0</v>
      </c>
      <c r="DP18" s="355"/>
      <c r="DQ18" s="368">
        <f>'Bakery Recipe Per Item'!O18*'Bakery Recipe Calculation'!DQ7</f>
        <v>0</v>
      </c>
      <c r="DR18" s="368">
        <f>'Bakery Recipe Per Item'!R18*'Bakery Recipe Calculation'!DR7</f>
        <v>0</v>
      </c>
      <c r="DS18" s="368">
        <f>'Bakery Recipe Per Item'!S18*'Bakery Recipe Calculation'!DS7</f>
        <v>0</v>
      </c>
      <c r="DT18" s="819">
        <f>'Bakery Recipe Per Item'!T18*'Bakery Recipe Calculation'!DT7</f>
        <v>0</v>
      </c>
      <c r="DU18" s="1487">
        <f>'Bakery Recipe Per Item'!U18*'Bakery Recipe Calculation'!DU7</f>
        <v>0</v>
      </c>
      <c r="DV18" s="1488">
        <f>'Bakery Recipe Per Item'!AJ18*'Bakery Recipe Calculation'!DV17</f>
        <v>0</v>
      </c>
      <c r="DW18" s="1488">
        <f>'Bakery Recipe Per Item'!AK18*'Bakery Recipe Calculation'!DW17</f>
        <v>0</v>
      </c>
      <c r="DX18" s="1489">
        <f>'Bakery Recipe Per Item'!AL18*'Bakery Recipe Calculation'!DX17</f>
        <v>0</v>
      </c>
      <c r="DY18" s="822">
        <f>'Bakery Recipe Per Item'!Y18*'Bakery Recipe Calculation'!DY7</f>
        <v>0</v>
      </c>
      <c r="DZ18" s="822">
        <f>'Bakery Recipe Per Item'!Z18*'Bakery Recipe Calculation'!DZ7</f>
        <v>0</v>
      </c>
      <c r="EA18" s="822">
        <f>'Bakery Recipe Per Item'!AD18*'Bakery Recipe Calculation'!EA7</f>
        <v>0</v>
      </c>
      <c r="EB18" s="822">
        <f>'Bakery Recipe Per Item'!N18*'Bakery Recipe Calculation'!EB7</f>
        <v>0</v>
      </c>
      <c r="EC18" s="822">
        <f>'Bakery Recipe Per Item'!P18*'Bakery Recipe Calculation'!EC7</f>
        <v>0</v>
      </c>
      <c r="ED18" s="822">
        <f>'Bakery Recipe Per Item'!Q18*'Bakery Recipe Calculation'!ED7</f>
        <v>0</v>
      </c>
      <c r="EE18" s="355"/>
    </row>
    <row r="19" spans="1:135" ht="18" customHeight="1" x14ac:dyDescent="0.25">
      <c r="A19" s="355"/>
      <c r="B19" s="351" t="str">
        <f>'Bakery Recipe for Stores'!B19</f>
        <v>Salt</v>
      </c>
      <c r="C19" s="368">
        <f>'Bakery Recipe Per Item'!C19*'Bakery Recipe Calculation'!C7</f>
        <v>0</v>
      </c>
      <c r="D19" s="368">
        <f>'Bakery Recipe Per Item'!D19*'Bakery Recipe Calculation'!D7</f>
        <v>0</v>
      </c>
      <c r="E19" s="368">
        <f>'Bakery Recipe Per Item'!E19*'Bakery Recipe Calculation'!E7</f>
        <v>0</v>
      </c>
      <c r="F19" s="368">
        <f>'Bakery Recipe Per Item'!F19*'Bakery Recipe Calculation'!F7</f>
        <v>52</v>
      </c>
      <c r="G19" s="368">
        <f>'Bakery Recipe Per Item'!G19*'Bakery Recipe Calculation'!G7</f>
        <v>0</v>
      </c>
      <c r="H19" s="368">
        <f>'Bakery Recipe Per Item'!H19*'Bakery Recipe Calculation'!H7</f>
        <v>0</v>
      </c>
      <c r="I19" s="368">
        <f>'Bakery Recipe Per Item'!AF19*'Bakery Recipe Calculation'!I7</f>
        <v>226.8</v>
      </c>
      <c r="J19" s="368">
        <f>'Bakery Recipe Per Item'!I19*'Bakery Recipe Calculation'!J7</f>
        <v>0</v>
      </c>
      <c r="K19" s="368">
        <f>'Bakery Recipe Per Item'!J19*'Bakery Recipe Calculation'!K7</f>
        <v>0</v>
      </c>
      <c r="L19" s="368">
        <f>'Bakery Recipe Per Item'!K19*'Bakery Recipe Calculation'!L7</f>
        <v>0</v>
      </c>
      <c r="M19" s="368">
        <f>'Bakery Recipe Per Item'!L19*'Bakery Recipe Calculation'!M7</f>
        <v>0</v>
      </c>
      <c r="N19" s="368">
        <f>'Bakery Recipe Per Item'!M19*'Bakery Recipe Calculation'!N7</f>
        <v>17.399999999999999</v>
      </c>
      <c r="O19" s="368">
        <f>'Bakery Recipe Per Item'!AC19*'Bakery Recipe Calculation'!O7</f>
        <v>0</v>
      </c>
      <c r="P19" s="368">
        <f>'Bakery Recipe Per Item'!N19*'Bakery Recipe Calculation'!P7</f>
        <v>0</v>
      </c>
      <c r="Q19" s="368">
        <f>'Bakery Recipe Per Item'!O19*'Bakery Recipe Calculation'!Q7</f>
        <v>0</v>
      </c>
      <c r="R19" s="368">
        <f>'Bakery Recipe Per Item'!P19*'Bakery Recipe Calculation'!R7</f>
        <v>0</v>
      </c>
      <c r="S19" s="368">
        <f>'Bakery Recipe Per Item'!Q19*'Bakery Recipe Calculation'!S7</f>
        <v>0</v>
      </c>
      <c r="T19" s="368">
        <f>'Bakery Recipe Per Item'!R19*'Bakery Recipe Calculation'!T7</f>
        <v>0</v>
      </c>
      <c r="U19" s="819">
        <f>'Bakery Recipe Per Item'!S19*'Bakery Recipe Calculation'!U7</f>
        <v>0</v>
      </c>
      <c r="V19" s="819">
        <f>'Bakery Recipe Per Item'!T19*'Bakery Recipe Calculation'!V7</f>
        <v>0</v>
      </c>
      <c r="W19" s="1496">
        <f>'Bakery Recipe Per Item'!U19*'Bakery Recipe Calculation'!W7</f>
        <v>0</v>
      </c>
      <c r="X19" s="1497"/>
      <c r="Y19" s="1497"/>
      <c r="Z19" s="1498"/>
      <c r="AA19" s="822">
        <f>'Bakery Recipe Per Item'!Y19*'Bakery Recipe Calculation'!AA7</f>
        <v>0</v>
      </c>
      <c r="AB19" s="822">
        <f>'Bakery Recipe Per Item'!Z19*'Bakery Recipe Calculation'!AB7</f>
        <v>0</v>
      </c>
      <c r="AC19" s="822">
        <f>'Bakery Recipe Per Item'!AE19*'Bakery Recipe Calculation'!AC7</f>
        <v>0</v>
      </c>
      <c r="AD19" s="822">
        <f>'Bakery Recipe Per Item'!I19*'Bakery Recipe Calculation'!AD7</f>
        <v>0</v>
      </c>
      <c r="AE19" s="822">
        <f>'Bakery Recipe Per Item'!AD19*'Bakery Recipe Calculation'!AE7</f>
        <v>0</v>
      </c>
      <c r="AF19" s="368">
        <f>'Bakery Recipe Per Item'!AA19*'Bakery Recipe Calculation'!AF7</f>
        <v>0</v>
      </c>
      <c r="AG19" s="368">
        <f>'Bakery Recipe Per Item'!N19*'Bakery Recipe Calculation'!AG7</f>
        <v>0</v>
      </c>
      <c r="AH19" s="368">
        <f>'Bakery Recipe Per Item'!O19*'Bakery Recipe Calculation'!AH7</f>
        <v>0</v>
      </c>
      <c r="AI19" s="368">
        <f>'Bakery Recipe Per Item'!P19*'Bakery Recipe Calculation'!AI7</f>
        <v>0</v>
      </c>
      <c r="AJ19" s="368">
        <f>'Bakery Recipe Per Item'!Q19*'Bakery Recipe Calculation'!AJ7</f>
        <v>0</v>
      </c>
      <c r="AK19" s="368">
        <f>'Bakery Recipe Per Item'!R19*'Bakery Recipe Calculation'!AK7</f>
        <v>67.2</v>
      </c>
      <c r="AL19" s="368">
        <f>'Bakery Recipe Per Item'!S19*'Bakery Recipe Calculation'!AL7</f>
        <v>42.000000000000007</v>
      </c>
      <c r="AM19" s="819">
        <f>'Bakery Recipe Per Item'!T19*'Bakery Recipe Calculation'!AM7</f>
        <v>0</v>
      </c>
      <c r="AN19" s="1496">
        <f>'Bakery Recipe Per Item'!U19*'Bakery Recipe Calculation'!AN7</f>
        <v>15.680000000000001</v>
      </c>
      <c r="AO19" s="1497"/>
      <c r="AP19" s="1497"/>
      <c r="AQ19" s="1498"/>
      <c r="AR19" s="822">
        <f>'Bakery Recipe Per Item'!Y19*'Bakery Recipe Calculation'!AR7</f>
        <v>0</v>
      </c>
      <c r="AS19" s="822">
        <f>'Bakery Recipe Per Item'!Z19*'Bakery Recipe Calculation'!AS7</f>
        <v>0</v>
      </c>
      <c r="AT19" s="822">
        <f>'Bakery Recipe Per Item'!AE19*'Bakery Recipe Calculation'!AT7</f>
        <v>0</v>
      </c>
      <c r="AU19" s="822">
        <f>'Bakery Recipe Per Item'!I19*'Bakery Recipe Calculation'!AU7</f>
        <v>0</v>
      </c>
      <c r="AV19" s="822">
        <f>'Bakery Recipe Per Item'!AD19*'Bakery Recipe Calculation'!AV7</f>
        <v>0</v>
      </c>
      <c r="AW19" s="368">
        <f>'Bakery Recipe Per Item'!N19*'Bakery Recipe Calculation'!AW7</f>
        <v>0</v>
      </c>
      <c r="AX19" s="368">
        <f>'Bakery Recipe Per Item'!O19*'Bakery Recipe Calculation'!AX7</f>
        <v>0</v>
      </c>
      <c r="AY19" s="368">
        <f>'Bakery Recipe Per Item'!P19*'Bakery Recipe Calculation'!AY7</f>
        <v>0</v>
      </c>
      <c r="AZ19" s="368">
        <f>'Bakery Recipe Per Item'!Q19*'Bakery Recipe Calculation'!AZ7</f>
        <v>0</v>
      </c>
      <c r="BA19" s="368">
        <f>'Bakery Recipe Per Item'!R19*'Bakery Recipe Calculation'!BA7</f>
        <v>0</v>
      </c>
      <c r="BB19" s="368">
        <f>'Bakery Recipe Per Item'!S19*'Bakery Recipe Calculation'!BB7</f>
        <v>0</v>
      </c>
      <c r="BC19" s="819">
        <f>'Bakery Recipe Per Item'!T19*'Bakery Recipe Calculation'!BC7</f>
        <v>0</v>
      </c>
      <c r="BD19" s="1496">
        <f>'Bakery Recipe Per Item'!U19*'Bakery Recipe Calculation'!BD7</f>
        <v>0</v>
      </c>
      <c r="BE19" s="1497"/>
      <c r="BF19" s="1497"/>
      <c r="BG19" s="1498"/>
      <c r="BH19" s="822">
        <f>'Bakery Recipe Per Item'!Y19*'Bakery Recipe Calculation'!BH7</f>
        <v>0</v>
      </c>
      <c r="BI19" s="822">
        <f>'Bakery Recipe Per Item'!Z19*'Bakery Recipe Calculation'!BI7</f>
        <v>0</v>
      </c>
      <c r="BJ19" s="822">
        <f>'Bakery Recipe Per Item'!AE19*'Bakery Recipe Calculation'!BJ7</f>
        <v>0</v>
      </c>
      <c r="BK19" s="822">
        <f>'Bakery Recipe Per Item'!I19*'Bakery Recipe Calculation'!BK7</f>
        <v>0</v>
      </c>
      <c r="BL19" s="822">
        <f>'Bakery Recipe Per Item'!AD19*'Bakery Recipe Calculation'!BL7</f>
        <v>0</v>
      </c>
      <c r="BM19" s="368">
        <f>'Bakery Recipe Per Item'!N19*'Bakery Recipe Calculation'!BM7</f>
        <v>0</v>
      </c>
      <c r="BN19" s="368">
        <f>'Bakery Recipe Per Item'!O19*'Bakery Recipe Calculation'!BN7</f>
        <v>0</v>
      </c>
      <c r="BO19" s="368">
        <f>'Bakery Recipe Per Item'!P19*'Bakery Recipe Calculation'!BO7</f>
        <v>0</v>
      </c>
      <c r="BP19" s="368">
        <f>'Bakery Recipe Per Item'!Q19*'Bakery Recipe Calculation'!BP7</f>
        <v>0</v>
      </c>
      <c r="BQ19" s="368">
        <f>'Bakery Recipe Per Item'!AD19*'Bakery Recipe Calculation'!BQ7</f>
        <v>25.6</v>
      </c>
      <c r="BR19" s="368">
        <f>'Bakery Recipe Per Item'!R19*'Bakery Recipe Calculation'!BR7</f>
        <v>0</v>
      </c>
      <c r="BS19" s="368">
        <f>'Bakery Recipe Per Item'!S19*'Bakery Recipe Calculation'!BS7</f>
        <v>0</v>
      </c>
      <c r="BT19" s="819">
        <f>'Bakery Recipe Per Item'!T19*'Bakery Recipe Calculation'!BT7</f>
        <v>0</v>
      </c>
      <c r="BU19" s="1496">
        <f>'Bakery Recipe Per Item'!U19*'Bakery Recipe Calculation'!BU7</f>
        <v>0</v>
      </c>
      <c r="BV19" s="1497"/>
      <c r="BW19" s="1497"/>
      <c r="BX19" s="1498"/>
      <c r="BY19" s="822">
        <f>'Bakery Recipe Per Item'!Y19*'Bakery Recipe Calculation'!BY7</f>
        <v>0</v>
      </c>
      <c r="BZ19" s="822">
        <f>'Bakery Recipe Per Item'!Z19*'Bakery Recipe Calculation'!BZ7</f>
        <v>0</v>
      </c>
      <c r="CA19" s="822">
        <f>'Bakery Recipe Per Item'!AE19*'Bakery Recipe Calculation'!CA7</f>
        <v>0</v>
      </c>
      <c r="CB19" s="822">
        <f>'Bakery Recipe Per Item'!I19*'Bakery Recipe Calculation'!CB7</f>
        <v>0</v>
      </c>
      <c r="CC19" s="822">
        <f>'Bakery Recipe Per Item'!AD19*'Bakery Recipe Calculation'!CC7</f>
        <v>0</v>
      </c>
      <c r="CD19" s="368"/>
      <c r="CE19" s="368"/>
      <c r="CF19" s="368"/>
      <c r="CG19" s="368"/>
      <c r="CH19" s="368"/>
      <c r="CI19" s="368"/>
      <c r="CJ19" s="355"/>
      <c r="CK19" s="368">
        <f>'Bakery Recipe Per Item'!O19*'Bakery Recipe Calculation'!CK7</f>
        <v>0</v>
      </c>
      <c r="CL19" s="368">
        <f>'Bakery Recipe Per Item'!R19*'Bakery Recipe Calculation'!CL7</f>
        <v>0</v>
      </c>
      <c r="CM19" s="368">
        <f>'Bakery Recipe Per Item'!S19*'Bakery Recipe Calculation'!CM7</f>
        <v>0</v>
      </c>
      <c r="CN19" s="819">
        <f>'Bakery Recipe Per Item'!T19*'Bakery Recipe Calculation'!CN7</f>
        <v>0</v>
      </c>
      <c r="CO19" s="1487">
        <f>'Bakery Recipe Per Item'!U19*'Bakery Recipe Calculation'!CO7</f>
        <v>0</v>
      </c>
      <c r="CP19" s="1488"/>
      <c r="CQ19" s="1488"/>
      <c r="CR19" s="1489"/>
      <c r="CS19" s="822">
        <f>'Bakery Recipe Per Item'!Y19*'Bakery Recipe Calculation'!CS7</f>
        <v>0</v>
      </c>
      <c r="CT19" s="822">
        <f>'Bakery Recipe Per Item'!Z19*'Bakery Recipe Calculation'!CT7</f>
        <v>0</v>
      </c>
      <c r="CU19" s="822">
        <f>'Bakery Recipe Per Item'!I19*'Bakery Recipe Calculation'!CU7</f>
        <v>0</v>
      </c>
      <c r="CV19" s="822">
        <f>'Bakery Recipe Per Item'!AD19*'Bakery Recipe Calculation'!CV7</f>
        <v>0</v>
      </c>
      <c r="CW19" s="822">
        <f>'Bakery Recipe Per Item'!N19*'Bakery Recipe Calculation'!CW7</f>
        <v>0</v>
      </c>
      <c r="CX19" s="822">
        <f>'Bakery Recipe Per Item'!P19*'Bakery Recipe Calculation'!CX7</f>
        <v>0</v>
      </c>
      <c r="CY19" s="822">
        <f>'Bakery Recipe Per Item'!Q19*'Bakery Recipe Calculation'!CY7</f>
        <v>0</v>
      </c>
      <c r="CZ19" s="355"/>
      <c r="DA19" s="368">
        <f>'Bakery Recipe Per Item'!O19*'Bakery Recipe Calculation'!DA7</f>
        <v>0</v>
      </c>
      <c r="DB19" s="368">
        <f>'Bakery Recipe Per Item'!R19*'Bakery Recipe Calculation'!DB7</f>
        <v>0</v>
      </c>
      <c r="DC19" s="368">
        <f>'Bakery Recipe Per Item'!S19*'Bakery Recipe Calculation'!DC7</f>
        <v>0</v>
      </c>
      <c r="DD19" s="819">
        <f>'Bakery Recipe Per Item'!T19*'Bakery Recipe Calculation'!DD7</f>
        <v>0</v>
      </c>
      <c r="DE19" s="1487">
        <f>'Bakery Recipe Per Item'!U19*'Bakery Recipe Calculation'!DE7</f>
        <v>0</v>
      </c>
      <c r="DF19" s="1488">
        <f>'Bakery Recipe Per Item'!V19*'Bakery Recipe Calculation'!DF7</f>
        <v>0</v>
      </c>
      <c r="DG19" s="1488">
        <f>'Bakery Recipe Per Item'!W19*'Bakery Recipe Calculation'!DG7</f>
        <v>0</v>
      </c>
      <c r="DH19" s="1489">
        <f>'Bakery Recipe Per Item'!X19*'Bakery Recipe Calculation'!DH7</f>
        <v>0</v>
      </c>
      <c r="DI19" s="822">
        <f>'Bakery Recipe Per Item'!Y19*'Bakery Recipe Calculation'!DI7</f>
        <v>0</v>
      </c>
      <c r="DJ19" s="822">
        <f>'Bakery Recipe Per Item'!Z19*'Bakery Recipe Calculation'!DJ7</f>
        <v>0</v>
      </c>
      <c r="DK19" s="822">
        <f>'Bakery Recipe Per Item'!I19*'Bakery Recipe Calculation'!DK7</f>
        <v>0</v>
      </c>
      <c r="DL19" s="822">
        <f>'Bakery Recipe Per Item'!AD19*'Bakery Recipe Calculation'!DL7</f>
        <v>0</v>
      </c>
      <c r="DM19" s="822">
        <f>'Bakery Recipe Per Item'!N19*'Bakery Recipe Calculation'!DM7</f>
        <v>0</v>
      </c>
      <c r="DN19" s="822">
        <f>'Bakery Recipe Per Item'!P19*'Bakery Recipe Calculation'!DN7</f>
        <v>0</v>
      </c>
      <c r="DO19" s="822">
        <f>'Bakery Recipe Per Item'!Q19*'Bakery Recipe Calculation'!DO7</f>
        <v>0</v>
      </c>
      <c r="DP19" s="355"/>
      <c r="DQ19" s="368">
        <f>'Bakery Recipe Per Item'!O19*'Bakery Recipe Calculation'!DQ7</f>
        <v>0</v>
      </c>
      <c r="DR19" s="368">
        <f>'Bakery Recipe Per Item'!R19*'Bakery Recipe Calculation'!DR7</f>
        <v>67.2</v>
      </c>
      <c r="DS19" s="368">
        <f>'Bakery Recipe Per Item'!S19*'Bakery Recipe Calculation'!DS7</f>
        <v>42.000000000000007</v>
      </c>
      <c r="DT19" s="819">
        <f>'Bakery Recipe Per Item'!T19*'Bakery Recipe Calculation'!DT7</f>
        <v>0</v>
      </c>
      <c r="DU19" s="1487">
        <f>'Bakery Recipe Per Item'!U19*'Bakery Recipe Calculation'!DU7</f>
        <v>15.680000000000001</v>
      </c>
      <c r="DV19" s="1488">
        <f>'Bakery Recipe Per Item'!AJ19*'Bakery Recipe Calculation'!DV18</f>
        <v>0</v>
      </c>
      <c r="DW19" s="1488">
        <f>'Bakery Recipe Per Item'!AK19*'Bakery Recipe Calculation'!DW18</f>
        <v>0</v>
      </c>
      <c r="DX19" s="1489">
        <f>'Bakery Recipe Per Item'!AL19*'Bakery Recipe Calculation'!DX18</f>
        <v>0</v>
      </c>
      <c r="DY19" s="822">
        <f>'Bakery Recipe Per Item'!Y19*'Bakery Recipe Calculation'!DY7</f>
        <v>0</v>
      </c>
      <c r="DZ19" s="822">
        <f>'Bakery Recipe Per Item'!Z19*'Bakery Recipe Calculation'!DZ7</f>
        <v>0</v>
      </c>
      <c r="EA19" s="822">
        <f>'Bakery Recipe Per Item'!AD19*'Bakery Recipe Calculation'!EA7</f>
        <v>0</v>
      </c>
      <c r="EB19" s="822">
        <f>'Bakery Recipe Per Item'!N19*'Bakery Recipe Calculation'!EB7</f>
        <v>0</v>
      </c>
      <c r="EC19" s="822">
        <f>'Bakery Recipe Per Item'!P19*'Bakery Recipe Calculation'!EC7</f>
        <v>0</v>
      </c>
      <c r="ED19" s="822">
        <f>'Bakery Recipe Per Item'!Q19*'Bakery Recipe Calculation'!ED7</f>
        <v>0</v>
      </c>
      <c r="EE19" s="355"/>
    </row>
    <row r="20" spans="1:135" ht="18" customHeight="1" x14ac:dyDescent="0.25">
      <c r="A20" s="355"/>
      <c r="B20" s="351" t="str">
        <f>'Bakery Recipe for Stores'!B20</f>
        <v>Plums</v>
      </c>
      <c r="C20" s="368">
        <f>'Bakery Recipe Per Item'!C20*'Bakery Recipe Calculation'!C7</f>
        <v>0</v>
      </c>
      <c r="D20" s="368">
        <f>'Bakery Recipe Per Item'!D20*'Bakery Recipe Calculation'!D7</f>
        <v>0</v>
      </c>
      <c r="E20" s="368">
        <f>'Bakery Recipe Per Item'!E20*'Bakery Recipe Calculation'!E7</f>
        <v>0</v>
      </c>
      <c r="F20" s="368">
        <f>'Bakery Recipe Per Item'!F20*'Bakery Recipe Calculation'!F7</f>
        <v>0</v>
      </c>
      <c r="G20" s="368">
        <f>'Bakery Recipe Per Item'!G20*'Bakery Recipe Calculation'!G7</f>
        <v>0</v>
      </c>
      <c r="H20" s="368">
        <f>'Bakery Recipe Per Item'!H20*'Bakery Recipe Calculation'!H7</f>
        <v>0</v>
      </c>
      <c r="I20" s="368">
        <f>'Bakery Recipe Per Item'!AF20*'Bakery Recipe Calculation'!I7</f>
        <v>0</v>
      </c>
      <c r="J20" s="368">
        <f>'Bakery Recipe Per Item'!I20*'Bakery Recipe Calculation'!J7</f>
        <v>0</v>
      </c>
      <c r="K20" s="368">
        <f>'Bakery Recipe Per Item'!J20*'Bakery Recipe Calculation'!K7</f>
        <v>0</v>
      </c>
      <c r="L20" s="368">
        <f>'Bakery Recipe Per Item'!K20*'Bakery Recipe Calculation'!L7</f>
        <v>0</v>
      </c>
      <c r="M20" s="368">
        <f>'Bakery Recipe Per Item'!L20*'Bakery Recipe Calculation'!M7</f>
        <v>0</v>
      </c>
      <c r="N20" s="368">
        <f>'Bakery Recipe Per Item'!M20*'Bakery Recipe Calculation'!N7</f>
        <v>0</v>
      </c>
      <c r="O20" s="368">
        <f>'Bakery Recipe Per Item'!AC20*'Bakery Recipe Calculation'!O7</f>
        <v>0</v>
      </c>
      <c r="P20" s="368">
        <f>'Bakery Recipe Per Item'!N20*'Bakery Recipe Calculation'!P7</f>
        <v>0</v>
      </c>
      <c r="Q20" s="368">
        <f>'Bakery Recipe Per Item'!O20*'Bakery Recipe Calculation'!Q7</f>
        <v>0</v>
      </c>
      <c r="R20" s="368">
        <f>'Bakery Recipe Per Item'!P20*'Bakery Recipe Calculation'!R7</f>
        <v>0</v>
      </c>
      <c r="S20" s="368">
        <f>'Bakery Recipe Per Item'!Q20*'Bakery Recipe Calculation'!S7</f>
        <v>0</v>
      </c>
      <c r="T20" s="368">
        <f>'Bakery Recipe Per Item'!R20*'Bakery Recipe Calculation'!T7</f>
        <v>0</v>
      </c>
      <c r="U20" s="819">
        <f>'Bakery Recipe Per Item'!S20*'Bakery Recipe Calculation'!U7</f>
        <v>0</v>
      </c>
      <c r="V20" s="819">
        <f>'Bakery Recipe Per Item'!T20*'Bakery Recipe Calculation'!V7</f>
        <v>0</v>
      </c>
      <c r="W20" s="1496">
        <f>'Bakery Recipe Per Item'!U20*'Bakery Recipe Calculation'!W7</f>
        <v>0</v>
      </c>
      <c r="X20" s="1497"/>
      <c r="Y20" s="1497"/>
      <c r="Z20" s="1498"/>
      <c r="AA20" s="822">
        <f>'Bakery Recipe Per Item'!Y20*'Bakery Recipe Calculation'!AA7</f>
        <v>0</v>
      </c>
      <c r="AB20" s="822">
        <f>'Bakery Recipe Per Item'!Z20*'Bakery Recipe Calculation'!AB7</f>
        <v>0</v>
      </c>
      <c r="AC20" s="822">
        <f>'Bakery Recipe Per Item'!AE20*'Bakery Recipe Calculation'!AC7</f>
        <v>0</v>
      </c>
      <c r="AD20" s="822">
        <f>'Bakery Recipe Per Item'!I20*'Bakery Recipe Calculation'!AD7</f>
        <v>0</v>
      </c>
      <c r="AE20" s="822">
        <f>'Bakery Recipe Per Item'!AD20*'Bakery Recipe Calculation'!AE7</f>
        <v>0</v>
      </c>
      <c r="AF20" s="368">
        <f>'Bakery Recipe Per Item'!AA20*'Bakery Recipe Calculation'!AF7</f>
        <v>0</v>
      </c>
      <c r="AG20" s="368">
        <f>'Bakery Recipe Per Item'!N20*'Bakery Recipe Calculation'!AG7</f>
        <v>0</v>
      </c>
      <c r="AH20" s="368">
        <f>'Bakery Recipe Per Item'!O20*'Bakery Recipe Calculation'!AH7</f>
        <v>0</v>
      </c>
      <c r="AI20" s="368">
        <f>'Bakery Recipe Per Item'!P20*'Bakery Recipe Calculation'!AI7</f>
        <v>0</v>
      </c>
      <c r="AJ20" s="368">
        <f>'Bakery Recipe Per Item'!Q20*'Bakery Recipe Calculation'!AJ7</f>
        <v>0</v>
      </c>
      <c r="AK20" s="368">
        <f>'Bakery Recipe Per Item'!R20*'Bakery Recipe Calculation'!AK7</f>
        <v>0</v>
      </c>
      <c r="AL20" s="368">
        <f>'Bakery Recipe Per Item'!S20*'Bakery Recipe Calculation'!AL7</f>
        <v>0</v>
      </c>
      <c r="AM20" s="819">
        <f>'Bakery Recipe Per Item'!T20*'Bakery Recipe Calculation'!AM7</f>
        <v>0</v>
      </c>
      <c r="AN20" s="1496">
        <f>'Bakery Recipe Per Item'!U20*'Bakery Recipe Calculation'!AN7</f>
        <v>0</v>
      </c>
      <c r="AO20" s="1497"/>
      <c r="AP20" s="1497"/>
      <c r="AQ20" s="1498"/>
      <c r="AR20" s="822">
        <f>'Bakery Recipe Per Item'!Y20*'Bakery Recipe Calculation'!AR7</f>
        <v>0</v>
      </c>
      <c r="AS20" s="822">
        <f>'Bakery Recipe Per Item'!Z20*'Bakery Recipe Calculation'!AS7</f>
        <v>0</v>
      </c>
      <c r="AT20" s="822">
        <f>'Bakery Recipe Per Item'!AE20*'Bakery Recipe Calculation'!AT7</f>
        <v>0</v>
      </c>
      <c r="AU20" s="822">
        <f>'Bakery Recipe Per Item'!I20*'Bakery Recipe Calculation'!AU7</f>
        <v>0</v>
      </c>
      <c r="AV20" s="822">
        <f>'Bakery Recipe Per Item'!AD20*'Bakery Recipe Calculation'!AV7</f>
        <v>0</v>
      </c>
      <c r="AW20" s="368">
        <f>'Bakery Recipe Per Item'!N20*'Bakery Recipe Calculation'!AW7</f>
        <v>0</v>
      </c>
      <c r="AX20" s="368">
        <f>'Bakery Recipe Per Item'!O20*'Bakery Recipe Calculation'!AX7</f>
        <v>0</v>
      </c>
      <c r="AY20" s="368">
        <f>'Bakery Recipe Per Item'!P20*'Bakery Recipe Calculation'!AY7</f>
        <v>0</v>
      </c>
      <c r="AZ20" s="368">
        <f>'Bakery Recipe Per Item'!Q20*'Bakery Recipe Calculation'!AZ7</f>
        <v>0</v>
      </c>
      <c r="BA20" s="368">
        <f>'Bakery Recipe Per Item'!R20*'Bakery Recipe Calculation'!BA7</f>
        <v>0</v>
      </c>
      <c r="BB20" s="368">
        <f>'Bakery Recipe Per Item'!S20*'Bakery Recipe Calculation'!BB7</f>
        <v>0</v>
      </c>
      <c r="BC20" s="819">
        <f>'Bakery Recipe Per Item'!T20*'Bakery Recipe Calculation'!BC7</f>
        <v>0</v>
      </c>
      <c r="BD20" s="1496">
        <f>'Bakery Recipe Per Item'!U20*'Bakery Recipe Calculation'!BD7</f>
        <v>0</v>
      </c>
      <c r="BE20" s="1497"/>
      <c r="BF20" s="1497"/>
      <c r="BG20" s="1498"/>
      <c r="BH20" s="822">
        <f>'Bakery Recipe Per Item'!Y20*'Bakery Recipe Calculation'!BH7</f>
        <v>0</v>
      </c>
      <c r="BI20" s="822">
        <f>'Bakery Recipe Per Item'!Z20*'Bakery Recipe Calculation'!BI7</f>
        <v>0</v>
      </c>
      <c r="BJ20" s="822">
        <f>'Bakery Recipe Per Item'!AE20*'Bakery Recipe Calculation'!BJ7</f>
        <v>0</v>
      </c>
      <c r="BK20" s="822">
        <f>'Bakery Recipe Per Item'!I20*'Bakery Recipe Calculation'!BK7</f>
        <v>0</v>
      </c>
      <c r="BL20" s="822">
        <f>'Bakery Recipe Per Item'!AD20*'Bakery Recipe Calculation'!BL7</f>
        <v>0</v>
      </c>
      <c r="BM20" s="368">
        <f>'Bakery Recipe Per Item'!N20*'Bakery Recipe Calculation'!BM7</f>
        <v>0</v>
      </c>
      <c r="BN20" s="368">
        <f>'Bakery Recipe Per Item'!O20*'Bakery Recipe Calculation'!BN7</f>
        <v>0</v>
      </c>
      <c r="BO20" s="368">
        <f>'Bakery Recipe Per Item'!P20*'Bakery Recipe Calculation'!BO7</f>
        <v>0</v>
      </c>
      <c r="BP20" s="368">
        <f>'Bakery Recipe Per Item'!Q20*'Bakery Recipe Calculation'!BP7</f>
        <v>0</v>
      </c>
      <c r="BQ20" s="368">
        <f>'Bakery Recipe Per Item'!AD20*'Bakery Recipe Calculation'!BQ7</f>
        <v>0</v>
      </c>
      <c r="BR20" s="368">
        <f>'Bakery Recipe Per Item'!R20*'Bakery Recipe Calculation'!BR7</f>
        <v>0</v>
      </c>
      <c r="BS20" s="368">
        <f>'Bakery Recipe Per Item'!S20*'Bakery Recipe Calculation'!BS7</f>
        <v>0</v>
      </c>
      <c r="BT20" s="819">
        <f>'Bakery Recipe Per Item'!T20*'Bakery Recipe Calculation'!BT7</f>
        <v>0</v>
      </c>
      <c r="BU20" s="1496">
        <f>'Bakery Recipe Per Item'!U20*'Bakery Recipe Calculation'!BU7</f>
        <v>0</v>
      </c>
      <c r="BV20" s="1497"/>
      <c r="BW20" s="1497"/>
      <c r="BX20" s="1498"/>
      <c r="BY20" s="822">
        <f>'Bakery Recipe Per Item'!Y20*'Bakery Recipe Calculation'!BY7</f>
        <v>0</v>
      </c>
      <c r="BZ20" s="822">
        <f>'Bakery Recipe Per Item'!Z20*'Bakery Recipe Calculation'!BZ7</f>
        <v>0</v>
      </c>
      <c r="CA20" s="822">
        <f>'Bakery Recipe Per Item'!AE20*'Bakery Recipe Calculation'!CA7</f>
        <v>0</v>
      </c>
      <c r="CB20" s="822">
        <f>'Bakery Recipe Per Item'!I20*'Bakery Recipe Calculation'!CB7</f>
        <v>0</v>
      </c>
      <c r="CC20" s="822">
        <f>'Bakery Recipe Per Item'!AD20*'Bakery Recipe Calculation'!CC7</f>
        <v>0</v>
      </c>
      <c r="CD20" s="368"/>
      <c r="CE20" s="368"/>
      <c r="CF20" s="368"/>
      <c r="CG20" s="368"/>
      <c r="CH20" s="368"/>
      <c r="CI20" s="368"/>
      <c r="CJ20" s="355"/>
      <c r="CK20" s="368">
        <f>'Bakery Recipe Per Item'!O20*'Bakery Recipe Calculation'!CK7</f>
        <v>0</v>
      </c>
      <c r="CL20" s="368">
        <f>'Bakery Recipe Per Item'!R20*'Bakery Recipe Calculation'!CL7</f>
        <v>0</v>
      </c>
      <c r="CM20" s="368">
        <f>'Bakery Recipe Per Item'!S20*'Bakery Recipe Calculation'!CM7</f>
        <v>0</v>
      </c>
      <c r="CN20" s="819">
        <f>'Bakery Recipe Per Item'!T20*'Bakery Recipe Calculation'!CN7</f>
        <v>0</v>
      </c>
      <c r="CO20" s="1487">
        <f>'Bakery Recipe Per Item'!U20*'Bakery Recipe Calculation'!CO7</f>
        <v>0</v>
      </c>
      <c r="CP20" s="1488"/>
      <c r="CQ20" s="1488"/>
      <c r="CR20" s="1489"/>
      <c r="CS20" s="822">
        <f>'Bakery Recipe Per Item'!Y20*'Bakery Recipe Calculation'!CS7</f>
        <v>0</v>
      </c>
      <c r="CT20" s="822">
        <f>'Bakery Recipe Per Item'!Z20*'Bakery Recipe Calculation'!CT7</f>
        <v>0</v>
      </c>
      <c r="CU20" s="822">
        <f>'Bakery Recipe Per Item'!I20*'Bakery Recipe Calculation'!CU7</f>
        <v>0</v>
      </c>
      <c r="CV20" s="822">
        <f>'Bakery Recipe Per Item'!AD20*'Bakery Recipe Calculation'!CV7</f>
        <v>0</v>
      </c>
      <c r="CW20" s="822">
        <f>'Bakery Recipe Per Item'!N20*'Bakery Recipe Calculation'!CW7</f>
        <v>0</v>
      </c>
      <c r="CX20" s="822">
        <f>'Bakery Recipe Per Item'!P20*'Bakery Recipe Calculation'!CX7</f>
        <v>0</v>
      </c>
      <c r="CY20" s="822">
        <f>'Bakery Recipe Per Item'!Q20*'Bakery Recipe Calculation'!CY7</f>
        <v>0</v>
      </c>
      <c r="CZ20" s="355"/>
      <c r="DA20" s="368">
        <f>'Bakery Recipe Per Item'!O20*'Bakery Recipe Calculation'!DA7</f>
        <v>0</v>
      </c>
      <c r="DB20" s="368">
        <f>'Bakery Recipe Per Item'!R20*'Bakery Recipe Calculation'!DB7</f>
        <v>0</v>
      </c>
      <c r="DC20" s="368">
        <f>'Bakery Recipe Per Item'!S20*'Bakery Recipe Calculation'!DC7</f>
        <v>0</v>
      </c>
      <c r="DD20" s="819">
        <f>'Bakery Recipe Per Item'!T20*'Bakery Recipe Calculation'!DD7</f>
        <v>0</v>
      </c>
      <c r="DE20" s="1487">
        <f>'Bakery Recipe Per Item'!U20*'Bakery Recipe Calculation'!DE7</f>
        <v>0</v>
      </c>
      <c r="DF20" s="1488">
        <f>'Bakery Recipe Per Item'!V20*'Bakery Recipe Calculation'!DF7</f>
        <v>0</v>
      </c>
      <c r="DG20" s="1488">
        <f>'Bakery Recipe Per Item'!W20*'Bakery Recipe Calculation'!DG7</f>
        <v>0</v>
      </c>
      <c r="DH20" s="1489">
        <f>'Bakery Recipe Per Item'!X20*'Bakery Recipe Calculation'!DH7</f>
        <v>0</v>
      </c>
      <c r="DI20" s="822">
        <f>'Bakery Recipe Per Item'!Y20*'Bakery Recipe Calculation'!DI7</f>
        <v>0</v>
      </c>
      <c r="DJ20" s="822">
        <f>'Bakery Recipe Per Item'!Z20*'Bakery Recipe Calculation'!DJ7</f>
        <v>0</v>
      </c>
      <c r="DK20" s="822">
        <f>'Bakery Recipe Per Item'!I20*'Bakery Recipe Calculation'!DK7</f>
        <v>0</v>
      </c>
      <c r="DL20" s="822">
        <f>'Bakery Recipe Per Item'!AD20*'Bakery Recipe Calculation'!DL7</f>
        <v>0</v>
      </c>
      <c r="DM20" s="822">
        <f>'Bakery Recipe Per Item'!N20*'Bakery Recipe Calculation'!DM7</f>
        <v>0</v>
      </c>
      <c r="DN20" s="822">
        <f>'Bakery Recipe Per Item'!P20*'Bakery Recipe Calculation'!DN7</f>
        <v>0</v>
      </c>
      <c r="DO20" s="822">
        <f>'Bakery Recipe Per Item'!Q20*'Bakery Recipe Calculation'!DO7</f>
        <v>0</v>
      </c>
      <c r="DP20" s="355"/>
      <c r="DQ20" s="368">
        <f>'Bakery Recipe Per Item'!O20*'Bakery Recipe Calculation'!DQ7</f>
        <v>0</v>
      </c>
      <c r="DR20" s="368">
        <f>'Bakery Recipe Per Item'!R20*'Bakery Recipe Calculation'!DR7</f>
        <v>0</v>
      </c>
      <c r="DS20" s="368">
        <f>'Bakery Recipe Per Item'!S20*'Bakery Recipe Calculation'!DS7</f>
        <v>0</v>
      </c>
      <c r="DT20" s="819">
        <f>'Bakery Recipe Per Item'!T20*'Bakery Recipe Calculation'!DT7</f>
        <v>0</v>
      </c>
      <c r="DU20" s="1487">
        <f>'Bakery Recipe Per Item'!U20*'Bakery Recipe Calculation'!DU7</f>
        <v>0</v>
      </c>
      <c r="DV20" s="1488">
        <f>'Bakery Recipe Per Item'!AJ20*'Bakery Recipe Calculation'!DV19</f>
        <v>0</v>
      </c>
      <c r="DW20" s="1488">
        <f>'Bakery Recipe Per Item'!AK20*'Bakery Recipe Calculation'!DW19</f>
        <v>0</v>
      </c>
      <c r="DX20" s="1489">
        <f>'Bakery Recipe Per Item'!AL20*'Bakery Recipe Calculation'!DX19</f>
        <v>0</v>
      </c>
      <c r="DY20" s="822">
        <f>'Bakery Recipe Per Item'!Y20*'Bakery Recipe Calculation'!DY7</f>
        <v>0</v>
      </c>
      <c r="DZ20" s="822">
        <f>'Bakery Recipe Per Item'!Z20*'Bakery Recipe Calculation'!DZ7</f>
        <v>0</v>
      </c>
      <c r="EA20" s="822">
        <f>'Bakery Recipe Per Item'!AD20*'Bakery Recipe Calculation'!EA7</f>
        <v>0</v>
      </c>
      <c r="EB20" s="822">
        <f>'Bakery Recipe Per Item'!N20*'Bakery Recipe Calculation'!EB7</f>
        <v>0</v>
      </c>
      <c r="EC20" s="822">
        <f>'Bakery Recipe Per Item'!P20*'Bakery Recipe Calculation'!EC7</f>
        <v>0</v>
      </c>
      <c r="ED20" s="822">
        <f>'Bakery Recipe Per Item'!Q20*'Bakery Recipe Calculation'!ED7</f>
        <v>0</v>
      </c>
      <c r="EE20" s="355"/>
    </row>
    <row r="21" spans="1:135" ht="18" customHeight="1" x14ac:dyDescent="0.25">
      <c r="A21" s="355"/>
      <c r="B21" s="351" t="str">
        <f>'Bakery Recipe for Stores'!B21</f>
        <v>Egg</v>
      </c>
      <c r="C21" s="368">
        <f>'Bakery Recipe Per Item'!C21*'Bakery Recipe Calculation'!C7</f>
        <v>0</v>
      </c>
      <c r="D21" s="368">
        <f>'Bakery Recipe Per Item'!D21*'Bakery Recipe Calculation'!D7</f>
        <v>0</v>
      </c>
      <c r="E21" s="368">
        <f>'Bakery Recipe Per Item'!E21*'Bakery Recipe Calculation'!E7</f>
        <v>0</v>
      </c>
      <c r="F21" s="368">
        <f>'Bakery Recipe Per Item'!F21*'Bakery Recipe Calculation'!F7</f>
        <v>0</v>
      </c>
      <c r="G21" s="368">
        <f>'Bakery Recipe Per Item'!G21*'Bakery Recipe Calculation'!G7</f>
        <v>0</v>
      </c>
      <c r="H21" s="368">
        <f>'Bakery Recipe Per Item'!H21*'Bakery Recipe Calculation'!H7</f>
        <v>0</v>
      </c>
      <c r="I21" s="368">
        <f>'Bakery Recipe Per Item'!AF21*'Bakery Recipe Calculation'!I7</f>
        <v>0</v>
      </c>
      <c r="J21" s="368">
        <f>'Bakery Recipe Per Item'!I21*'Bakery Recipe Calculation'!J7</f>
        <v>0</v>
      </c>
      <c r="K21" s="368">
        <f>'Bakery Recipe Per Item'!J21*'Bakery Recipe Calculation'!K7</f>
        <v>0</v>
      </c>
      <c r="L21" s="368">
        <f>'Bakery Recipe Per Item'!K21*'Bakery Recipe Calculation'!L7</f>
        <v>0</v>
      </c>
      <c r="M21" s="368">
        <f>'Bakery Recipe Per Item'!L21*'Bakery Recipe Calculation'!M7</f>
        <v>0</v>
      </c>
      <c r="N21" s="368">
        <f>'Bakery Recipe Per Item'!M21*'Bakery Recipe Calculation'!N7</f>
        <v>0</v>
      </c>
      <c r="O21" s="368">
        <f>'Bakery Recipe Per Item'!AC21*'Bakery Recipe Calculation'!O7</f>
        <v>0</v>
      </c>
      <c r="P21" s="368">
        <f>'Bakery Recipe Per Item'!N21*'Bakery Recipe Calculation'!P7</f>
        <v>0</v>
      </c>
      <c r="Q21" s="368">
        <f>'Bakery Recipe Per Item'!O21*'Bakery Recipe Calculation'!Q7</f>
        <v>0</v>
      </c>
      <c r="R21" s="368">
        <f>'Bakery Recipe Per Item'!P21*'Bakery Recipe Calculation'!R7</f>
        <v>0</v>
      </c>
      <c r="S21" s="368">
        <f>'Bakery Recipe Per Item'!Q21*'Bakery Recipe Calculation'!S7</f>
        <v>0</v>
      </c>
      <c r="T21" s="368">
        <f>'Bakery Recipe Per Item'!R21*'Bakery Recipe Calculation'!T7</f>
        <v>0</v>
      </c>
      <c r="U21" s="819">
        <f>'Bakery Recipe Per Item'!S21*'Bakery Recipe Calculation'!U7</f>
        <v>0</v>
      </c>
      <c r="V21" s="819">
        <f>'Bakery Recipe Per Item'!T21*'Bakery Recipe Calculation'!V7</f>
        <v>0</v>
      </c>
      <c r="W21" s="1496">
        <f>'Bakery Recipe Per Item'!U21*'Bakery Recipe Calculation'!W7</f>
        <v>0</v>
      </c>
      <c r="X21" s="1497"/>
      <c r="Y21" s="1497"/>
      <c r="Z21" s="1498"/>
      <c r="AA21" s="822">
        <f>'Bakery Recipe Per Item'!Y21*'Bakery Recipe Calculation'!AA7</f>
        <v>0</v>
      </c>
      <c r="AB21" s="822">
        <f>'Bakery Recipe Per Item'!Z21*'Bakery Recipe Calculation'!AB7</f>
        <v>0</v>
      </c>
      <c r="AC21" s="822">
        <f>'Bakery Recipe Per Item'!AE21*'Bakery Recipe Calculation'!AC7</f>
        <v>0</v>
      </c>
      <c r="AD21" s="822">
        <f>'Bakery Recipe Per Item'!I21*'Bakery Recipe Calculation'!AD7</f>
        <v>0</v>
      </c>
      <c r="AE21" s="822">
        <f>'Bakery Recipe Per Item'!AD21*'Bakery Recipe Calculation'!AE7</f>
        <v>0</v>
      </c>
      <c r="AF21" s="368">
        <f>'Bakery Recipe Per Item'!AA21*'Bakery Recipe Calculation'!AF7</f>
        <v>0</v>
      </c>
      <c r="AG21" s="368">
        <f>'Bakery Recipe Per Item'!N21*'Bakery Recipe Calculation'!AG7</f>
        <v>0</v>
      </c>
      <c r="AH21" s="368">
        <f>'Bakery Recipe Per Item'!O21*'Bakery Recipe Calculation'!AH7</f>
        <v>0</v>
      </c>
      <c r="AI21" s="368">
        <f>'Bakery Recipe Per Item'!P21*'Bakery Recipe Calculation'!AI7</f>
        <v>0</v>
      </c>
      <c r="AJ21" s="368">
        <f>'Bakery Recipe Per Item'!Q21*'Bakery Recipe Calculation'!AJ7</f>
        <v>0</v>
      </c>
      <c r="AK21" s="368">
        <f>'Bakery Recipe Per Item'!R21*'Bakery Recipe Calculation'!AK7</f>
        <v>0</v>
      </c>
      <c r="AL21" s="368">
        <f>'Bakery Recipe Per Item'!S21*'Bakery Recipe Calculation'!AL7</f>
        <v>0</v>
      </c>
      <c r="AM21" s="819">
        <f>'Bakery Recipe Per Item'!T21*'Bakery Recipe Calculation'!AM7</f>
        <v>0</v>
      </c>
      <c r="AN21" s="1496">
        <f>'Bakery Recipe Per Item'!U21*'Bakery Recipe Calculation'!AN7</f>
        <v>0</v>
      </c>
      <c r="AO21" s="1497"/>
      <c r="AP21" s="1497"/>
      <c r="AQ21" s="1498"/>
      <c r="AR21" s="822">
        <f>'Bakery Recipe Per Item'!Y21*'Bakery Recipe Calculation'!AR7</f>
        <v>0</v>
      </c>
      <c r="AS21" s="822">
        <f>'Bakery Recipe Per Item'!Z21*'Bakery Recipe Calculation'!AS7</f>
        <v>0</v>
      </c>
      <c r="AT21" s="822">
        <f>'Bakery Recipe Per Item'!AE21*'Bakery Recipe Calculation'!AT7</f>
        <v>0</v>
      </c>
      <c r="AU21" s="822">
        <f>'Bakery Recipe Per Item'!I21*'Bakery Recipe Calculation'!AU7</f>
        <v>0</v>
      </c>
      <c r="AV21" s="822">
        <f>'Bakery Recipe Per Item'!AD21*'Bakery Recipe Calculation'!AV7</f>
        <v>0</v>
      </c>
      <c r="AW21" s="368">
        <f>'Bakery Recipe Per Item'!N21*'Bakery Recipe Calculation'!AW7</f>
        <v>0</v>
      </c>
      <c r="AX21" s="368">
        <f>'Bakery Recipe Per Item'!O21*'Bakery Recipe Calculation'!AX7</f>
        <v>0</v>
      </c>
      <c r="AY21" s="368">
        <f>'Bakery Recipe Per Item'!P21*'Bakery Recipe Calculation'!AY7</f>
        <v>0</v>
      </c>
      <c r="AZ21" s="368">
        <f>'Bakery Recipe Per Item'!Q21*'Bakery Recipe Calculation'!AZ7</f>
        <v>0</v>
      </c>
      <c r="BA21" s="368">
        <f>'Bakery Recipe Per Item'!R21*'Bakery Recipe Calculation'!BA7</f>
        <v>0</v>
      </c>
      <c r="BB21" s="368">
        <f>'Bakery Recipe Per Item'!S21*'Bakery Recipe Calculation'!BB7</f>
        <v>0</v>
      </c>
      <c r="BC21" s="819">
        <f>'Bakery Recipe Per Item'!T21*'Bakery Recipe Calculation'!BC7</f>
        <v>0</v>
      </c>
      <c r="BD21" s="1496">
        <f>'Bakery Recipe Per Item'!U21*'Bakery Recipe Calculation'!BD7</f>
        <v>0</v>
      </c>
      <c r="BE21" s="1497"/>
      <c r="BF21" s="1497"/>
      <c r="BG21" s="1498"/>
      <c r="BH21" s="822">
        <f>'Bakery Recipe Per Item'!Y21*'Bakery Recipe Calculation'!BH7</f>
        <v>0</v>
      </c>
      <c r="BI21" s="822">
        <f>'Bakery Recipe Per Item'!Z21*'Bakery Recipe Calculation'!BI7</f>
        <v>0</v>
      </c>
      <c r="BJ21" s="822">
        <f>'Bakery Recipe Per Item'!AE21*'Bakery Recipe Calculation'!BJ7</f>
        <v>0</v>
      </c>
      <c r="BK21" s="822">
        <f>'Bakery Recipe Per Item'!I21*'Bakery Recipe Calculation'!BK7</f>
        <v>0</v>
      </c>
      <c r="BL21" s="822">
        <f>'Bakery Recipe Per Item'!AD21*'Bakery Recipe Calculation'!BL7</f>
        <v>0</v>
      </c>
      <c r="BM21" s="368">
        <f>'Bakery Recipe Per Item'!N21*'Bakery Recipe Calculation'!BM7</f>
        <v>0</v>
      </c>
      <c r="BN21" s="368">
        <f>'Bakery Recipe Per Item'!O21*'Bakery Recipe Calculation'!BN7</f>
        <v>0</v>
      </c>
      <c r="BO21" s="368">
        <f>'Bakery Recipe Per Item'!P21*'Bakery Recipe Calculation'!BO7</f>
        <v>0</v>
      </c>
      <c r="BP21" s="368">
        <f>'Bakery Recipe Per Item'!Q21*'Bakery Recipe Calculation'!BP7</f>
        <v>0</v>
      </c>
      <c r="BQ21" s="368">
        <f>'Bakery Recipe Per Item'!AD21*'Bakery Recipe Calculation'!BQ7</f>
        <v>0</v>
      </c>
      <c r="BR21" s="368">
        <f>'Bakery Recipe Per Item'!R21*'Bakery Recipe Calculation'!BR7</f>
        <v>0</v>
      </c>
      <c r="BS21" s="368">
        <f>'Bakery Recipe Per Item'!S21*'Bakery Recipe Calculation'!BS7</f>
        <v>0</v>
      </c>
      <c r="BT21" s="819">
        <f>'Bakery Recipe Per Item'!T21*'Bakery Recipe Calculation'!BT7</f>
        <v>0</v>
      </c>
      <c r="BU21" s="1496">
        <f>'Bakery Recipe Per Item'!U21*'Bakery Recipe Calculation'!BU7</f>
        <v>0</v>
      </c>
      <c r="BV21" s="1497"/>
      <c r="BW21" s="1497"/>
      <c r="BX21" s="1498"/>
      <c r="BY21" s="822">
        <f>'Bakery Recipe Per Item'!Y21*'Bakery Recipe Calculation'!BY7</f>
        <v>0</v>
      </c>
      <c r="BZ21" s="822">
        <f>'Bakery Recipe Per Item'!Z21*'Bakery Recipe Calculation'!BZ7</f>
        <v>0</v>
      </c>
      <c r="CA21" s="822">
        <f>'Bakery Recipe Per Item'!AE21*'Bakery Recipe Calculation'!CA7</f>
        <v>0</v>
      </c>
      <c r="CB21" s="822">
        <f>'Bakery Recipe Per Item'!I21*'Bakery Recipe Calculation'!CB7</f>
        <v>0</v>
      </c>
      <c r="CC21" s="822">
        <f>'Bakery Recipe Per Item'!AD21*'Bakery Recipe Calculation'!CC7</f>
        <v>0</v>
      </c>
      <c r="CD21" s="368"/>
      <c r="CE21" s="368"/>
      <c r="CF21" s="368"/>
      <c r="CG21" s="368"/>
      <c r="CH21" s="368"/>
      <c r="CI21" s="368"/>
      <c r="CJ21" s="355"/>
      <c r="CK21" s="368">
        <f>'Bakery Recipe Per Item'!O21*'Bakery Recipe Calculation'!CK7</f>
        <v>0</v>
      </c>
      <c r="CL21" s="368">
        <f>'Bakery Recipe Per Item'!R21*'Bakery Recipe Calculation'!CL7</f>
        <v>0</v>
      </c>
      <c r="CM21" s="368">
        <f>'Bakery Recipe Per Item'!S21*'Bakery Recipe Calculation'!CM7</f>
        <v>0</v>
      </c>
      <c r="CN21" s="819">
        <f>'Bakery Recipe Per Item'!T21*'Bakery Recipe Calculation'!CN7</f>
        <v>0</v>
      </c>
      <c r="CO21" s="1487">
        <f>'Bakery Recipe Per Item'!U21*'Bakery Recipe Calculation'!CO7</f>
        <v>0</v>
      </c>
      <c r="CP21" s="1488"/>
      <c r="CQ21" s="1488"/>
      <c r="CR21" s="1489"/>
      <c r="CS21" s="822">
        <f>'Bakery Recipe Per Item'!Y21*'Bakery Recipe Calculation'!CS7</f>
        <v>0</v>
      </c>
      <c r="CT21" s="822">
        <f>'Bakery Recipe Per Item'!Z21*'Bakery Recipe Calculation'!CT7</f>
        <v>0</v>
      </c>
      <c r="CU21" s="822">
        <f>'Bakery Recipe Per Item'!I21*'Bakery Recipe Calculation'!CU7</f>
        <v>0</v>
      </c>
      <c r="CV21" s="822">
        <f>'Bakery Recipe Per Item'!AD21*'Bakery Recipe Calculation'!CV7</f>
        <v>0</v>
      </c>
      <c r="CW21" s="822">
        <f>'Bakery Recipe Per Item'!N21*'Bakery Recipe Calculation'!CW7</f>
        <v>0</v>
      </c>
      <c r="CX21" s="822">
        <f>'Bakery Recipe Per Item'!P21*'Bakery Recipe Calculation'!CX7</f>
        <v>0</v>
      </c>
      <c r="CY21" s="822">
        <f>'Bakery Recipe Per Item'!Q21*'Bakery Recipe Calculation'!CY7</f>
        <v>0</v>
      </c>
      <c r="CZ21" s="355"/>
      <c r="DA21" s="368">
        <f>'Bakery Recipe Per Item'!O21*'Bakery Recipe Calculation'!DA7</f>
        <v>0</v>
      </c>
      <c r="DB21" s="368">
        <f>'Bakery Recipe Per Item'!R21*'Bakery Recipe Calculation'!DB7</f>
        <v>0</v>
      </c>
      <c r="DC21" s="368">
        <f>'Bakery Recipe Per Item'!S21*'Bakery Recipe Calculation'!DC7</f>
        <v>0</v>
      </c>
      <c r="DD21" s="819">
        <f>'Bakery Recipe Per Item'!T21*'Bakery Recipe Calculation'!DD7</f>
        <v>0</v>
      </c>
      <c r="DE21" s="1487">
        <f>'Bakery Recipe Per Item'!U21*'Bakery Recipe Calculation'!DE7</f>
        <v>0</v>
      </c>
      <c r="DF21" s="1488">
        <f>'Bakery Recipe Per Item'!V21*'Bakery Recipe Calculation'!DF7</f>
        <v>0</v>
      </c>
      <c r="DG21" s="1488">
        <f>'Bakery Recipe Per Item'!W21*'Bakery Recipe Calculation'!DG7</f>
        <v>0</v>
      </c>
      <c r="DH21" s="1489">
        <f>'Bakery Recipe Per Item'!X21*'Bakery Recipe Calculation'!DH7</f>
        <v>0</v>
      </c>
      <c r="DI21" s="822">
        <f>'Bakery Recipe Per Item'!Y21*'Bakery Recipe Calculation'!DI7</f>
        <v>0</v>
      </c>
      <c r="DJ21" s="822">
        <f>'Bakery Recipe Per Item'!Z21*'Bakery Recipe Calculation'!DJ7</f>
        <v>0</v>
      </c>
      <c r="DK21" s="822">
        <f>'Bakery Recipe Per Item'!I21*'Bakery Recipe Calculation'!DK7</f>
        <v>0</v>
      </c>
      <c r="DL21" s="822">
        <f>'Bakery Recipe Per Item'!AD21*'Bakery Recipe Calculation'!DL7</f>
        <v>0</v>
      </c>
      <c r="DM21" s="822">
        <f>'Bakery Recipe Per Item'!N21*'Bakery Recipe Calculation'!DM7</f>
        <v>0</v>
      </c>
      <c r="DN21" s="822">
        <f>'Bakery Recipe Per Item'!P21*'Bakery Recipe Calculation'!DN7</f>
        <v>0</v>
      </c>
      <c r="DO21" s="822">
        <f>'Bakery Recipe Per Item'!Q21*'Bakery Recipe Calculation'!DO7</f>
        <v>0</v>
      </c>
      <c r="DP21" s="355"/>
      <c r="DQ21" s="368">
        <f>'Bakery Recipe Per Item'!O21*'Bakery Recipe Calculation'!DQ7</f>
        <v>0</v>
      </c>
      <c r="DR21" s="368">
        <f>'Bakery Recipe Per Item'!R21*'Bakery Recipe Calculation'!DR7</f>
        <v>0</v>
      </c>
      <c r="DS21" s="368">
        <f>'Bakery Recipe Per Item'!S21*'Bakery Recipe Calculation'!DS7</f>
        <v>0</v>
      </c>
      <c r="DT21" s="819">
        <f>'Bakery Recipe Per Item'!T21*'Bakery Recipe Calculation'!DT7</f>
        <v>0</v>
      </c>
      <c r="DU21" s="1487">
        <f>'Bakery Recipe Per Item'!U21*'Bakery Recipe Calculation'!DU7</f>
        <v>0</v>
      </c>
      <c r="DV21" s="1488">
        <f>'Bakery Recipe Per Item'!AJ21*'Bakery Recipe Calculation'!DV20</f>
        <v>0</v>
      </c>
      <c r="DW21" s="1488">
        <f>'Bakery Recipe Per Item'!AK21*'Bakery Recipe Calculation'!DW20</f>
        <v>0</v>
      </c>
      <c r="DX21" s="1489">
        <f>'Bakery Recipe Per Item'!AL21*'Bakery Recipe Calculation'!DX20</f>
        <v>0</v>
      </c>
      <c r="DY21" s="822">
        <f>'Bakery Recipe Per Item'!Y21*'Bakery Recipe Calculation'!DY7</f>
        <v>0</v>
      </c>
      <c r="DZ21" s="822">
        <f>'Bakery Recipe Per Item'!Z21*'Bakery Recipe Calculation'!DZ7</f>
        <v>0</v>
      </c>
      <c r="EA21" s="822">
        <f>'Bakery Recipe Per Item'!AD21*'Bakery Recipe Calculation'!EA7</f>
        <v>0</v>
      </c>
      <c r="EB21" s="822">
        <f>'Bakery Recipe Per Item'!N21*'Bakery Recipe Calculation'!EB7</f>
        <v>0</v>
      </c>
      <c r="EC21" s="822">
        <f>'Bakery Recipe Per Item'!P21*'Bakery Recipe Calculation'!EC7</f>
        <v>0</v>
      </c>
      <c r="ED21" s="822">
        <f>'Bakery Recipe Per Item'!Q21*'Bakery Recipe Calculation'!ED7</f>
        <v>0</v>
      </c>
      <c r="EE21" s="355"/>
    </row>
    <row r="22" spans="1:135" ht="18" customHeight="1" x14ac:dyDescent="0.25">
      <c r="A22" s="355"/>
      <c r="B22" s="351" t="str">
        <f>'Bakery Recipe for Stores'!B22</f>
        <v>Seeni Sambol</v>
      </c>
      <c r="C22" s="368">
        <f>'Bakery Recipe Per Item'!C22*'Bakery Recipe Calculation'!C7</f>
        <v>0</v>
      </c>
      <c r="D22" s="368">
        <f>'Bakery Recipe Per Item'!D22*'Bakery Recipe Calculation'!D7</f>
        <v>0</v>
      </c>
      <c r="E22" s="368">
        <f>'Bakery Recipe Per Item'!E22*'Bakery Recipe Calculation'!E7</f>
        <v>0</v>
      </c>
      <c r="F22" s="368">
        <f>'Bakery Recipe Per Item'!F22*'Bakery Recipe Calculation'!F7</f>
        <v>0</v>
      </c>
      <c r="G22" s="368">
        <f>'Bakery Recipe Per Item'!G22*'Bakery Recipe Calculation'!G7</f>
        <v>0</v>
      </c>
      <c r="H22" s="368">
        <f>'Bakery Recipe Per Item'!H22*'Bakery Recipe Calculation'!H7</f>
        <v>0</v>
      </c>
      <c r="I22" s="368">
        <f>'Bakery Recipe Per Item'!AF22*'Bakery Recipe Calculation'!I7</f>
        <v>0</v>
      </c>
      <c r="J22" s="368">
        <f>'Bakery Recipe Per Item'!I22*'Bakery Recipe Calculation'!J7</f>
        <v>0</v>
      </c>
      <c r="K22" s="368">
        <f>'Bakery Recipe Per Item'!J22*'Bakery Recipe Calculation'!K7</f>
        <v>0</v>
      </c>
      <c r="L22" s="368">
        <f>'Bakery Recipe Per Item'!K22*'Bakery Recipe Calculation'!L7</f>
        <v>0</v>
      </c>
      <c r="M22" s="368">
        <f>'Bakery Recipe Per Item'!L22*'Bakery Recipe Calculation'!M7</f>
        <v>0</v>
      </c>
      <c r="N22" s="368">
        <f>'Bakery Recipe Per Item'!M22*'Bakery Recipe Calculation'!N7</f>
        <v>0</v>
      </c>
      <c r="O22" s="368">
        <f>'Bakery Recipe Per Item'!AC22*'Bakery Recipe Calculation'!O7</f>
        <v>0</v>
      </c>
      <c r="P22" s="368">
        <f>'Bakery Recipe Per Item'!N22*'Bakery Recipe Calculation'!P7</f>
        <v>0</v>
      </c>
      <c r="Q22" s="368">
        <f>'Bakery Recipe Per Item'!O22*'Bakery Recipe Calculation'!Q7</f>
        <v>0</v>
      </c>
      <c r="R22" s="368">
        <f>'Bakery Recipe Per Item'!P22*'Bakery Recipe Calculation'!R7</f>
        <v>0</v>
      </c>
      <c r="S22" s="368">
        <f>'Bakery Recipe Per Item'!Q22*'Bakery Recipe Calculation'!S7</f>
        <v>0</v>
      </c>
      <c r="T22" s="368">
        <f>'Bakery Recipe Per Item'!R22*'Bakery Recipe Calculation'!T7</f>
        <v>0</v>
      </c>
      <c r="U22" s="819">
        <f>'Bakery Recipe Per Item'!S22*'Bakery Recipe Calculation'!U7</f>
        <v>0</v>
      </c>
      <c r="V22" s="819">
        <f>'Bakery Recipe Per Item'!T22*'Bakery Recipe Calculation'!V7</f>
        <v>0</v>
      </c>
      <c r="W22" s="1496">
        <f>'Bakery Recipe Per Item'!U22*'Bakery Recipe Calculation'!W7</f>
        <v>0</v>
      </c>
      <c r="X22" s="1497"/>
      <c r="Y22" s="1497"/>
      <c r="Z22" s="1498"/>
      <c r="AA22" s="822">
        <f>'Bakery Recipe Per Item'!Y22*'Bakery Recipe Calculation'!AA7</f>
        <v>0</v>
      </c>
      <c r="AB22" s="822">
        <f>'Bakery Recipe Per Item'!Z22*'Bakery Recipe Calculation'!AB7</f>
        <v>0</v>
      </c>
      <c r="AC22" s="822">
        <f>'Bakery Recipe Per Item'!AE22*'Bakery Recipe Calculation'!AC7</f>
        <v>0</v>
      </c>
      <c r="AD22" s="822">
        <f>'Bakery Recipe Per Item'!I22*'Bakery Recipe Calculation'!AD7</f>
        <v>0</v>
      </c>
      <c r="AE22" s="822">
        <f>'Bakery Recipe Per Item'!AD22*'Bakery Recipe Calculation'!AE7</f>
        <v>0</v>
      </c>
      <c r="AF22" s="368">
        <f>'Bakery Recipe Per Item'!AA22*'Bakery Recipe Calculation'!AF7</f>
        <v>0</v>
      </c>
      <c r="AG22" s="368">
        <f>'Bakery Recipe Per Item'!N22*'Bakery Recipe Calculation'!AG7</f>
        <v>0</v>
      </c>
      <c r="AH22" s="368">
        <f>'Bakery Recipe Per Item'!O22*'Bakery Recipe Calculation'!AH7</f>
        <v>0</v>
      </c>
      <c r="AI22" s="368">
        <f>'Bakery Recipe Per Item'!P22*'Bakery Recipe Calculation'!AI7</f>
        <v>0</v>
      </c>
      <c r="AJ22" s="368">
        <f>'Bakery Recipe Per Item'!Q22*'Bakery Recipe Calculation'!AJ7</f>
        <v>0</v>
      </c>
      <c r="AK22" s="368">
        <f>'Bakery Recipe Per Item'!R22*'Bakery Recipe Calculation'!AK7</f>
        <v>0</v>
      </c>
      <c r="AL22" s="368">
        <f>'Bakery Recipe Per Item'!S22*'Bakery Recipe Calculation'!AL7</f>
        <v>0</v>
      </c>
      <c r="AM22" s="819">
        <f>'Bakery Recipe Per Item'!T22*'Bakery Recipe Calculation'!AM7</f>
        <v>0</v>
      </c>
      <c r="AN22" s="1496">
        <f>'Bakery Recipe Per Item'!U22*'Bakery Recipe Calculation'!AN7</f>
        <v>0</v>
      </c>
      <c r="AO22" s="1497"/>
      <c r="AP22" s="1497"/>
      <c r="AQ22" s="1498"/>
      <c r="AR22" s="822">
        <f>'Bakery Recipe Per Item'!Y22*'Bakery Recipe Calculation'!AR7</f>
        <v>0</v>
      </c>
      <c r="AS22" s="822">
        <f>'Bakery Recipe Per Item'!Z22*'Bakery Recipe Calculation'!AS7</f>
        <v>0</v>
      </c>
      <c r="AT22" s="822">
        <f>'Bakery Recipe Per Item'!AE22*'Bakery Recipe Calculation'!AT7</f>
        <v>0</v>
      </c>
      <c r="AU22" s="822">
        <f>'Bakery Recipe Per Item'!I22*'Bakery Recipe Calculation'!AU7</f>
        <v>0</v>
      </c>
      <c r="AV22" s="822">
        <f>'Bakery Recipe Per Item'!AD22*'Bakery Recipe Calculation'!AV7</f>
        <v>0</v>
      </c>
      <c r="AW22" s="368">
        <f>'Bakery Recipe Per Item'!N22*'Bakery Recipe Calculation'!AW7</f>
        <v>0</v>
      </c>
      <c r="AX22" s="368">
        <f>'Bakery Recipe Per Item'!O22*'Bakery Recipe Calculation'!AX7</f>
        <v>0</v>
      </c>
      <c r="AY22" s="368">
        <f>'Bakery Recipe Per Item'!P22*'Bakery Recipe Calculation'!AY7</f>
        <v>0</v>
      </c>
      <c r="AZ22" s="368">
        <f>'Bakery Recipe Per Item'!Q22*'Bakery Recipe Calculation'!AZ7</f>
        <v>0</v>
      </c>
      <c r="BA22" s="368">
        <f>'Bakery Recipe Per Item'!R22*'Bakery Recipe Calculation'!BA7</f>
        <v>0</v>
      </c>
      <c r="BB22" s="368">
        <f>'Bakery Recipe Per Item'!S22*'Bakery Recipe Calculation'!BB7</f>
        <v>0</v>
      </c>
      <c r="BC22" s="819">
        <f>'Bakery Recipe Per Item'!T22*'Bakery Recipe Calculation'!BC7</f>
        <v>0</v>
      </c>
      <c r="BD22" s="1496">
        <f>'Bakery Recipe Per Item'!U22*'Bakery Recipe Calculation'!BD7</f>
        <v>0</v>
      </c>
      <c r="BE22" s="1497"/>
      <c r="BF22" s="1497"/>
      <c r="BG22" s="1498"/>
      <c r="BH22" s="822">
        <f>'Bakery Recipe Per Item'!Y22*'Bakery Recipe Calculation'!BH7</f>
        <v>0</v>
      </c>
      <c r="BI22" s="822">
        <f>'Bakery Recipe Per Item'!Z22*'Bakery Recipe Calculation'!BI7</f>
        <v>0</v>
      </c>
      <c r="BJ22" s="822">
        <f>'Bakery Recipe Per Item'!AE22*'Bakery Recipe Calculation'!BJ7</f>
        <v>0</v>
      </c>
      <c r="BK22" s="822">
        <f>'Bakery Recipe Per Item'!I22*'Bakery Recipe Calculation'!BK7</f>
        <v>0</v>
      </c>
      <c r="BL22" s="822">
        <f>'Bakery Recipe Per Item'!AD22*'Bakery Recipe Calculation'!BL7</f>
        <v>0</v>
      </c>
      <c r="BM22" s="368">
        <f>'Bakery Recipe Per Item'!N22*'Bakery Recipe Calculation'!BM7</f>
        <v>0</v>
      </c>
      <c r="BN22" s="368">
        <f>'Bakery Recipe Per Item'!O22*'Bakery Recipe Calculation'!BN7</f>
        <v>0</v>
      </c>
      <c r="BO22" s="368">
        <f>'Bakery Recipe Per Item'!P22*'Bakery Recipe Calculation'!BO7</f>
        <v>0</v>
      </c>
      <c r="BP22" s="368">
        <f>'Bakery Recipe Per Item'!Q22*'Bakery Recipe Calculation'!BP7</f>
        <v>0</v>
      </c>
      <c r="BQ22" s="368">
        <f>'Bakery Recipe Per Item'!AD22*'Bakery Recipe Calculation'!BQ7</f>
        <v>0</v>
      </c>
      <c r="BR22" s="368">
        <f>'Bakery Recipe Per Item'!R22*'Bakery Recipe Calculation'!BR7</f>
        <v>0</v>
      </c>
      <c r="BS22" s="368">
        <f>'Bakery Recipe Per Item'!S22*'Bakery Recipe Calculation'!BS7</f>
        <v>0</v>
      </c>
      <c r="BT22" s="819">
        <f>'Bakery Recipe Per Item'!T22*'Bakery Recipe Calculation'!BT7</f>
        <v>0</v>
      </c>
      <c r="BU22" s="1496">
        <f>'Bakery Recipe Per Item'!U22*'Bakery Recipe Calculation'!BU7</f>
        <v>0</v>
      </c>
      <c r="BV22" s="1497"/>
      <c r="BW22" s="1497"/>
      <c r="BX22" s="1498"/>
      <c r="BY22" s="822">
        <f>'Bakery Recipe Per Item'!Y22*'Bakery Recipe Calculation'!BY7</f>
        <v>0</v>
      </c>
      <c r="BZ22" s="822">
        <f>'Bakery Recipe Per Item'!Z22*'Bakery Recipe Calculation'!BZ7</f>
        <v>0</v>
      </c>
      <c r="CA22" s="822">
        <f>'Bakery Recipe Per Item'!AE22*'Bakery Recipe Calculation'!CA7</f>
        <v>0</v>
      </c>
      <c r="CB22" s="822">
        <f>'Bakery Recipe Per Item'!I22*'Bakery Recipe Calculation'!CB7</f>
        <v>0</v>
      </c>
      <c r="CC22" s="822">
        <f>'Bakery Recipe Per Item'!AD22*'Bakery Recipe Calculation'!CC7</f>
        <v>0</v>
      </c>
      <c r="CD22" s="368"/>
      <c r="CE22" s="368"/>
      <c r="CF22" s="368"/>
      <c r="CG22" s="368"/>
      <c r="CH22" s="368"/>
      <c r="CI22" s="368"/>
      <c r="CJ22" s="355"/>
      <c r="CK22" s="368">
        <f>'Bakery Recipe Per Item'!O22*'Bakery Recipe Calculation'!CK7</f>
        <v>0</v>
      </c>
      <c r="CL22" s="368">
        <f>'Bakery Recipe Per Item'!R22*'Bakery Recipe Calculation'!CL7</f>
        <v>0</v>
      </c>
      <c r="CM22" s="368">
        <f>'Bakery Recipe Per Item'!S22*'Bakery Recipe Calculation'!CM7</f>
        <v>0</v>
      </c>
      <c r="CN22" s="819">
        <f>'Bakery Recipe Per Item'!T22*'Bakery Recipe Calculation'!CN7</f>
        <v>0</v>
      </c>
      <c r="CO22" s="1487">
        <f>'Bakery Recipe Per Item'!U22*'Bakery Recipe Calculation'!CO7</f>
        <v>0</v>
      </c>
      <c r="CP22" s="1488"/>
      <c r="CQ22" s="1488"/>
      <c r="CR22" s="1489"/>
      <c r="CS22" s="822">
        <f>'Bakery Recipe Per Item'!Y22*'Bakery Recipe Calculation'!CS7</f>
        <v>0</v>
      </c>
      <c r="CT22" s="822">
        <f>'Bakery Recipe Per Item'!Z22*'Bakery Recipe Calculation'!CT7</f>
        <v>0</v>
      </c>
      <c r="CU22" s="822">
        <f>'Bakery Recipe Per Item'!I22*'Bakery Recipe Calculation'!CU7</f>
        <v>0</v>
      </c>
      <c r="CV22" s="822">
        <f>'Bakery Recipe Per Item'!AD22*'Bakery Recipe Calculation'!CV7</f>
        <v>0</v>
      </c>
      <c r="CW22" s="822">
        <f>'Bakery Recipe Per Item'!N22*'Bakery Recipe Calculation'!CW7</f>
        <v>0</v>
      </c>
      <c r="CX22" s="822">
        <f>'Bakery Recipe Per Item'!P22*'Bakery Recipe Calculation'!CX7</f>
        <v>0</v>
      </c>
      <c r="CY22" s="822">
        <f>'Bakery Recipe Per Item'!Q22*'Bakery Recipe Calculation'!CY7</f>
        <v>0</v>
      </c>
      <c r="CZ22" s="355"/>
      <c r="DA22" s="368">
        <f>'Bakery Recipe Per Item'!O22*'Bakery Recipe Calculation'!DA7</f>
        <v>0</v>
      </c>
      <c r="DB22" s="368">
        <f>'Bakery Recipe Per Item'!R22*'Bakery Recipe Calculation'!DB7</f>
        <v>0</v>
      </c>
      <c r="DC22" s="368">
        <f>'Bakery Recipe Per Item'!S22*'Bakery Recipe Calculation'!DC7</f>
        <v>0</v>
      </c>
      <c r="DD22" s="819">
        <f>'Bakery Recipe Per Item'!T22*'Bakery Recipe Calculation'!DD7</f>
        <v>0</v>
      </c>
      <c r="DE22" s="1487">
        <f>'Bakery Recipe Per Item'!U22*'Bakery Recipe Calculation'!DE7</f>
        <v>0</v>
      </c>
      <c r="DF22" s="1488">
        <f>'Bakery Recipe Per Item'!V22*'Bakery Recipe Calculation'!DF8</f>
        <v>0</v>
      </c>
      <c r="DG22" s="1488">
        <f>'Bakery Recipe Per Item'!W22*'Bakery Recipe Calculation'!DG8</f>
        <v>0</v>
      </c>
      <c r="DH22" s="1489">
        <f>'Bakery Recipe Per Item'!X22*'Bakery Recipe Calculation'!DH8</f>
        <v>0</v>
      </c>
      <c r="DI22" s="822">
        <f>'Bakery Recipe Per Item'!Y22*'Bakery Recipe Calculation'!DI7</f>
        <v>0</v>
      </c>
      <c r="DJ22" s="822">
        <f>'Bakery Recipe Per Item'!Z22*'Bakery Recipe Calculation'!DJ7</f>
        <v>0</v>
      </c>
      <c r="DK22" s="822">
        <f>'Bakery Recipe Per Item'!I22*'Bakery Recipe Calculation'!DK7</f>
        <v>0</v>
      </c>
      <c r="DL22" s="822">
        <f>'Bakery Recipe Per Item'!AD22*'Bakery Recipe Calculation'!DL7</f>
        <v>0</v>
      </c>
      <c r="DM22" s="822">
        <f>'Bakery Recipe Per Item'!N22*'Bakery Recipe Calculation'!DM7</f>
        <v>0</v>
      </c>
      <c r="DN22" s="822">
        <f>'Bakery Recipe Per Item'!P22*'Bakery Recipe Calculation'!DN7</f>
        <v>0</v>
      </c>
      <c r="DO22" s="822">
        <f>'Bakery Recipe Per Item'!Q22*'Bakery Recipe Calculation'!DO7</f>
        <v>0</v>
      </c>
      <c r="DP22" s="355"/>
      <c r="DQ22" s="367">
        <f>'Bakery Recipe Per Item'!O22*'Bakery Recipe Calculation'!DQ7</f>
        <v>0</v>
      </c>
      <c r="DR22" s="367">
        <f>'Bakery Recipe Per Item'!R22*'Bakery Recipe Calculation'!DR7</f>
        <v>0</v>
      </c>
      <c r="DS22" s="367">
        <f>'Bakery Recipe Per Item'!S22*'Bakery Recipe Calculation'!DS7</f>
        <v>0</v>
      </c>
      <c r="DT22" s="818">
        <f>'Bakery Recipe Per Item'!T22*'Bakery Recipe Calculation'!DT7</f>
        <v>0</v>
      </c>
      <c r="DU22" s="1484">
        <f>'Bakery Recipe Per Item'!U22*'Bakery Recipe Calculation'!DU7</f>
        <v>0</v>
      </c>
      <c r="DV22" s="1485">
        <f>'Bakery Recipe Per Item'!AJ22*'Bakery Recipe Calculation'!DV21</f>
        <v>0</v>
      </c>
      <c r="DW22" s="1485">
        <f>'Bakery Recipe Per Item'!AK22*'Bakery Recipe Calculation'!DW21</f>
        <v>0</v>
      </c>
      <c r="DX22" s="1486">
        <f>'Bakery Recipe Per Item'!AL22*'Bakery Recipe Calculation'!DX21</f>
        <v>0</v>
      </c>
      <c r="DY22" s="821">
        <f>'Bakery Recipe Per Item'!Y22*'Bakery Recipe Calculation'!DY7</f>
        <v>0</v>
      </c>
      <c r="DZ22" s="821">
        <f>'Bakery Recipe Per Item'!Z22*'Bakery Recipe Calculation'!DZ7</f>
        <v>0</v>
      </c>
      <c r="EA22" s="821">
        <f>'Bakery Recipe Per Item'!AD22*'Bakery Recipe Calculation'!EA7</f>
        <v>0</v>
      </c>
      <c r="EB22" s="822">
        <f>'Bakery Recipe Per Item'!N22*'Bakery Recipe Calculation'!EB7</f>
        <v>0</v>
      </c>
      <c r="EC22" s="822">
        <f>'Bakery Recipe Per Item'!P22*'Bakery Recipe Calculation'!EC7</f>
        <v>0</v>
      </c>
      <c r="ED22" s="822">
        <f>'Bakery Recipe Per Item'!Q22*'Bakery Recipe Calculation'!ED7</f>
        <v>0</v>
      </c>
      <c r="EE22" s="355"/>
    </row>
    <row r="23" spans="1:135" ht="18" customHeight="1" x14ac:dyDescent="0.25">
      <c r="A23" s="355"/>
      <c r="B23" s="347" t="str">
        <f>'Bakery Recipe for Stores'!B23</f>
        <v>Crystal Sugar</v>
      </c>
      <c r="C23" s="367">
        <f>'Bakery Recipe Per Item'!C23*'Bakery Recipe Calculation'!C7</f>
        <v>0</v>
      </c>
      <c r="D23" s="367">
        <f>'Bakery Recipe Per Item'!D23*'Bakery Recipe Calculation'!D7</f>
        <v>0</v>
      </c>
      <c r="E23" s="367">
        <f>'Bakery Recipe Per Item'!E23*'Bakery Recipe Calculation'!E7</f>
        <v>0</v>
      </c>
      <c r="F23" s="367">
        <f>'Bakery Recipe Per Item'!F23*'Bakery Recipe Calculation'!F7</f>
        <v>0</v>
      </c>
      <c r="G23" s="367">
        <f>'Bakery Recipe Per Item'!G23*'Bakery Recipe Calculation'!G7</f>
        <v>0</v>
      </c>
      <c r="H23" s="367">
        <f>'Bakery Recipe Per Item'!H23*'Bakery Recipe Calculation'!H7</f>
        <v>0</v>
      </c>
      <c r="I23" s="367">
        <f>'Bakery Recipe Per Item'!AF23*'Bakery Recipe Calculation'!I7</f>
        <v>0</v>
      </c>
      <c r="J23" s="367">
        <f>'Bakery Recipe Per Item'!I23*'Bakery Recipe Calculation'!J7</f>
        <v>0</v>
      </c>
      <c r="K23" s="367">
        <f>'Bakery Recipe Per Item'!J23*'Bakery Recipe Calculation'!K7</f>
        <v>0</v>
      </c>
      <c r="L23" s="367">
        <f>'Bakery Recipe Per Item'!K23*'Bakery Recipe Calculation'!L7</f>
        <v>0</v>
      </c>
      <c r="M23" s="367">
        <f>'Bakery Recipe Per Item'!L23*'Bakery Recipe Calculation'!M7</f>
        <v>0</v>
      </c>
      <c r="N23" s="367">
        <f>'Bakery Recipe Per Item'!M23*'Bakery Recipe Calculation'!N7</f>
        <v>522</v>
      </c>
      <c r="O23" s="367">
        <f>'Bakery Recipe Per Item'!AC23*'Bakery Recipe Calculation'!O7</f>
        <v>0</v>
      </c>
      <c r="P23" s="367">
        <f>'Bakery Recipe Per Item'!N23*'Bakery Recipe Calculation'!P7</f>
        <v>0</v>
      </c>
      <c r="Q23" s="367">
        <f>'Bakery Recipe Per Item'!O23*'Bakery Recipe Calculation'!Q7</f>
        <v>0</v>
      </c>
      <c r="R23" s="367">
        <f>'Bakery Recipe Per Item'!P23*'Bakery Recipe Calculation'!R7</f>
        <v>0</v>
      </c>
      <c r="S23" s="367">
        <f>'Bakery Recipe Per Item'!Q23*'Bakery Recipe Calculation'!S7</f>
        <v>0</v>
      </c>
      <c r="T23" s="367">
        <f>'Bakery Recipe Per Item'!R23*'Bakery Recipe Calculation'!T7</f>
        <v>0</v>
      </c>
      <c r="U23" s="818">
        <f>'Bakery Recipe Per Item'!S23*'Bakery Recipe Calculation'!U7</f>
        <v>0</v>
      </c>
      <c r="V23" s="818">
        <f>'Bakery Recipe Per Item'!T23*'Bakery Recipe Calculation'!V7</f>
        <v>0</v>
      </c>
      <c r="W23" s="1499">
        <f>'Bakery Recipe Per Item'!U23*'Bakery Recipe Calculation'!W7</f>
        <v>0</v>
      </c>
      <c r="X23" s="1500"/>
      <c r="Y23" s="1500"/>
      <c r="Z23" s="1501"/>
      <c r="AA23" s="821">
        <f>'Bakery Recipe Per Item'!Y23*'Bakery Recipe Calculation'!AA7</f>
        <v>0</v>
      </c>
      <c r="AB23" s="821">
        <f>'Bakery Recipe Per Item'!Z23*'Bakery Recipe Calculation'!AB7</f>
        <v>0</v>
      </c>
      <c r="AC23" s="821">
        <f>'Bakery Recipe Per Item'!AE23*'Bakery Recipe Calculation'!AC7</f>
        <v>0</v>
      </c>
      <c r="AD23" s="821">
        <f>'Bakery Recipe Per Item'!I23*'Bakery Recipe Calculation'!AD7</f>
        <v>0</v>
      </c>
      <c r="AE23" s="821">
        <f>'Bakery Recipe Per Item'!AD23*'Bakery Recipe Calculation'!AE7</f>
        <v>0</v>
      </c>
      <c r="AF23" s="367">
        <f>'Bakery Recipe Per Item'!AA23*'Bakery Recipe Calculation'!AF7</f>
        <v>0</v>
      </c>
      <c r="AG23" s="367">
        <f>'Bakery Recipe Per Item'!N23*'Bakery Recipe Calculation'!AG7</f>
        <v>0</v>
      </c>
      <c r="AH23" s="367">
        <f>'Bakery Recipe Per Item'!O23*'Bakery Recipe Calculation'!AH7</f>
        <v>0</v>
      </c>
      <c r="AI23" s="367">
        <f>'Bakery Recipe Per Item'!P23*'Bakery Recipe Calculation'!AI7</f>
        <v>0</v>
      </c>
      <c r="AJ23" s="367">
        <f>'Bakery Recipe Per Item'!Q23*'Bakery Recipe Calculation'!AJ7</f>
        <v>0</v>
      </c>
      <c r="AK23" s="367">
        <f>'Bakery Recipe Per Item'!R23*'Bakery Recipe Calculation'!AK7</f>
        <v>0</v>
      </c>
      <c r="AL23" s="367">
        <f>'Bakery Recipe Per Item'!S23*'Bakery Recipe Calculation'!AL7</f>
        <v>0</v>
      </c>
      <c r="AM23" s="818">
        <f>'Bakery Recipe Per Item'!T23*'Bakery Recipe Calculation'!AM7</f>
        <v>0</v>
      </c>
      <c r="AN23" s="1499">
        <f>'Bakery Recipe Per Item'!U23*'Bakery Recipe Calculation'!AN7</f>
        <v>0</v>
      </c>
      <c r="AO23" s="1500"/>
      <c r="AP23" s="1500"/>
      <c r="AQ23" s="1501"/>
      <c r="AR23" s="821">
        <f>'Bakery Recipe Per Item'!Y23*'Bakery Recipe Calculation'!AR7</f>
        <v>0</v>
      </c>
      <c r="AS23" s="821">
        <f>'Bakery Recipe Per Item'!Z23*'Bakery Recipe Calculation'!AS7</f>
        <v>0</v>
      </c>
      <c r="AT23" s="821">
        <f>'Bakery Recipe Per Item'!AE23*'Bakery Recipe Calculation'!AT7</f>
        <v>0</v>
      </c>
      <c r="AU23" s="821">
        <f>'Bakery Recipe Per Item'!I23*'Bakery Recipe Calculation'!AU7</f>
        <v>0</v>
      </c>
      <c r="AV23" s="821">
        <f>'Bakery Recipe Per Item'!AD23*'Bakery Recipe Calculation'!AV7</f>
        <v>0</v>
      </c>
      <c r="AW23" s="367">
        <f>'Bakery Recipe Per Item'!N23*'Bakery Recipe Calculation'!AW7</f>
        <v>0</v>
      </c>
      <c r="AX23" s="367">
        <f>'Bakery Recipe Per Item'!O23*'Bakery Recipe Calculation'!AX7</f>
        <v>0</v>
      </c>
      <c r="AY23" s="367">
        <f>'Bakery Recipe Per Item'!P23*'Bakery Recipe Calculation'!AY7</f>
        <v>0</v>
      </c>
      <c r="AZ23" s="367">
        <f>'Bakery Recipe Per Item'!Q23*'Bakery Recipe Calculation'!AZ7</f>
        <v>0</v>
      </c>
      <c r="BA23" s="367">
        <f>'Bakery Recipe Per Item'!R23*'Bakery Recipe Calculation'!BA7</f>
        <v>0</v>
      </c>
      <c r="BB23" s="367">
        <f>'Bakery Recipe Per Item'!S23*'Bakery Recipe Calculation'!BB7</f>
        <v>0</v>
      </c>
      <c r="BC23" s="818">
        <f>'Bakery Recipe Per Item'!T23*'Bakery Recipe Calculation'!BC7</f>
        <v>0</v>
      </c>
      <c r="BD23" s="1499">
        <f>'Bakery Recipe Per Item'!U23*'Bakery Recipe Calculation'!BD7</f>
        <v>0</v>
      </c>
      <c r="BE23" s="1500"/>
      <c r="BF23" s="1500"/>
      <c r="BG23" s="1501"/>
      <c r="BH23" s="821">
        <f>'Bakery Recipe Per Item'!Y23*'Bakery Recipe Calculation'!BH7</f>
        <v>0</v>
      </c>
      <c r="BI23" s="821">
        <f>'Bakery Recipe Per Item'!Z23*'Bakery Recipe Calculation'!BI7</f>
        <v>0</v>
      </c>
      <c r="BJ23" s="821">
        <f>'Bakery Recipe Per Item'!AE23*'Bakery Recipe Calculation'!BJ7</f>
        <v>0</v>
      </c>
      <c r="BK23" s="821">
        <f>'Bakery Recipe Per Item'!I23*'Bakery Recipe Calculation'!BK7</f>
        <v>0</v>
      </c>
      <c r="BL23" s="821">
        <f>'Bakery Recipe Per Item'!AD23*'Bakery Recipe Calculation'!BL7</f>
        <v>0</v>
      </c>
      <c r="BM23" s="367">
        <f>'Bakery Recipe Per Item'!N23*'Bakery Recipe Calculation'!BM7</f>
        <v>0</v>
      </c>
      <c r="BN23" s="367">
        <f>'Bakery Recipe Per Item'!O23*'Bakery Recipe Calculation'!BN7</f>
        <v>0</v>
      </c>
      <c r="BO23" s="367">
        <f>'Bakery Recipe Per Item'!P23*'Bakery Recipe Calculation'!BO7</f>
        <v>0</v>
      </c>
      <c r="BP23" s="367">
        <f>'Bakery Recipe Per Item'!Q23*'Bakery Recipe Calculation'!BP7</f>
        <v>0</v>
      </c>
      <c r="BQ23" s="367">
        <f>'Bakery Recipe Per Item'!AD23*'Bakery Recipe Calculation'!BQ7</f>
        <v>0</v>
      </c>
      <c r="BR23" s="367">
        <f>'Bakery Recipe Per Item'!R23*'Bakery Recipe Calculation'!BR7</f>
        <v>0</v>
      </c>
      <c r="BS23" s="367">
        <f>'Bakery Recipe Per Item'!S23*'Bakery Recipe Calculation'!BS7</f>
        <v>0</v>
      </c>
      <c r="BT23" s="818">
        <f>'Bakery Recipe Per Item'!T23*'Bakery Recipe Calculation'!BT7</f>
        <v>0</v>
      </c>
      <c r="BU23" s="1499">
        <f>'Bakery Recipe Per Item'!U23*'Bakery Recipe Calculation'!BU7</f>
        <v>0</v>
      </c>
      <c r="BV23" s="1500"/>
      <c r="BW23" s="1500"/>
      <c r="BX23" s="1501"/>
      <c r="BY23" s="821">
        <f>'Bakery Recipe Per Item'!Y23*'Bakery Recipe Calculation'!BY7</f>
        <v>0</v>
      </c>
      <c r="BZ23" s="821">
        <f>'Bakery Recipe Per Item'!Z23*'Bakery Recipe Calculation'!BZ7</f>
        <v>0</v>
      </c>
      <c r="CA23" s="821">
        <f>'Bakery Recipe Per Item'!AE23*'Bakery Recipe Calculation'!CA7</f>
        <v>0</v>
      </c>
      <c r="CB23" s="821">
        <f>'Bakery Recipe Per Item'!I23*'Bakery Recipe Calculation'!CB7</f>
        <v>0</v>
      </c>
      <c r="CC23" s="821">
        <f>'Bakery Recipe Per Item'!AD23*'Bakery Recipe Calculation'!CC7</f>
        <v>0</v>
      </c>
      <c r="CD23" s="367"/>
      <c r="CE23" s="367"/>
      <c r="CF23" s="367"/>
      <c r="CG23" s="367"/>
      <c r="CH23" s="367"/>
      <c r="CI23" s="367"/>
      <c r="CJ23" s="355"/>
      <c r="CK23" s="367">
        <f>'Bakery Recipe Per Item'!O23*'Bakery Recipe Calculation'!CK7</f>
        <v>0</v>
      </c>
      <c r="CL23" s="367">
        <f>'Bakery Recipe Per Item'!R23*'Bakery Recipe Calculation'!CL7</f>
        <v>0</v>
      </c>
      <c r="CM23" s="367">
        <f>'Bakery Recipe Per Item'!S23*'Bakery Recipe Calculation'!CM7</f>
        <v>0</v>
      </c>
      <c r="CN23" s="818">
        <f>'Bakery Recipe Per Item'!T23*'Bakery Recipe Calculation'!CN7</f>
        <v>0</v>
      </c>
      <c r="CO23" s="1484">
        <f>'Bakery Recipe Per Item'!U23*'Bakery Recipe Calculation'!CO7</f>
        <v>0</v>
      </c>
      <c r="CP23" s="1485"/>
      <c r="CQ23" s="1485"/>
      <c r="CR23" s="1486"/>
      <c r="CS23" s="821">
        <f>'Bakery Recipe Per Item'!Y23*'Bakery Recipe Calculation'!CS7</f>
        <v>0</v>
      </c>
      <c r="CT23" s="821">
        <f>'Bakery Recipe Per Item'!Z23*'Bakery Recipe Calculation'!CT7</f>
        <v>0</v>
      </c>
      <c r="CU23" s="821">
        <f>'Bakery Recipe Per Item'!I23*'Bakery Recipe Calculation'!CU7</f>
        <v>0</v>
      </c>
      <c r="CV23" s="821">
        <f>'Bakery Recipe Per Item'!AD23*'Bakery Recipe Calculation'!CV7</f>
        <v>0</v>
      </c>
      <c r="CW23" s="821">
        <f>'Bakery Recipe Per Item'!N23*'Bakery Recipe Calculation'!CW7</f>
        <v>0</v>
      </c>
      <c r="CX23" s="821">
        <f>'Bakery Recipe Per Item'!P23*'Bakery Recipe Calculation'!CX7</f>
        <v>0</v>
      </c>
      <c r="CY23" s="821">
        <f>'Bakery Recipe Per Item'!Q23*'Bakery Recipe Calculation'!CY7</f>
        <v>0</v>
      </c>
      <c r="CZ23" s="355"/>
      <c r="DA23" s="367">
        <f>'Bakery Recipe Per Item'!O23*'Bakery Recipe Calculation'!DA7</f>
        <v>0</v>
      </c>
      <c r="DB23" s="367">
        <f>'Bakery Recipe Per Item'!R23*'Bakery Recipe Calculation'!DB7</f>
        <v>0</v>
      </c>
      <c r="DC23" s="367">
        <f>'Bakery Recipe Per Item'!S23*'Bakery Recipe Calculation'!DC7</f>
        <v>0</v>
      </c>
      <c r="DD23" s="818">
        <f>'Bakery Recipe Per Item'!T23*'Bakery Recipe Calculation'!DD7</f>
        <v>0</v>
      </c>
      <c r="DE23" s="1484">
        <f>'Bakery Recipe Per Item'!U23*'Bakery Recipe Calculation'!DE7</f>
        <v>0</v>
      </c>
      <c r="DF23" s="1485">
        <f>'Bakery Recipe Per Item'!V23*'Bakery Recipe Calculation'!DF9</f>
        <v>0</v>
      </c>
      <c r="DG23" s="1485">
        <f>'Bakery Recipe Per Item'!W23*'Bakery Recipe Calculation'!DG9</f>
        <v>0</v>
      </c>
      <c r="DH23" s="1486">
        <f>'Bakery Recipe Per Item'!X23*'Bakery Recipe Calculation'!DH9</f>
        <v>0</v>
      </c>
      <c r="DI23" s="821">
        <f>'Bakery Recipe Per Item'!Y23*'Bakery Recipe Calculation'!DI7</f>
        <v>0</v>
      </c>
      <c r="DJ23" s="821">
        <f>'Bakery Recipe Per Item'!Z23*'Bakery Recipe Calculation'!DJ7</f>
        <v>0</v>
      </c>
      <c r="DK23" s="821">
        <f>'Bakery Recipe Per Item'!I23*'Bakery Recipe Calculation'!DK7</f>
        <v>0</v>
      </c>
      <c r="DL23" s="821">
        <f>'Bakery Recipe Per Item'!AD23*'Bakery Recipe Calculation'!DL7</f>
        <v>0</v>
      </c>
      <c r="DM23" s="821">
        <f>'Bakery Recipe Per Item'!N23*'Bakery Recipe Calculation'!DM7</f>
        <v>0</v>
      </c>
      <c r="DN23" s="821">
        <f>'Bakery Recipe Per Item'!P23*'Bakery Recipe Calculation'!DN7</f>
        <v>0</v>
      </c>
      <c r="DO23" s="821">
        <f>'Bakery Recipe Per Item'!Q23*'Bakery Recipe Calculation'!DO7</f>
        <v>0</v>
      </c>
      <c r="DP23" s="355"/>
      <c r="DQ23" s="367">
        <f>'Bakery Recipe Per Item'!O23*'Bakery Recipe Calculation'!DQ7</f>
        <v>0</v>
      </c>
      <c r="DR23" s="367">
        <f>'Bakery Recipe Per Item'!R23*'Bakery Recipe Calculation'!DR7</f>
        <v>0</v>
      </c>
      <c r="DS23" s="367">
        <f>'Bakery Recipe Per Item'!S23*'Bakery Recipe Calculation'!DS7</f>
        <v>0</v>
      </c>
      <c r="DT23" s="818">
        <f>'Bakery Recipe Per Item'!T23*'Bakery Recipe Calculation'!DT7</f>
        <v>0</v>
      </c>
      <c r="DU23" s="1484">
        <f>'Bakery Recipe Per Item'!U23*'Bakery Recipe Calculation'!DU7</f>
        <v>0</v>
      </c>
      <c r="DV23" s="1485">
        <f>'Bakery Recipe Per Item'!AJ23*'Bakery Recipe Calculation'!DV22</f>
        <v>0</v>
      </c>
      <c r="DW23" s="1485">
        <f>'Bakery Recipe Per Item'!AK23*'Bakery Recipe Calculation'!DW22</f>
        <v>0</v>
      </c>
      <c r="DX23" s="1486">
        <f>'Bakery Recipe Per Item'!AL23*'Bakery Recipe Calculation'!DX22</f>
        <v>0</v>
      </c>
      <c r="DY23" s="821">
        <f>'Bakery Recipe Per Item'!Y23*'Bakery Recipe Calculation'!DY7</f>
        <v>0</v>
      </c>
      <c r="DZ23" s="821">
        <f>'Bakery Recipe Per Item'!Z23*'Bakery Recipe Calculation'!DZ7</f>
        <v>0</v>
      </c>
      <c r="EA23" s="821">
        <f>'Bakery Recipe Per Item'!AD23*'Bakery Recipe Calculation'!EA7</f>
        <v>0</v>
      </c>
      <c r="EB23" s="821">
        <f>'Bakery Recipe Per Item'!N23*'Bakery Recipe Calculation'!EB7</f>
        <v>0</v>
      </c>
      <c r="EC23" s="821">
        <f>'Bakery Recipe Per Item'!P23*'Bakery Recipe Calculation'!EC7</f>
        <v>0</v>
      </c>
      <c r="ED23" s="821">
        <f>'Bakery Recipe Per Item'!Q23*'Bakery Recipe Calculation'!ED7</f>
        <v>0</v>
      </c>
      <c r="EE23" s="355"/>
    </row>
    <row r="24" spans="1:135" ht="18" customHeight="1" x14ac:dyDescent="0.25">
      <c r="A24" s="355"/>
      <c r="B24" s="347" t="str">
        <f>'Bakery Recipe for Stores'!B24</f>
        <v>Catering Sausages</v>
      </c>
      <c r="C24" s="367">
        <f>'Bakery Recipe Per Item'!C24*'Bakery Recipe Calculation'!C7</f>
        <v>0</v>
      </c>
      <c r="D24" s="367">
        <f>'Bakery Recipe Per Item'!D24*'Bakery Recipe Calculation'!D7</f>
        <v>0</v>
      </c>
      <c r="E24" s="367">
        <f>'Bakery Recipe Per Item'!E24*'Bakery Recipe Calculation'!E7</f>
        <v>0</v>
      </c>
      <c r="F24" s="367">
        <f>'Bakery Recipe Per Item'!F24*'Bakery Recipe Calculation'!F7</f>
        <v>0</v>
      </c>
      <c r="G24" s="367">
        <f>'Bakery Recipe Per Item'!G24*'Bakery Recipe Calculation'!G7</f>
        <v>0</v>
      </c>
      <c r="H24" s="367">
        <f>'Bakery Recipe Per Item'!H24*'Bakery Recipe Calculation'!H7</f>
        <v>0</v>
      </c>
      <c r="I24" s="367">
        <f>'Bakery Recipe Per Item'!AF24*'Bakery Recipe Calculation'!I7</f>
        <v>0</v>
      </c>
      <c r="J24" s="367">
        <f>'Bakery Recipe Per Item'!I24*'Bakery Recipe Calculation'!J7</f>
        <v>0</v>
      </c>
      <c r="K24" s="367">
        <f>'Bakery Recipe Per Item'!J24*'Bakery Recipe Calculation'!K7</f>
        <v>0</v>
      </c>
      <c r="L24" s="367">
        <f>'Bakery Recipe Per Item'!K24*'Bakery Recipe Calculation'!L7</f>
        <v>0</v>
      </c>
      <c r="M24" s="367">
        <f>'Bakery Recipe Per Item'!L24*'Bakery Recipe Calculation'!M7</f>
        <v>0</v>
      </c>
      <c r="N24" s="367">
        <f>'Bakery Recipe Per Item'!M24*'Bakery Recipe Calculation'!N7</f>
        <v>0</v>
      </c>
      <c r="O24" s="367">
        <f>'Bakery Recipe Per Item'!AC24*'Bakery Recipe Calculation'!O7</f>
        <v>0</v>
      </c>
      <c r="P24" s="367">
        <f>'Bakery Recipe Per Item'!N24*'Bakery Recipe Calculation'!P7</f>
        <v>0</v>
      </c>
      <c r="Q24" s="367">
        <f>'Bakery Recipe Per Item'!O24*'Bakery Recipe Calculation'!Q7</f>
        <v>0</v>
      </c>
      <c r="R24" s="367">
        <f>'Bakery Recipe Per Item'!P24*'Bakery Recipe Calculation'!R7</f>
        <v>0</v>
      </c>
      <c r="S24" s="367">
        <f>'Bakery Recipe Per Item'!Q24*'Bakery Recipe Calculation'!S7</f>
        <v>0</v>
      </c>
      <c r="T24" s="367">
        <f>'Bakery Recipe Per Item'!R24*'Bakery Recipe Calculation'!T7</f>
        <v>0</v>
      </c>
      <c r="U24" s="818">
        <f>'Bakery Recipe Per Item'!S24*'Bakery Recipe Calculation'!U7</f>
        <v>0</v>
      </c>
      <c r="V24" s="818">
        <f>'Bakery Recipe Per Item'!T24*'Bakery Recipe Calculation'!V7</f>
        <v>0</v>
      </c>
      <c r="W24" s="1499">
        <f>'Bakery Recipe Per Item'!U24*'Bakery Recipe Calculation'!W7</f>
        <v>0</v>
      </c>
      <c r="X24" s="1500"/>
      <c r="Y24" s="1500"/>
      <c r="Z24" s="1501"/>
      <c r="AA24" s="821">
        <f>'Bakery Recipe Per Item'!Y24*'Bakery Recipe Calculation'!AA7</f>
        <v>0</v>
      </c>
      <c r="AB24" s="821">
        <f>'Bakery Recipe Per Item'!Z24*'Bakery Recipe Calculation'!AB7</f>
        <v>0</v>
      </c>
      <c r="AC24" s="821">
        <f>'Bakery Recipe Per Item'!AE24*'Bakery Recipe Calculation'!AC7</f>
        <v>0</v>
      </c>
      <c r="AD24" s="821">
        <f>'Bakery Recipe Per Item'!I24*'Bakery Recipe Calculation'!AD7</f>
        <v>0</v>
      </c>
      <c r="AE24" s="821">
        <f>'Bakery Recipe Per Item'!AD24*'Bakery Recipe Calculation'!AE7</f>
        <v>0</v>
      </c>
      <c r="AF24" s="367">
        <f>'Bakery Recipe Per Item'!AA24*'Bakery Recipe Calculation'!AF7</f>
        <v>0</v>
      </c>
      <c r="AG24" s="367">
        <f>'Bakery Recipe Per Item'!N24*'Bakery Recipe Calculation'!AG7</f>
        <v>0</v>
      </c>
      <c r="AH24" s="367">
        <f>'Bakery Recipe Per Item'!O24*'Bakery Recipe Calculation'!AH7</f>
        <v>0</v>
      </c>
      <c r="AI24" s="367">
        <f>'Bakery Recipe Per Item'!P24*'Bakery Recipe Calculation'!AI7</f>
        <v>0</v>
      </c>
      <c r="AJ24" s="367">
        <f>'Bakery Recipe Per Item'!Q24*'Bakery Recipe Calculation'!AJ7</f>
        <v>0</v>
      </c>
      <c r="AK24" s="367">
        <f>'Bakery Recipe Per Item'!R24*'Bakery Recipe Calculation'!AK7</f>
        <v>0</v>
      </c>
      <c r="AL24" s="367">
        <f>'Bakery Recipe Per Item'!S24*'Bakery Recipe Calculation'!AL7</f>
        <v>0</v>
      </c>
      <c r="AM24" s="818">
        <f>'Bakery Recipe Per Item'!T24*'Bakery Recipe Calculation'!AM7</f>
        <v>0</v>
      </c>
      <c r="AN24" s="1499">
        <f>'Bakery Recipe Per Item'!U24*'Bakery Recipe Calculation'!AN7</f>
        <v>0</v>
      </c>
      <c r="AO24" s="1500"/>
      <c r="AP24" s="1500"/>
      <c r="AQ24" s="1501"/>
      <c r="AR24" s="821">
        <f>'Bakery Recipe Per Item'!Y24*'Bakery Recipe Calculation'!AR7</f>
        <v>0</v>
      </c>
      <c r="AS24" s="821">
        <f>'Bakery Recipe Per Item'!Z24*'Bakery Recipe Calculation'!AS7</f>
        <v>0</v>
      </c>
      <c r="AT24" s="821">
        <f>'Bakery Recipe Per Item'!AE24*'Bakery Recipe Calculation'!AT7</f>
        <v>0</v>
      </c>
      <c r="AU24" s="821">
        <f>'Bakery Recipe Per Item'!I24*'Bakery Recipe Calculation'!AU7</f>
        <v>0</v>
      </c>
      <c r="AV24" s="821">
        <f>'Bakery Recipe Per Item'!AD24*'Bakery Recipe Calculation'!AV7</f>
        <v>0</v>
      </c>
      <c r="AW24" s="367">
        <f>'Bakery Recipe Per Item'!N24*'Bakery Recipe Calculation'!AW7</f>
        <v>0</v>
      </c>
      <c r="AX24" s="367">
        <f>'Bakery Recipe Per Item'!O24*'Bakery Recipe Calculation'!AX7</f>
        <v>0</v>
      </c>
      <c r="AY24" s="367">
        <f>'Bakery Recipe Per Item'!P24*'Bakery Recipe Calculation'!AY7</f>
        <v>0</v>
      </c>
      <c r="AZ24" s="367">
        <f>'Bakery Recipe Per Item'!Q24*'Bakery Recipe Calculation'!AZ7</f>
        <v>0</v>
      </c>
      <c r="BA24" s="367">
        <f>'Bakery Recipe Per Item'!R24*'Bakery Recipe Calculation'!BA7</f>
        <v>0</v>
      </c>
      <c r="BB24" s="367">
        <f>'Bakery Recipe Per Item'!S24*'Bakery Recipe Calculation'!BB7</f>
        <v>0</v>
      </c>
      <c r="BC24" s="818">
        <f>'Bakery Recipe Per Item'!T24*'Bakery Recipe Calculation'!BC7</f>
        <v>0</v>
      </c>
      <c r="BD24" s="1499">
        <f>'Bakery Recipe Per Item'!U24*'Bakery Recipe Calculation'!BD7</f>
        <v>0</v>
      </c>
      <c r="BE24" s="1500"/>
      <c r="BF24" s="1500"/>
      <c r="BG24" s="1501"/>
      <c r="BH24" s="821">
        <f>'Bakery Recipe Per Item'!Y24*'Bakery Recipe Calculation'!BH7</f>
        <v>0</v>
      </c>
      <c r="BI24" s="821">
        <f>'Bakery Recipe Per Item'!Z24*'Bakery Recipe Calculation'!BI7</f>
        <v>0</v>
      </c>
      <c r="BJ24" s="821">
        <f>'Bakery Recipe Per Item'!AE24*'Bakery Recipe Calculation'!BJ7</f>
        <v>0</v>
      </c>
      <c r="BK24" s="821">
        <f>'Bakery Recipe Per Item'!I24*'Bakery Recipe Calculation'!BK7</f>
        <v>0</v>
      </c>
      <c r="BL24" s="821">
        <f>'Bakery Recipe Per Item'!AD24*'Bakery Recipe Calculation'!BL7</f>
        <v>0</v>
      </c>
      <c r="BM24" s="367">
        <f>'Bakery Recipe Per Item'!N24*'Bakery Recipe Calculation'!BM7</f>
        <v>0</v>
      </c>
      <c r="BN24" s="367">
        <f>'Bakery Recipe Per Item'!O24*'Bakery Recipe Calculation'!BN7</f>
        <v>0</v>
      </c>
      <c r="BO24" s="367">
        <f>'Bakery Recipe Per Item'!P24*'Bakery Recipe Calculation'!BO7</f>
        <v>0</v>
      </c>
      <c r="BP24" s="367">
        <f>'Bakery Recipe Per Item'!Q24*'Bakery Recipe Calculation'!BP7</f>
        <v>0</v>
      </c>
      <c r="BQ24" s="367">
        <f>'Bakery Recipe Per Item'!AD24*'Bakery Recipe Calculation'!BQ7</f>
        <v>0</v>
      </c>
      <c r="BR24" s="367">
        <f>'Bakery Recipe Per Item'!R24*'Bakery Recipe Calculation'!BR7</f>
        <v>0</v>
      </c>
      <c r="BS24" s="367">
        <f>'Bakery Recipe Per Item'!S24*'Bakery Recipe Calculation'!BS7</f>
        <v>0</v>
      </c>
      <c r="BT24" s="818">
        <f>'Bakery Recipe Per Item'!T24*'Bakery Recipe Calculation'!BT7</f>
        <v>0</v>
      </c>
      <c r="BU24" s="1499">
        <f>'Bakery Recipe Per Item'!U24*'Bakery Recipe Calculation'!BU7</f>
        <v>0</v>
      </c>
      <c r="BV24" s="1500"/>
      <c r="BW24" s="1500"/>
      <c r="BX24" s="1501"/>
      <c r="BY24" s="821">
        <f>'Bakery Recipe Per Item'!Y24*'Bakery Recipe Calculation'!BY7</f>
        <v>0</v>
      </c>
      <c r="BZ24" s="821">
        <f>'Bakery Recipe Per Item'!Z24*'Bakery Recipe Calculation'!BZ7</f>
        <v>0</v>
      </c>
      <c r="CA24" s="821">
        <f>'Bakery Recipe Per Item'!AE24*'Bakery Recipe Calculation'!CA7</f>
        <v>0</v>
      </c>
      <c r="CB24" s="821">
        <f>'Bakery Recipe Per Item'!I24*'Bakery Recipe Calculation'!CB7</f>
        <v>0</v>
      </c>
      <c r="CC24" s="821">
        <f>'Bakery Recipe Per Item'!AD24*'Bakery Recipe Calculation'!CC7</f>
        <v>0</v>
      </c>
      <c r="CD24" s="367"/>
      <c r="CE24" s="367"/>
      <c r="CF24" s="367"/>
      <c r="CG24" s="367"/>
      <c r="CH24" s="367"/>
      <c r="CI24" s="367"/>
      <c r="CJ24" s="355"/>
      <c r="CK24" s="367">
        <f>'Bakery Recipe Per Item'!O24*'Bakery Recipe Calculation'!CK7</f>
        <v>0</v>
      </c>
      <c r="CL24" s="367">
        <f>'Bakery Recipe Per Item'!R24*'Bakery Recipe Calculation'!CL7</f>
        <v>0</v>
      </c>
      <c r="CM24" s="367">
        <f>'Bakery Recipe Per Item'!S24*'Bakery Recipe Calculation'!CM7</f>
        <v>0</v>
      </c>
      <c r="CN24" s="818">
        <f>'Bakery Recipe Per Item'!T24*'Bakery Recipe Calculation'!CN7</f>
        <v>0</v>
      </c>
      <c r="CO24" s="1484">
        <f>'Bakery Recipe Per Item'!U24*'Bakery Recipe Calculation'!CO7</f>
        <v>0</v>
      </c>
      <c r="CP24" s="1485"/>
      <c r="CQ24" s="1485"/>
      <c r="CR24" s="1486"/>
      <c r="CS24" s="821">
        <f>'Bakery Recipe Per Item'!Y24*'Bakery Recipe Calculation'!CS7</f>
        <v>0</v>
      </c>
      <c r="CT24" s="821">
        <f>'Bakery Recipe Per Item'!Z24*'Bakery Recipe Calculation'!CT7</f>
        <v>0</v>
      </c>
      <c r="CU24" s="821">
        <f>'Bakery Recipe Per Item'!I24*'Bakery Recipe Calculation'!CU7</f>
        <v>0</v>
      </c>
      <c r="CV24" s="821">
        <f>'Bakery Recipe Per Item'!AD24*'Bakery Recipe Calculation'!CV7</f>
        <v>0</v>
      </c>
      <c r="CW24" s="821">
        <f>'Bakery Recipe Per Item'!N24*'Bakery Recipe Calculation'!CW7</f>
        <v>0</v>
      </c>
      <c r="CX24" s="821">
        <f>'Bakery Recipe Per Item'!P24*'Bakery Recipe Calculation'!CX7</f>
        <v>0</v>
      </c>
      <c r="CY24" s="821">
        <f>'Bakery Recipe Per Item'!Q24*'Bakery Recipe Calculation'!CY7</f>
        <v>0</v>
      </c>
      <c r="CZ24" s="355"/>
      <c r="DA24" s="367">
        <f>'Bakery Recipe Per Item'!O24*'Bakery Recipe Calculation'!DA7</f>
        <v>0</v>
      </c>
      <c r="DB24" s="367">
        <f>'Bakery Recipe Per Item'!R24*'Bakery Recipe Calculation'!DB7</f>
        <v>0</v>
      </c>
      <c r="DC24" s="367">
        <f>'Bakery Recipe Per Item'!S24*'Bakery Recipe Calculation'!DC7</f>
        <v>0</v>
      </c>
      <c r="DD24" s="818">
        <f>'Bakery Recipe Per Item'!T24*'Bakery Recipe Calculation'!DD7</f>
        <v>0</v>
      </c>
      <c r="DE24" s="1484">
        <f>'Bakery Recipe Per Item'!U24*'Bakery Recipe Calculation'!DE7</f>
        <v>0</v>
      </c>
      <c r="DF24" s="1485">
        <f>'Bakery Recipe Per Item'!V24*'Bakery Recipe Calculation'!DF10</f>
        <v>0</v>
      </c>
      <c r="DG24" s="1485">
        <f>'Bakery Recipe Per Item'!W24*'Bakery Recipe Calculation'!DG10</f>
        <v>0</v>
      </c>
      <c r="DH24" s="1486">
        <f>'Bakery Recipe Per Item'!X24*'Bakery Recipe Calculation'!DH10</f>
        <v>0</v>
      </c>
      <c r="DI24" s="821">
        <f>'Bakery Recipe Per Item'!Y24*'Bakery Recipe Calculation'!DI7</f>
        <v>0</v>
      </c>
      <c r="DJ24" s="821">
        <f>'Bakery Recipe Per Item'!Z24*'Bakery Recipe Calculation'!DJ7</f>
        <v>0</v>
      </c>
      <c r="DK24" s="821">
        <f>'Bakery Recipe Per Item'!I24*'Bakery Recipe Calculation'!DK7</f>
        <v>0</v>
      </c>
      <c r="DL24" s="821">
        <f>'Bakery Recipe Per Item'!AD24*'Bakery Recipe Calculation'!DL7</f>
        <v>0</v>
      </c>
      <c r="DM24" s="821">
        <f>'Bakery Recipe Per Item'!N24*'Bakery Recipe Calculation'!DM7</f>
        <v>0</v>
      </c>
      <c r="DN24" s="821">
        <f>'Bakery Recipe Per Item'!P24*'Bakery Recipe Calculation'!DN7</f>
        <v>0</v>
      </c>
      <c r="DO24" s="821">
        <f>'Bakery Recipe Per Item'!Q24*'Bakery Recipe Calculation'!DO7</f>
        <v>0</v>
      </c>
      <c r="DP24" s="355"/>
      <c r="DQ24" s="367">
        <f>'Bakery Recipe Per Item'!O24*'Bakery Recipe Calculation'!DQ7</f>
        <v>0</v>
      </c>
      <c r="DR24" s="367">
        <f>'Bakery Recipe Per Item'!R24*'Bakery Recipe Calculation'!DR7</f>
        <v>0</v>
      </c>
      <c r="DS24" s="367">
        <f>'Bakery Recipe Per Item'!S24*'Bakery Recipe Calculation'!DS7</f>
        <v>0</v>
      </c>
      <c r="DT24" s="818">
        <f>'Bakery Recipe Per Item'!T24*'Bakery Recipe Calculation'!DT7</f>
        <v>0</v>
      </c>
      <c r="DU24" s="1484">
        <f>'Bakery Recipe Per Item'!U24*'Bakery Recipe Calculation'!DU7</f>
        <v>0</v>
      </c>
      <c r="DV24" s="1485">
        <f>'Bakery Recipe Per Item'!AJ24*'Bakery Recipe Calculation'!DV23</f>
        <v>0</v>
      </c>
      <c r="DW24" s="1485">
        <f>'Bakery Recipe Per Item'!AK24*'Bakery Recipe Calculation'!DW23</f>
        <v>0</v>
      </c>
      <c r="DX24" s="1486">
        <f>'Bakery Recipe Per Item'!AL24*'Bakery Recipe Calculation'!DX23</f>
        <v>0</v>
      </c>
      <c r="DY24" s="821">
        <f>'Bakery Recipe Per Item'!Y24*'Bakery Recipe Calculation'!DY7</f>
        <v>0</v>
      </c>
      <c r="DZ24" s="821">
        <f>'Bakery Recipe Per Item'!Z24*'Bakery Recipe Calculation'!DZ7</f>
        <v>0</v>
      </c>
      <c r="EA24" s="821">
        <f>'Bakery Recipe Per Item'!AD24*'Bakery Recipe Calculation'!EA7</f>
        <v>0</v>
      </c>
      <c r="EB24" s="821">
        <f>'Bakery Recipe Per Item'!N24*'Bakery Recipe Calculation'!EB7</f>
        <v>0</v>
      </c>
      <c r="EC24" s="821">
        <f>'Bakery Recipe Per Item'!P24*'Bakery Recipe Calculation'!EC7</f>
        <v>0</v>
      </c>
      <c r="ED24" s="821">
        <f>'Bakery Recipe Per Item'!Q24*'Bakery Recipe Calculation'!ED7</f>
        <v>0</v>
      </c>
      <c r="EE24" s="355"/>
    </row>
    <row r="25" spans="1:135" ht="18" customHeight="1" x14ac:dyDescent="0.25">
      <c r="A25" s="355"/>
      <c r="B25" s="351" t="str">
        <f>'Bakery Recipe for Stores'!B25</f>
        <v>Sesame Seeds</v>
      </c>
      <c r="C25" s="368">
        <f>'Bakery Recipe Per Item'!C25*'Bakery Recipe Calculation'!C7</f>
        <v>0</v>
      </c>
      <c r="D25" s="368">
        <f>'Bakery Recipe Per Item'!D25*'Bakery Recipe Calculation'!D7</f>
        <v>0</v>
      </c>
      <c r="E25" s="368">
        <f>'Bakery Recipe Per Item'!E25*'Bakery Recipe Calculation'!E7</f>
        <v>0</v>
      </c>
      <c r="F25" s="368">
        <f>'Bakery Recipe Per Item'!F25*'Bakery Recipe Calculation'!F7</f>
        <v>0</v>
      </c>
      <c r="G25" s="368">
        <f>'Bakery Recipe Per Item'!G25*'Bakery Recipe Calculation'!G7</f>
        <v>0</v>
      </c>
      <c r="H25" s="368">
        <f>'Bakery Recipe Per Item'!H25*'Bakery Recipe Calculation'!H7</f>
        <v>0</v>
      </c>
      <c r="I25" s="368">
        <f>'Bakery Recipe Per Item'!AF25*'Bakery Recipe Calculation'!I7</f>
        <v>0</v>
      </c>
      <c r="J25" s="368">
        <f>'Bakery Recipe Per Item'!I25*'Bakery Recipe Calculation'!J7</f>
        <v>0</v>
      </c>
      <c r="K25" s="368">
        <f>'Bakery Recipe Per Item'!J25*'Bakery Recipe Calculation'!K7</f>
        <v>0</v>
      </c>
      <c r="L25" s="368">
        <f>'Bakery Recipe Per Item'!K25*'Bakery Recipe Calculation'!L7</f>
        <v>0</v>
      </c>
      <c r="M25" s="368">
        <f>'Bakery Recipe Per Item'!L25*'Bakery Recipe Calculation'!M7</f>
        <v>0</v>
      </c>
      <c r="N25" s="368">
        <f>'Bakery Recipe Per Item'!M25*'Bakery Recipe Calculation'!N7</f>
        <v>0</v>
      </c>
      <c r="O25" s="368">
        <f>'Bakery Recipe Per Item'!AC25*'Bakery Recipe Calculation'!O7</f>
        <v>0</v>
      </c>
      <c r="P25" s="368">
        <f>'Bakery Recipe Per Item'!N25*'Bakery Recipe Calculation'!P7</f>
        <v>0</v>
      </c>
      <c r="Q25" s="368">
        <f>'Bakery Recipe Per Item'!O25*'Bakery Recipe Calculation'!Q7</f>
        <v>0</v>
      </c>
      <c r="R25" s="368">
        <f>'Bakery Recipe Per Item'!P25*'Bakery Recipe Calculation'!R7</f>
        <v>0</v>
      </c>
      <c r="S25" s="368">
        <f>'Bakery Recipe Per Item'!Q25*'Bakery Recipe Calculation'!S7</f>
        <v>0</v>
      </c>
      <c r="T25" s="368">
        <f>'Bakery Recipe Per Item'!R25*'Bakery Recipe Calculation'!T7</f>
        <v>0</v>
      </c>
      <c r="U25" s="819">
        <f>'Bakery Recipe Per Item'!S25*'Bakery Recipe Calculation'!U7</f>
        <v>0</v>
      </c>
      <c r="V25" s="819">
        <f>'Bakery Recipe Per Item'!T25*'Bakery Recipe Calculation'!V7</f>
        <v>0</v>
      </c>
      <c r="W25" s="1496">
        <f>'Bakery Recipe Per Item'!U25*'Bakery Recipe Calculation'!W7</f>
        <v>0</v>
      </c>
      <c r="X25" s="1497"/>
      <c r="Y25" s="1497"/>
      <c r="Z25" s="1498"/>
      <c r="AA25" s="822">
        <f>'Bakery Recipe Per Item'!Y25*'Bakery Recipe Calculation'!AA7</f>
        <v>0</v>
      </c>
      <c r="AB25" s="822">
        <f>'Bakery Recipe Per Item'!Z25*'Bakery Recipe Calculation'!AB7</f>
        <v>0</v>
      </c>
      <c r="AC25" s="822">
        <f>'Bakery Recipe Per Item'!AE25*'Bakery Recipe Calculation'!AC7</f>
        <v>0</v>
      </c>
      <c r="AD25" s="822">
        <f>'Bakery Recipe Per Item'!I25*'Bakery Recipe Calculation'!AD7</f>
        <v>0</v>
      </c>
      <c r="AE25" s="822">
        <f>'Bakery Recipe Per Item'!AD25*'Bakery Recipe Calculation'!AE7</f>
        <v>0</v>
      </c>
      <c r="AF25" s="368">
        <f>'Bakery Recipe Per Item'!AA25*'Bakery Recipe Calculation'!AF7</f>
        <v>0</v>
      </c>
      <c r="AG25" s="368">
        <f>'Bakery Recipe Per Item'!N25*'Bakery Recipe Calculation'!AG7</f>
        <v>0</v>
      </c>
      <c r="AH25" s="368">
        <f>'Bakery Recipe Per Item'!O25*'Bakery Recipe Calculation'!AH7</f>
        <v>0</v>
      </c>
      <c r="AI25" s="368">
        <f>'Bakery Recipe Per Item'!P25*'Bakery Recipe Calculation'!AI7</f>
        <v>0</v>
      </c>
      <c r="AJ25" s="368">
        <f>'Bakery Recipe Per Item'!Q25*'Bakery Recipe Calculation'!AJ7</f>
        <v>0</v>
      </c>
      <c r="AK25" s="368">
        <f>'Bakery Recipe Per Item'!R25*'Bakery Recipe Calculation'!AK7</f>
        <v>0</v>
      </c>
      <c r="AL25" s="368">
        <f>'Bakery Recipe Per Item'!S25*'Bakery Recipe Calculation'!AL7</f>
        <v>0</v>
      </c>
      <c r="AM25" s="819">
        <f>'Bakery Recipe Per Item'!T25*'Bakery Recipe Calculation'!AM7</f>
        <v>0</v>
      </c>
      <c r="AN25" s="1496">
        <f>'Bakery Recipe Per Item'!U25*'Bakery Recipe Calculation'!AN7</f>
        <v>0</v>
      </c>
      <c r="AO25" s="1497"/>
      <c r="AP25" s="1497"/>
      <c r="AQ25" s="1498"/>
      <c r="AR25" s="822">
        <f>'Bakery Recipe Per Item'!Y25*'Bakery Recipe Calculation'!AR7</f>
        <v>0</v>
      </c>
      <c r="AS25" s="822">
        <f>'Bakery Recipe Per Item'!Z25*'Bakery Recipe Calculation'!AS7</f>
        <v>0</v>
      </c>
      <c r="AT25" s="822">
        <f>'Bakery Recipe Per Item'!AE25*'Bakery Recipe Calculation'!AT7</f>
        <v>0</v>
      </c>
      <c r="AU25" s="822">
        <f>'Bakery Recipe Per Item'!I25*'Bakery Recipe Calculation'!AU7</f>
        <v>0</v>
      </c>
      <c r="AV25" s="822">
        <f>'Bakery Recipe Per Item'!AD25*'Bakery Recipe Calculation'!AV7</f>
        <v>0</v>
      </c>
      <c r="AW25" s="368">
        <f>'Bakery Recipe Per Item'!N25*'Bakery Recipe Calculation'!AW7</f>
        <v>0</v>
      </c>
      <c r="AX25" s="368">
        <f>'Bakery Recipe Per Item'!O25*'Bakery Recipe Calculation'!AX7</f>
        <v>0</v>
      </c>
      <c r="AY25" s="368">
        <f>'Bakery Recipe Per Item'!P25*'Bakery Recipe Calculation'!AY7</f>
        <v>0</v>
      </c>
      <c r="AZ25" s="368">
        <f>'Bakery Recipe Per Item'!Q25*'Bakery Recipe Calculation'!AZ7</f>
        <v>0</v>
      </c>
      <c r="BA25" s="368">
        <f>'Bakery Recipe Per Item'!R25*'Bakery Recipe Calculation'!BA7</f>
        <v>0</v>
      </c>
      <c r="BB25" s="368">
        <f>'Bakery Recipe Per Item'!S25*'Bakery Recipe Calculation'!BB7</f>
        <v>0</v>
      </c>
      <c r="BC25" s="819">
        <f>'Bakery Recipe Per Item'!T25*'Bakery Recipe Calculation'!BC7</f>
        <v>0</v>
      </c>
      <c r="BD25" s="1496">
        <f>'Bakery Recipe Per Item'!U25*'Bakery Recipe Calculation'!BD7</f>
        <v>0</v>
      </c>
      <c r="BE25" s="1497"/>
      <c r="BF25" s="1497"/>
      <c r="BG25" s="1498"/>
      <c r="BH25" s="822">
        <f>'Bakery Recipe Per Item'!Y25*'Bakery Recipe Calculation'!BH7</f>
        <v>0</v>
      </c>
      <c r="BI25" s="822">
        <f>'Bakery Recipe Per Item'!Z25*'Bakery Recipe Calculation'!BI7</f>
        <v>0</v>
      </c>
      <c r="BJ25" s="822">
        <f>'Bakery Recipe Per Item'!AE25*'Bakery Recipe Calculation'!BJ7</f>
        <v>0</v>
      </c>
      <c r="BK25" s="822">
        <f>'Bakery Recipe Per Item'!I25*'Bakery Recipe Calculation'!BK7</f>
        <v>0</v>
      </c>
      <c r="BL25" s="822">
        <f>'Bakery Recipe Per Item'!AD25*'Bakery Recipe Calculation'!BL7</f>
        <v>0</v>
      </c>
      <c r="BM25" s="368">
        <f>'Bakery Recipe Per Item'!N25*'Bakery Recipe Calculation'!BM7</f>
        <v>0</v>
      </c>
      <c r="BN25" s="368">
        <f>'Bakery Recipe Per Item'!O25*'Bakery Recipe Calculation'!BN7</f>
        <v>0</v>
      </c>
      <c r="BO25" s="368">
        <f>'Bakery Recipe Per Item'!P25*'Bakery Recipe Calculation'!BO7</f>
        <v>0</v>
      </c>
      <c r="BP25" s="368">
        <f>'Bakery Recipe Per Item'!Q25*'Bakery Recipe Calculation'!BP7</f>
        <v>0</v>
      </c>
      <c r="BQ25" s="368">
        <f>'Bakery Recipe Per Item'!AD25*'Bakery Recipe Calculation'!BQ7</f>
        <v>0</v>
      </c>
      <c r="BR25" s="368">
        <f>'Bakery Recipe Per Item'!R25*'Bakery Recipe Calculation'!BR7</f>
        <v>0</v>
      </c>
      <c r="BS25" s="368">
        <f>'Bakery Recipe Per Item'!S25*'Bakery Recipe Calculation'!BS7</f>
        <v>0</v>
      </c>
      <c r="BT25" s="819">
        <f>'Bakery Recipe Per Item'!T25*'Bakery Recipe Calculation'!BT7</f>
        <v>0</v>
      </c>
      <c r="BU25" s="1496">
        <f>'Bakery Recipe Per Item'!U25*'Bakery Recipe Calculation'!BU7</f>
        <v>0</v>
      </c>
      <c r="BV25" s="1497"/>
      <c r="BW25" s="1497"/>
      <c r="BX25" s="1498"/>
      <c r="BY25" s="822">
        <f>'Bakery Recipe Per Item'!Y25*'Bakery Recipe Calculation'!BY7</f>
        <v>0</v>
      </c>
      <c r="BZ25" s="822">
        <f>'Bakery Recipe Per Item'!Z25*'Bakery Recipe Calculation'!BZ7</f>
        <v>0</v>
      </c>
      <c r="CA25" s="822">
        <f>'Bakery Recipe Per Item'!AE25*'Bakery Recipe Calculation'!CA7</f>
        <v>0</v>
      </c>
      <c r="CB25" s="822">
        <f>'Bakery Recipe Per Item'!I25*'Bakery Recipe Calculation'!CB7</f>
        <v>0</v>
      </c>
      <c r="CC25" s="822">
        <f>'Bakery Recipe Per Item'!AD25*'Bakery Recipe Calculation'!CC7</f>
        <v>0</v>
      </c>
      <c r="CD25" s="368"/>
      <c r="CE25" s="368"/>
      <c r="CF25" s="368"/>
      <c r="CG25" s="368"/>
      <c r="CH25" s="368"/>
      <c r="CI25" s="368"/>
      <c r="CJ25" s="355"/>
      <c r="CK25" s="368">
        <f>'Bakery Recipe Per Item'!O25*'Bakery Recipe Calculation'!CK7</f>
        <v>0</v>
      </c>
      <c r="CL25" s="368">
        <f>'Bakery Recipe Per Item'!R25*'Bakery Recipe Calculation'!CL7</f>
        <v>0</v>
      </c>
      <c r="CM25" s="368">
        <f>'Bakery Recipe Per Item'!S25*'Bakery Recipe Calculation'!CM7</f>
        <v>0</v>
      </c>
      <c r="CN25" s="819">
        <f>'Bakery Recipe Per Item'!T25*'Bakery Recipe Calculation'!CN7</f>
        <v>0</v>
      </c>
      <c r="CO25" s="1487">
        <f>'Bakery Recipe Per Item'!U25*'Bakery Recipe Calculation'!CO7</f>
        <v>0</v>
      </c>
      <c r="CP25" s="1488"/>
      <c r="CQ25" s="1488"/>
      <c r="CR25" s="1489"/>
      <c r="CS25" s="822">
        <f>'Bakery Recipe Per Item'!Y25*'Bakery Recipe Calculation'!CS7</f>
        <v>0</v>
      </c>
      <c r="CT25" s="822">
        <f>'Bakery Recipe Per Item'!Z25*'Bakery Recipe Calculation'!CT7</f>
        <v>0</v>
      </c>
      <c r="CU25" s="822">
        <f>'Bakery Recipe Per Item'!I25*'Bakery Recipe Calculation'!CU7</f>
        <v>0</v>
      </c>
      <c r="CV25" s="822">
        <f>'Bakery Recipe Per Item'!AD25*'Bakery Recipe Calculation'!CV7</f>
        <v>0</v>
      </c>
      <c r="CW25" s="822">
        <f>'Bakery Recipe Per Item'!N25*'Bakery Recipe Calculation'!CW7</f>
        <v>0</v>
      </c>
      <c r="CX25" s="822">
        <f>'Bakery Recipe Per Item'!P25*'Bakery Recipe Calculation'!CX7</f>
        <v>0</v>
      </c>
      <c r="CY25" s="822">
        <f>'Bakery Recipe Per Item'!Q25*'Bakery Recipe Calculation'!CY7</f>
        <v>0</v>
      </c>
      <c r="CZ25" s="355"/>
      <c r="DA25" s="368">
        <f>'Bakery Recipe Per Item'!O25*'Bakery Recipe Calculation'!DA7</f>
        <v>0</v>
      </c>
      <c r="DB25" s="368">
        <f>'Bakery Recipe Per Item'!R25*'Bakery Recipe Calculation'!DB7</f>
        <v>0</v>
      </c>
      <c r="DC25" s="368">
        <f>'Bakery Recipe Per Item'!S25*'Bakery Recipe Calculation'!DC7</f>
        <v>0</v>
      </c>
      <c r="DD25" s="819">
        <f>'Bakery Recipe Per Item'!T25*'Bakery Recipe Calculation'!DD7</f>
        <v>0</v>
      </c>
      <c r="DE25" s="1487">
        <f>'Bakery Recipe Per Item'!U25*'Bakery Recipe Calculation'!DE7</f>
        <v>0</v>
      </c>
      <c r="DF25" s="1488">
        <f>'Bakery Recipe Per Item'!V25*'Bakery Recipe Calculation'!DF11</f>
        <v>0</v>
      </c>
      <c r="DG25" s="1488">
        <f>'Bakery Recipe Per Item'!W25*'Bakery Recipe Calculation'!DG11</f>
        <v>0</v>
      </c>
      <c r="DH25" s="1489">
        <f>'Bakery Recipe Per Item'!X25*'Bakery Recipe Calculation'!DH11</f>
        <v>0</v>
      </c>
      <c r="DI25" s="822">
        <f>'Bakery Recipe Per Item'!Y25*'Bakery Recipe Calculation'!DI7</f>
        <v>0</v>
      </c>
      <c r="DJ25" s="822">
        <f>'Bakery Recipe Per Item'!Z25*'Bakery Recipe Calculation'!DJ7</f>
        <v>0</v>
      </c>
      <c r="DK25" s="822">
        <f>'Bakery Recipe Per Item'!I25*'Bakery Recipe Calculation'!DK7</f>
        <v>0</v>
      </c>
      <c r="DL25" s="822">
        <f>'Bakery Recipe Per Item'!AD25*'Bakery Recipe Calculation'!DL7</f>
        <v>0</v>
      </c>
      <c r="DM25" s="822">
        <f>'Bakery Recipe Per Item'!N25*'Bakery Recipe Calculation'!DM7</f>
        <v>0</v>
      </c>
      <c r="DN25" s="822">
        <f>'Bakery Recipe Per Item'!P25*'Bakery Recipe Calculation'!DN7</f>
        <v>0</v>
      </c>
      <c r="DO25" s="822">
        <f>'Bakery Recipe Per Item'!Q25*'Bakery Recipe Calculation'!DO7</f>
        <v>0</v>
      </c>
      <c r="DP25" s="355"/>
      <c r="DQ25" s="368">
        <f>'Bakery Recipe Per Item'!O25*'Bakery Recipe Calculation'!DQ7</f>
        <v>0</v>
      </c>
      <c r="DR25" s="368">
        <f>'Bakery Recipe Per Item'!R25*'Bakery Recipe Calculation'!DR7</f>
        <v>0</v>
      </c>
      <c r="DS25" s="368">
        <f>'Bakery Recipe Per Item'!S25*'Bakery Recipe Calculation'!DS7</f>
        <v>0</v>
      </c>
      <c r="DT25" s="819">
        <f>'Bakery Recipe Per Item'!T25*'Bakery Recipe Calculation'!DT7</f>
        <v>0</v>
      </c>
      <c r="DU25" s="1487">
        <f>'Bakery Recipe Per Item'!U25*'Bakery Recipe Calculation'!DU7</f>
        <v>0</v>
      </c>
      <c r="DV25" s="1488">
        <f>'Bakery Recipe Per Item'!AJ25*'Bakery Recipe Calculation'!DV24</f>
        <v>0</v>
      </c>
      <c r="DW25" s="1488">
        <f>'Bakery Recipe Per Item'!AK25*'Bakery Recipe Calculation'!DW24</f>
        <v>0</v>
      </c>
      <c r="DX25" s="1489">
        <f>'Bakery Recipe Per Item'!AL25*'Bakery Recipe Calculation'!DX24</f>
        <v>0</v>
      </c>
      <c r="DY25" s="822">
        <f>'Bakery Recipe Per Item'!Y25*'Bakery Recipe Calculation'!DY7</f>
        <v>0</v>
      </c>
      <c r="DZ25" s="822">
        <f>'Bakery Recipe Per Item'!Z25*'Bakery Recipe Calculation'!DZ7</f>
        <v>0</v>
      </c>
      <c r="EA25" s="822">
        <f>'Bakery Recipe Per Item'!AD25*'Bakery Recipe Calculation'!EA7</f>
        <v>0</v>
      </c>
      <c r="EB25" s="822">
        <f>'Bakery Recipe Per Item'!N25*'Bakery Recipe Calculation'!EB7</f>
        <v>0</v>
      </c>
      <c r="EC25" s="822">
        <f>'Bakery Recipe Per Item'!P25*'Bakery Recipe Calculation'!EC7</f>
        <v>0</v>
      </c>
      <c r="ED25" s="822">
        <f>'Bakery Recipe Per Item'!Q25*'Bakery Recipe Calculation'!ED7</f>
        <v>0</v>
      </c>
      <c r="EE25" s="355"/>
    </row>
    <row r="26" spans="1:135" ht="18" customHeight="1" thickBot="1" x14ac:dyDescent="0.3">
      <c r="A26" s="355"/>
      <c r="B26" s="1110" t="str">
        <f>'Bakery Recipe for Stores'!B26</f>
        <v>Extra Flour</v>
      </c>
      <c r="C26" s="1116">
        <f>'Bakery Recipe Per Item'!C26*'Bakery Recipe Calculation'!C7</f>
        <v>0</v>
      </c>
      <c r="D26" s="1116">
        <f>'Bakery Recipe Per Item'!D26*'Bakery Recipe Calculation'!D7</f>
        <v>0</v>
      </c>
      <c r="E26" s="1116">
        <f>'Bakery Recipe Per Item'!E26*'Bakery Recipe Calculation'!E7</f>
        <v>0</v>
      </c>
      <c r="F26" s="1116">
        <f>'Bakery Recipe Per Item'!F26*'Bakery Recipe Calculation'!F7</f>
        <v>0</v>
      </c>
      <c r="G26" s="1116">
        <f>'Bakery Recipe Per Item'!G26*'Bakery Recipe Calculation'!G7</f>
        <v>0</v>
      </c>
      <c r="H26" s="1116">
        <f>'Bakery Recipe Per Item'!H26*'Bakery Recipe Calculation'!H7</f>
        <v>0</v>
      </c>
      <c r="I26" s="1116">
        <f>'Bakery Recipe Per Item'!AF26*'Bakery Recipe Calculation'!I7</f>
        <v>0</v>
      </c>
      <c r="J26" s="1116">
        <f>'Bakery Recipe Per Item'!I26*'Bakery Recipe Calculation'!J7</f>
        <v>0</v>
      </c>
      <c r="K26" s="1116">
        <f>'Bakery Recipe Per Item'!J26*'Bakery Recipe Calculation'!K7</f>
        <v>0</v>
      </c>
      <c r="L26" s="1116">
        <f>'Bakery Recipe Per Item'!K26*'Bakery Recipe Calculation'!L7</f>
        <v>0</v>
      </c>
      <c r="M26" s="1116">
        <f>'Bakery Recipe Per Item'!L26*'Bakery Recipe Calculation'!M7</f>
        <v>0</v>
      </c>
      <c r="N26" s="1116">
        <f>'Bakery Recipe Per Item'!M26*'Bakery Recipe Calculation'!N7</f>
        <v>362.5</v>
      </c>
      <c r="O26" s="1116">
        <f>'Bakery Recipe Per Item'!AC26*'Bakery Recipe Calculation'!O7</f>
        <v>0</v>
      </c>
      <c r="P26" s="1116">
        <f>'Bakery Recipe Per Item'!N26*'Bakery Recipe Calculation'!P7</f>
        <v>0</v>
      </c>
      <c r="Q26" s="1116">
        <f>'Bakery Recipe Per Item'!O26*'Bakery Recipe Calculation'!Q7</f>
        <v>0</v>
      </c>
      <c r="R26" s="1116">
        <f>'Bakery Recipe Per Item'!P26*'Bakery Recipe Calculation'!R7</f>
        <v>0</v>
      </c>
      <c r="S26" s="1116">
        <f>'Bakery Recipe Per Item'!Q26*'Bakery Recipe Calculation'!S7</f>
        <v>0</v>
      </c>
      <c r="T26" s="1116">
        <f>'Bakery Recipe Per Item'!R26*'Bakery Recipe Calculation'!T7</f>
        <v>0</v>
      </c>
      <c r="U26" s="1117">
        <f>'Bakery Recipe Per Item'!S26*'Bakery Recipe Calculation'!U7</f>
        <v>0</v>
      </c>
      <c r="V26" s="1117">
        <f>'Bakery Recipe Per Item'!T26*'Bakery Recipe Calculation'!V7</f>
        <v>0</v>
      </c>
      <c r="W26" s="1469">
        <f>'Bakery Recipe Per Item'!U26*'Bakery Recipe Calculation'!W7</f>
        <v>0</v>
      </c>
      <c r="X26" s="1470"/>
      <c r="Y26" s="1470"/>
      <c r="Z26" s="1471"/>
      <c r="AA26" s="1118">
        <f>'Bakery Recipe Per Item'!Y26*'Bakery Recipe Calculation'!AA7</f>
        <v>0</v>
      </c>
      <c r="AB26" s="1118">
        <f>'Bakery Recipe Per Item'!Z26*'Bakery Recipe Calculation'!AB7</f>
        <v>0</v>
      </c>
      <c r="AC26" s="1118">
        <f>'Bakery Recipe Per Item'!AE26*'Bakery Recipe Calculation'!AC7</f>
        <v>0</v>
      </c>
      <c r="AD26" s="1118">
        <f>'Bakery Recipe Per Item'!I26*'Bakery Recipe Calculation'!AD7</f>
        <v>0</v>
      </c>
      <c r="AE26" s="1118">
        <f>'Bakery Recipe Per Item'!AD26*'Bakery Recipe Calculation'!AE7</f>
        <v>0</v>
      </c>
      <c r="AF26" s="1116">
        <f>'Bakery Recipe Per Item'!AA26*'Bakery Recipe Calculation'!AF7</f>
        <v>0</v>
      </c>
      <c r="AG26" s="1116">
        <f>'Bakery Recipe Per Item'!N26*'Bakery Recipe Calculation'!AG7</f>
        <v>0</v>
      </c>
      <c r="AH26" s="1116">
        <f>'Bakery Recipe Per Item'!O26*'Bakery Recipe Calculation'!AH7</f>
        <v>0</v>
      </c>
      <c r="AI26" s="1116">
        <f>'Bakery Recipe Per Item'!P26*'Bakery Recipe Calculation'!AI7</f>
        <v>0</v>
      </c>
      <c r="AJ26" s="1116">
        <f>'Bakery Recipe Per Item'!Q26*'Bakery Recipe Calculation'!AJ7</f>
        <v>0</v>
      </c>
      <c r="AK26" s="1116">
        <f>'Bakery Recipe Per Item'!R26*'Bakery Recipe Calculation'!AK7</f>
        <v>0</v>
      </c>
      <c r="AL26" s="1116">
        <f>'Bakery Recipe Per Item'!S26*'Bakery Recipe Calculation'!AL7</f>
        <v>0</v>
      </c>
      <c r="AM26" s="1117">
        <f>'Bakery Recipe Per Item'!T26*'Bakery Recipe Calculation'!AM7</f>
        <v>0</v>
      </c>
      <c r="AN26" s="1469">
        <f>'Bakery Recipe Per Item'!U26*'Bakery Recipe Calculation'!AN7</f>
        <v>0</v>
      </c>
      <c r="AO26" s="1470"/>
      <c r="AP26" s="1470"/>
      <c r="AQ26" s="1471"/>
      <c r="AR26" s="1118">
        <f>'Bakery Recipe Per Item'!Y26*'Bakery Recipe Calculation'!AR7</f>
        <v>0</v>
      </c>
      <c r="AS26" s="1118">
        <f>'Bakery Recipe Per Item'!Z26*'Bakery Recipe Calculation'!AS7</f>
        <v>0</v>
      </c>
      <c r="AT26" s="1118">
        <f>'Bakery Recipe Per Item'!AE26*'Bakery Recipe Calculation'!AT7</f>
        <v>0</v>
      </c>
      <c r="AU26" s="1118">
        <f>'Bakery Recipe Per Item'!I26*'Bakery Recipe Calculation'!AU7</f>
        <v>0</v>
      </c>
      <c r="AV26" s="1118">
        <f>'Bakery Recipe Per Item'!AD26*'Bakery Recipe Calculation'!AV7</f>
        <v>0</v>
      </c>
      <c r="AW26" s="1116">
        <f>'Bakery Recipe Per Item'!N26*'Bakery Recipe Calculation'!AW7</f>
        <v>0</v>
      </c>
      <c r="AX26" s="1116">
        <f>'Bakery Recipe Per Item'!O26*'Bakery Recipe Calculation'!AX7</f>
        <v>0</v>
      </c>
      <c r="AY26" s="1116">
        <f>'Bakery Recipe Per Item'!P26*'Bakery Recipe Calculation'!AY7</f>
        <v>0</v>
      </c>
      <c r="AZ26" s="1116">
        <f>'Bakery Recipe Per Item'!Q26*'Bakery Recipe Calculation'!AZ7</f>
        <v>0</v>
      </c>
      <c r="BA26" s="1116">
        <f>'Bakery Recipe Per Item'!R26*'Bakery Recipe Calculation'!BA7</f>
        <v>0</v>
      </c>
      <c r="BB26" s="1116">
        <f>'Bakery Recipe Per Item'!S26*'Bakery Recipe Calculation'!BB7</f>
        <v>0</v>
      </c>
      <c r="BC26" s="1117">
        <f>'Bakery Recipe Per Item'!T26*'Bakery Recipe Calculation'!BC7</f>
        <v>0</v>
      </c>
      <c r="BD26" s="1469">
        <f>'Bakery Recipe Per Item'!U26*'Bakery Recipe Calculation'!BD7</f>
        <v>0</v>
      </c>
      <c r="BE26" s="1470"/>
      <c r="BF26" s="1470"/>
      <c r="BG26" s="1471"/>
      <c r="BH26" s="1118">
        <f>'Bakery Recipe Per Item'!Y26*'Bakery Recipe Calculation'!BH7</f>
        <v>0</v>
      </c>
      <c r="BI26" s="1118">
        <f>'Bakery Recipe Per Item'!Z26*'Bakery Recipe Calculation'!BI7</f>
        <v>0</v>
      </c>
      <c r="BJ26" s="1118">
        <f>'Bakery Recipe Per Item'!AE26*'Bakery Recipe Calculation'!BJ7</f>
        <v>0</v>
      </c>
      <c r="BK26" s="1118">
        <f>'Bakery Recipe Per Item'!I26*'Bakery Recipe Calculation'!BK7</f>
        <v>0</v>
      </c>
      <c r="BL26" s="1118">
        <f>'Bakery Recipe Per Item'!AD26*'Bakery Recipe Calculation'!BL7</f>
        <v>0</v>
      </c>
      <c r="BM26" s="1116">
        <f>'Bakery Recipe Per Item'!N26*'Bakery Recipe Calculation'!BM7</f>
        <v>0</v>
      </c>
      <c r="BN26" s="1116">
        <f>'Bakery Recipe Per Item'!O26*'Bakery Recipe Calculation'!BN7</f>
        <v>0</v>
      </c>
      <c r="BO26" s="1116">
        <f>'Bakery Recipe Per Item'!P26*'Bakery Recipe Calculation'!BO7</f>
        <v>0</v>
      </c>
      <c r="BP26" s="1116">
        <f>'Bakery Recipe Per Item'!Q26*'Bakery Recipe Calculation'!BP7</f>
        <v>0</v>
      </c>
      <c r="BQ26" s="1116">
        <f>'Bakery Recipe Per Item'!AD26*'Bakery Recipe Calculation'!BQ7</f>
        <v>0</v>
      </c>
      <c r="BR26" s="1116">
        <f>'Bakery Recipe Per Item'!R26*'Bakery Recipe Calculation'!BR7</f>
        <v>0</v>
      </c>
      <c r="BS26" s="1116">
        <f>'Bakery Recipe Per Item'!S26*'Bakery Recipe Calculation'!BS7</f>
        <v>0</v>
      </c>
      <c r="BT26" s="1117">
        <f>'Bakery Recipe Per Item'!T26*'Bakery Recipe Calculation'!BT7</f>
        <v>0</v>
      </c>
      <c r="BU26" s="1469">
        <f>'Bakery Recipe Per Item'!U26*'Bakery Recipe Calculation'!BU7</f>
        <v>0</v>
      </c>
      <c r="BV26" s="1470"/>
      <c r="BW26" s="1470"/>
      <c r="BX26" s="1471"/>
      <c r="BY26" s="1118">
        <f>'Bakery Recipe Per Item'!Y26*'Bakery Recipe Calculation'!BY7</f>
        <v>0</v>
      </c>
      <c r="BZ26" s="1118">
        <f>'Bakery Recipe Per Item'!Z26*'Bakery Recipe Calculation'!BZ7</f>
        <v>0</v>
      </c>
      <c r="CA26" s="1118">
        <f>'Bakery Recipe Per Item'!AE26*'Bakery Recipe Calculation'!CA7</f>
        <v>0</v>
      </c>
      <c r="CB26" s="1118">
        <f>'Bakery Recipe Per Item'!I26*'Bakery Recipe Calculation'!CB7</f>
        <v>0</v>
      </c>
      <c r="CC26" s="1118">
        <f>'Bakery Recipe Per Item'!AD26*'Bakery Recipe Calculation'!CC7</f>
        <v>0</v>
      </c>
      <c r="CD26" s="1116"/>
      <c r="CE26" s="1116"/>
      <c r="CF26" s="1116"/>
      <c r="CG26" s="1116"/>
      <c r="CH26" s="1116"/>
      <c r="CI26" s="1116"/>
      <c r="CJ26" s="355"/>
      <c r="CK26" s="1116">
        <f>'Bakery Recipe Per Item'!O26*'Bakery Recipe Calculation'!CK7</f>
        <v>0</v>
      </c>
      <c r="CL26" s="1116">
        <f>'Bakery Recipe Per Item'!R26*'Bakery Recipe Calculation'!CL7</f>
        <v>0</v>
      </c>
      <c r="CM26" s="1116">
        <f>'Bakery Recipe Per Item'!S26*'Bakery Recipe Calculation'!CM7</f>
        <v>0</v>
      </c>
      <c r="CN26" s="1117">
        <f>'Bakery Recipe Per Item'!T26*'Bakery Recipe Calculation'!CN7</f>
        <v>0</v>
      </c>
      <c r="CO26" s="1472">
        <f>'Bakery Recipe Per Item'!U26*'Bakery Recipe Calculation'!CO7</f>
        <v>0</v>
      </c>
      <c r="CP26" s="1473"/>
      <c r="CQ26" s="1473"/>
      <c r="CR26" s="1474"/>
      <c r="CS26" s="1118">
        <f>'Bakery Recipe Per Item'!Y26*'Bakery Recipe Calculation'!CS7</f>
        <v>0</v>
      </c>
      <c r="CT26" s="1118">
        <f>'Bakery Recipe Per Item'!Z26*'Bakery Recipe Calculation'!CT7</f>
        <v>0</v>
      </c>
      <c r="CU26" s="1118">
        <f>'Bakery Recipe Per Item'!I26*'Bakery Recipe Calculation'!CU7</f>
        <v>0</v>
      </c>
      <c r="CV26" s="1118">
        <f>'Bakery Recipe Per Item'!AD26*'Bakery Recipe Calculation'!CV7</f>
        <v>0</v>
      </c>
      <c r="CW26" s="1118">
        <f>'Bakery Recipe Per Item'!N26*'Bakery Recipe Calculation'!CW7</f>
        <v>0</v>
      </c>
      <c r="CX26" s="1118">
        <f>'Bakery Recipe Per Item'!P26*'Bakery Recipe Calculation'!CX7</f>
        <v>0</v>
      </c>
      <c r="CY26" s="1118">
        <f>'Bakery Recipe Per Item'!Q26*'Bakery Recipe Calculation'!CY7</f>
        <v>0</v>
      </c>
      <c r="CZ26" s="355"/>
      <c r="DA26" s="1116">
        <f>'Bakery Recipe Per Item'!O26*'Bakery Recipe Calculation'!DA7</f>
        <v>0</v>
      </c>
      <c r="DB26" s="1116">
        <f>'Bakery Recipe Per Item'!R26*'Bakery Recipe Calculation'!DB7</f>
        <v>0</v>
      </c>
      <c r="DC26" s="1116">
        <f>'Bakery Recipe Per Item'!S26*'Bakery Recipe Calculation'!DC7</f>
        <v>0</v>
      </c>
      <c r="DD26" s="1117">
        <f>'Bakery Recipe Per Item'!T26*'Bakery Recipe Calculation'!DD7</f>
        <v>0</v>
      </c>
      <c r="DE26" s="1472">
        <f>'Bakery Recipe Per Item'!U26*'Bakery Recipe Calculation'!DE7</f>
        <v>0</v>
      </c>
      <c r="DF26" s="1473">
        <f>'Bakery Recipe Per Item'!V26*'Bakery Recipe Calculation'!DF12</f>
        <v>0</v>
      </c>
      <c r="DG26" s="1473">
        <f>'Bakery Recipe Per Item'!W26*'Bakery Recipe Calculation'!DG12</f>
        <v>0</v>
      </c>
      <c r="DH26" s="1474">
        <f>'Bakery Recipe Per Item'!X26*'Bakery Recipe Calculation'!DH12</f>
        <v>0</v>
      </c>
      <c r="DI26" s="1118">
        <f>'Bakery Recipe Per Item'!Y26*'Bakery Recipe Calculation'!DI7</f>
        <v>0</v>
      </c>
      <c r="DJ26" s="1118">
        <f>'Bakery Recipe Per Item'!Z26*'Bakery Recipe Calculation'!DJ7</f>
        <v>0</v>
      </c>
      <c r="DK26" s="1118">
        <f>'Bakery Recipe Per Item'!I26*'Bakery Recipe Calculation'!DK7</f>
        <v>0</v>
      </c>
      <c r="DL26" s="1118">
        <f>'Bakery Recipe Per Item'!AD26*'Bakery Recipe Calculation'!DL7</f>
        <v>0</v>
      </c>
      <c r="DM26" s="1118">
        <f>'Bakery Recipe Per Item'!N26*'Bakery Recipe Calculation'!DM7</f>
        <v>0</v>
      </c>
      <c r="DN26" s="1118">
        <f>'Bakery Recipe Per Item'!P26*'Bakery Recipe Calculation'!DN7</f>
        <v>0</v>
      </c>
      <c r="DO26" s="1118">
        <f>'Bakery Recipe Per Item'!Q26*'Bakery Recipe Calculation'!DO7</f>
        <v>0</v>
      </c>
      <c r="DP26" s="355"/>
      <c r="DQ26" s="1116">
        <f>'Bakery Recipe Per Item'!O26*'Bakery Recipe Calculation'!DQ7</f>
        <v>0</v>
      </c>
      <c r="DR26" s="1116">
        <f>'Bakery Recipe Per Item'!R26*'Bakery Recipe Calculation'!DR7</f>
        <v>0</v>
      </c>
      <c r="DS26" s="1116">
        <f>'Bakery Recipe Per Item'!S26*'Bakery Recipe Calculation'!DS7</f>
        <v>0</v>
      </c>
      <c r="DT26" s="1117">
        <f>'Bakery Recipe Per Item'!T26*'Bakery Recipe Calculation'!DT7</f>
        <v>0</v>
      </c>
      <c r="DU26" s="1472">
        <f>'Bakery Recipe Per Item'!U26*'Bakery Recipe Calculation'!DU7</f>
        <v>0</v>
      </c>
      <c r="DV26" s="1473">
        <f>'Bakery Recipe Per Item'!AJ26*'Bakery Recipe Calculation'!DV25</f>
        <v>0</v>
      </c>
      <c r="DW26" s="1473">
        <f>'Bakery Recipe Per Item'!AK26*'Bakery Recipe Calculation'!DW25</f>
        <v>0</v>
      </c>
      <c r="DX26" s="1474">
        <f>'Bakery Recipe Per Item'!AL26*'Bakery Recipe Calculation'!DX25</f>
        <v>0</v>
      </c>
      <c r="DY26" s="1118">
        <f>'Bakery Recipe Per Item'!Y26*'Bakery Recipe Calculation'!DY7</f>
        <v>0</v>
      </c>
      <c r="DZ26" s="1118">
        <f>'Bakery Recipe Per Item'!Z26*'Bakery Recipe Calculation'!DZ7</f>
        <v>0</v>
      </c>
      <c r="EA26" s="1118">
        <f>'Bakery Recipe Per Item'!AD26*'Bakery Recipe Calculation'!EA7</f>
        <v>0</v>
      </c>
      <c r="EB26" s="1118">
        <f>'Bakery Recipe Per Item'!N26*'Bakery Recipe Calculation'!EB7</f>
        <v>0</v>
      </c>
      <c r="EC26" s="1118">
        <f>'Bakery Recipe Per Item'!P26*'Bakery Recipe Calculation'!EC7</f>
        <v>0</v>
      </c>
      <c r="ED26" s="1118">
        <f>'Bakery Recipe Per Item'!Q26*'Bakery Recipe Calculation'!ED7</f>
        <v>0</v>
      </c>
      <c r="EE26" s="355"/>
    </row>
    <row r="27" spans="1:135" ht="32.25" customHeight="1" x14ac:dyDescent="0.25">
      <c r="A27" s="355"/>
      <c r="C27" s="360"/>
      <c r="D27" s="360"/>
      <c r="E27" s="360"/>
      <c r="F27" s="360"/>
      <c r="G27" s="360"/>
      <c r="H27" s="55"/>
      <c r="I27" s="55"/>
      <c r="P27" s="1127"/>
      <c r="Q27" s="1128"/>
      <c r="R27" s="1128"/>
      <c r="S27" s="1128"/>
      <c r="T27" s="1128"/>
      <c r="U27" s="1128"/>
      <c r="V27" s="1128"/>
      <c r="W27" s="1128"/>
      <c r="X27" s="1128"/>
      <c r="Y27" s="1128"/>
      <c r="Z27" s="1128"/>
      <c r="AA27" s="1128"/>
      <c r="AB27" s="1128"/>
      <c r="AC27" s="1128"/>
      <c r="AD27" s="1128"/>
      <c r="AE27" s="1129"/>
      <c r="AG27" s="1332" t="s">
        <v>773</v>
      </c>
      <c r="AH27" s="1333">
        <f>AG19+AI19+AJ19</f>
        <v>0</v>
      </c>
      <c r="AI27" s="1334" t="s">
        <v>770</v>
      </c>
      <c r="AJ27" s="1333">
        <f>AG10+AI10+AJ10</f>
        <v>0</v>
      </c>
      <c r="AK27" s="1334" t="s">
        <v>776</v>
      </c>
      <c r="AL27" s="1333">
        <f>AG11+AI11+AJ11</f>
        <v>0</v>
      </c>
      <c r="AM27" s="1335"/>
      <c r="AN27" s="1128"/>
      <c r="AO27" s="1128"/>
      <c r="AP27" s="1128"/>
      <c r="AQ27" s="1128"/>
      <c r="AR27" s="1128"/>
      <c r="AS27" s="1128"/>
      <c r="AT27" s="1128"/>
      <c r="AU27" s="1128"/>
      <c r="AV27" s="1129"/>
      <c r="AW27" s="1127"/>
      <c r="AX27" s="1128"/>
      <c r="AY27" s="1128"/>
      <c r="AZ27" s="1128"/>
      <c r="BA27" s="1128"/>
      <c r="BB27" s="1128"/>
      <c r="BC27" s="1128"/>
      <c r="BD27" s="1128"/>
      <c r="BE27" s="1128"/>
      <c r="BF27" s="1128"/>
      <c r="BG27" s="1128"/>
      <c r="BH27" s="1128"/>
      <c r="BI27" s="1128"/>
      <c r="BJ27" s="1128"/>
      <c r="BK27" s="1128"/>
      <c r="BL27" s="1129"/>
      <c r="BM27" s="1127"/>
      <c r="BN27" s="1128"/>
      <c r="BO27" s="1128"/>
      <c r="BP27" s="1128"/>
      <c r="BQ27" s="1128"/>
      <c r="BR27" s="1128"/>
      <c r="BS27" s="1128"/>
      <c r="BT27" s="1128"/>
      <c r="BU27" s="1128"/>
      <c r="BV27" s="1128"/>
      <c r="BW27" s="1128"/>
      <c r="BX27" s="1128"/>
      <c r="BY27" s="1128"/>
      <c r="BZ27" s="1128"/>
      <c r="CA27" s="1128"/>
      <c r="CB27" s="1128"/>
      <c r="CC27" s="1129"/>
      <c r="CJ27" s="355"/>
      <c r="CK27" s="1127"/>
      <c r="CL27" s="1128"/>
      <c r="CM27" s="1128"/>
      <c r="CN27" s="1128"/>
      <c r="CO27" s="1128"/>
      <c r="CP27" s="1128"/>
      <c r="CQ27" s="1128"/>
      <c r="CR27" s="1128"/>
      <c r="CS27" s="1128"/>
      <c r="CT27" s="1128"/>
      <c r="CU27" s="1128"/>
      <c r="CV27" s="1129"/>
      <c r="CZ27" s="355"/>
      <c r="DA27" s="1127"/>
      <c r="DB27" s="1128"/>
      <c r="DC27" s="1128"/>
      <c r="DD27" s="1128"/>
      <c r="DE27" s="1128"/>
      <c r="DF27" s="1128"/>
      <c r="DG27" s="1128"/>
      <c r="DH27" s="1128"/>
      <c r="DI27" s="1128"/>
      <c r="DJ27" s="1128"/>
      <c r="DK27" s="1128"/>
      <c r="DL27" s="1129"/>
      <c r="DP27" s="355"/>
      <c r="DQ27" s="1127"/>
      <c r="DR27" s="1128"/>
      <c r="DS27" s="1128"/>
      <c r="DT27" s="1128"/>
      <c r="DU27" s="1128"/>
      <c r="DV27" s="1128"/>
      <c r="DW27" s="1128"/>
      <c r="DX27" s="1128"/>
      <c r="DY27" s="1128"/>
      <c r="DZ27" s="1128"/>
      <c r="EA27" s="1129"/>
      <c r="EE27" s="355"/>
    </row>
    <row r="28" spans="1:135" ht="30" customHeight="1" x14ac:dyDescent="0.25">
      <c r="A28" s="355"/>
      <c r="B28" s="334"/>
      <c r="P28" s="1507" t="s">
        <v>624</v>
      </c>
      <c r="Q28" s="1476"/>
      <c r="R28" s="1476"/>
      <c r="S28" s="1476"/>
      <c r="T28" s="1476"/>
      <c r="U28" s="1476"/>
      <c r="V28" s="1070">
        <f>P8+R8+S8</f>
        <v>0</v>
      </c>
      <c r="W28" s="1476" t="s">
        <v>677</v>
      </c>
      <c r="X28" s="1476"/>
      <c r="Y28" s="1476"/>
      <c r="Z28" s="1476"/>
      <c r="AA28" s="1070">
        <f>SUM(P25:AE25)</f>
        <v>0</v>
      </c>
      <c r="AE28" s="1130"/>
      <c r="AG28" s="1509" t="s">
        <v>775</v>
      </c>
      <c r="AH28" s="1510"/>
      <c r="AI28" s="1510"/>
      <c r="AJ28" s="1510"/>
      <c r="AK28" s="1510"/>
      <c r="AL28" s="1510"/>
      <c r="AM28" s="1336">
        <f>AG8+AI8+AJ8</f>
        <v>0</v>
      </c>
      <c r="AN28" s="1324" t="s">
        <v>773</v>
      </c>
      <c r="AO28" s="1070">
        <f>AH19+AK19+AL19+AM19+AN19+AR19+AS19+AV19</f>
        <v>124.88000000000002</v>
      </c>
      <c r="AP28" s="1476" t="s">
        <v>677</v>
      </c>
      <c r="AQ28" s="1476"/>
      <c r="AR28" s="1070">
        <f>AH25+AK25+AL25+AM25+AN25+AR25+AS25+AV25</f>
        <v>0</v>
      </c>
      <c r="AS28" s="1324" t="s">
        <v>771</v>
      </c>
      <c r="AT28" s="1070">
        <f>AH11+AK11+AL11+AM11+AN11+AR11+AS11+AV11</f>
        <v>660.08</v>
      </c>
      <c r="AU28" s="1070"/>
      <c r="AV28" s="1130"/>
      <c r="AW28" s="1507" t="s">
        <v>624</v>
      </c>
      <c r="AX28" s="1476"/>
      <c r="AY28" s="1476"/>
      <c r="AZ28" s="1476"/>
      <c r="BA28" s="1476"/>
      <c r="BB28" s="1476"/>
      <c r="BC28" s="1070">
        <f>AW8+AY8+AZ8</f>
        <v>0</v>
      </c>
      <c r="BD28" s="1476" t="s">
        <v>677</v>
      </c>
      <c r="BE28" s="1476"/>
      <c r="BF28" s="1476"/>
      <c r="BG28" s="1476"/>
      <c r="BH28" s="1070">
        <f>SUM(AW25:BL25)</f>
        <v>0</v>
      </c>
      <c r="BL28" s="1130"/>
      <c r="BM28" s="1507" t="s">
        <v>624</v>
      </c>
      <c r="BN28" s="1476"/>
      <c r="BO28" s="1476"/>
      <c r="BP28" s="1476"/>
      <c r="BQ28" s="1476"/>
      <c r="BR28" s="1476"/>
      <c r="BS28" s="1070">
        <f>BM8+BO8+BP8</f>
        <v>0</v>
      </c>
      <c r="BU28" s="1324" t="s">
        <v>774</v>
      </c>
      <c r="BV28" s="1070">
        <f>BN10+BQ10+BR10+BS10+BT10+BU10+BY10+BZ10+CC10</f>
        <v>16.8</v>
      </c>
      <c r="BW28" s="1476" t="s">
        <v>677</v>
      </c>
      <c r="BX28" s="1476"/>
      <c r="BY28" s="1070">
        <f>SUM(BM25:CC25)</f>
        <v>0</v>
      </c>
      <c r="BZ28" s="1324" t="s">
        <v>771</v>
      </c>
      <c r="CA28" s="1070">
        <f>BN11+BQ11+BR11+BS11+BT11+BU11+BY11+BZ11+CC11</f>
        <v>137.6</v>
      </c>
      <c r="CB28" s="1070"/>
      <c r="CC28" s="1135"/>
      <c r="CD28" s="1070"/>
      <c r="CE28" s="1070"/>
      <c r="CF28" s="1070"/>
      <c r="CG28" s="1070"/>
      <c r="CH28" s="1070"/>
      <c r="CI28" s="1070"/>
      <c r="CJ28" s="355"/>
      <c r="CK28" s="1480" t="s">
        <v>624</v>
      </c>
      <c r="CL28" s="1481"/>
      <c r="CM28" s="1481"/>
      <c r="CN28" s="1138"/>
      <c r="CO28" s="1476" t="s">
        <v>677</v>
      </c>
      <c r="CP28" s="1476"/>
      <c r="CQ28" s="1476"/>
      <c r="CR28" s="1476"/>
      <c r="CS28" s="1070">
        <f>SUM(CK25:CY25)</f>
        <v>0</v>
      </c>
      <c r="CT28" s="1134"/>
      <c r="CU28" s="1134"/>
      <c r="CV28" s="1135"/>
      <c r="CW28" s="1134"/>
      <c r="CX28" s="1134"/>
      <c r="CY28" s="1134"/>
      <c r="CZ28" s="355"/>
      <c r="DA28" s="1480" t="s">
        <v>624</v>
      </c>
      <c r="DB28" s="1481"/>
      <c r="DC28" s="1481"/>
      <c r="DD28" s="1138"/>
      <c r="DE28" s="1476" t="s">
        <v>677</v>
      </c>
      <c r="DF28" s="1476"/>
      <c r="DG28" s="1476"/>
      <c r="DH28" s="1476"/>
      <c r="DI28" s="1070">
        <f>SUM(DA25:DO25)</f>
        <v>0</v>
      </c>
      <c r="DJ28" s="1134"/>
      <c r="DK28" s="1134"/>
      <c r="DL28" s="1135"/>
      <c r="DM28" s="1134"/>
      <c r="DN28" s="1134"/>
      <c r="DO28" s="1134"/>
      <c r="DP28" s="355"/>
      <c r="DQ28" s="1480" t="s">
        <v>624</v>
      </c>
      <c r="DR28" s="1481"/>
      <c r="DS28" s="1481"/>
      <c r="DT28" s="1138"/>
      <c r="DU28" s="1476" t="s">
        <v>677</v>
      </c>
      <c r="DV28" s="1476"/>
      <c r="DW28" s="1476"/>
      <c r="DX28" s="1476"/>
      <c r="DY28" s="1070">
        <f>SUM(DQ25:ED25)</f>
        <v>0</v>
      </c>
      <c r="DZ28" s="1134"/>
      <c r="EA28" s="1135"/>
      <c r="EB28" s="1134"/>
      <c r="EC28" s="1134"/>
      <c r="ED28" s="1134"/>
      <c r="EE28" s="355"/>
    </row>
    <row r="29" spans="1:135" s="1073" customFormat="1" ht="30" customHeight="1" thickBot="1" x14ac:dyDescent="0.3">
      <c r="A29" s="1071"/>
      <c r="B29" s="1072"/>
      <c r="C29" s="1072"/>
      <c r="D29" s="1072"/>
      <c r="E29" s="1072"/>
      <c r="F29" s="1072"/>
      <c r="G29" s="1072"/>
      <c r="H29" s="1072"/>
      <c r="I29" s="1072"/>
      <c r="J29" s="1072"/>
      <c r="K29" s="1072"/>
      <c r="L29" s="1072"/>
      <c r="M29" s="1072"/>
      <c r="N29" s="1072"/>
      <c r="O29" s="1072"/>
      <c r="P29" s="1508" t="s">
        <v>632</v>
      </c>
      <c r="Q29" s="1475"/>
      <c r="R29" s="1475"/>
      <c r="S29" s="1475"/>
      <c r="T29" s="1475"/>
      <c r="U29" s="1475"/>
      <c r="V29" s="1131">
        <f>Q8+T8+U8+V8+W8+AA8+AB8+AE8</f>
        <v>0</v>
      </c>
      <c r="W29" s="1132"/>
      <c r="X29" s="1132"/>
      <c r="Y29" s="1132"/>
      <c r="Z29" s="1132"/>
      <c r="AA29" s="1132"/>
      <c r="AB29" s="1132"/>
      <c r="AC29" s="1132"/>
      <c r="AD29" s="1132"/>
      <c r="AE29" s="1133"/>
      <c r="AF29" s="1072"/>
      <c r="AG29" s="1337" t="s">
        <v>772</v>
      </c>
      <c r="AH29" s="1338">
        <f>AG17+AI17+AJ17</f>
        <v>0</v>
      </c>
      <c r="AI29" s="1340" t="s">
        <v>677</v>
      </c>
      <c r="AJ29" s="1338">
        <f>AG25+AI25+AJ25</f>
        <v>0</v>
      </c>
      <c r="AK29" s="1339"/>
      <c r="AL29" s="1338"/>
      <c r="AM29" s="1330"/>
      <c r="AN29" s="1329" t="s">
        <v>632</v>
      </c>
      <c r="AO29" s="1131">
        <f>AH8+AK8+AL8+AM8+AN8+AR8+AS8+AV8</f>
        <v>8251</v>
      </c>
      <c r="AP29" s="1475" t="s">
        <v>770</v>
      </c>
      <c r="AQ29" s="1475"/>
      <c r="AR29" s="1131">
        <f>AH10+AK10+AL10+AM10+AN10+AR10+AS10+AV10</f>
        <v>82.51</v>
      </c>
      <c r="AS29" s="1329" t="s">
        <v>772</v>
      </c>
      <c r="AT29" s="1131">
        <f>AH17+AK17+AL17+AM17+AN17+AR17+AS17+AV17</f>
        <v>742.59</v>
      </c>
      <c r="AU29" s="1131"/>
      <c r="AV29" s="1331"/>
      <c r="AW29" s="1508" t="s">
        <v>632</v>
      </c>
      <c r="AX29" s="1475"/>
      <c r="AY29" s="1475"/>
      <c r="AZ29" s="1475"/>
      <c r="BA29" s="1475"/>
      <c r="BB29" s="1475"/>
      <c r="BC29" s="1131">
        <f>AX8+BA8+BB8+BC8+BD8+BH8+BI8+BL8</f>
        <v>0</v>
      </c>
      <c r="BD29" s="1132"/>
      <c r="BE29" s="1132"/>
      <c r="BF29" s="1132"/>
      <c r="BG29" s="1132"/>
      <c r="BH29" s="1132"/>
      <c r="BI29" s="1132"/>
      <c r="BJ29" s="1132"/>
      <c r="BK29" s="1132"/>
      <c r="BL29" s="1133"/>
      <c r="BM29" s="1508" t="s">
        <v>649</v>
      </c>
      <c r="BN29" s="1475"/>
      <c r="BO29" s="1475"/>
      <c r="BP29" s="1475"/>
      <c r="BQ29" s="1475"/>
      <c r="BR29" s="1475"/>
      <c r="BS29" s="1131">
        <f>BN8+BQ8+BR8+BS8+BT8+BU8+BY8+BZ8+CC8</f>
        <v>1720</v>
      </c>
      <c r="BT29" s="1132"/>
      <c r="BU29" s="1136"/>
      <c r="BV29" s="1136"/>
      <c r="BW29" s="1476" t="s">
        <v>773</v>
      </c>
      <c r="BX29" s="1476"/>
      <c r="BY29" s="1070">
        <f>BN19+BQ19+BR19+BS19+BT19+BU19+BY19+BZ19+CC19</f>
        <v>25.6</v>
      </c>
      <c r="BZ29" s="1324" t="s">
        <v>772</v>
      </c>
      <c r="CA29" s="1070">
        <f>BN17+BQ17+BR17+BS17+BT17+BU17+BY17+BZ17+CC17</f>
        <v>155.19999999999999</v>
      </c>
      <c r="CB29" s="1070"/>
      <c r="CC29" s="1137"/>
      <c r="CD29" s="1070"/>
      <c r="CE29" s="1070"/>
      <c r="CF29" s="1070"/>
      <c r="CG29" s="1070"/>
      <c r="CH29" s="1070"/>
      <c r="CI29" s="1070"/>
      <c r="CJ29" s="1071"/>
      <c r="CK29" s="1482"/>
      <c r="CL29" s="1483"/>
      <c r="CM29" s="1483"/>
      <c r="CN29" s="1131">
        <f>SUM(CW8:CY8)</f>
        <v>0</v>
      </c>
      <c r="CO29" s="1475" t="s">
        <v>647</v>
      </c>
      <c r="CP29" s="1475"/>
      <c r="CQ29" s="1475"/>
      <c r="CR29" s="1475"/>
      <c r="CS29" s="1131">
        <f>SUM(CK8:CV8)</f>
        <v>0</v>
      </c>
      <c r="CT29" s="1136"/>
      <c r="CU29" s="1136"/>
      <c r="CV29" s="1137"/>
      <c r="CW29" s="1134"/>
      <c r="CX29" s="1134"/>
      <c r="CY29" s="1134"/>
      <c r="CZ29" s="1071"/>
      <c r="DA29" s="1482"/>
      <c r="DB29" s="1483"/>
      <c r="DC29" s="1483"/>
      <c r="DD29" s="1131">
        <f>SUM(DM8:DO8)</f>
        <v>0</v>
      </c>
      <c r="DE29" s="1475" t="s">
        <v>646</v>
      </c>
      <c r="DF29" s="1475"/>
      <c r="DG29" s="1475"/>
      <c r="DH29" s="1475"/>
      <c r="DI29" s="1131">
        <f>SUM(DA8:DL8)</f>
        <v>0</v>
      </c>
      <c r="DJ29" s="1136"/>
      <c r="DK29" s="1136"/>
      <c r="DL29" s="1137"/>
      <c r="DM29" s="1134"/>
      <c r="DN29" s="1134"/>
      <c r="DO29" s="1134"/>
      <c r="DP29" s="1071"/>
      <c r="DQ29" s="1482"/>
      <c r="DR29" s="1483"/>
      <c r="DS29" s="1483"/>
      <c r="DT29" s="1131">
        <f>SUM(EB8:ED8)</f>
        <v>0</v>
      </c>
      <c r="DU29" s="1475" t="s">
        <v>675</v>
      </c>
      <c r="DV29" s="1475"/>
      <c r="DW29" s="1475"/>
      <c r="DX29" s="1475"/>
      <c r="DY29" s="1131">
        <f>SUM(DQ8:EA8)</f>
        <v>8251</v>
      </c>
      <c r="DZ29" s="1136"/>
      <c r="EA29" s="1137"/>
      <c r="EB29" s="1134"/>
      <c r="EC29" s="1134"/>
      <c r="ED29" s="1134"/>
      <c r="EE29" s="1071"/>
    </row>
    <row r="30" spans="1:135" hidden="1" x14ac:dyDescent="0.2">
      <c r="A30" s="355"/>
      <c r="B30" s="355"/>
      <c r="C30" s="356"/>
      <c r="D30" s="356"/>
      <c r="E30" s="356"/>
      <c r="F30" s="356"/>
      <c r="G30" s="356"/>
      <c r="H30" s="356"/>
      <c r="I30" s="356"/>
      <c r="J30" s="356"/>
      <c r="K30" s="356"/>
      <c r="L30" s="356"/>
      <c r="M30" s="356"/>
      <c r="N30" s="356"/>
      <c r="O30" s="356"/>
      <c r="P30" s="356"/>
      <c r="Q30" s="356"/>
      <c r="R30" s="356"/>
      <c r="S30" s="356"/>
      <c r="T30" s="356"/>
      <c r="U30" s="356"/>
      <c r="V30" s="356"/>
      <c r="W30" s="356"/>
      <c r="X30" s="356"/>
      <c r="Y30" s="356"/>
      <c r="Z30" s="356"/>
      <c r="AA30" s="356"/>
      <c r="AB30" s="356"/>
      <c r="AC30" s="356"/>
      <c r="AD30" s="356"/>
      <c r="AE30" s="356"/>
      <c r="AF30" s="356"/>
      <c r="AG30" s="356"/>
      <c r="AH30" s="356"/>
      <c r="AI30" s="356"/>
      <c r="AJ30" s="356"/>
      <c r="AK30" s="356"/>
      <c r="AL30" s="356"/>
      <c r="AM30" s="356"/>
      <c r="AN30" s="356"/>
      <c r="AO30" s="356"/>
      <c r="AP30" s="356"/>
      <c r="AQ30" s="356"/>
      <c r="AR30" s="356"/>
      <c r="AS30" s="356"/>
      <c r="AT30" s="356"/>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6"/>
      <c r="BW30" s="356"/>
      <c r="BX30" s="356"/>
      <c r="BY30" s="356"/>
      <c r="BZ30" s="356"/>
      <c r="CA30" s="356"/>
      <c r="CB30" s="356"/>
      <c r="CC30" s="356"/>
      <c r="CD30" s="356"/>
      <c r="CE30" s="356"/>
      <c r="CF30" s="356"/>
      <c r="CG30" s="356"/>
      <c r="CH30" s="356"/>
      <c r="CI30" s="356"/>
      <c r="CJ30" s="355"/>
      <c r="CK30" s="356"/>
      <c r="CL30" s="356"/>
      <c r="CM30" s="356"/>
      <c r="CN30" s="356"/>
      <c r="CO30" s="356"/>
      <c r="CP30" s="356"/>
      <c r="CQ30" s="356"/>
      <c r="CR30" s="356"/>
      <c r="CS30" s="356"/>
      <c r="CT30" s="356"/>
      <c r="CU30" s="356"/>
      <c r="CV30" s="356"/>
      <c r="CW30" s="356"/>
      <c r="CX30" s="356"/>
      <c r="CY30" s="356"/>
      <c r="CZ30" s="355"/>
      <c r="DA30" s="356"/>
      <c r="DB30" s="356"/>
      <c r="DC30" s="356"/>
      <c r="DD30" s="356"/>
      <c r="DE30" s="356"/>
      <c r="DF30" s="356"/>
      <c r="DG30" s="356"/>
      <c r="DH30" s="356"/>
      <c r="DI30" s="356"/>
      <c r="DJ30" s="356"/>
      <c r="DK30" s="356"/>
      <c r="DL30" s="356"/>
      <c r="DM30" s="356"/>
      <c r="DN30" s="356"/>
      <c r="DO30" s="356"/>
      <c r="DP30" s="355"/>
      <c r="DQ30" s="356"/>
      <c r="DR30" s="356"/>
      <c r="DS30" s="356"/>
      <c r="DT30" s="356"/>
      <c r="DU30" s="356"/>
      <c r="DV30" s="356"/>
      <c r="DW30" s="356"/>
      <c r="DX30" s="356"/>
      <c r="DY30" s="356"/>
      <c r="DZ30" s="356"/>
      <c r="EA30" s="356"/>
      <c r="EB30" s="356"/>
      <c r="EC30" s="356"/>
      <c r="ED30" s="356"/>
      <c r="EE30" s="355"/>
    </row>
  </sheetData>
  <mergeCells count="175">
    <mergeCell ref="BU4:CG4"/>
    <mergeCell ref="DU14:DX14"/>
    <mergeCell ref="DU15:DX15"/>
    <mergeCell ref="DU16:DX16"/>
    <mergeCell ref="DU17:DX17"/>
    <mergeCell ref="DU18:DX18"/>
    <mergeCell ref="DU19:DX19"/>
    <mergeCell ref="DU20:DX20"/>
    <mergeCell ref="DU21:DX21"/>
    <mergeCell ref="DU7:DX7"/>
    <mergeCell ref="DU8:DX8"/>
    <mergeCell ref="DU9:DX9"/>
    <mergeCell ref="DU10:DX10"/>
    <mergeCell ref="DU11:DX11"/>
    <mergeCell ref="DU12:DX12"/>
    <mergeCell ref="DU13:DX13"/>
    <mergeCell ref="CO15:CR15"/>
    <mergeCell ref="CO16:CR16"/>
    <mergeCell ref="CO17:CR17"/>
    <mergeCell ref="CO18:CR18"/>
    <mergeCell ref="DE21:DH21"/>
    <mergeCell ref="DE16:DH16"/>
    <mergeCell ref="DE17:DH17"/>
    <mergeCell ref="DE18:DH18"/>
    <mergeCell ref="BU18:BX18"/>
    <mergeCell ref="BU19:BX19"/>
    <mergeCell ref="DE20:DH20"/>
    <mergeCell ref="DE11:DH11"/>
    <mergeCell ref="DE12:DH12"/>
    <mergeCell ref="DE13:DH13"/>
    <mergeCell ref="DE14:DH14"/>
    <mergeCell ref="DE15:DH15"/>
    <mergeCell ref="DE7:DH7"/>
    <mergeCell ref="DE8:DH8"/>
    <mergeCell ref="DE9:DH9"/>
    <mergeCell ref="DE10:DH10"/>
    <mergeCell ref="BU9:BX9"/>
    <mergeCell ref="BU10:BX10"/>
    <mergeCell ref="BU11:BX11"/>
    <mergeCell ref="BU12:BX12"/>
    <mergeCell ref="BU13:BX13"/>
    <mergeCell ref="BU14:BX14"/>
    <mergeCell ref="BU15:BX15"/>
    <mergeCell ref="BU16:BX16"/>
    <mergeCell ref="BU17:BX17"/>
    <mergeCell ref="BD11:BG11"/>
    <mergeCell ref="BD12:BG12"/>
    <mergeCell ref="BD13:BG13"/>
    <mergeCell ref="BD14:BG14"/>
    <mergeCell ref="BD15:BG15"/>
    <mergeCell ref="BU7:BX7"/>
    <mergeCell ref="BU8:BX8"/>
    <mergeCell ref="P28:U28"/>
    <mergeCell ref="P29:U29"/>
    <mergeCell ref="AG28:AL28"/>
    <mergeCell ref="AW28:BB28"/>
    <mergeCell ref="AW29:BB29"/>
    <mergeCell ref="BM28:BR28"/>
    <mergeCell ref="BM29:BR29"/>
    <mergeCell ref="BU20:BX20"/>
    <mergeCell ref="BD21:BG21"/>
    <mergeCell ref="BU21:BX21"/>
    <mergeCell ref="W21:Z21"/>
    <mergeCell ref="BU22:BX22"/>
    <mergeCell ref="W24:Z24"/>
    <mergeCell ref="AN24:AQ24"/>
    <mergeCell ref="BD24:BG24"/>
    <mergeCell ref="BU24:BX24"/>
    <mergeCell ref="W13:Z13"/>
    <mergeCell ref="B2:G2"/>
    <mergeCell ref="B4:H4"/>
    <mergeCell ref="P4:V4"/>
    <mergeCell ref="AG4:AM4"/>
    <mergeCell ref="AW4:BC4"/>
    <mergeCell ref="W14:Z14"/>
    <mergeCell ref="AN16:AQ16"/>
    <mergeCell ref="AN17:AQ17"/>
    <mergeCell ref="AN18:AQ18"/>
    <mergeCell ref="W15:Z15"/>
    <mergeCell ref="W16:Z16"/>
    <mergeCell ref="W17:Z17"/>
    <mergeCell ref="W18:Z18"/>
    <mergeCell ref="AN7:AQ7"/>
    <mergeCell ref="AN8:AQ8"/>
    <mergeCell ref="AN9:AQ9"/>
    <mergeCell ref="AN10:AQ10"/>
    <mergeCell ref="AN11:AQ11"/>
    <mergeCell ref="AN12:AQ12"/>
    <mergeCell ref="AN13:AQ13"/>
    <mergeCell ref="AN14:AQ14"/>
    <mergeCell ref="AN15:AQ15"/>
    <mergeCell ref="W11:Z11"/>
    <mergeCell ref="W12:Z12"/>
    <mergeCell ref="BM4:BT4"/>
    <mergeCell ref="W7:Z7"/>
    <mergeCell ref="W8:Z8"/>
    <mergeCell ref="W9:Z9"/>
    <mergeCell ref="W10:Z10"/>
    <mergeCell ref="BD7:BG7"/>
    <mergeCell ref="BD8:BG8"/>
    <mergeCell ref="BD9:BG9"/>
    <mergeCell ref="BD10:BG10"/>
    <mergeCell ref="W4:AE4"/>
    <mergeCell ref="AN4:AV4"/>
    <mergeCell ref="BD4:BL4"/>
    <mergeCell ref="AN19:AQ19"/>
    <mergeCell ref="AN20:AQ20"/>
    <mergeCell ref="AN21:AQ21"/>
    <mergeCell ref="W19:Z19"/>
    <mergeCell ref="W20:Z20"/>
    <mergeCell ref="BD16:BG16"/>
    <mergeCell ref="BD17:BG17"/>
    <mergeCell ref="BD18:BG18"/>
    <mergeCell ref="BD19:BG19"/>
    <mergeCell ref="BD20:BG20"/>
    <mergeCell ref="BU25:BX25"/>
    <mergeCell ref="CO25:CR25"/>
    <mergeCell ref="DE25:DH25"/>
    <mergeCell ref="DU25:DX25"/>
    <mergeCell ref="CO22:CR22"/>
    <mergeCell ref="DE22:DH22"/>
    <mergeCell ref="DU22:DX22"/>
    <mergeCell ref="W23:Z23"/>
    <mergeCell ref="AN23:AQ23"/>
    <mergeCell ref="BD23:BG23"/>
    <mergeCell ref="BU23:BX23"/>
    <mergeCell ref="CO23:CR23"/>
    <mergeCell ref="DE23:DH23"/>
    <mergeCell ref="DU23:DX23"/>
    <mergeCell ref="W25:Z25"/>
    <mergeCell ref="AN25:AQ25"/>
    <mergeCell ref="BD25:BG25"/>
    <mergeCell ref="W22:Z22"/>
    <mergeCell ref="AN22:AQ22"/>
    <mergeCell ref="BD22:BG22"/>
    <mergeCell ref="CK4:CY4"/>
    <mergeCell ref="CK28:CM29"/>
    <mergeCell ref="DA28:DC29"/>
    <mergeCell ref="DA4:DO4"/>
    <mergeCell ref="DQ28:DS29"/>
    <mergeCell ref="DQ4:ED4"/>
    <mergeCell ref="CO28:CR28"/>
    <mergeCell ref="DE28:DH28"/>
    <mergeCell ref="DU28:DX28"/>
    <mergeCell ref="CO24:CR24"/>
    <mergeCell ref="DE24:DH24"/>
    <mergeCell ref="DU24:DX24"/>
    <mergeCell ref="CO21:CR21"/>
    <mergeCell ref="CO7:CR7"/>
    <mergeCell ref="CO8:CR8"/>
    <mergeCell ref="CO9:CR9"/>
    <mergeCell ref="CO10:CR10"/>
    <mergeCell ref="CO11:CR11"/>
    <mergeCell ref="CO12:CR12"/>
    <mergeCell ref="CO13:CR13"/>
    <mergeCell ref="CO14:CR14"/>
    <mergeCell ref="CO19:CR19"/>
    <mergeCell ref="CO20:CR20"/>
    <mergeCell ref="DE19:DH19"/>
    <mergeCell ref="W26:Z26"/>
    <mergeCell ref="AN26:AQ26"/>
    <mergeCell ref="BD26:BG26"/>
    <mergeCell ref="BU26:BX26"/>
    <mergeCell ref="CO26:CR26"/>
    <mergeCell ref="DE26:DH26"/>
    <mergeCell ref="DU26:DX26"/>
    <mergeCell ref="CO29:CR29"/>
    <mergeCell ref="DE29:DH29"/>
    <mergeCell ref="DU29:DX29"/>
    <mergeCell ref="W28:Z28"/>
    <mergeCell ref="BD28:BG28"/>
    <mergeCell ref="AP28:AQ28"/>
    <mergeCell ref="AP29:AQ29"/>
    <mergeCell ref="BW28:BX28"/>
    <mergeCell ref="BW29:BX29"/>
  </mergeCells>
  <pageMargins left="0" right="0" top="0" bottom="0.35" header="0" footer="0"/>
  <pageSetup paperSize="9" scale="41" orientation="landscape" r:id="rId1"/>
  <headerFooter>
    <oddFooter>&amp;C&amp;"Cambria,Italic"&amp;B&amp;10This File Was Prepared by LViraj on &amp;D at &amp;T</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fitToPage="1"/>
  </sheetPr>
  <dimension ref="A1:DK280"/>
  <sheetViews>
    <sheetView showGridLines="0" topLeftCell="A4" workbookViewId="0">
      <pane xSplit="2" topLeftCell="AL1" activePane="topRight" state="frozen"/>
      <selection activeCell="B26" sqref="B26"/>
      <selection pane="topRight" activeCell="AQ6" sqref="AQ6"/>
    </sheetView>
  </sheetViews>
  <sheetFormatPr defaultColWidth="0" defaultRowHeight="0" customHeight="1" zeroHeight="1" x14ac:dyDescent="0.2"/>
  <cols>
    <col min="1" max="1" width="2.7109375" style="2" customWidth="1"/>
    <col min="2" max="2" width="35.140625" style="2" customWidth="1"/>
    <col min="3" max="75" width="15.7109375" style="334" customWidth="1"/>
    <col min="76" max="76" width="2.7109375" style="2" customWidth="1"/>
    <col min="77" max="83" width="9.28515625" style="2" hidden="1" customWidth="1"/>
    <col min="84" max="88" width="0" style="2" hidden="1" customWidth="1"/>
    <col min="89" max="97" width="9.28515625" style="2" hidden="1" customWidth="1"/>
    <col min="98" max="102" width="0" style="2" hidden="1" customWidth="1"/>
    <col min="103" max="115" width="9.28515625" style="2" hidden="1" customWidth="1"/>
    <col min="116" max="16384" width="8.85546875" style="2" hidden="1"/>
  </cols>
  <sheetData>
    <row r="1" spans="1:76" ht="14.25" x14ac:dyDescent="0.2">
      <c r="A1" s="355"/>
      <c r="B1" s="355"/>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6"/>
      <c r="AC1" s="356"/>
      <c r="AD1" s="356"/>
      <c r="AE1" s="356"/>
      <c r="AF1" s="356"/>
      <c r="AG1" s="356"/>
      <c r="AH1" s="356"/>
      <c r="AI1" s="356"/>
      <c r="AJ1" s="356"/>
      <c r="AK1" s="356"/>
      <c r="AL1" s="356"/>
      <c r="AM1" s="356"/>
      <c r="AN1" s="356"/>
      <c r="AO1" s="356"/>
      <c r="AP1" s="356"/>
      <c r="AQ1" s="356"/>
      <c r="AR1" s="356"/>
      <c r="AS1" s="356"/>
      <c r="AT1" s="356"/>
      <c r="AU1" s="356"/>
      <c r="AV1" s="356"/>
      <c r="AW1" s="356"/>
      <c r="AX1" s="356"/>
      <c r="AY1" s="356"/>
      <c r="AZ1" s="356"/>
      <c r="BA1" s="356"/>
      <c r="BB1" s="356"/>
      <c r="BC1" s="356"/>
      <c r="BD1" s="356"/>
      <c r="BE1" s="356"/>
      <c r="BF1" s="356"/>
      <c r="BG1" s="356"/>
      <c r="BH1" s="356"/>
      <c r="BI1" s="356"/>
      <c r="BJ1" s="356"/>
      <c r="BK1" s="356"/>
      <c r="BL1" s="356"/>
      <c r="BM1" s="356"/>
      <c r="BN1" s="356"/>
      <c r="BO1" s="356"/>
      <c r="BP1" s="356"/>
      <c r="BQ1" s="356"/>
      <c r="BR1" s="356"/>
      <c r="BS1" s="356"/>
      <c r="BT1" s="356"/>
      <c r="BU1" s="356"/>
      <c r="BV1" s="356"/>
      <c r="BW1" s="356"/>
      <c r="BX1" s="355"/>
    </row>
    <row r="2" spans="1:76" ht="22.5" x14ac:dyDescent="0.3">
      <c r="A2" s="355"/>
      <c r="B2" s="1549" t="s">
        <v>757</v>
      </c>
      <c r="C2" s="1549"/>
      <c r="D2" s="1549"/>
      <c r="E2" s="1549"/>
      <c r="F2" s="1549"/>
      <c r="G2" s="1549"/>
      <c r="H2" s="333"/>
      <c r="I2" s="333"/>
      <c r="J2" s="333"/>
      <c r="K2" s="333"/>
      <c r="L2" s="333"/>
      <c r="M2" s="333"/>
      <c r="N2" s="333"/>
      <c r="O2" s="333"/>
      <c r="P2" s="333"/>
      <c r="Q2" s="333"/>
      <c r="R2" s="333"/>
      <c r="S2" s="333"/>
      <c r="T2" s="333"/>
      <c r="U2" s="333"/>
      <c r="V2" s="333"/>
      <c r="W2" s="333"/>
      <c r="X2" s="333"/>
      <c r="Y2" s="333"/>
      <c r="Z2" s="333"/>
      <c r="AA2" s="333"/>
      <c r="AB2" s="333"/>
      <c r="AC2" s="333"/>
      <c r="AD2" s="333"/>
      <c r="AE2" s="333"/>
      <c r="AF2" s="333"/>
      <c r="AG2" s="333"/>
      <c r="AH2" s="333"/>
      <c r="AI2" s="333"/>
      <c r="AJ2" s="333"/>
      <c r="AK2" s="333"/>
      <c r="AL2" s="333"/>
      <c r="AM2" s="333"/>
      <c r="AN2" s="333"/>
      <c r="AO2" s="333"/>
      <c r="AP2" s="333"/>
      <c r="AQ2" s="333"/>
      <c r="AR2" s="333"/>
      <c r="AS2" s="333"/>
      <c r="AT2" s="333"/>
      <c r="AU2" s="333"/>
      <c r="AV2" s="333"/>
      <c r="AW2" s="333"/>
      <c r="AX2" s="333"/>
      <c r="AY2" s="333"/>
      <c r="AZ2" s="333"/>
      <c r="BA2" s="333"/>
      <c r="BB2" s="333"/>
      <c r="BC2" s="333"/>
      <c r="BD2" s="333"/>
      <c r="BE2" s="333"/>
      <c r="BF2" s="333"/>
      <c r="BG2" s="333"/>
      <c r="BH2" s="333"/>
      <c r="BI2" s="333"/>
      <c r="BJ2" s="333"/>
      <c r="BK2" s="333"/>
      <c r="BL2" s="333"/>
      <c r="BM2" s="333"/>
      <c r="BN2" s="333"/>
      <c r="BO2" s="333"/>
      <c r="BP2" s="333"/>
      <c r="BQ2" s="333"/>
      <c r="BR2" s="333"/>
      <c r="BS2" s="333"/>
      <c r="BT2" s="333"/>
      <c r="BU2" s="333"/>
      <c r="BV2" s="333"/>
      <c r="BW2" s="333"/>
      <c r="BX2" s="355"/>
    </row>
    <row r="3" spans="1:76" ht="6" customHeight="1" thickBot="1" x14ac:dyDescent="0.25">
      <c r="A3" s="355"/>
      <c r="BX3" s="355"/>
    </row>
    <row r="4" spans="1:76" ht="20.100000000000001" customHeight="1" thickBot="1" x14ac:dyDescent="0.35">
      <c r="A4" s="355"/>
      <c r="B4" s="1506">
        <f ca="1">TODAY()+1</f>
        <v>46123</v>
      </c>
      <c r="C4" s="1506"/>
      <c r="D4" s="1506"/>
      <c r="E4" s="1506"/>
      <c r="F4" s="1506"/>
      <c r="G4" s="1506"/>
      <c r="H4" s="1506"/>
      <c r="I4" s="1293"/>
      <c r="P4" s="1477" t="s">
        <v>517</v>
      </c>
      <c r="Q4" s="1478"/>
      <c r="R4" s="1478"/>
      <c r="S4" s="1478"/>
      <c r="T4" s="1478"/>
      <c r="U4" s="1478"/>
      <c r="V4" s="1479"/>
      <c r="W4" s="1477" t="s">
        <v>517</v>
      </c>
      <c r="X4" s="1478"/>
      <c r="Y4" s="1478"/>
      <c r="Z4" s="1478"/>
      <c r="AA4" s="1478"/>
      <c r="AB4" s="1479"/>
      <c r="AC4" s="333"/>
      <c r="AD4" s="1477" t="s">
        <v>417</v>
      </c>
      <c r="AE4" s="1478"/>
      <c r="AF4" s="1478"/>
      <c r="AG4" s="1478"/>
      <c r="AH4" s="1478"/>
      <c r="AI4" s="1478"/>
      <c r="AJ4" s="1479"/>
      <c r="AK4" s="1477" t="s">
        <v>417</v>
      </c>
      <c r="AL4" s="1478"/>
      <c r="AM4" s="1478"/>
      <c r="AN4" s="1478"/>
      <c r="AO4" s="1478"/>
      <c r="AP4" s="1479"/>
      <c r="AQ4" s="1477" t="s">
        <v>389</v>
      </c>
      <c r="AR4" s="1478"/>
      <c r="AS4" s="1478"/>
      <c r="AT4" s="1478"/>
      <c r="AU4" s="1478"/>
      <c r="AV4" s="1478"/>
      <c r="AW4" s="1479"/>
      <c r="AX4" s="1477" t="s">
        <v>389</v>
      </c>
      <c r="AY4" s="1478"/>
      <c r="AZ4" s="1478"/>
      <c r="BA4" s="1478"/>
      <c r="BB4" s="1478"/>
      <c r="BC4" s="1479"/>
      <c r="BD4" s="1477" t="s">
        <v>418</v>
      </c>
      <c r="BE4" s="1478"/>
      <c r="BF4" s="1478"/>
      <c r="BG4" s="1478"/>
      <c r="BH4" s="1478"/>
      <c r="BI4" s="1478"/>
      <c r="BJ4" s="1478"/>
      <c r="BK4" s="1479"/>
      <c r="BL4" s="1477" t="s">
        <v>418</v>
      </c>
      <c r="BM4" s="1478"/>
      <c r="BN4" s="1478"/>
      <c r="BO4" s="1478"/>
      <c r="BP4" s="1478"/>
      <c r="BQ4" s="1478"/>
      <c r="BR4" s="1478"/>
      <c r="BS4" s="1478"/>
      <c r="BT4" s="1478"/>
      <c r="BU4" s="1478"/>
      <c r="BV4" s="1478"/>
      <c r="BW4" s="1479"/>
      <c r="BX4" s="355"/>
    </row>
    <row r="5" spans="1:76" ht="6" customHeight="1" thickBot="1" x14ac:dyDescent="0.25">
      <c r="A5" s="355"/>
      <c r="BX5" s="355"/>
    </row>
    <row r="6" spans="1:76" s="7" customFormat="1" ht="50.1" customHeight="1" thickBot="1" x14ac:dyDescent="0.3">
      <c r="A6" s="357"/>
      <c r="B6" s="335" t="s">
        <v>313</v>
      </c>
      <c r="C6" s="336" t="s">
        <v>314</v>
      </c>
      <c r="D6" s="336" t="s">
        <v>315</v>
      </c>
      <c r="E6" s="336" t="s">
        <v>255</v>
      </c>
      <c r="F6" s="336" t="s">
        <v>765</v>
      </c>
      <c r="G6" s="336" t="s">
        <v>316</v>
      </c>
      <c r="H6" s="336" t="s">
        <v>317</v>
      </c>
      <c r="I6" s="336" t="s">
        <v>590</v>
      </c>
      <c r="J6" s="336" t="s">
        <v>220</v>
      </c>
      <c r="K6" s="336" t="s">
        <v>59</v>
      </c>
      <c r="L6" s="336" t="s">
        <v>80</v>
      </c>
      <c r="M6" s="336" t="s">
        <v>79</v>
      </c>
      <c r="N6" s="336" t="s">
        <v>732</v>
      </c>
      <c r="O6" s="336" t="s">
        <v>569</v>
      </c>
      <c r="P6" s="336" t="s">
        <v>36</v>
      </c>
      <c r="Q6" s="336" t="s">
        <v>347</v>
      </c>
      <c r="R6" s="337" t="s">
        <v>534</v>
      </c>
      <c r="S6" s="337" t="s">
        <v>390</v>
      </c>
      <c r="T6" s="337" t="s">
        <v>512</v>
      </c>
      <c r="U6" s="800" t="s">
        <v>528</v>
      </c>
      <c r="V6" s="800" t="s">
        <v>548</v>
      </c>
      <c r="W6" s="337" t="s">
        <v>318</v>
      </c>
      <c r="X6" s="337" t="s">
        <v>532</v>
      </c>
      <c r="Y6" s="337" t="s">
        <v>383</v>
      </c>
      <c r="Z6" s="337" t="s">
        <v>533</v>
      </c>
      <c r="AA6" s="337" t="s">
        <v>89</v>
      </c>
      <c r="AB6" s="337" t="s">
        <v>514</v>
      </c>
      <c r="AC6" s="337" t="s">
        <v>464</v>
      </c>
      <c r="AD6" s="1052" t="s">
        <v>36</v>
      </c>
      <c r="AE6" s="336" t="s">
        <v>347</v>
      </c>
      <c r="AF6" s="1053" t="s">
        <v>534</v>
      </c>
      <c r="AG6" s="1053" t="s">
        <v>390</v>
      </c>
      <c r="AH6" s="337" t="s">
        <v>512</v>
      </c>
      <c r="AI6" s="800" t="s">
        <v>528</v>
      </c>
      <c r="AJ6" s="800" t="s">
        <v>548</v>
      </c>
      <c r="AK6" s="337" t="s">
        <v>318</v>
      </c>
      <c r="AL6" s="337" t="s">
        <v>532</v>
      </c>
      <c r="AM6" s="337" t="s">
        <v>383</v>
      </c>
      <c r="AN6" s="337" t="s">
        <v>533</v>
      </c>
      <c r="AO6" s="337" t="s">
        <v>89</v>
      </c>
      <c r="AP6" s="337" t="s">
        <v>514</v>
      </c>
      <c r="AQ6" s="336" t="s">
        <v>36</v>
      </c>
      <c r="AR6" s="336" t="s">
        <v>515</v>
      </c>
      <c r="AS6" s="337" t="s">
        <v>534</v>
      </c>
      <c r="AT6" s="337" t="s">
        <v>390</v>
      </c>
      <c r="AU6" s="337" t="s">
        <v>512</v>
      </c>
      <c r="AV6" s="800" t="s">
        <v>528</v>
      </c>
      <c r="AW6" s="800" t="s">
        <v>548</v>
      </c>
      <c r="AX6" s="337" t="s">
        <v>318</v>
      </c>
      <c r="AY6" s="337" t="s">
        <v>532</v>
      </c>
      <c r="AZ6" s="337" t="s">
        <v>383</v>
      </c>
      <c r="BA6" s="337" t="s">
        <v>533</v>
      </c>
      <c r="BB6" s="337" t="s">
        <v>89</v>
      </c>
      <c r="BC6" s="337" t="s">
        <v>514</v>
      </c>
      <c r="BD6" s="336" t="s">
        <v>36</v>
      </c>
      <c r="BE6" s="336" t="s">
        <v>347</v>
      </c>
      <c r="BF6" s="337" t="s">
        <v>534</v>
      </c>
      <c r="BG6" s="337" t="s">
        <v>390</v>
      </c>
      <c r="BH6" s="337" t="s">
        <v>482</v>
      </c>
      <c r="BI6" s="337" t="s">
        <v>512</v>
      </c>
      <c r="BJ6" s="800" t="s">
        <v>528</v>
      </c>
      <c r="BK6" s="800" t="s">
        <v>528</v>
      </c>
      <c r="BL6" s="337" t="s">
        <v>318</v>
      </c>
      <c r="BM6" s="337" t="s">
        <v>594</v>
      </c>
      <c r="BN6" s="337" t="s">
        <v>383</v>
      </c>
      <c r="BO6" s="337" t="s">
        <v>533</v>
      </c>
      <c r="BP6" s="337" t="s">
        <v>89</v>
      </c>
      <c r="BQ6" s="337" t="s">
        <v>514</v>
      </c>
      <c r="BR6" s="336"/>
      <c r="BS6" s="337"/>
      <c r="BT6" s="337"/>
      <c r="BU6" s="337"/>
      <c r="BV6" s="337"/>
      <c r="BW6" s="337"/>
      <c r="BX6" s="357"/>
    </row>
    <row r="7" spans="1:76" s="338" customFormat="1" ht="21" thickBot="1" x14ac:dyDescent="0.3">
      <c r="A7" s="358"/>
      <c r="B7" s="359" t="s">
        <v>1</v>
      </c>
      <c r="C7" s="340">
        <f>'Bakery Recipe Calculation'!C7</f>
        <v>0</v>
      </c>
      <c r="D7" s="340">
        <f>'Bakery Recipe Calculation'!D7</f>
        <v>0</v>
      </c>
      <c r="E7" s="340">
        <f>'Bakery Recipe Calculation'!E7</f>
        <v>0</v>
      </c>
      <c r="F7" s="340">
        <f>'Bakery Recipe Calculation'!F7</f>
        <v>104</v>
      </c>
      <c r="G7" s="340">
        <f>'Bakery Recipe Calculation'!G7</f>
        <v>0</v>
      </c>
      <c r="H7" s="341">
        <f>'Bakery Recipe Calculation'!H7</f>
        <v>0</v>
      </c>
      <c r="I7" s="342">
        <f>'Bakery Recipe Calculation'!I7</f>
        <v>84</v>
      </c>
      <c r="J7" s="342">
        <f>'Bakery Recipe Calculation'!L7</f>
        <v>0</v>
      </c>
      <c r="K7" s="342">
        <f>'Bakery Recipe Calculation'!J7</f>
        <v>0</v>
      </c>
      <c r="L7" s="342">
        <f>'Bakery Recipe Calculation'!K7</f>
        <v>0</v>
      </c>
      <c r="M7" s="342">
        <f>'Bakery Recipe Calculation'!M7</f>
        <v>0</v>
      </c>
      <c r="N7" s="342">
        <f>'Bakery Recipe Calculation'!N7</f>
        <v>58</v>
      </c>
      <c r="O7" s="342">
        <f>'Bakery Recipe Calculation'!O7</f>
        <v>0</v>
      </c>
      <c r="P7" s="341">
        <f>'Bakery Recipe Calculation'!P7</f>
        <v>0</v>
      </c>
      <c r="Q7" s="341">
        <f>'Bakery Recipe Calculation'!Q7</f>
        <v>0</v>
      </c>
      <c r="R7" s="341">
        <f>'Bakery Recipe Calculation'!R7</f>
        <v>0</v>
      </c>
      <c r="S7" s="341">
        <f>'Bakery Recipe Calculation'!S7</f>
        <v>0</v>
      </c>
      <c r="T7" s="341">
        <f>'Bakery Recipe Calculation'!T7</f>
        <v>0</v>
      </c>
      <c r="U7" s="341">
        <f>'Bakery Recipe Calculation'!U7</f>
        <v>0</v>
      </c>
      <c r="V7" s="341">
        <f>'Bakery Recipe Calculation'!V7</f>
        <v>0</v>
      </c>
      <c r="W7" s="1490">
        <f>'Bakery Recipe Calculation'!W7</f>
        <v>0</v>
      </c>
      <c r="X7" s="1491"/>
      <c r="Y7" s="1491"/>
      <c r="Z7" s="1492"/>
      <c r="AA7" s="803">
        <f>'Bakery Recipe Calculation'!AA7</f>
        <v>0</v>
      </c>
      <c r="AB7" s="803">
        <f>'Bakery Recipe Calculation'!AB7</f>
        <v>0</v>
      </c>
      <c r="AC7" s="341">
        <f>'Bakery Recipe Calculation'!AF7</f>
        <v>0</v>
      </c>
      <c r="AD7" s="341">
        <f>'Bakery Recipe Calculation'!AG7</f>
        <v>0</v>
      </c>
      <c r="AE7" s="341">
        <f>'Bakery Recipe Calculation'!AH7</f>
        <v>0</v>
      </c>
      <c r="AF7" s="341">
        <f>'Bakery Recipe Calculation'!AI7</f>
        <v>0</v>
      </c>
      <c r="AG7" s="341">
        <f>'Bakery Recipe Calculation'!AJ7</f>
        <v>0</v>
      </c>
      <c r="AH7" s="341">
        <f>'Bakery Recipe Calculation'!AK7</f>
        <v>120</v>
      </c>
      <c r="AI7" s="341">
        <f>'Bakery Recipe Calculation'!AL7</f>
        <v>75</v>
      </c>
      <c r="AJ7" s="341">
        <f>'Bakery Recipe Calculation'!AM7</f>
        <v>0</v>
      </c>
      <c r="AK7" s="1543">
        <f>'Bakery Recipe Calculation'!AN7</f>
        <v>28</v>
      </c>
      <c r="AL7" s="1544"/>
      <c r="AM7" s="1544"/>
      <c r="AN7" s="1545"/>
      <c r="AO7" s="341">
        <f>'Bakery Recipe Calculation'!AR7</f>
        <v>0</v>
      </c>
      <c r="AP7" s="341">
        <f>'Bakery Recipe Calculation'!AS7</f>
        <v>0</v>
      </c>
      <c r="AQ7" s="341">
        <f>'Bakery Recipe Calculation'!AW7</f>
        <v>0</v>
      </c>
      <c r="AR7" s="341">
        <f>'Bakery Recipe Calculation'!AX7</f>
        <v>0</v>
      </c>
      <c r="AS7" s="341">
        <f>'Bakery Recipe Calculation'!AY7</f>
        <v>0</v>
      </c>
      <c r="AT7" s="341">
        <f>'Bakery Recipe Calculation'!AZ7</f>
        <v>0</v>
      </c>
      <c r="AU7" s="341">
        <f>'Bakery Recipe Calculation'!BA7</f>
        <v>0</v>
      </c>
      <c r="AV7" s="341">
        <f>'Bakery Recipe Calculation'!BB7</f>
        <v>0</v>
      </c>
      <c r="AW7" s="341">
        <f>'Bakery Recipe Calculation'!BC7</f>
        <v>0</v>
      </c>
      <c r="AX7" s="1543">
        <f>'Bakery Recipe Calculation'!BD7</f>
        <v>0</v>
      </c>
      <c r="AY7" s="1544"/>
      <c r="AZ7" s="1544"/>
      <c r="BA7" s="1545"/>
      <c r="BB7" s="341">
        <f>'Bakery Recipe Calculation'!BH7</f>
        <v>0</v>
      </c>
      <c r="BC7" s="341">
        <f>'Bakery Recipe Calculation'!BI7</f>
        <v>0</v>
      </c>
      <c r="BD7" s="803">
        <f>'Bakery Recipe Calculation'!BM7</f>
        <v>0</v>
      </c>
      <c r="BE7" s="803">
        <f>'Bakery Recipe Calculation'!BN7</f>
        <v>0</v>
      </c>
      <c r="BF7" s="803">
        <f>'Bakery Recipe Calculation'!BO7</f>
        <v>0</v>
      </c>
      <c r="BG7" s="803">
        <f>'Bakery Recipe Calculation'!BP7</f>
        <v>0</v>
      </c>
      <c r="BH7" s="803">
        <f>'Bakery Recipe Calculation'!BQ7</f>
        <v>80</v>
      </c>
      <c r="BI7" s="803">
        <f>'Bakery Recipe Calculation'!BR7</f>
        <v>0</v>
      </c>
      <c r="BJ7" s="803">
        <f>'Bakery Recipe Calculation'!BS7</f>
        <v>0</v>
      </c>
      <c r="BK7" s="803">
        <f>'Bakery Recipe Calculation'!BT7</f>
        <v>0</v>
      </c>
      <c r="BL7" s="1543">
        <f>'Bakery Recipe Calculation'!BU7</f>
        <v>0</v>
      </c>
      <c r="BM7" s="1544"/>
      <c r="BN7" s="1544"/>
      <c r="BO7" s="1545"/>
      <c r="BP7" s="341">
        <f>'Bakery Recipe Calculation'!BY7</f>
        <v>0</v>
      </c>
      <c r="BQ7" s="341">
        <f>'Bakery Recipe Calculation'!BZ7</f>
        <v>0</v>
      </c>
      <c r="BR7" s="341"/>
      <c r="BS7" s="342"/>
      <c r="BT7" s="342"/>
      <c r="BU7" s="342"/>
      <c r="BV7" s="342"/>
      <c r="BW7" s="342"/>
      <c r="BX7" s="358"/>
    </row>
    <row r="8" spans="1:76" ht="20.100000000000001" customHeight="1" x14ac:dyDescent="0.25">
      <c r="A8" s="355"/>
      <c r="B8" s="343" t="str">
        <f>'Bakery Recipe Per Item'!B8</f>
        <v>Flour</v>
      </c>
      <c r="C8" s="376">
        <f>+'Bakery Recipe Calculation'!C8</f>
        <v>0</v>
      </c>
      <c r="D8" s="366">
        <f>+'Bakery Recipe Calculation'!D8</f>
        <v>0</v>
      </c>
      <c r="E8" s="366">
        <f>+'Bakery Recipe Calculation'!E8</f>
        <v>0</v>
      </c>
      <c r="F8" s="366">
        <f>+'Bakery Recipe Calculation'!F8</f>
        <v>1955.2</v>
      </c>
      <c r="G8" s="366">
        <f>+'Bakery Recipe Calculation'!G8</f>
        <v>0</v>
      </c>
      <c r="H8" s="366">
        <f>+'Bakery Recipe Calculation'!H8</f>
        <v>0</v>
      </c>
      <c r="I8" s="366">
        <f>'Bakery Recipe Calculation'!I8</f>
        <v>11340</v>
      </c>
      <c r="J8" s="377">
        <f>'Bakery Recipe Calculation'!L8</f>
        <v>0</v>
      </c>
      <c r="K8" s="1068">
        <f>'Bakery Recipe Calculation'!J8</f>
        <v>0</v>
      </c>
      <c r="L8" s="1068">
        <f>'Bakery Recipe Calculation'!K8</f>
        <v>0</v>
      </c>
      <c r="M8" s="1294">
        <f>'Bakery Recipe Calculation'!M8</f>
        <v>0</v>
      </c>
      <c r="N8" s="1294">
        <f>'Bakery Recipe Calculation'!N8</f>
        <v>870</v>
      </c>
      <c r="O8" s="1294">
        <f>'Bakery Recipe Calculation'!O8</f>
        <v>0</v>
      </c>
      <c r="P8" s="1068">
        <f>'Bakery Recipe Calculation'!P8</f>
        <v>0</v>
      </c>
      <c r="Q8" s="1068">
        <f>'Bakery Recipe Calculation'!Q8</f>
        <v>0</v>
      </c>
      <c r="R8" s="1068">
        <f>'Bakery Recipe Calculation'!R8</f>
        <v>0</v>
      </c>
      <c r="S8" s="1068">
        <f>'Bakery Recipe Calculation'!S8</f>
        <v>0</v>
      </c>
      <c r="T8" s="1068">
        <f>'Bakery Recipe Calculation'!T8</f>
        <v>0</v>
      </c>
      <c r="U8" s="1068">
        <f>'Bakery Recipe Calculation'!U8</f>
        <v>0</v>
      </c>
      <c r="V8" s="1068">
        <f>'Bakery Recipe Calculation'!V8</f>
        <v>0</v>
      </c>
      <c r="W8" s="1546">
        <f>SUM('Bakery Recipe Calculation'!W8:AA8)</f>
        <v>0</v>
      </c>
      <c r="X8" s="1547"/>
      <c r="Y8" s="1547"/>
      <c r="Z8" s="1547"/>
      <c r="AA8" s="1548"/>
      <c r="AB8" s="1068"/>
      <c r="AC8" s="630">
        <f>'Bakery Recipe Calculation'!AF8</f>
        <v>0</v>
      </c>
      <c r="AD8" s="1044">
        <f>SUM('Bakery Recipe Calculation'!AG8:AM8)</f>
        <v>7215</v>
      </c>
      <c r="AE8" s="1054"/>
      <c r="AF8" s="1054"/>
      <c r="AG8" s="1054"/>
      <c r="AH8" s="1054"/>
      <c r="AI8" s="1054"/>
      <c r="AJ8" s="1055"/>
      <c r="AK8" s="1546">
        <f>SUM('Bakery Recipe Calculation'!AN8:AR8)</f>
        <v>1036</v>
      </c>
      <c r="AL8" s="1547"/>
      <c r="AM8" s="1547"/>
      <c r="AN8" s="1547"/>
      <c r="AO8" s="1548"/>
      <c r="AP8" s="630"/>
      <c r="AQ8" s="1540">
        <f>SUM('Bakery Recipe Calculation'!AW8:BC8)</f>
        <v>0</v>
      </c>
      <c r="AR8" s="1541"/>
      <c r="AS8" s="1541"/>
      <c r="AT8" s="1541"/>
      <c r="AU8" s="1541"/>
      <c r="AV8" s="1541"/>
      <c r="AW8" s="1542"/>
      <c r="AX8" s="1546">
        <f>SUM('Bakery Recipe Calculation'!BD8:BH8)</f>
        <v>0</v>
      </c>
      <c r="AY8" s="1547"/>
      <c r="AZ8" s="1547"/>
      <c r="BA8" s="1547"/>
      <c r="BB8" s="1548"/>
      <c r="BC8" s="630"/>
      <c r="BD8" s="1540">
        <f>SUM('Bakery Recipe Calculation'!BM8:BT8)</f>
        <v>1720</v>
      </c>
      <c r="BE8" s="1541"/>
      <c r="BF8" s="1541"/>
      <c r="BG8" s="1541"/>
      <c r="BH8" s="1541"/>
      <c r="BI8" s="1541"/>
      <c r="BJ8" s="1541"/>
      <c r="BK8" s="1542"/>
      <c r="BL8" s="1546">
        <f>SUM('Bakery Recipe Calculation'!BU8:BY8)</f>
        <v>0</v>
      </c>
      <c r="BM8" s="1547"/>
      <c r="BN8" s="1547"/>
      <c r="BO8" s="1547"/>
      <c r="BP8" s="1548"/>
      <c r="BQ8" s="1068"/>
      <c r="BR8" s="1068"/>
      <c r="BS8" s="1294"/>
      <c r="BT8" s="1294"/>
      <c r="BU8" s="1294"/>
      <c r="BV8" s="1294"/>
      <c r="BW8" s="1294"/>
      <c r="BX8" s="355"/>
    </row>
    <row r="9" spans="1:76" ht="18" customHeight="1" x14ac:dyDescent="0.25">
      <c r="A9" s="355"/>
      <c r="B9" s="347" t="str">
        <f>'Bakery Recipe Per Item'!B9</f>
        <v>Kurakkan</v>
      </c>
      <c r="C9" s="367">
        <f>+'Bakery Recipe Calculation'!C9</f>
        <v>0</v>
      </c>
      <c r="D9" s="367">
        <f>+'Bakery Recipe Calculation'!D9</f>
        <v>0</v>
      </c>
      <c r="E9" s="367">
        <f>+'Bakery Recipe Calculation'!E9</f>
        <v>0</v>
      </c>
      <c r="F9" s="367">
        <f>+'Bakery Recipe Calculation'!F9</f>
        <v>780</v>
      </c>
      <c r="G9" s="367">
        <f>+'Bakery Recipe Calculation'!G9</f>
        <v>0</v>
      </c>
      <c r="H9" s="367">
        <f>+'Bakery Recipe Calculation'!H9</f>
        <v>0</v>
      </c>
      <c r="I9" s="367">
        <f>'Bakery Recipe Calculation'!I9</f>
        <v>0</v>
      </c>
      <c r="J9" s="374">
        <f>'Bakery Recipe Calculation'!L9</f>
        <v>0</v>
      </c>
      <c r="K9" s="374">
        <f>'Bakery Recipe Calculation'!J9</f>
        <v>0</v>
      </c>
      <c r="L9" s="374">
        <f>'Bakery Recipe Calculation'!K9</f>
        <v>0</v>
      </c>
      <c r="M9" s="1295">
        <f>'Bakery Recipe Calculation'!M9</f>
        <v>0</v>
      </c>
      <c r="N9" s="1295">
        <f>'Bakery Recipe Calculation'!N9</f>
        <v>0</v>
      </c>
      <c r="O9" s="1295">
        <f>'Bakery Recipe Calculation'!O9</f>
        <v>0</v>
      </c>
      <c r="P9" s="374">
        <f>'Bakery Recipe Calculation'!P9</f>
        <v>0</v>
      </c>
      <c r="Q9" s="374">
        <f>'Bakery Recipe Calculation'!Q9</f>
        <v>0</v>
      </c>
      <c r="R9" s="374">
        <f>'Bakery Recipe Calculation'!R9</f>
        <v>0</v>
      </c>
      <c r="S9" s="374">
        <f>'Bakery Recipe Calculation'!S9</f>
        <v>0</v>
      </c>
      <c r="T9" s="374">
        <f>'Bakery Recipe Calculation'!T9</f>
        <v>0</v>
      </c>
      <c r="U9" s="374">
        <f>'Bakery Recipe Calculation'!U9</f>
        <v>0</v>
      </c>
      <c r="V9" s="374">
        <f>'Bakery Recipe Calculation'!V9</f>
        <v>0</v>
      </c>
      <c r="W9" s="1516">
        <f>SUM('Bakery Recipe Calculation'!W9:AA9)</f>
        <v>0</v>
      </c>
      <c r="X9" s="1517"/>
      <c r="Y9" s="1517"/>
      <c r="Z9" s="1517"/>
      <c r="AA9" s="1518"/>
      <c r="AB9" s="374"/>
      <c r="AC9" s="628">
        <f>'Bakery Recipe Calculation'!AF9</f>
        <v>0</v>
      </c>
      <c r="AD9" s="1045">
        <f>SUM('Bakery Recipe Calculation'!AG9:AM9)</f>
        <v>0</v>
      </c>
      <c r="AE9" s="1056"/>
      <c r="AF9" s="1056"/>
      <c r="AG9" s="1056"/>
      <c r="AH9" s="1056"/>
      <c r="AI9" s="1056"/>
      <c r="AJ9" s="1057"/>
      <c r="AK9" s="1516">
        <f>SUM('Bakery Recipe Calculation'!AN9:AR9)</f>
        <v>0</v>
      </c>
      <c r="AL9" s="1517"/>
      <c r="AM9" s="1517"/>
      <c r="AN9" s="1517"/>
      <c r="AO9" s="1518"/>
      <c r="AP9" s="628"/>
      <c r="AQ9" s="1513">
        <f>SUM('Bakery Recipe Calculation'!AW9:BC9)</f>
        <v>0</v>
      </c>
      <c r="AR9" s="1514"/>
      <c r="AS9" s="1514"/>
      <c r="AT9" s="1514"/>
      <c r="AU9" s="1514"/>
      <c r="AV9" s="1514"/>
      <c r="AW9" s="1515"/>
      <c r="AX9" s="1516">
        <f>SUM('Bakery Recipe Calculation'!BD9:BH9)</f>
        <v>0</v>
      </c>
      <c r="AY9" s="1517"/>
      <c r="AZ9" s="1517"/>
      <c r="BA9" s="1517"/>
      <c r="BB9" s="1518"/>
      <c r="BC9" s="628"/>
      <c r="BD9" s="1513">
        <f>SUM('Bakery Recipe Calculation'!BM9:BT9)</f>
        <v>0</v>
      </c>
      <c r="BE9" s="1514"/>
      <c r="BF9" s="1514"/>
      <c r="BG9" s="1514"/>
      <c r="BH9" s="1514"/>
      <c r="BI9" s="1514"/>
      <c r="BJ9" s="1514"/>
      <c r="BK9" s="1515"/>
      <c r="BL9" s="1516">
        <f>SUM('Bakery Recipe Calculation'!BU9:BY9)</f>
        <v>0</v>
      </c>
      <c r="BM9" s="1517"/>
      <c r="BN9" s="1517"/>
      <c r="BO9" s="1517"/>
      <c r="BP9" s="1518"/>
      <c r="BQ9" s="374"/>
      <c r="BR9" s="374"/>
      <c r="BS9" s="1295"/>
      <c r="BT9" s="1295"/>
      <c r="BU9" s="1295"/>
      <c r="BV9" s="1295"/>
      <c r="BW9" s="1295"/>
      <c r="BX9" s="355"/>
    </row>
    <row r="10" spans="1:76" ht="18" customHeight="1" x14ac:dyDescent="0.25">
      <c r="A10" s="355"/>
      <c r="B10" s="347" t="str">
        <f>'Bakery Recipe Per Item'!B10</f>
        <v>Yeast</v>
      </c>
      <c r="C10" s="367">
        <f>+'Bakery Recipe Calculation'!C10</f>
        <v>0</v>
      </c>
      <c r="D10" s="367">
        <f>+'Bakery Recipe Calculation'!D10</f>
        <v>0</v>
      </c>
      <c r="E10" s="367">
        <f>+'Bakery Recipe Calculation'!E10</f>
        <v>0</v>
      </c>
      <c r="F10" s="367">
        <f>+'Bakery Recipe Calculation'!F10</f>
        <v>52</v>
      </c>
      <c r="G10" s="367">
        <f>+'Bakery Recipe Calculation'!G10</f>
        <v>0</v>
      </c>
      <c r="H10" s="367">
        <f>+'Bakery Recipe Calculation'!H10</f>
        <v>0</v>
      </c>
      <c r="I10" s="367">
        <f>'Bakery Recipe Calculation'!I10</f>
        <v>45.36</v>
      </c>
      <c r="J10" s="374">
        <f>'Bakery Recipe Calculation'!L10</f>
        <v>0</v>
      </c>
      <c r="K10" s="374">
        <f>'Bakery Recipe Calculation'!J10</f>
        <v>0</v>
      </c>
      <c r="L10" s="374">
        <f>'Bakery Recipe Calculation'!K10</f>
        <v>0</v>
      </c>
      <c r="M10" s="1295">
        <f>'Bakery Recipe Calculation'!M10</f>
        <v>0</v>
      </c>
      <c r="N10" s="1295">
        <f>'Bakery Recipe Calculation'!N10</f>
        <v>17.399999999999999</v>
      </c>
      <c r="O10" s="1295">
        <f>'Bakery Recipe Calculation'!O10</f>
        <v>0</v>
      </c>
      <c r="P10" s="374">
        <f>'Bakery Recipe Calculation'!P10</f>
        <v>0</v>
      </c>
      <c r="Q10" s="374">
        <f>'Bakery Recipe Calculation'!Q10</f>
        <v>0</v>
      </c>
      <c r="R10" s="374">
        <f>'Bakery Recipe Calculation'!R10</f>
        <v>0</v>
      </c>
      <c r="S10" s="374">
        <f>'Bakery Recipe Calculation'!S10</f>
        <v>0</v>
      </c>
      <c r="T10" s="374">
        <f>'Bakery Recipe Calculation'!T10</f>
        <v>0</v>
      </c>
      <c r="U10" s="374">
        <f>'Bakery Recipe Calculation'!U10</f>
        <v>0</v>
      </c>
      <c r="V10" s="374">
        <f>'Bakery Recipe Calculation'!V10</f>
        <v>0</v>
      </c>
      <c r="W10" s="1516">
        <f>SUM('Bakery Recipe Calculation'!W10:AA10)</f>
        <v>0</v>
      </c>
      <c r="X10" s="1517"/>
      <c r="Y10" s="1517"/>
      <c r="Z10" s="1517"/>
      <c r="AA10" s="1518"/>
      <c r="AB10" s="374"/>
      <c r="AC10" s="628">
        <f>'Bakery Recipe Calculation'!AF10</f>
        <v>0</v>
      </c>
      <c r="AD10" s="1045">
        <f>SUM('Bakery Recipe Calculation'!AG10:AM10)</f>
        <v>72.150000000000006</v>
      </c>
      <c r="AE10" s="1056"/>
      <c r="AF10" s="1056"/>
      <c r="AG10" s="1056"/>
      <c r="AH10" s="1056"/>
      <c r="AI10" s="1056"/>
      <c r="AJ10" s="1057"/>
      <c r="AK10" s="1516">
        <f>SUM('Bakery Recipe Calculation'!AN10:AR10)</f>
        <v>10.36</v>
      </c>
      <c r="AL10" s="1517"/>
      <c r="AM10" s="1517"/>
      <c r="AN10" s="1517"/>
      <c r="AO10" s="1518"/>
      <c r="AP10" s="628"/>
      <c r="AQ10" s="1513">
        <f>SUM('Bakery Recipe Calculation'!AW10:BC10)</f>
        <v>0</v>
      </c>
      <c r="AR10" s="1514"/>
      <c r="AS10" s="1514"/>
      <c r="AT10" s="1514"/>
      <c r="AU10" s="1514"/>
      <c r="AV10" s="1514"/>
      <c r="AW10" s="1515"/>
      <c r="AX10" s="1516">
        <f>SUM('Bakery Recipe Calculation'!BD10:BH10)</f>
        <v>0</v>
      </c>
      <c r="AY10" s="1517"/>
      <c r="AZ10" s="1517"/>
      <c r="BA10" s="1517"/>
      <c r="BB10" s="1518"/>
      <c r="BC10" s="628"/>
      <c r="BD10" s="1513">
        <f>SUM('Bakery Recipe Calculation'!BM10:BT10)</f>
        <v>16.8</v>
      </c>
      <c r="BE10" s="1514"/>
      <c r="BF10" s="1514"/>
      <c r="BG10" s="1514"/>
      <c r="BH10" s="1514"/>
      <c r="BI10" s="1514"/>
      <c r="BJ10" s="1514"/>
      <c r="BK10" s="1515"/>
      <c r="BL10" s="1516">
        <f>SUM('Bakery Recipe Calculation'!BU10:BY10)</f>
        <v>0</v>
      </c>
      <c r="BM10" s="1517"/>
      <c r="BN10" s="1517"/>
      <c r="BO10" s="1517"/>
      <c r="BP10" s="1518"/>
      <c r="BQ10" s="374"/>
      <c r="BR10" s="374"/>
      <c r="BS10" s="1295"/>
      <c r="BT10" s="1295"/>
      <c r="BU10" s="1295"/>
      <c r="BV10" s="1295"/>
      <c r="BW10" s="1295"/>
      <c r="BX10" s="355"/>
    </row>
    <row r="11" spans="1:76" ht="18" customHeight="1" x14ac:dyDescent="0.25">
      <c r="A11" s="355"/>
      <c r="B11" s="351" t="str">
        <f>'Bakery Recipe Per Item'!B11</f>
        <v>Beehive</v>
      </c>
      <c r="C11" s="368">
        <f>+'Bakery Recipe Calculation'!C11</f>
        <v>0</v>
      </c>
      <c r="D11" s="368">
        <f>+'Bakery Recipe Calculation'!D11</f>
        <v>0</v>
      </c>
      <c r="E11" s="368">
        <f>+'Bakery Recipe Calculation'!E11</f>
        <v>0</v>
      </c>
      <c r="F11" s="368">
        <f>+'Bakery Recipe Calculation'!F11</f>
        <v>104</v>
      </c>
      <c r="G11" s="368">
        <f>+'Bakery Recipe Calculation'!G11</f>
        <v>0</v>
      </c>
      <c r="H11" s="368">
        <f>+'Bakery Recipe Calculation'!H11</f>
        <v>0</v>
      </c>
      <c r="I11" s="368">
        <f>'Bakery Recipe Calculation'!I11</f>
        <v>0</v>
      </c>
      <c r="J11" s="374">
        <f>'Bakery Recipe Calculation'!L11</f>
        <v>0</v>
      </c>
      <c r="K11" s="374">
        <f>'Bakery Recipe Calculation'!J11</f>
        <v>0</v>
      </c>
      <c r="L11" s="374">
        <f>'Bakery Recipe Calculation'!K11</f>
        <v>0</v>
      </c>
      <c r="M11" s="1295">
        <f>'Bakery Recipe Calculation'!M11</f>
        <v>0</v>
      </c>
      <c r="N11" s="1295">
        <f>'Bakery Recipe Calculation'!N11</f>
        <v>217.5</v>
      </c>
      <c r="O11" s="1295">
        <f>'Bakery Recipe Calculation'!O11</f>
        <v>0</v>
      </c>
      <c r="P11" s="374">
        <f>'Bakery Recipe Calculation'!P11</f>
        <v>0</v>
      </c>
      <c r="Q11" s="374">
        <f>'Bakery Recipe Calculation'!Q11</f>
        <v>0</v>
      </c>
      <c r="R11" s="374">
        <f>'Bakery Recipe Calculation'!R11</f>
        <v>0</v>
      </c>
      <c r="S11" s="374">
        <f>'Bakery Recipe Calculation'!S11</f>
        <v>0</v>
      </c>
      <c r="T11" s="374">
        <f>'Bakery Recipe Calculation'!T11</f>
        <v>0</v>
      </c>
      <c r="U11" s="374">
        <f>'Bakery Recipe Calculation'!U11</f>
        <v>0</v>
      </c>
      <c r="V11" s="374">
        <f>'Bakery Recipe Calculation'!V11</f>
        <v>0</v>
      </c>
      <c r="W11" s="1516">
        <f>SUM('Bakery Recipe Calculation'!W11:AA11)</f>
        <v>0</v>
      </c>
      <c r="X11" s="1517"/>
      <c r="Y11" s="1517"/>
      <c r="Z11" s="1517"/>
      <c r="AA11" s="1518"/>
      <c r="AB11" s="374"/>
      <c r="AC11" s="628">
        <f>'Bakery Recipe Calculation'!AF11</f>
        <v>0</v>
      </c>
      <c r="AD11" s="1045">
        <f>SUM('Bakery Recipe Calculation'!AG11:AM11)</f>
        <v>577.20000000000005</v>
      </c>
      <c r="AE11" s="1056"/>
      <c r="AF11" s="1056"/>
      <c r="AG11" s="1056"/>
      <c r="AH11" s="1056"/>
      <c r="AI11" s="1056"/>
      <c r="AJ11" s="1057"/>
      <c r="AK11" s="1516">
        <f>SUM('Bakery Recipe Calculation'!AN11:AR11)</f>
        <v>82.88</v>
      </c>
      <c r="AL11" s="1517"/>
      <c r="AM11" s="1517"/>
      <c r="AN11" s="1517"/>
      <c r="AO11" s="1518"/>
      <c r="AP11" s="628"/>
      <c r="AQ11" s="1513">
        <f>SUM('Bakery Recipe Calculation'!AW11:BC11)</f>
        <v>0</v>
      </c>
      <c r="AR11" s="1514"/>
      <c r="AS11" s="1514"/>
      <c r="AT11" s="1514"/>
      <c r="AU11" s="1514"/>
      <c r="AV11" s="1514"/>
      <c r="AW11" s="1515"/>
      <c r="AX11" s="1516">
        <f>SUM('Bakery Recipe Calculation'!BD11:BH11)</f>
        <v>0</v>
      </c>
      <c r="AY11" s="1517"/>
      <c r="AZ11" s="1517"/>
      <c r="BA11" s="1517"/>
      <c r="BB11" s="1518"/>
      <c r="BC11" s="628"/>
      <c r="BD11" s="1513">
        <f>SUM('Bakery Recipe Calculation'!BM11:BT11)</f>
        <v>137.6</v>
      </c>
      <c r="BE11" s="1514"/>
      <c r="BF11" s="1514"/>
      <c r="BG11" s="1514"/>
      <c r="BH11" s="1514"/>
      <c r="BI11" s="1514"/>
      <c r="BJ11" s="1514"/>
      <c r="BK11" s="1515"/>
      <c r="BL11" s="1516">
        <f>SUM('Bakery Recipe Calculation'!BU11:BY11)</f>
        <v>0</v>
      </c>
      <c r="BM11" s="1517"/>
      <c r="BN11" s="1517"/>
      <c r="BO11" s="1517"/>
      <c r="BP11" s="1518"/>
      <c r="BQ11" s="374"/>
      <c r="BR11" s="374"/>
      <c r="BS11" s="1295"/>
      <c r="BT11" s="1295"/>
      <c r="BU11" s="1295"/>
      <c r="BV11" s="1295"/>
      <c r="BW11" s="1295"/>
      <c r="BX11" s="355"/>
    </row>
    <row r="12" spans="1:76" ht="18" customHeight="1" x14ac:dyDescent="0.25">
      <c r="A12" s="355"/>
      <c r="B12" s="351" t="str">
        <f>'Bakery Recipe Per Item'!B12</f>
        <v>AB Mauri Fat Spread</v>
      </c>
      <c r="C12" s="368">
        <f>+'Bakery Recipe Calculation'!C12</f>
        <v>0</v>
      </c>
      <c r="D12" s="368">
        <f>+'Bakery Recipe Calculation'!D12</f>
        <v>0</v>
      </c>
      <c r="E12" s="368">
        <f>+'Bakery Recipe Calculation'!E12</f>
        <v>0</v>
      </c>
      <c r="F12" s="368">
        <f>+'Bakery Recipe Calculation'!F12</f>
        <v>0</v>
      </c>
      <c r="G12" s="368">
        <f>+'Bakery Recipe Calculation'!G12</f>
        <v>0</v>
      </c>
      <c r="H12" s="368">
        <f>+'Bakery Recipe Calculation'!H12</f>
        <v>0</v>
      </c>
      <c r="I12" s="368">
        <f>'Bakery Recipe Calculation'!I12</f>
        <v>336</v>
      </c>
      <c r="J12" s="374">
        <f>'Bakery Recipe Calculation'!L12</f>
        <v>0</v>
      </c>
      <c r="K12" s="374">
        <f>'Bakery Recipe Calculation'!J12</f>
        <v>0</v>
      </c>
      <c r="L12" s="374">
        <f>'Bakery Recipe Calculation'!K12</f>
        <v>0</v>
      </c>
      <c r="M12" s="1295">
        <f>'Bakery Recipe Calculation'!M12</f>
        <v>0</v>
      </c>
      <c r="N12" s="1295">
        <f>'Bakery Recipe Calculation'!N12</f>
        <v>0</v>
      </c>
      <c r="O12" s="1295">
        <f>'Bakery Recipe Calculation'!O12</f>
        <v>0</v>
      </c>
      <c r="P12" s="374">
        <f>'Bakery Recipe Calculation'!P12</f>
        <v>0</v>
      </c>
      <c r="Q12" s="374">
        <f>'Bakery Recipe Calculation'!Q12</f>
        <v>0</v>
      </c>
      <c r="R12" s="374">
        <f>'Bakery Recipe Calculation'!R12</f>
        <v>0</v>
      </c>
      <c r="S12" s="374">
        <f>'Bakery Recipe Calculation'!S12</f>
        <v>0</v>
      </c>
      <c r="T12" s="374">
        <f>'Bakery Recipe Calculation'!T12</f>
        <v>0</v>
      </c>
      <c r="U12" s="374">
        <f>'Bakery Recipe Calculation'!U12</f>
        <v>0</v>
      </c>
      <c r="V12" s="374">
        <f>'Bakery Recipe Calculation'!V12</f>
        <v>0</v>
      </c>
      <c r="W12" s="1516">
        <f>SUM('Bakery Recipe Calculation'!W12:AA12)</f>
        <v>0</v>
      </c>
      <c r="X12" s="1517"/>
      <c r="Y12" s="1517"/>
      <c r="Z12" s="1517"/>
      <c r="AA12" s="1518"/>
      <c r="AB12" s="374"/>
      <c r="AC12" s="628">
        <f>'Bakery Recipe Calculation'!AF12</f>
        <v>0</v>
      </c>
      <c r="AD12" s="1045">
        <f>SUM('Bakery Recipe Calculation'!AG12:AM12)</f>
        <v>0</v>
      </c>
      <c r="AE12" s="1056"/>
      <c r="AF12" s="1056"/>
      <c r="AG12" s="1056"/>
      <c r="AH12" s="1056"/>
      <c r="AI12" s="1056"/>
      <c r="AJ12" s="1057"/>
      <c r="AK12" s="1516">
        <f>SUM('Bakery Recipe Calculation'!AN12:AR12)</f>
        <v>0</v>
      </c>
      <c r="AL12" s="1517"/>
      <c r="AM12" s="1517"/>
      <c r="AN12" s="1517"/>
      <c r="AO12" s="1518"/>
      <c r="AP12" s="628"/>
      <c r="AQ12" s="1513">
        <f>SUM('Bakery Recipe Calculation'!AW12:BC12)</f>
        <v>0</v>
      </c>
      <c r="AR12" s="1514"/>
      <c r="AS12" s="1514"/>
      <c r="AT12" s="1514"/>
      <c r="AU12" s="1514"/>
      <c r="AV12" s="1514"/>
      <c r="AW12" s="1515"/>
      <c r="AX12" s="1516">
        <f>SUM('Bakery Recipe Calculation'!BD12:BH12)</f>
        <v>0</v>
      </c>
      <c r="AY12" s="1517"/>
      <c r="AZ12" s="1517"/>
      <c r="BA12" s="1517"/>
      <c r="BB12" s="1518"/>
      <c r="BC12" s="628"/>
      <c r="BD12" s="1513">
        <f>SUM('Bakery Recipe Calculation'!BM12:BT12)</f>
        <v>0</v>
      </c>
      <c r="BE12" s="1514"/>
      <c r="BF12" s="1514"/>
      <c r="BG12" s="1514"/>
      <c r="BH12" s="1514"/>
      <c r="BI12" s="1514"/>
      <c r="BJ12" s="1514"/>
      <c r="BK12" s="1515"/>
      <c r="BL12" s="1516">
        <f>SUM('Bakery Recipe Calculation'!BU12:BY12)</f>
        <v>0</v>
      </c>
      <c r="BM12" s="1517"/>
      <c r="BN12" s="1517"/>
      <c r="BO12" s="1517"/>
      <c r="BP12" s="1518"/>
      <c r="BQ12" s="374"/>
      <c r="BR12" s="374"/>
      <c r="BS12" s="1295"/>
      <c r="BT12" s="1295"/>
      <c r="BU12" s="1295"/>
      <c r="BV12" s="1295"/>
      <c r="BW12" s="1295"/>
      <c r="BX12" s="355"/>
    </row>
    <row r="13" spans="1:76" ht="18" customHeight="1" x14ac:dyDescent="0.25">
      <c r="A13" s="355"/>
      <c r="B13" s="351" t="str">
        <f>'Bakery Recipe Per Item'!B13</f>
        <v>AB Mauri Softner</v>
      </c>
      <c r="C13" s="368">
        <f>+'Bakery Recipe Calculation'!C13</f>
        <v>0</v>
      </c>
      <c r="D13" s="368">
        <f>+'Bakery Recipe Calculation'!D13</f>
        <v>0</v>
      </c>
      <c r="E13" s="368">
        <f>+'Bakery Recipe Calculation'!E13</f>
        <v>0</v>
      </c>
      <c r="F13" s="368">
        <f>+'Bakery Recipe Calculation'!F13</f>
        <v>0</v>
      </c>
      <c r="G13" s="368">
        <f>+'Bakery Recipe Calculation'!G13</f>
        <v>0</v>
      </c>
      <c r="H13" s="368">
        <f>+'Bakery Recipe Calculation'!H13</f>
        <v>0</v>
      </c>
      <c r="I13" s="368">
        <f>'Bakery Recipe Calculation'!I13</f>
        <v>0</v>
      </c>
      <c r="J13" s="374">
        <f>'Bakery Recipe Calculation'!L13</f>
        <v>0</v>
      </c>
      <c r="K13" s="374">
        <f>'Bakery Recipe Calculation'!J13</f>
        <v>0</v>
      </c>
      <c r="L13" s="374">
        <f>'Bakery Recipe Calculation'!K13</f>
        <v>0</v>
      </c>
      <c r="M13" s="1295">
        <f>'Bakery Recipe Calculation'!M13</f>
        <v>0</v>
      </c>
      <c r="N13" s="1295">
        <f>'Bakery Recipe Calculation'!N13</f>
        <v>0</v>
      </c>
      <c r="O13" s="1295">
        <f>'Bakery Recipe Calculation'!O13</f>
        <v>0</v>
      </c>
      <c r="P13" s="374">
        <f>'Bakery Recipe Calculation'!P13</f>
        <v>0</v>
      </c>
      <c r="Q13" s="374">
        <f>'Bakery Recipe Calculation'!Q13</f>
        <v>0</v>
      </c>
      <c r="R13" s="374">
        <f>'Bakery Recipe Calculation'!R13</f>
        <v>0</v>
      </c>
      <c r="S13" s="374">
        <f>'Bakery Recipe Calculation'!S13</f>
        <v>0</v>
      </c>
      <c r="T13" s="374">
        <f>'Bakery Recipe Calculation'!T13</f>
        <v>0</v>
      </c>
      <c r="U13" s="374">
        <f>'Bakery Recipe Calculation'!U13</f>
        <v>0</v>
      </c>
      <c r="V13" s="374">
        <f>'Bakery Recipe Calculation'!V13</f>
        <v>0</v>
      </c>
      <c r="W13" s="1516">
        <f>SUM('Bakery Recipe Calculation'!W13:AA13)</f>
        <v>0</v>
      </c>
      <c r="X13" s="1517"/>
      <c r="Y13" s="1517"/>
      <c r="Z13" s="1517"/>
      <c r="AA13" s="1518"/>
      <c r="AB13" s="374"/>
      <c r="AC13" s="628">
        <f>'Bakery Recipe Calculation'!AF13</f>
        <v>0</v>
      </c>
      <c r="AD13" s="1045">
        <f>SUM('Bakery Recipe Calculation'!AG13:AM13)</f>
        <v>0</v>
      </c>
      <c r="AE13" s="1056"/>
      <c r="AF13" s="1056"/>
      <c r="AG13" s="1056"/>
      <c r="AH13" s="1056"/>
      <c r="AI13" s="1056"/>
      <c r="AJ13" s="1057"/>
      <c r="AK13" s="1516">
        <f>SUM('Bakery Recipe Calculation'!AN13:AR13)</f>
        <v>0</v>
      </c>
      <c r="AL13" s="1517"/>
      <c r="AM13" s="1517"/>
      <c r="AN13" s="1517"/>
      <c r="AO13" s="1518"/>
      <c r="AP13" s="628"/>
      <c r="AQ13" s="1513">
        <f>SUM('Bakery Recipe Calculation'!AW13:BC13)</f>
        <v>0</v>
      </c>
      <c r="AR13" s="1514"/>
      <c r="AS13" s="1514"/>
      <c r="AT13" s="1514"/>
      <c r="AU13" s="1514"/>
      <c r="AV13" s="1514"/>
      <c r="AW13" s="1515"/>
      <c r="AX13" s="1516">
        <f>SUM('Bakery Recipe Calculation'!BD13:BH13)</f>
        <v>0</v>
      </c>
      <c r="AY13" s="1517"/>
      <c r="AZ13" s="1517"/>
      <c r="BA13" s="1517"/>
      <c r="BB13" s="1518"/>
      <c r="BC13" s="628"/>
      <c r="BD13" s="1513">
        <f>SUM('Bakery Recipe Calculation'!BM13:BT13)</f>
        <v>0</v>
      </c>
      <c r="BE13" s="1514"/>
      <c r="BF13" s="1514"/>
      <c r="BG13" s="1514"/>
      <c r="BH13" s="1514"/>
      <c r="BI13" s="1514"/>
      <c r="BJ13" s="1514"/>
      <c r="BK13" s="1515"/>
      <c r="BL13" s="1516">
        <f>SUM('Bakery Recipe Calculation'!BU13:BY13)</f>
        <v>0</v>
      </c>
      <c r="BM13" s="1517"/>
      <c r="BN13" s="1517"/>
      <c r="BO13" s="1517"/>
      <c r="BP13" s="1518"/>
      <c r="BQ13" s="374"/>
      <c r="BR13" s="374"/>
      <c r="BS13" s="1295"/>
      <c r="BT13" s="1295"/>
      <c r="BU13" s="1295"/>
      <c r="BV13" s="1295"/>
      <c r="BW13" s="1295"/>
      <c r="BX13" s="355"/>
    </row>
    <row r="14" spans="1:76" ht="18" customHeight="1" x14ac:dyDescent="0.25">
      <c r="A14" s="355"/>
      <c r="B14" s="351" t="str">
        <f>'Bakery Recipe Per Item'!B14</f>
        <v>Calcium Propanoate</v>
      </c>
      <c r="C14" s="368">
        <f>+'Bakery Recipe Calculation'!C14</f>
        <v>0</v>
      </c>
      <c r="D14" s="368">
        <f>+'Bakery Recipe Calculation'!D14</f>
        <v>0</v>
      </c>
      <c r="E14" s="368">
        <f>+'Bakery Recipe Calculation'!E14</f>
        <v>0</v>
      </c>
      <c r="F14" s="368">
        <f>+'Bakery Recipe Calculation'!F14</f>
        <v>10.4</v>
      </c>
      <c r="G14" s="368">
        <f>+'Bakery Recipe Calculation'!G14</f>
        <v>0</v>
      </c>
      <c r="H14" s="368">
        <f>+'Bakery Recipe Calculation'!H14</f>
        <v>0</v>
      </c>
      <c r="I14" s="368">
        <f>'Bakery Recipe Calculation'!I14</f>
        <v>0</v>
      </c>
      <c r="J14" s="374">
        <f>'Bakery Recipe Calculation'!L14</f>
        <v>0</v>
      </c>
      <c r="K14" s="374">
        <f>'Bakery Recipe Calculation'!J14</f>
        <v>0</v>
      </c>
      <c r="L14" s="374">
        <f>'Bakery Recipe Calculation'!K14</f>
        <v>0</v>
      </c>
      <c r="M14" s="1295">
        <f>'Bakery Recipe Calculation'!M14</f>
        <v>0</v>
      </c>
      <c r="N14" s="1295">
        <f>'Bakery Recipe Calculation'!N14</f>
        <v>0</v>
      </c>
      <c r="O14" s="1295">
        <f>'Bakery Recipe Calculation'!O14</f>
        <v>0</v>
      </c>
      <c r="P14" s="374">
        <f>'Bakery Recipe Calculation'!P14</f>
        <v>0</v>
      </c>
      <c r="Q14" s="374">
        <f>'Bakery Recipe Calculation'!Q14</f>
        <v>0</v>
      </c>
      <c r="R14" s="374">
        <f>'Bakery Recipe Calculation'!R14</f>
        <v>0</v>
      </c>
      <c r="S14" s="374">
        <f>'Bakery Recipe Calculation'!S14</f>
        <v>0</v>
      </c>
      <c r="T14" s="374">
        <f>'Bakery Recipe Calculation'!T14</f>
        <v>0</v>
      </c>
      <c r="U14" s="374">
        <f>'Bakery Recipe Calculation'!U14</f>
        <v>0</v>
      </c>
      <c r="V14" s="374">
        <f>'Bakery Recipe Calculation'!V14</f>
        <v>0</v>
      </c>
      <c r="W14" s="1516">
        <f>SUM('Bakery Recipe Calculation'!W14:AA14)</f>
        <v>0</v>
      </c>
      <c r="X14" s="1517"/>
      <c r="Y14" s="1517"/>
      <c r="Z14" s="1517"/>
      <c r="AA14" s="1518"/>
      <c r="AB14" s="374"/>
      <c r="AC14" s="628">
        <f>'Bakery Recipe Calculation'!AF14</f>
        <v>0</v>
      </c>
      <c r="AD14" s="1045">
        <f>SUM('Bakery Recipe Calculation'!AG14:AM14)</f>
        <v>0</v>
      </c>
      <c r="AE14" s="1056"/>
      <c r="AF14" s="1056"/>
      <c r="AG14" s="1056"/>
      <c r="AH14" s="1056"/>
      <c r="AI14" s="1056"/>
      <c r="AJ14" s="1057"/>
      <c r="AK14" s="1516">
        <f>SUM('Bakery Recipe Calculation'!AN14:AR14)</f>
        <v>0</v>
      </c>
      <c r="AL14" s="1517"/>
      <c r="AM14" s="1517"/>
      <c r="AN14" s="1517"/>
      <c r="AO14" s="1518"/>
      <c r="AP14" s="628"/>
      <c r="AQ14" s="1513">
        <f>SUM('Bakery Recipe Calculation'!AW14:BC14)</f>
        <v>0</v>
      </c>
      <c r="AR14" s="1514"/>
      <c r="AS14" s="1514"/>
      <c r="AT14" s="1514"/>
      <c r="AU14" s="1514"/>
      <c r="AV14" s="1514"/>
      <c r="AW14" s="1515"/>
      <c r="AX14" s="1516">
        <f>SUM('Bakery Recipe Calculation'!BD14:BH14)</f>
        <v>0</v>
      </c>
      <c r="AY14" s="1517"/>
      <c r="AZ14" s="1517"/>
      <c r="BA14" s="1517"/>
      <c r="BB14" s="1518"/>
      <c r="BC14" s="628"/>
      <c r="BD14" s="1513">
        <f>SUM('Bakery Recipe Calculation'!BM14:BT14)</f>
        <v>0</v>
      </c>
      <c r="BE14" s="1514"/>
      <c r="BF14" s="1514"/>
      <c r="BG14" s="1514"/>
      <c r="BH14" s="1514"/>
      <c r="BI14" s="1514"/>
      <c r="BJ14" s="1514"/>
      <c r="BK14" s="1515"/>
      <c r="BL14" s="1516">
        <f>SUM('Bakery Recipe Calculation'!BU14:BY14)</f>
        <v>0</v>
      </c>
      <c r="BM14" s="1517"/>
      <c r="BN14" s="1517"/>
      <c r="BO14" s="1517"/>
      <c r="BP14" s="1518"/>
      <c r="BQ14" s="374"/>
      <c r="BR14" s="374"/>
      <c r="BS14" s="1295"/>
      <c r="BT14" s="1295"/>
      <c r="BU14" s="1295"/>
      <c r="BV14" s="1295"/>
      <c r="BW14" s="1295"/>
      <c r="BX14" s="355"/>
    </row>
    <row r="15" spans="1:76" ht="18" customHeight="1" thickBot="1" x14ac:dyDescent="0.3">
      <c r="A15" s="355"/>
      <c r="B15" s="378" t="str">
        <f>'Bakery Recipe Per Item'!B15</f>
        <v>Bread Improver</v>
      </c>
      <c r="C15" s="379">
        <f>+'Bakery Recipe Calculation'!C15</f>
        <v>0</v>
      </c>
      <c r="D15" s="379">
        <f>+'Bakery Recipe Calculation'!D15</f>
        <v>0</v>
      </c>
      <c r="E15" s="379">
        <f>+'Bakery Recipe Calculation'!E15</f>
        <v>0</v>
      </c>
      <c r="F15" s="379">
        <f>+'Bakery Recipe Calculation'!F15</f>
        <v>10.4</v>
      </c>
      <c r="G15" s="379">
        <f>+'Bakery Recipe Calculation'!G15</f>
        <v>0</v>
      </c>
      <c r="H15" s="379">
        <f>+'Bakery Recipe Calculation'!H15</f>
        <v>0</v>
      </c>
      <c r="I15" s="379">
        <f>'Bakery Recipe Calculation'!I15</f>
        <v>0</v>
      </c>
      <c r="J15" s="380">
        <f>'Bakery Recipe Calculation'!L15</f>
        <v>0</v>
      </c>
      <c r="K15" s="380">
        <f>'Bakery Recipe Calculation'!J15</f>
        <v>0</v>
      </c>
      <c r="L15" s="380">
        <f>'Bakery Recipe Calculation'!K15</f>
        <v>0</v>
      </c>
      <c r="M15" s="1300">
        <f>'Bakery Recipe Calculation'!M15</f>
        <v>0</v>
      </c>
      <c r="N15" s="1300">
        <f>'Bakery Recipe Calculation'!N15</f>
        <v>0</v>
      </c>
      <c r="O15" s="1300">
        <f>'Bakery Recipe Calculation'!O15</f>
        <v>0</v>
      </c>
      <c r="P15" s="375">
        <f>'Bakery Recipe Calculation'!P15</f>
        <v>0</v>
      </c>
      <c r="Q15" s="375">
        <f>'Bakery Recipe Calculation'!Q15</f>
        <v>0</v>
      </c>
      <c r="R15" s="375">
        <f>'Bakery Recipe Calculation'!R15</f>
        <v>0</v>
      </c>
      <c r="S15" s="375">
        <f>'Bakery Recipe Calculation'!S15</f>
        <v>0</v>
      </c>
      <c r="T15" s="375">
        <f>'Bakery Recipe Calculation'!T15</f>
        <v>0</v>
      </c>
      <c r="U15" s="375">
        <f>'Bakery Recipe Calculation'!U15</f>
        <v>0</v>
      </c>
      <c r="V15" s="375">
        <f>'Bakery Recipe Calculation'!V15</f>
        <v>0</v>
      </c>
      <c r="W15" s="1537">
        <f>SUM('Bakery Recipe Calculation'!W15:AA15)</f>
        <v>0</v>
      </c>
      <c r="X15" s="1538"/>
      <c r="Y15" s="1538"/>
      <c r="Z15" s="1538"/>
      <c r="AA15" s="1539"/>
      <c r="AB15" s="380"/>
      <c r="AC15" s="627">
        <f>'Bakery Recipe Calculation'!AF15</f>
        <v>0</v>
      </c>
      <c r="AD15" s="1046">
        <f>SUM('Bakery Recipe Calculation'!AG15:AM15)</f>
        <v>0</v>
      </c>
      <c r="AE15" s="1058"/>
      <c r="AF15" s="1058"/>
      <c r="AG15" s="1058"/>
      <c r="AH15" s="1058"/>
      <c r="AI15" s="1058"/>
      <c r="AJ15" s="1059"/>
      <c r="AK15" s="1537">
        <f>SUM('Bakery Recipe Calculation'!AN15:AR15)</f>
        <v>0</v>
      </c>
      <c r="AL15" s="1538"/>
      <c r="AM15" s="1538"/>
      <c r="AN15" s="1538"/>
      <c r="AO15" s="1539"/>
      <c r="AP15" s="1047"/>
      <c r="AQ15" s="1531">
        <f>SUM('Bakery Recipe Calculation'!AW15:BC15)</f>
        <v>0</v>
      </c>
      <c r="AR15" s="1532"/>
      <c r="AS15" s="1532"/>
      <c r="AT15" s="1532"/>
      <c r="AU15" s="1532"/>
      <c r="AV15" s="1532"/>
      <c r="AW15" s="1533"/>
      <c r="AX15" s="1537">
        <f>SUM('Bakery Recipe Calculation'!BD15:BH15)</f>
        <v>0</v>
      </c>
      <c r="AY15" s="1538"/>
      <c r="AZ15" s="1538"/>
      <c r="BA15" s="1538"/>
      <c r="BB15" s="1539"/>
      <c r="BC15" s="1047"/>
      <c r="BD15" s="1531">
        <f>SUM('Bakery Recipe Calculation'!BM15:BT15)</f>
        <v>0</v>
      </c>
      <c r="BE15" s="1532"/>
      <c r="BF15" s="1532"/>
      <c r="BG15" s="1532"/>
      <c r="BH15" s="1532"/>
      <c r="BI15" s="1532"/>
      <c r="BJ15" s="1532"/>
      <c r="BK15" s="1533"/>
      <c r="BL15" s="1537">
        <f>SUM('Bakery Recipe Calculation'!BU15:BY15)</f>
        <v>0</v>
      </c>
      <c r="BM15" s="1538"/>
      <c r="BN15" s="1538"/>
      <c r="BO15" s="1538"/>
      <c r="BP15" s="1539"/>
      <c r="BQ15" s="380"/>
      <c r="BR15" s="375"/>
      <c r="BS15" s="1298"/>
      <c r="BT15" s="1298"/>
      <c r="BU15" s="1298"/>
      <c r="BV15" s="1298"/>
      <c r="BW15" s="1298"/>
      <c r="BX15" s="355"/>
    </row>
    <row r="16" spans="1:76" ht="18" customHeight="1" thickBot="1" x14ac:dyDescent="0.3">
      <c r="A16" s="355"/>
      <c r="B16" s="382" t="str">
        <f>'Bakery Recipe Per Item'!B16</f>
        <v>Dough</v>
      </c>
      <c r="C16" s="383">
        <f>+'Bakery Recipe Calculation'!C16</f>
        <v>0</v>
      </c>
      <c r="D16" s="383">
        <f>+'Bakery Recipe Calculation'!D16</f>
        <v>0</v>
      </c>
      <c r="E16" s="383">
        <f>+'Bakery Recipe Calculation'!E16</f>
        <v>0</v>
      </c>
      <c r="F16" s="383">
        <f>+'Bakery Recipe Calculation'!F16</f>
        <v>0</v>
      </c>
      <c r="G16" s="383">
        <f>+'Bakery Recipe Calculation'!G16</f>
        <v>0</v>
      </c>
      <c r="H16" s="383">
        <f>+'Bakery Recipe Calculation'!H16</f>
        <v>0</v>
      </c>
      <c r="I16" s="383">
        <f>'Bakery Recipe Calculation'!I16</f>
        <v>0</v>
      </c>
      <c r="J16" s="384">
        <f>'Bakery Recipe Calculation'!L16</f>
        <v>0</v>
      </c>
      <c r="K16" s="384">
        <f>'Bakery Recipe Calculation'!J16</f>
        <v>0</v>
      </c>
      <c r="L16" s="384">
        <f>'Bakery Recipe Calculation'!K16</f>
        <v>0</v>
      </c>
      <c r="M16" s="1296">
        <f>'Bakery Recipe Calculation'!M16</f>
        <v>0</v>
      </c>
      <c r="N16" s="1296">
        <f>'Bakery Recipe Calculation'!N16</f>
        <v>0</v>
      </c>
      <c r="O16" s="1296">
        <f>'Bakery Recipe Calculation'!O16</f>
        <v>0</v>
      </c>
      <c r="P16" s="384">
        <f>'Bakery Recipe Calculation'!P16</f>
        <v>0</v>
      </c>
      <c r="Q16" s="384">
        <f>'Bakery Recipe Calculation'!Q16</f>
        <v>0</v>
      </c>
      <c r="R16" s="384">
        <f>'Bakery Recipe Calculation'!R16</f>
        <v>0</v>
      </c>
      <c r="S16" s="384">
        <f>'Bakery Recipe Calculation'!S16</f>
        <v>0</v>
      </c>
      <c r="T16" s="384">
        <f>'Bakery Recipe Calculation'!T16</f>
        <v>0</v>
      </c>
      <c r="U16" s="384">
        <f>'Bakery Recipe Calculation'!U16</f>
        <v>0</v>
      </c>
      <c r="V16" s="384">
        <f>'Bakery Recipe Calculation'!V16</f>
        <v>0</v>
      </c>
      <c r="W16" s="1558">
        <f>SUM('Bakery Recipe Calculation'!W16:AA16)</f>
        <v>0</v>
      </c>
      <c r="X16" s="1559"/>
      <c r="Y16" s="1559"/>
      <c r="Z16" s="1559"/>
      <c r="AA16" s="1560"/>
      <c r="AB16" s="384"/>
      <c r="AC16" s="629">
        <f>'Bakery Recipe Calculation'!AF16</f>
        <v>0</v>
      </c>
      <c r="AD16" s="1049">
        <f>SUM('Bakery Recipe Calculation'!AG16:AM16)</f>
        <v>0</v>
      </c>
      <c r="AE16" s="1060"/>
      <c r="AF16" s="1060"/>
      <c r="AG16" s="1060"/>
      <c r="AH16" s="1060"/>
      <c r="AI16" s="1060"/>
      <c r="AJ16" s="1061"/>
      <c r="AK16" s="1558">
        <f>SUM('Bakery Recipe Calculation'!AN16:AR16)</f>
        <v>0</v>
      </c>
      <c r="AL16" s="1559"/>
      <c r="AM16" s="1559"/>
      <c r="AN16" s="1559"/>
      <c r="AO16" s="1560"/>
      <c r="AP16" s="629"/>
      <c r="AQ16" s="1528">
        <f>SUM('Bakery Recipe Calculation'!AW16:BC16)</f>
        <v>0</v>
      </c>
      <c r="AR16" s="1529"/>
      <c r="AS16" s="1529"/>
      <c r="AT16" s="1529"/>
      <c r="AU16" s="1529"/>
      <c r="AV16" s="1529"/>
      <c r="AW16" s="1530"/>
      <c r="AX16" s="1558">
        <f>SUM('Bakery Recipe Calculation'!BD16:BH16)</f>
        <v>0</v>
      </c>
      <c r="AY16" s="1559"/>
      <c r="AZ16" s="1559"/>
      <c r="BA16" s="1559"/>
      <c r="BB16" s="1560"/>
      <c r="BC16" s="629"/>
      <c r="BD16" s="1528">
        <f>SUM('Bakery Recipe Calculation'!BM16:BT16)</f>
        <v>0</v>
      </c>
      <c r="BE16" s="1529"/>
      <c r="BF16" s="1529"/>
      <c r="BG16" s="1529"/>
      <c r="BH16" s="1529"/>
      <c r="BI16" s="1529"/>
      <c r="BJ16" s="1529"/>
      <c r="BK16" s="1530"/>
      <c r="BL16" s="1558">
        <f>SUM('Bakery Recipe Calculation'!BU16:BY16)</f>
        <v>0</v>
      </c>
      <c r="BM16" s="1559"/>
      <c r="BN16" s="1559"/>
      <c r="BO16" s="1559"/>
      <c r="BP16" s="1560"/>
      <c r="BQ16" s="384"/>
      <c r="BR16" s="384"/>
      <c r="BS16" s="1296"/>
      <c r="BT16" s="1296"/>
      <c r="BU16" s="1296"/>
      <c r="BV16" s="1296"/>
      <c r="BW16" s="1296"/>
      <c r="BX16" s="355"/>
    </row>
    <row r="17" spans="1:76" ht="18" customHeight="1" x14ac:dyDescent="0.25">
      <c r="A17" s="355"/>
      <c r="B17" s="347" t="str">
        <f>'Bakery Recipe Per Item'!B17</f>
        <v>Sugar</v>
      </c>
      <c r="C17" s="367">
        <f>+'Bakery Recipe Calculation'!C17</f>
        <v>0</v>
      </c>
      <c r="D17" s="367">
        <f>+'Bakery Recipe Calculation'!D17</f>
        <v>0</v>
      </c>
      <c r="E17" s="367">
        <f>+'Bakery Recipe Calculation'!E17</f>
        <v>0</v>
      </c>
      <c r="F17" s="367">
        <f>+'Bakery Recipe Calculation'!F17</f>
        <v>0</v>
      </c>
      <c r="G17" s="367">
        <f>+'Bakery Recipe Calculation'!G17</f>
        <v>0</v>
      </c>
      <c r="H17" s="367">
        <f>+'Bakery Recipe Calculation'!H17</f>
        <v>0</v>
      </c>
      <c r="I17" s="367">
        <f>'Bakery Recipe Calculation'!I17</f>
        <v>462</v>
      </c>
      <c r="J17" s="381">
        <f>'Bakery Recipe Calculation'!L17</f>
        <v>0</v>
      </c>
      <c r="K17" s="381">
        <f>'Bakery Recipe Calculation'!J17</f>
        <v>0</v>
      </c>
      <c r="L17" s="381">
        <f>'Bakery Recipe Calculation'!K17</f>
        <v>0</v>
      </c>
      <c r="M17" s="1297">
        <f>'Bakery Recipe Calculation'!M17</f>
        <v>0</v>
      </c>
      <c r="N17" s="1297">
        <f>'Bakery Recipe Calculation'!N17</f>
        <v>217.5</v>
      </c>
      <c r="O17" s="1297">
        <f>'Bakery Recipe Calculation'!O17</f>
        <v>0</v>
      </c>
      <c r="P17" s="1069">
        <f>'Bakery Recipe Calculation'!P17</f>
        <v>0</v>
      </c>
      <c r="Q17" s="1069">
        <f>'Bakery Recipe Calculation'!Q17</f>
        <v>0</v>
      </c>
      <c r="R17" s="1069">
        <f>'Bakery Recipe Calculation'!R17</f>
        <v>0</v>
      </c>
      <c r="S17" s="1069">
        <f>'Bakery Recipe Calculation'!S17</f>
        <v>0</v>
      </c>
      <c r="T17" s="1069">
        <f>'Bakery Recipe Calculation'!T17</f>
        <v>0</v>
      </c>
      <c r="U17" s="1069">
        <f>'Bakery Recipe Calculation'!U17</f>
        <v>0</v>
      </c>
      <c r="V17" s="1069">
        <f>'Bakery Recipe Calculation'!V17</f>
        <v>0</v>
      </c>
      <c r="W17" s="1522">
        <f>SUM('Bakery Recipe Calculation'!W17:AA17)</f>
        <v>0</v>
      </c>
      <c r="X17" s="1523"/>
      <c r="Y17" s="1523"/>
      <c r="Z17" s="1523"/>
      <c r="AA17" s="1524"/>
      <c r="AB17" s="381"/>
      <c r="AC17" s="801">
        <f>'Bakery Recipe Calculation'!AF17</f>
        <v>0</v>
      </c>
      <c r="AD17" s="1050">
        <f>SUM('Bakery Recipe Calculation'!AG17:AM17)</f>
        <v>649.35</v>
      </c>
      <c r="AE17" s="1062"/>
      <c r="AF17" s="1062"/>
      <c r="AG17" s="1062"/>
      <c r="AH17" s="1062"/>
      <c r="AI17" s="1062"/>
      <c r="AJ17" s="1063"/>
      <c r="AK17" s="1522">
        <f>SUM('Bakery Recipe Calculation'!AN17:AR17)</f>
        <v>93.240000000000009</v>
      </c>
      <c r="AL17" s="1523"/>
      <c r="AM17" s="1523"/>
      <c r="AN17" s="1523"/>
      <c r="AO17" s="1524"/>
      <c r="AP17" s="1048"/>
      <c r="AQ17" s="1555">
        <f>SUM('Bakery Recipe Calculation'!AW17:BC17)</f>
        <v>0</v>
      </c>
      <c r="AR17" s="1556"/>
      <c r="AS17" s="1556"/>
      <c r="AT17" s="1556"/>
      <c r="AU17" s="1556"/>
      <c r="AV17" s="1556"/>
      <c r="AW17" s="1557"/>
      <c r="AX17" s="1522">
        <f>SUM('Bakery Recipe Calculation'!BD17:BH17)</f>
        <v>0</v>
      </c>
      <c r="AY17" s="1523"/>
      <c r="AZ17" s="1523"/>
      <c r="BA17" s="1523"/>
      <c r="BB17" s="1524"/>
      <c r="BC17" s="1048"/>
      <c r="BD17" s="1555">
        <f>SUM('Bakery Recipe Calculation'!BM17:BT17)</f>
        <v>155.19999999999999</v>
      </c>
      <c r="BE17" s="1556"/>
      <c r="BF17" s="1556"/>
      <c r="BG17" s="1556"/>
      <c r="BH17" s="1556"/>
      <c r="BI17" s="1556"/>
      <c r="BJ17" s="1556"/>
      <c r="BK17" s="1557"/>
      <c r="BL17" s="1522">
        <f>SUM('Bakery Recipe Calculation'!BU17:BY17)</f>
        <v>0</v>
      </c>
      <c r="BM17" s="1523"/>
      <c r="BN17" s="1523"/>
      <c r="BO17" s="1523"/>
      <c r="BP17" s="1524"/>
      <c r="BQ17" s="381"/>
      <c r="BR17" s="1069"/>
      <c r="BS17" s="1299"/>
      <c r="BT17" s="1299"/>
      <c r="BU17" s="1299"/>
      <c r="BV17" s="1299"/>
      <c r="BW17" s="1299"/>
      <c r="BX17" s="355"/>
    </row>
    <row r="18" spans="1:76" ht="18" customHeight="1" x14ac:dyDescent="0.25">
      <c r="A18" s="355"/>
      <c r="B18" s="351" t="str">
        <f>'Bakery Recipe Per Item'!B18</f>
        <v>Candy</v>
      </c>
      <c r="C18" s="368">
        <f>+'Bakery Recipe Calculation'!C18</f>
        <v>0</v>
      </c>
      <c r="D18" s="368">
        <f>+'Bakery Recipe Calculation'!D18</f>
        <v>0</v>
      </c>
      <c r="E18" s="368">
        <f>+'Bakery Recipe Calculation'!E18</f>
        <v>0</v>
      </c>
      <c r="F18" s="368">
        <f>+'Bakery Recipe Calculation'!F18</f>
        <v>0</v>
      </c>
      <c r="G18" s="368">
        <f>+'Bakery Recipe Calculation'!G18</f>
        <v>0</v>
      </c>
      <c r="H18" s="368">
        <f>+'Bakery Recipe Calculation'!H18</f>
        <v>0</v>
      </c>
      <c r="I18" s="368">
        <f>'Bakery Recipe Calculation'!I18</f>
        <v>0</v>
      </c>
      <c r="J18" s="374">
        <f>'Bakery Recipe Calculation'!L18</f>
        <v>0</v>
      </c>
      <c r="K18" s="374">
        <f>'Bakery Recipe Calculation'!J18</f>
        <v>0</v>
      </c>
      <c r="L18" s="374">
        <f>'Bakery Recipe Calculation'!K18</f>
        <v>0</v>
      </c>
      <c r="M18" s="1295">
        <f>'Bakery Recipe Calculation'!M18</f>
        <v>0</v>
      </c>
      <c r="N18" s="1295">
        <f>'Bakery Recipe Calculation'!N18</f>
        <v>0</v>
      </c>
      <c r="O18" s="1295">
        <f>'Bakery Recipe Calculation'!O18</f>
        <v>0</v>
      </c>
      <c r="P18" s="374">
        <f>'Bakery Recipe Calculation'!P18</f>
        <v>0</v>
      </c>
      <c r="Q18" s="374">
        <f>'Bakery Recipe Calculation'!Q18</f>
        <v>0</v>
      </c>
      <c r="R18" s="374">
        <f>'Bakery Recipe Calculation'!R18</f>
        <v>0</v>
      </c>
      <c r="S18" s="374">
        <f>'Bakery Recipe Calculation'!S18</f>
        <v>0</v>
      </c>
      <c r="T18" s="374">
        <f>'Bakery Recipe Calculation'!T18</f>
        <v>0</v>
      </c>
      <c r="U18" s="374">
        <f>'Bakery Recipe Calculation'!U18</f>
        <v>0</v>
      </c>
      <c r="V18" s="374">
        <f>'Bakery Recipe Calculation'!V18</f>
        <v>0</v>
      </c>
      <c r="W18" s="1516">
        <f>SUM('Bakery Recipe Calculation'!W18:AA18)</f>
        <v>0</v>
      </c>
      <c r="X18" s="1517"/>
      <c r="Y18" s="1517"/>
      <c r="Z18" s="1517"/>
      <c r="AA18" s="1518"/>
      <c r="AB18" s="374"/>
      <c r="AC18" s="628">
        <f>'Bakery Recipe Calculation'!AF18</f>
        <v>0</v>
      </c>
      <c r="AD18" s="1045">
        <f>SUM('Bakery Recipe Calculation'!AG18:AM18)</f>
        <v>0</v>
      </c>
      <c r="AE18" s="1056"/>
      <c r="AF18" s="1056"/>
      <c r="AG18" s="1056"/>
      <c r="AH18" s="1056"/>
      <c r="AI18" s="1056"/>
      <c r="AJ18" s="1057"/>
      <c r="AK18" s="1516">
        <f>SUM('Bakery Recipe Calculation'!AN18:AR18)</f>
        <v>0</v>
      </c>
      <c r="AL18" s="1517"/>
      <c r="AM18" s="1517"/>
      <c r="AN18" s="1517"/>
      <c r="AO18" s="1518"/>
      <c r="AP18" s="628"/>
      <c r="AQ18" s="1513">
        <f>SUM('Bakery Recipe Calculation'!AW18:BC18)</f>
        <v>0</v>
      </c>
      <c r="AR18" s="1514"/>
      <c r="AS18" s="1514"/>
      <c r="AT18" s="1514"/>
      <c r="AU18" s="1514"/>
      <c r="AV18" s="1514"/>
      <c r="AW18" s="1515"/>
      <c r="AX18" s="1516">
        <f>SUM('Bakery Recipe Calculation'!BD18:BH18)</f>
        <v>0</v>
      </c>
      <c r="AY18" s="1517"/>
      <c r="AZ18" s="1517"/>
      <c r="BA18" s="1517"/>
      <c r="BB18" s="1518"/>
      <c r="BC18" s="628"/>
      <c r="BD18" s="1513">
        <f>SUM('Bakery Recipe Calculation'!BM18:BT18)</f>
        <v>0</v>
      </c>
      <c r="BE18" s="1514"/>
      <c r="BF18" s="1514"/>
      <c r="BG18" s="1514"/>
      <c r="BH18" s="1514"/>
      <c r="BI18" s="1514"/>
      <c r="BJ18" s="1514"/>
      <c r="BK18" s="1515"/>
      <c r="BL18" s="1516">
        <f>SUM('Bakery Recipe Calculation'!BU18:BY18)</f>
        <v>0</v>
      </c>
      <c r="BM18" s="1517"/>
      <c r="BN18" s="1517"/>
      <c r="BO18" s="1517"/>
      <c r="BP18" s="1518"/>
      <c r="BQ18" s="374"/>
      <c r="BR18" s="374"/>
      <c r="BS18" s="1295"/>
      <c r="BT18" s="1295"/>
      <c r="BU18" s="1295"/>
      <c r="BV18" s="1295"/>
      <c r="BW18" s="1295"/>
      <c r="BX18" s="355"/>
    </row>
    <row r="19" spans="1:76" ht="18" customHeight="1" x14ac:dyDescent="0.25">
      <c r="A19" s="355"/>
      <c r="B19" s="351" t="str">
        <f>'Bakery Recipe Per Item'!B19</f>
        <v>Salt</v>
      </c>
      <c r="C19" s="368">
        <f>+'Bakery Recipe Calculation'!C19</f>
        <v>0</v>
      </c>
      <c r="D19" s="368">
        <f>+'Bakery Recipe Calculation'!D19</f>
        <v>0</v>
      </c>
      <c r="E19" s="368">
        <f>+'Bakery Recipe Calculation'!E19</f>
        <v>0</v>
      </c>
      <c r="F19" s="368">
        <f>+'Bakery Recipe Calculation'!F19</f>
        <v>52</v>
      </c>
      <c r="G19" s="368">
        <f>+'Bakery Recipe Calculation'!G19</f>
        <v>0</v>
      </c>
      <c r="H19" s="368">
        <f>+'Bakery Recipe Calculation'!H19</f>
        <v>0</v>
      </c>
      <c r="I19" s="368">
        <f>'Bakery Recipe Calculation'!I19</f>
        <v>226.8</v>
      </c>
      <c r="J19" s="374">
        <f>'Bakery Recipe Calculation'!L19</f>
        <v>0</v>
      </c>
      <c r="K19" s="374">
        <f>'Bakery Recipe Calculation'!J19</f>
        <v>0</v>
      </c>
      <c r="L19" s="374">
        <f>'Bakery Recipe Calculation'!K19</f>
        <v>0</v>
      </c>
      <c r="M19" s="1295">
        <f>'Bakery Recipe Calculation'!M19</f>
        <v>0</v>
      </c>
      <c r="N19" s="1295">
        <f>'Bakery Recipe Calculation'!N19</f>
        <v>17.399999999999999</v>
      </c>
      <c r="O19" s="1295">
        <f>'Bakery Recipe Calculation'!O19</f>
        <v>0</v>
      </c>
      <c r="P19" s="374">
        <f>'Bakery Recipe Calculation'!P19</f>
        <v>0</v>
      </c>
      <c r="Q19" s="374">
        <f>'Bakery Recipe Calculation'!Q19</f>
        <v>0</v>
      </c>
      <c r="R19" s="374">
        <f>'Bakery Recipe Calculation'!R19</f>
        <v>0</v>
      </c>
      <c r="S19" s="374">
        <f>'Bakery Recipe Calculation'!S19</f>
        <v>0</v>
      </c>
      <c r="T19" s="374">
        <f>'Bakery Recipe Calculation'!T19</f>
        <v>0</v>
      </c>
      <c r="U19" s="374">
        <f>'Bakery Recipe Calculation'!U19</f>
        <v>0</v>
      </c>
      <c r="V19" s="374">
        <f>'Bakery Recipe Calculation'!V19</f>
        <v>0</v>
      </c>
      <c r="W19" s="1516">
        <f>SUM('Bakery Recipe Calculation'!W19:AA19)</f>
        <v>0</v>
      </c>
      <c r="X19" s="1517"/>
      <c r="Y19" s="1517"/>
      <c r="Z19" s="1517"/>
      <c r="AA19" s="1518"/>
      <c r="AB19" s="374"/>
      <c r="AC19" s="628">
        <f>'Bakery Recipe Calculation'!AF19</f>
        <v>0</v>
      </c>
      <c r="AD19" s="1045">
        <f>SUM('Bakery Recipe Calculation'!AG19:AM19)</f>
        <v>109.20000000000002</v>
      </c>
      <c r="AE19" s="1056"/>
      <c r="AF19" s="1056"/>
      <c r="AG19" s="1056"/>
      <c r="AH19" s="1056"/>
      <c r="AI19" s="1056"/>
      <c r="AJ19" s="1057"/>
      <c r="AK19" s="1516">
        <f>SUM('Bakery Recipe Calculation'!AN19:AR19)</f>
        <v>15.680000000000001</v>
      </c>
      <c r="AL19" s="1517"/>
      <c r="AM19" s="1517"/>
      <c r="AN19" s="1517"/>
      <c r="AO19" s="1518"/>
      <c r="AP19" s="628"/>
      <c r="AQ19" s="1513">
        <f>SUM('Bakery Recipe Calculation'!AW19:BC19)</f>
        <v>0</v>
      </c>
      <c r="AR19" s="1514"/>
      <c r="AS19" s="1514"/>
      <c r="AT19" s="1514"/>
      <c r="AU19" s="1514"/>
      <c r="AV19" s="1514"/>
      <c r="AW19" s="1515"/>
      <c r="AX19" s="1516">
        <f>SUM('Bakery Recipe Calculation'!BD19:BH19)</f>
        <v>0</v>
      </c>
      <c r="AY19" s="1517"/>
      <c r="AZ19" s="1517"/>
      <c r="BA19" s="1517"/>
      <c r="BB19" s="1518"/>
      <c r="BC19" s="628"/>
      <c r="BD19" s="1513">
        <f>SUM('Bakery Recipe Calculation'!BM19:BT19)</f>
        <v>25.6</v>
      </c>
      <c r="BE19" s="1514"/>
      <c r="BF19" s="1514"/>
      <c r="BG19" s="1514"/>
      <c r="BH19" s="1514"/>
      <c r="BI19" s="1514"/>
      <c r="BJ19" s="1514"/>
      <c r="BK19" s="1515"/>
      <c r="BL19" s="1516">
        <f>SUM('Bakery Recipe Calculation'!BU19:BY19)</f>
        <v>0</v>
      </c>
      <c r="BM19" s="1517"/>
      <c r="BN19" s="1517"/>
      <c r="BO19" s="1517"/>
      <c r="BP19" s="1518"/>
      <c r="BQ19" s="374"/>
      <c r="BR19" s="374"/>
      <c r="BS19" s="1295"/>
      <c r="BT19" s="1295"/>
      <c r="BU19" s="1295"/>
      <c r="BV19" s="1295"/>
      <c r="BW19" s="1295"/>
      <c r="BX19" s="355"/>
    </row>
    <row r="20" spans="1:76" ht="18" customHeight="1" x14ac:dyDescent="0.25">
      <c r="A20" s="355"/>
      <c r="B20" s="351" t="str">
        <f>'Bakery Recipe Per Item'!B20</f>
        <v>Plums</v>
      </c>
      <c r="C20" s="368">
        <f>+'Bakery Recipe Calculation'!C20</f>
        <v>0</v>
      </c>
      <c r="D20" s="368">
        <f>+'Bakery Recipe Calculation'!D20</f>
        <v>0</v>
      </c>
      <c r="E20" s="368">
        <f>+'Bakery Recipe Calculation'!E20</f>
        <v>0</v>
      </c>
      <c r="F20" s="368">
        <f>+'Bakery Recipe Calculation'!F20</f>
        <v>0</v>
      </c>
      <c r="G20" s="368">
        <f>+'Bakery Recipe Calculation'!G20</f>
        <v>0</v>
      </c>
      <c r="H20" s="368">
        <f>+'Bakery Recipe Calculation'!H20</f>
        <v>0</v>
      </c>
      <c r="I20" s="368">
        <f>'Bakery Recipe Calculation'!I20</f>
        <v>0</v>
      </c>
      <c r="J20" s="374">
        <f>'Bakery Recipe Calculation'!L20</f>
        <v>0</v>
      </c>
      <c r="K20" s="374">
        <f>'Bakery Recipe Calculation'!J20</f>
        <v>0</v>
      </c>
      <c r="L20" s="374">
        <f>'Bakery Recipe Calculation'!K20</f>
        <v>0</v>
      </c>
      <c r="M20" s="1295">
        <f>'Bakery Recipe Calculation'!M20</f>
        <v>0</v>
      </c>
      <c r="N20" s="1295">
        <f>'Bakery Recipe Calculation'!N20</f>
        <v>0</v>
      </c>
      <c r="O20" s="1295">
        <f>'Bakery Recipe Calculation'!O20</f>
        <v>0</v>
      </c>
      <c r="P20" s="374">
        <f>'Bakery Recipe Calculation'!P20</f>
        <v>0</v>
      </c>
      <c r="Q20" s="374">
        <f>'Bakery Recipe Calculation'!Q20</f>
        <v>0</v>
      </c>
      <c r="R20" s="374">
        <f>'Bakery Recipe Calculation'!R20</f>
        <v>0</v>
      </c>
      <c r="S20" s="374">
        <f>'Bakery Recipe Calculation'!S20</f>
        <v>0</v>
      </c>
      <c r="T20" s="374">
        <f>'Bakery Recipe Calculation'!T20</f>
        <v>0</v>
      </c>
      <c r="U20" s="374">
        <f>'Bakery Recipe Calculation'!U20</f>
        <v>0</v>
      </c>
      <c r="V20" s="374">
        <f>'Bakery Recipe Calculation'!V20</f>
        <v>0</v>
      </c>
      <c r="W20" s="1516">
        <f>SUM('Bakery Recipe Calculation'!W20:AA20)</f>
        <v>0</v>
      </c>
      <c r="X20" s="1517"/>
      <c r="Y20" s="1517"/>
      <c r="Z20" s="1517"/>
      <c r="AA20" s="1518"/>
      <c r="AB20" s="374"/>
      <c r="AC20" s="628">
        <f>'Bakery Recipe Calculation'!AF20</f>
        <v>0</v>
      </c>
      <c r="AD20" s="1045">
        <f>SUM('Bakery Recipe Calculation'!AG20:AM20)</f>
        <v>0</v>
      </c>
      <c r="AE20" s="1056"/>
      <c r="AF20" s="1056"/>
      <c r="AG20" s="1056"/>
      <c r="AH20" s="1056"/>
      <c r="AI20" s="1056"/>
      <c r="AJ20" s="1057"/>
      <c r="AK20" s="1516">
        <f>SUM('Bakery Recipe Calculation'!AN20:AR20)</f>
        <v>0</v>
      </c>
      <c r="AL20" s="1517"/>
      <c r="AM20" s="1517"/>
      <c r="AN20" s="1517"/>
      <c r="AO20" s="1518"/>
      <c r="AP20" s="628"/>
      <c r="AQ20" s="1513">
        <f>SUM('Bakery Recipe Calculation'!AW20:BC20)</f>
        <v>0</v>
      </c>
      <c r="AR20" s="1514"/>
      <c r="AS20" s="1514"/>
      <c r="AT20" s="1514"/>
      <c r="AU20" s="1514"/>
      <c r="AV20" s="1514"/>
      <c r="AW20" s="1515"/>
      <c r="AX20" s="1516">
        <f>SUM('Bakery Recipe Calculation'!BD20:BH20)</f>
        <v>0</v>
      </c>
      <c r="AY20" s="1517"/>
      <c r="AZ20" s="1517"/>
      <c r="BA20" s="1517"/>
      <c r="BB20" s="1518"/>
      <c r="BC20" s="628"/>
      <c r="BD20" s="1513">
        <f>SUM('Bakery Recipe Calculation'!BM20:BT20)</f>
        <v>0</v>
      </c>
      <c r="BE20" s="1514"/>
      <c r="BF20" s="1514"/>
      <c r="BG20" s="1514"/>
      <c r="BH20" s="1514"/>
      <c r="BI20" s="1514"/>
      <c r="BJ20" s="1514"/>
      <c r="BK20" s="1515"/>
      <c r="BL20" s="1516">
        <f>SUM('Bakery Recipe Calculation'!BU20:BY20)</f>
        <v>0</v>
      </c>
      <c r="BM20" s="1517"/>
      <c r="BN20" s="1517"/>
      <c r="BO20" s="1517"/>
      <c r="BP20" s="1518"/>
      <c r="BQ20" s="374"/>
      <c r="BR20" s="374"/>
      <c r="BS20" s="1295"/>
      <c r="BT20" s="1295"/>
      <c r="BU20" s="1295"/>
      <c r="BV20" s="1295"/>
      <c r="BW20" s="1295"/>
      <c r="BX20" s="355"/>
    </row>
    <row r="21" spans="1:76" ht="18" customHeight="1" x14ac:dyDescent="0.25">
      <c r="A21" s="355"/>
      <c r="B21" s="351" t="str">
        <f>'Bakery Recipe Per Item'!B21</f>
        <v>Egg</v>
      </c>
      <c r="C21" s="368">
        <f>+'Bakery Recipe Calculation'!C21</f>
        <v>0</v>
      </c>
      <c r="D21" s="368">
        <f>+'Bakery Recipe Calculation'!D21</f>
        <v>0</v>
      </c>
      <c r="E21" s="368">
        <f>+'Bakery Recipe Calculation'!E21</f>
        <v>0</v>
      </c>
      <c r="F21" s="368">
        <f>+'Bakery Recipe Calculation'!F21</f>
        <v>0</v>
      </c>
      <c r="G21" s="368">
        <f>+'Bakery Recipe Calculation'!G21</f>
        <v>0</v>
      </c>
      <c r="H21" s="368">
        <f>+'Bakery Recipe Calculation'!H21</f>
        <v>0</v>
      </c>
      <c r="I21" s="368">
        <f>'Bakery Recipe Calculation'!I21</f>
        <v>0</v>
      </c>
      <c r="J21" s="374">
        <f>'Bakery Recipe Calculation'!L21</f>
        <v>0</v>
      </c>
      <c r="K21" s="374">
        <f>'Bakery Recipe Calculation'!J21</f>
        <v>0</v>
      </c>
      <c r="L21" s="374">
        <f>'Bakery Recipe Calculation'!K21</f>
        <v>0</v>
      </c>
      <c r="M21" s="1295">
        <f>'Bakery Recipe Calculation'!M21</f>
        <v>0</v>
      </c>
      <c r="N21" s="1295">
        <f>'Bakery Recipe Calculation'!N21</f>
        <v>0</v>
      </c>
      <c r="O21" s="1295">
        <f>'Bakery Recipe Calculation'!O21</f>
        <v>0</v>
      </c>
      <c r="P21" s="374">
        <f>'Bakery Recipe Calculation'!P21</f>
        <v>0</v>
      </c>
      <c r="Q21" s="374">
        <f>'Bakery Recipe Calculation'!Q21</f>
        <v>0</v>
      </c>
      <c r="R21" s="374">
        <f>'Bakery Recipe Calculation'!R21</f>
        <v>0</v>
      </c>
      <c r="S21" s="374">
        <f>'Bakery Recipe Calculation'!S21</f>
        <v>0</v>
      </c>
      <c r="T21" s="374">
        <f>'Bakery Recipe Calculation'!T21</f>
        <v>0</v>
      </c>
      <c r="U21" s="374">
        <f>'Bakery Recipe Calculation'!U21</f>
        <v>0</v>
      </c>
      <c r="V21" s="374">
        <f>'Bakery Recipe Calculation'!V21</f>
        <v>0</v>
      </c>
      <c r="W21" s="1516">
        <f>SUM('Bakery Recipe Calculation'!W21:AA21)</f>
        <v>0</v>
      </c>
      <c r="X21" s="1517"/>
      <c r="Y21" s="1517"/>
      <c r="Z21" s="1517"/>
      <c r="AA21" s="1518"/>
      <c r="AB21" s="374"/>
      <c r="AC21" s="628">
        <f>'Bakery Recipe Calculation'!AF21</f>
        <v>0</v>
      </c>
      <c r="AD21" s="1045">
        <f>SUM('Bakery Recipe Calculation'!AG21:AM21)</f>
        <v>0</v>
      </c>
      <c r="AE21" s="1056"/>
      <c r="AF21" s="1056"/>
      <c r="AG21" s="1056"/>
      <c r="AH21" s="1056"/>
      <c r="AI21" s="1056"/>
      <c r="AJ21" s="1057"/>
      <c r="AK21" s="1516">
        <f>SUM('Bakery Recipe Calculation'!AN21:AR21)</f>
        <v>0</v>
      </c>
      <c r="AL21" s="1517"/>
      <c r="AM21" s="1517"/>
      <c r="AN21" s="1517"/>
      <c r="AO21" s="1518"/>
      <c r="AP21" s="628"/>
      <c r="AQ21" s="1513">
        <f>SUM('Bakery Recipe Calculation'!AW21:BC21)</f>
        <v>0</v>
      </c>
      <c r="AR21" s="1514"/>
      <c r="AS21" s="1514"/>
      <c r="AT21" s="1514"/>
      <c r="AU21" s="1514"/>
      <c r="AV21" s="1514"/>
      <c r="AW21" s="1515"/>
      <c r="AX21" s="1516">
        <f>SUM('Bakery Recipe Calculation'!BD21:BH21)</f>
        <v>0</v>
      </c>
      <c r="AY21" s="1517"/>
      <c r="AZ21" s="1517"/>
      <c r="BA21" s="1517"/>
      <c r="BB21" s="1518"/>
      <c r="BC21" s="628"/>
      <c r="BD21" s="1513">
        <f>SUM('Bakery Recipe Calculation'!BM21:BT21)</f>
        <v>0</v>
      </c>
      <c r="BE21" s="1514"/>
      <c r="BF21" s="1514"/>
      <c r="BG21" s="1514"/>
      <c r="BH21" s="1514"/>
      <c r="BI21" s="1514"/>
      <c r="BJ21" s="1514"/>
      <c r="BK21" s="1515"/>
      <c r="BL21" s="1516">
        <f>SUM('Bakery Recipe Calculation'!BU21:BY21)</f>
        <v>0</v>
      </c>
      <c r="BM21" s="1517"/>
      <c r="BN21" s="1517"/>
      <c r="BO21" s="1517"/>
      <c r="BP21" s="1518"/>
      <c r="BQ21" s="374"/>
      <c r="BR21" s="374"/>
      <c r="BS21" s="1295"/>
      <c r="BT21" s="1295"/>
      <c r="BU21" s="1295"/>
      <c r="BV21" s="1295"/>
      <c r="BW21" s="1295"/>
      <c r="BX21" s="355"/>
    </row>
    <row r="22" spans="1:76" ht="18" customHeight="1" x14ac:dyDescent="0.25">
      <c r="A22" s="355"/>
      <c r="B22" s="347" t="str">
        <f>'Bakery Recipe Per Item'!B22</f>
        <v>Seeni Sambol</v>
      </c>
      <c r="C22" s="367">
        <f>+'Bakery Recipe Calculation'!C22</f>
        <v>0</v>
      </c>
      <c r="D22" s="367">
        <f>+'Bakery Recipe Calculation'!D22</f>
        <v>0</v>
      </c>
      <c r="E22" s="367">
        <f>+'Bakery Recipe Calculation'!E22</f>
        <v>0</v>
      </c>
      <c r="F22" s="367">
        <f>+'Bakery Recipe Calculation'!F22</f>
        <v>0</v>
      </c>
      <c r="G22" s="367">
        <f>+'Bakery Recipe Calculation'!G22</f>
        <v>0</v>
      </c>
      <c r="H22" s="367">
        <f>+'Bakery Recipe Calculation'!H22</f>
        <v>0</v>
      </c>
      <c r="I22" s="367">
        <f>'Bakery Recipe Calculation'!I22</f>
        <v>0</v>
      </c>
      <c r="J22" s="381">
        <f>'Bakery Recipe Calculation'!L22</f>
        <v>0</v>
      </c>
      <c r="K22" s="381">
        <f>'Bakery Recipe Calculation'!J22</f>
        <v>0</v>
      </c>
      <c r="L22" s="381">
        <f>'Bakery Recipe Calculation'!K22</f>
        <v>0</v>
      </c>
      <c r="M22" s="1297">
        <f>'Bakery Recipe Calculation'!M22</f>
        <v>0</v>
      </c>
      <c r="N22" s="1297">
        <f>'Bakery Recipe Calculation'!N22</f>
        <v>0</v>
      </c>
      <c r="O22" s="1297">
        <f>'Bakery Recipe Calculation'!O22</f>
        <v>0</v>
      </c>
      <c r="P22" s="381"/>
      <c r="Q22" s="381"/>
      <c r="R22" s="381"/>
      <c r="S22" s="381"/>
      <c r="T22" s="381"/>
      <c r="U22" s="381"/>
      <c r="V22" s="381"/>
      <c r="W22" s="1522"/>
      <c r="X22" s="1523"/>
      <c r="Y22" s="1523"/>
      <c r="Z22" s="1523"/>
      <c r="AA22" s="1524"/>
      <c r="AB22" s="381"/>
      <c r="AC22" s="1048"/>
      <c r="AD22" s="1119"/>
      <c r="AE22" s="1120"/>
      <c r="AF22" s="1120"/>
      <c r="AG22" s="1120"/>
      <c r="AH22" s="1120"/>
      <c r="AI22" s="1120"/>
      <c r="AJ22" s="1121"/>
      <c r="AK22" s="1522"/>
      <c r="AL22" s="1523"/>
      <c r="AM22" s="1523"/>
      <c r="AN22" s="1523"/>
      <c r="AO22" s="1524"/>
      <c r="AP22" s="1048"/>
      <c r="AQ22" s="1534"/>
      <c r="AR22" s="1535"/>
      <c r="AS22" s="1535"/>
      <c r="AT22" s="1535"/>
      <c r="AU22" s="1535"/>
      <c r="AV22" s="1535"/>
      <c r="AW22" s="1536"/>
      <c r="AX22" s="1522"/>
      <c r="AY22" s="1523"/>
      <c r="AZ22" s="1523"/>
      <c r="BA22" s="1523"/>
      <c r="BB22" s="1524"/>
      <c r="BC22" s="1048"/>
      <c r="BD22" s="1534"/>
      <c r="BE22" s="1535"/>
      <c r="BF22" s="1535"/>
      <c r="BG22" s="1535"/>
      <c r="BH22" s="1535"/>
      <c r="BI22" s="1535"/>
      <c r="BJ22" s="1535"/>
      <c r="BK22" s="1536"/>
      <c r="BL22" s="1522"/>
      <c r="BM22" s="1523"/>
      <c r="BN22" s="1523"/>
      <c r="BO22" s="1523"/>
      <c r="BP22" s="1524"/>
      <c r="BQ22" s="381"/>
      <c r="BR22" s="381"/>
      <c r="BS22" s="1297"/>
      <c r="BT22" s="1297"/>
      <c r="BU22" s="1297"/>
      <c r="BV22" s="1297"/>
      <c r="BW22" s="1297"/>
      <c r="BX22" s="355"/>
    </row>
    <row r="23" spans="1:76" ht="18" customHeight="1" x14ac:dyDescent="0.25">
      <c r="A23" s="355"/>
      <c r="B23" s="351" t="str">
        <f>'Bakery Recipe Per Item'!B23</f>
        <v>Crystal Sugar</v>
      </c>
      <c r="C23" s="368">
        <f>+'Bakery Recipe Calculation'!C23</f>
        <v>0</v>
      </c>
      <c r="D23" s="368">
        <f>+'Bakery Recipe Calculation'!D23</f>
        <v>0</v>
      </c>
      <c r="E23" s="368">
        <f>+'Bakery Recipe Calculation'!E23</f>
        <v>0</v>
      </c>
      <c r="F23" s="368">
        <f>+'Bakery Recipe Calculation'!F23</f>
        <v>0</v>
      </c>
      <c r="G23" s="368">
        <f>+'Bakery Recipe Calculation'!G23</f>
        <v>0</v>
      </c>
      <c r="H23" s="368">
        <f>+'Bakery Recipe Calculation'!H23</f>
        <v>0</v>
      </c>
      <c r="I23" s="368">
        <f>'Bakery Recipe Calculation'!I23</f>
        <v>0</v>
      </c>
      <c r="J23" s="374">
        <f>'Bakery Recipe Calculation'!L23</f>
        <v>0</v>
      </c>
      <c r="K23" s="374">
        <f>'Bakery Recipe Calculation'!J23</f>
        <v>0</v>
      </c>
      <c r="L23" s="374">
        <f>'Bakery Recipe Calculation'!K23</f>
        <v>0</v>
      </c>
      <c r="M23" s="1295">
        <f>'Bakery Recipe Calculation'!M23</f>
        <v>0</v>
      </c>
      <c r="N23" s="1295">
        <f>'Bakery Recipe Calculation'!N23</f>
        <v>522</v>
      </c>
      <c r="O23" s="1295">
        <f>'Bakery Recipe Calculation'!O23</f>
        <v>0</v>
      </c>
      <c r="P23" s="374"/>
      <c r="Q23" s="374"/>
      <c r="R23" s="374"/>
      <c r="S23" s="374"/>
      <c r="T23" s="374"/>
      <c r="U23" s="374"/>
      <c r="V23" s="374"/>
      <c r="W23" s="1516"/>
      <c r="X23" s="1517"/>
      <c r="Y23" s="1517"/>
      <c r="Z23" s="1517"/>
      <c r="AA23" s="1518"/>
      <c r="AB23" s="374"/>
      <c r="AC23" s="628"/>
      <c r="AD23" s="1045"/>
      <c r="AE23" s="1056"/>
      <c r="AF23" s="1056"/>
      <c r="AG23" s="1056"/>
      <c r="AH23" s="1056"/>
      <c r="AI23" s="1056"/>
      <c r="AJ23" s="1057"/>
      <c r="AK23" s="1516"/>
      <c r="AL23" s="1517"/>
      <c r="AM23" s="1517"/>
      <c r="AN23" s="1517"/>
      <c r="AO23" s="1518"/>
      <c r="AP23" s="628"/>
      <c r="AQ23" s="1513"/>
      <c r="AR23" s="1514"/>
      <c r="AS23" s="1514"/>
      <c r="AT23" s="1514"/>
      <c r="AU23" s="1514"/>
      <c r="AV23" s="1514"/>
      <c r="AW23" s="1515"/>
      <c r="AX23" s="1516"/>
      <c r="AY23" s="1517"/>
      <c r="AZ23" s="1517"/>
      <c r="BA23" s="1517"/>
      <c r="BB23" s="1518"/>
      <c r="BC23" s="628"/>
      <c r="BD23" s="1513"/>
      <c r="BE23" s="1514"/>
      <c r="BF23" s="1514"/>
      <c r="BG23" s="1514"/>
      <c r="BH23" s="1514"/>
      <c r="BI23" s="1514"/>
      <c r="BJ23" s="1514"/>
      <c r="BK23" s="1515"/>
      <c r="BL23" s="1516"/>
      <c r="BM23" s="1517"/>
      <c r="BN23" s="1517"/>
      <c r="BO23" s="1517"/>
      <c r="BP23" s="1518"/>
      <c r="BQ23" s="374"/>
      <c r="BR23" s="374"/>
      <c r="BS23" s="1295"/>
      <c r="BT23" s="1295"/>
      <c r="BU23" s="1295"/>
      <c r="BV23" s="1295"/>
      <c r="BW23" s="1295"/>
      <c r="BX23" s="355"/>
    </row>
    <row r="24" spans="1:76" ht="18" customHeight="1" x14ac:dyDescent="0.25">
      <c r="A24" s="355"/>
      <c r="B24" s="351" t="str">
        <f>'Bakery Recipe Per Item'!B24</f>
        <v>Catering Sausages</v>
      </c>
      <c r="C24" s="368">
        <f>+'Bakery Recipe Calculation'!C24</f>
        <v>0</v>
      </c>
      <c r="D24" s="368">
        <f>+'Bakery Recipe Calculation'!D24</f>
        <v>0</v>
      </c>
      <c r="E24" s="368">
        <f>+'Bakery Recipe Calculation'!E24</f>
        <v>0</v>
      </c>
      <c r="F24" s="368">
        <f>+'Bakery Recipe Calculation'!F24</f>
        <v>0</v>
      </c>
      <c r="G24" s="368">
        <f>+'Bakery Recipe Calculation'!G24</f>
        <v>0</v>
      </c>
      <c r="H24" s="368">
        <f>+'Bakery Recipe Calculation'!H24</f>
        <v>0</v>
      </c>
      <c r="I24" s="368">
        <f>'Bakery Recipe Calculation'!I24</f>
        <v>0</v>
      </c>
      <c r="J24" s="374">
        <f>'Bakery Recipe Calculation'!L24</f>
        <v>0</v>
      </c>
      <c r="K24" s="374">
        <f>'Bakery Recipe Calculation'!J24</f>
        <v>0</v>
      </c>
      <c r="L24" s="374">
        <f>'Bakery Recipe Calculation'!K24</f>
        <v>0</v>
      </c>
      <c r="M24" s="1295">
        <f>'Bakery Recipe Calculation'!M24</f>
        <v>0</v>
      </c>
      <c r="N24" s="1295">
        <f>'Bakery Recipe Calculation'!N24</f>
        <v>0</v>
      </c>
      <c r="O24" s="1295">
        <f>'Bakery Recipe Calculation'!O24</f>
        <v>0</v>
      </c>
      <c r="P24" s="374"/>
      <c r="Q24" s="374"/>
      <c r="R24" s="374"/>
      <c r="S24" s="374"/>
      <c r="T24" s="374"/>
      <c r="U24" s="374"/>
      <c r="V24" s="374"/>
      <c r="W24" s="1516"/>
      <c r="X24" s="1517"/>
      <c r="Y24" s="1517"/>
      <c r="Z24" s="1517"/>
      <c r="AA24" s="1518"/>
      <c r="AB24" s="374"/>
      <c r="AC24" s="628"/>
      <c r="AD24" s="1045"/>
      <c r="AE24" s="1056"/>
      <c r="AF24" s="1056"/>
      <c r="AG24" s="1056"/>
      <c r="AH24" s="1056"/>
      <c r="AI24" s="1056"/>
      <c r="AJ24" s="1057"/>
      <c r="AK24" s="1516"/>
      <c r="AL24" s="1517"/>
      <c r="AM24" s="1517"/>
      <c r="AN24" s="1517"/>
      <c r="AO24" s="1518"/>
      <c r="AP24" s="628"/>
      <c r="AQ24" s="1513"/>
      <c r="AR24" s="1514"/>
      <c r="AS24" s="1514"/>
      <c r="AT24" s="1514"/>
      <c r="AU24" s="1514"/>
      <c r="AV24" s="1514"/>
      <c r="AW24" s="1515"/>
      <c r="AX24" s="1516"/>
      <c r="AY24" s="1517"/>
      <c r="AZ24" s="1517"/>
      <c r="BA24" s="1517"/>
      <c r="BB24" s="1518"/>
      <c r="BC24" s="628"/>
      <c r="BD24" s="1513"/>
      <c r="BE24" s="1514"/>
      <c r="BF24" s="1514"/>
      <c r="BG24" s="1514"/>
      <c r="BH24" s="1514"/>
      <c r="BI24" s="1514"/>
      <c r="BJ24" s="1514"/>
      <c r="BK24" s="1515"/>
      <c r="BL24" s="1516"/>
      <c r="BM24" s="1517"/>
      <c r="BN24" s="1517"/>
      <c r="BO24" s="1517"/>
      <c r="BP24" s="1518"/>
      <c r="BQ24" s="374"/>
      <c r="BR24" s="374"/>
      <c r="BS24" s="1295"/>
      <c r="BT24" s="1295"/>
      <c r="BU24" s="1295"/>
      <c r="BV24" s="1295"/>
      <c r="BW24" s="1295"/>
      <c r="BX24" s="355"/>
    </row>
    <row r="25" spans="1:76" ht="18" customHeight="1" x14ac:dyDescent="0.25">
      <c r="A25" s="355"/>
      <c r="B25" s="351" t="str">
        <f>'Bakery Recipe Per Item'!B25</f>
        <v>Sesame Seeds</v>
      </c>
      <c r="C25" s="368">
        <f>+'Bakery Recipe Calculation'!C25</f>
        <v>0</v>
      </c>
      <c r="D25" s="368">
        <f>+'Bakery Recipe Calculation'!D25</f>
        <v>0</v>
      </c>
      <c r="E25" s="368">
        <f>+'Bakery Recipe Calculation'!E25</f>
        <v>0</v>
      </c>
      <c r="F25" s="368">
        <f>+'Bakery Recipe Calculation'!F25</f>
        <v>0</v>
      </c>
      <c r="G25" s="368">
        <f>+'Bakery Recipe Calculation'!G25</f>
        <v>0</v>
      </c>
      <c r="H25" s="368">
        <f>+'Bakery Recipe Calculation'!H25</f>
        <v>0</v>
      </c>
      <c r="I25" s="368">
        <f>'Bakery Recipe Calculation'!I25</f>
        <v>0</v>
      </c>
      <c r="J25" s="374">
        <f>'Bakery Recipe Calculation'!L25</f>
        <v>0</v>
      </c>
      <c r="K25" s="374">
        <f>'Bakery Recipe Calculation'!J25</f>
        <v>0</v>
      </c>
      <c r="L25" s="374">
        <f>'Bakery Recipe Calculation'!K25</f>
        <v>0</v>
      </c>
      <c r="M25" s="1295">
        <f>'Bakery Recipe Calculation'!M25</f>
        <v>0</v>
      </c>
      <c r="N25" s="1295">
        <f>'Bakery Recipe Calculation'!N25</f>
        <v>0</v>
      </c>
      <c r="O25" s="1295">
        <f>'Bakery Recipe Calculation'!O25</f>
        <v>0</v>
      </c>
      <c r="P25" s="374"/>
      <c r="Q25" s="374"/>
      <c r="R25" s="374"/>
      <c r="S25" s="374"/>
      <c r="T25" s="374"/>
      <c r="U25" s="374"/>
      <c r="V25" s="374"/>
      <c r="W25" s="1516"/>
      <c r="X25" s="1517"/>
      <c r="Y25" s="1517"/>
      <c r="Z25" s="1517"/>
      <c r="AA25" s="1518"/>
      <c r="AB25" s="374"/>
      <c r="AC25" s="628"/>
      <c r="AD25" s="1045"/>
      <c r="AE25" s="1056"/>
      <c r="AF25" s="1056"/>
      <c r="AG25" s="1056"/>
      <c r="AH25" s="1056"/>
      <c r="AI25" s="1056"/>
      <c r="AJ25" s="1057"/>
      <c r="AK25" s="1516"/>
      <c r="AL25" s="1517"/>
      <c r="AM25" s="1517"/>
      <c r="AN25" s="1517"/>
      <c r="AO25" s="1518"/>
      <c r="AP25" s="628"/>
      <c r="AQ25" s="1513"/>
      <c r="AR25" s="1514"/>
      <c r="AS25" s="1514"/>
      <c r="AT25" s="1514"/>
      <c r="AU25" s="1514"/>
      <c r="AV25" s="1514"/>
      <c r="AW25" s="1515"/>
      <c r="AX25" s="1516"/>
      <c r="AY25" s="1517"/>
      <c r="AZ25" s="1517"/>
      <c r="BA25" s="1517"/>
      <c r="BB25" s="1518"/>
      <c r="BC25" s="628"/>
      <c r="BD25" s="1513"/>
      <c r="BE25" s="1514"/>
      <c r="BF25" s="1514"/>
      <c r="BG25" s="1514"/>
      <c r="BH25" s="1514"/>
      <c r="BI25" s="1514"/>
      <c r="BJ25" s="1514"/>
      <c r="BK25" s="1515"/>
      <c r="BL25" s="1516"/>
      <c r="BM25" s="1517"/>
      <c r="BN25" s="1517"/>
      <c r="BO25" s="1517"/>
      <c r="BP25" s="1518"/>
      <c r="BQ25" s="374"/>
      <c r="BR25" s="374"/>
      <c r="BS25" s="1295"/>
      <c r="BT25" s="1295"/>
      <c r="BU25" s="1295"/>
      <c r="BV25" s="1295"/>
      <c r="BW25" s="1295"/>
      <c r="BX25" s="355"/>
    </row>
    <row r="26" spans="1:76" ht="18" customHeight="1" thickBot="1" x14ac:dyDescent="0.3">
      <c r="A26" s="355"/>
      <c r="B26" s="1110" t="str">
        <f>'Bakery Recipe Per Item'!B26</f>
        <v>Extra Flour</v>
      </c>
      <c r="C26" s="1116">
        <f>+'Bakery Recipe Calculation'!C26</f>
        <v>0</v>
      </c>
      <c r="D26" s="1116">
        <f>+'Bakery Recipe Calculation'!D26</f>
        <v>0</v>
      </c>
      <c r="E26" s="1116">
        <f>+'Bakery Recipe Calculation'!E26</f>
        <v>0</v>
      </c>
      <c r="F26" s="1116">
        <f>+'Bakery Recipe Calculation'!F26</f>
        <v>0</v>
      </c>
      <c r="G26" s="1116">
        <f>+'Bakery Recipe Calculation'!G26</f>
        <v>0</v>
      </c>
      <c r="H26" s="1116">
        <f>+'Bakery Recipe Calculation'!H26</f>
        <v>0</v>
      </c>
      <c r="I26" s="1116">
        <f>'Bakery Recipe Calculation'!I26</f>
        <v>0</v>
      </c>
      <c r="J26" s="1314">
        <f>'Bakery Recipe Calculation'!L26</f>
        <v>0</v>
      </c>
      <c r="K26" s="1314">
        <f>'Bakery Recipe Calculation'!J26</f>
        <v>0</v>
      </c>
      <c r="L26" s="1314">
        <f>'Bakery Recipe Calculation'!K26</f>
        <v>0</v>
      </c>
      <c r="M26" s="1315">
        <f>'Bakery Recipe Calculation'!M26</f>
        <v>0</v>
      </c>
      <c r="N26" s="1315">
        <f>'Bakery Recipe Calculation'!N26</f>
        <v>362.5</v>
      </c>
      <c r="O26" s="1315">
        <f>'Bakery Recipe Calculation'!O26</f>
        <v>0</v>
      </c>
      <c r="P26" s="1314"/>
      <c r="Q26" s="1314"/>
      <c r="R26" s="1314"/>
      <c r="S26" s="1314"/>
      <c r="T26" s="1314"/>
      <c r="U26" s="1314"/>
      <c r="V26" s="1314"/>
      <c r="W26" s="1519"/>
      <c r="X26" s="1520"/>
      <c r="Y26" s="1520"/>
      <c r="Z26" s="1520"/>
      <c r="AA26" s="1521"/>
      <c r="AB26" s="1314"/>
      <c r="AC26" s="1316"/>
      <c r="AD26" s="1317"/>
      <c r="AE26" s="1318"/>
      <c r="AF26" s="1318"/>
      <c r="AG26" s="1318"/>
      <c r="AH26" s="1318"/>
      <c r="AI26" s="1318"/>
      <c r="AJ26" s="1319"/>
      <c r="AK26" s="1519"/>
      <c r="AL26" s="1520"/>
      <c r="AM26" s="1520"/>
      <c r="AN26" s="1520"/>
      <c r="AO26" s="1521"/>
      <c r="AP26" s="1316"/>
      <c r="AQ26" s="1525"/>
      <c r="AR26" s="1526"/>
      <c r="AS26" s="1526"/>
      <c r="AT26" s="1526"/>
      <c r="AU26" s="1526"/>
      <c r="AV26" s="1526"/>
      <c r="AW26" s="1527"/>
      <c r="AX26" s="1519"/>
      <c r="AY26" s="1520"/>
      <c r="AZ26" s="1520"/>
      <c r="BA26" s="1520"/>
      <c r="BB26" s="1521"/>
      <c r="BC26" s="1316"/>
      <c r="BD26" s="1525"/>
      <c r="BE26" s="1526"/>
      <c r="BF26" s="1526"/>
      <c r="BG26" s="1526"/>
      <c r="BH26" s="1526"/>
      <c r="BI26" s="1526"/>
      <c r="BJ26" s="1526"/>
      <c r="BK26" s="1527"/>
      <c r="BL26" s="1519"/>
      <c r="BM26" s="1520"/>
      <c r="BN26" s="1520"/>
      <c r="BO26" s="1520"/>
      <c r="BP26" s="1521"/>
      <c r="BQ26" s="1314"/>
      <c r="BR26" s="1314"/>
      <c r="BS26" s="1315"/>
      <c r="BT26" s="1315"/>
      <c r="BU26" s="1315"/>
      <c r="BV26" s="1315"/>
      <c r="BW26" s="1315"/>
      <c r="BX26" s="355"/>
    </row>
    <row r="27" spans="1:76" ht="14.25" customHeight="1" thickBot="1" x14ac:dyDescent="0.25">
      <c r="A27" s="355"/>
      <c r="C27" s="360"/>
      <c r="D27" s="360"/>
      <c r="E27" s="360"/>
      <c r="F27" s="360"/>
      <c r="G27" s="360"/>
      <c r="H27" s="55"/>
      <c r="I27" s="55"/>
      <c r="BX27" s="355"/>
    </row>
    <row r="28" spans="1:76" ht="29.25" customHeight="1" thickBot="1" x14ac:dyDescent="0.25">
      <c r="A28" s="355"/>
      <c r="B28" s="361"/>
      <c r="D28" s="362"/>
      <c r="G28" s="362"/>
      <c r="H28" s="55"/>
      <c r="I28" s="55"/>
      <c r="J28" s="1552" t="s">
        <v>39</v>
      </c>
      <c r="K28" s="1553"/>
      <c r="L28" s="1553"/>
      <c r="M28" s="1553"/>
      <c r="N28" s="1553"/>
      <c r="O28" s="1553"/>
      <c r="P28" s="1553"/>
      <c r="Q28" s="1553"/>
      <c r="R28" s="1553"/>
      <c r="S28" s="1554"/>
      <c r="T28" s="497"/>
      <c r="U28" s="497"/>
      <c r="V28" s="497"/>
      <c r="W28" s="497"/>
      <c r="X28" s="497"/>
      <c r="Y28" s="497"/>
      <c r="Z28" s="497"/>
      <c r="AA28" s="497"/>
      <c r="AB28" s="497"/>
      <c r="AC28" s="497"/>
      <c r="AD28" s="497"/>
      <c r="AE28" s="497"/>
      <c r="AF28" s="497"/>
      <c r="AG28" s="497"/>
      <c r="AH28" s="497"/>
      <c r="AI28" s="497"/>
      <c r="AJ28" s="497"/>
      <c r="AK28" s="497"/>
      <c r="AL28" s="497"/>
      <c r="AM28" s="497"/>
      <c r="AN28" s="497"/>
      <c r="AO28" s="497"/>
      <c r="AP28" s="497"/>
      <c r="AQ28" s="497"/>
      <c r="AR28" s="497"/>
      <c r="AS28" s="497"/>
      <c r="AT28" s="497"/>
      <c r="AU28" s="497"/>
      <c r="AV28" s="497"/>
      <c r="AW28" s="497"/>
      <c r="AX28" s="497"/>
      <c r="AY28" s="497"/>
      <c r="AZ28" s="497"/>
      <c r="BA28" s="497"/>
      <c r="BB28" s="497"/>
      <c r="BC28" s="497"/>
      <c r="BD28" s="497"/>
      <c r="BE28" s="497"/>
      <c r="BF28" s="497"/>
      <c r="BG28" s="497"/>
      <c r="BH28" s="497"/>
      <c r="BI28" s="497"/>
      <c r="BJ28" s="497"/>
      <c r="BK28" s="497"/>
      <c r="BL28" s="497"/>
      <c r="BM28" s="497"/>
      <c r="BN28" s="497"/>
      <c r="BO28" s="497"/>
      <c r="BP28" s="497"/>
      <c r="BQ28" s="497"/>
      <c r="BR28" s="497"/>
      <c r="BS28" s="497"/>
      <c r="BT28" s="497"/>
      <c r="BU28" s="497"/>
      <c r="BV28" s="497"/>
      <c r="BW28" s="497"/>
      <c r="BX28" s="355"/>
    </row>
    <row r="29" spans="1:76" s="364" customFormat="1" ht="20.100000000000001" customHeight="1" thickBot="1" x14ac:dyDescent="0.3">
      <c r="A29" s="363"/>
      <c r="B29" s="364" t="s">
        <v>326</v>
      </c>
      <c r="C29" s="365"/>
      <c r="D29" s="365" t="s">
        <v>327</v>
      </c>
      <c r="E29" s="365"/>
      <c r="F29" s="365"/>
      <c r="G29" s="365" t="s">
        <v>328</v>
      </c>
      <c r="H29" s="365"/>
      <c r="I29" s="365"/>
      <c r="J29" s="1511" t="s">
        <v>337</v>
      </c>
      <c r="K29" s="1512"/>
      <c r="L29" s="855" t="s">
        <v>336</v>
      </c>
      <c r="M29" s="1550" t="s">
        <v>349</v>
      </c>
      <c r="N29" s="1551"/>
      <c r="O29" s="1303"/>
      <c r="P29" s="1305">
        <f>M7*12.5</f>
        <v>0</v>
      </c>
      <c r="Q29" s="1550" t="s">
        <v>763</v>
      </c>
      <c r="R29" s="1551"/>
      <c r="S29" s="1305">
        <f>(N7/2)*12.5</f>
        <v>362.5</v>
      </c>
      <c r="W29" s="498"/>
      <c r="X29" s="498"/>
      <c r="Y29" s="498"/>
      <c r="AK29" s="498"/>
      <c r="AL29" s="498"/>
      <c r="AM29" s="498"/>
      <c r="AX29" s="498"/>
      <c r="AY29" s="498"/>
      <c r="AZ29" s="498"/>
      <c r="BL29" s="498"/>
      <c r="BM29" s="498"/>
      <c r="BN29" s="498"/>
      <c r="BX29" s="363"/>
    </row>
    <row r="30" spans="1:76" ht="14.25" x14ac:dyDescent="0.2">
      <c r="A30" s="355"/>
      <c r="B30" s="355"/>
      <c r="C30" s="356"/>
      <c r="D30" s="356"/>
      <c r="E30" s="356"/>
      <c r="F30" s="356"/>
      <c r="G30" s="356"/>
      <c r="H30" s="356"/>
      <c r="I30" s="356"/>
      <c r="J30" s="356"/>
      <c r="K30" s="356"/>
      <c r="L30" s="356"/>
      <c r="M30" s="356"/>
      <c r="N30" s="356"/>
      <c r="O30" s="356"/>
      <c r="P30" s="356"/>
      <c r="Q30" s="356"/>
      <c r="R30" s="356"/>
      <c r="S30" s="356"/>
      <c r="T30" s="356"/>
      <c r="U30" s="356"/>
      <c r="V30" s="356"/>
      <c r="W30" s="356"/>
      <c r="X30" s="356"/>
      <c r="Y30" s="356"/>
      <c r="Z30" s="356"/>
      <c r="AA30" s="356"/>
      <c r="AB30" s="356"/>
      <c r="AC30" s="356"/>
      <c r="AD30" s="356"/>
      <c r="AE30" s="356"/>
      <c r="AF30" s="356"/>
      <c r="AG30" s="356"/>
      <c r="AH30" s="356"/>
      <c r="AI30" s="356"/>
      <c r="AJ30" s="356"/>
      <c r="AK30" s="356"/>
      <c r="AL30" s="356"/>
      <c r="AM30" s="356"/>
      <c r="AN30" s="356"/>
      <c r="AO30" s="356"/>
      <c r="AP30" s="356"/>
      <c r="AQ30" s="356"/>
      <c r="AR30" s="356"/>
      <c r="AS30" s="356"/>
      <c r="AT30" s="356"/>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6"/>
      <c r="BW30" s="356"/>
      <c r="BX30" s="355"/>
    </row>
    <row r="31" spans="1:76" ht="14.25" hidden="1" x14ac:dyDescent="0.2"/>
    <row r="32" spans="1:76" ht="14.25" hidden="1" x14ac:dyDescent="0.2"/>
    <row r="33" ht="14.25" hidden="1" x14ac:dyDescent="0.2"/>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row r="48" ht="14.25" hidden="1" x14ac:dyDescent="0.2"/>
    <row r="49" ht="14.25" hidden="1" x14ac:dyDescent="0.2"/>
    <row r="50" ht="14.25" hidden="1" x14ac:dyDescent="0.2"/>
    <row r="51" ht="14.25" hidden="1" x14ac:dyDescent="0.2"/>
    <row r="52" ht="14.25" hidden="1" x14ac:dyDescent="0.2"/>
    <row r="53" ht="14.25" hidden="1" x14ac:dyDescent="0.2"/>
    <row r="54" ht="14.25" hidden="1" x14ac:dyDescent="0.2"/>
    <row r="55" ht="14.25" hidden="1" x14ac:dyDescent="0.2"/>
    <row r="56" ht="14.25" hidden="1" x14ac:dyDescent="0.2"/>
    <row r="57" ht="14.25" hidden="1" x14ac:dyDescent="0.2"/>
    <row r="58" ht="14.25" hidden="1" x14ac:dyDescent="0.2"/>
    <row r="59" ht="14.25" hidden="1" x14ac:dyDescent="0.2"/>
    <row r="60" ht="14.25" hidden="1" x14ac:dyDescent="0.2"/>
    <row r="61" ht="14.25" hidden="1" x14ac:dyDescent="0.2"/>
    <row r="62" ht="14.25" hidden="1" x14ac:dyDescent="0.2"/>
    <row r="63" ht="14.25" hidden="1" x14ac:dyDescent="0.2"/>
    <row r="64" ht="14.25" hidden="1" x14ac:dyDescent="0.2"/>
    <row r="65" ht="14.25" hidden="1" x14ac:dyDescent="0.2"/>
    <row r="66" ht="14.25" hidden="1" x14ac:dyDescent="0.2"/>
    <row r="67" ht="14.25" hidden="1" x14ac:dyDescent="0.2"/>
    <row r="68" ht="14.25" hidden="1" x14ac:dyDescent="0.2"/>
    <row r="69" ht="14.25" hidden="1" x14ac:dyDescent="0.2"/>
    <row r="70" ht="14.25" hidden="1" x14ac:dyDescent="0.2"/>
    <row r="71" ht="14.25" hidden="1" x14ac:dyDescent="0.2"/>
    <row r="72" ht="14.25" hidden="1" x14ac:dyDescent="0.2"/>
    <row r="73" ht="14.25" hidden="1" x14ac:dyDescent="0.2"/>
    <row r="74" ht="14.25" hidden="1" x14ac:dyDescent="0.2"/>
    <row r="75" ht="14.25" hidden="1" x14ac:dyDescent="0.2"/>
    <row r="76" ht="14.25" hidden="1" x14ac:dyDescent="0.2"/>
    <row r="77" ht="14.25" hidden="1" x14ac:dyDescent="0.2"/>
    <row r="78" ht="14.25" hidden="1" x14ac:dyDescent="0.2"/>
    <row r="79" ht="14.25" hidden="1" x14ac:dyDescent="0.2"/>
    <row r="80" ht="14.25" hidden="1" x14ac:dyDescent="0.2"/>
    <row r="81" ht="14.25" hidden="1" x14ac:dyDescent="0.2"/>
    <row r="82" ht="14.25" hidden="1" x14ac:dyDescent="0.2"/>
    <row r="83" ht="14.25" hidden="1" x14ac:dyDescent="0.2"/>
    <row r="84" ht="14.25" hidden="1" x14ac:dyDescent="0.2"/>
    <row r="85" ht="14.25" hidden="1" x14ac:dyDescent="0.2"/>
    <row r="86" ht="14.25" hidden="1" x14ac:dyDescent="0.2"/>
    <row r="87" ht="14.25" hidden="1" x14ac:dyDescent="0.2"/>
    <row r="88" ht="14.25" hidden="1" x14ac:dyDescent="0.2"/>
    <row r="89" ht="14.25" hidden="1" x14ac:dyDescent="0.2"/>
    <row r="90" ht="14.25" hidden="1" x14ac:dyDescent="0.2"/>
    <row r="91" ht="14.25" hidden="1" x14ac:dyDescent="0.2"/>
    <row r="92" ht="14.25" hidden="1" x14ac:dyDescent="0.2"/>
    <row r="93" ht="14.25" hidden="1" x14ac:dyDescent="0.2"/>
    <row r="94" ht="14.25" hidden="1" x14ac:dyDescent="0.2"/>
    <row r="95" ht="14.25" hidden="1" x14ac:dyDescent="0.2"/>
    <row r="96" ht="14.25" hidden="1" x14ac:dyDescent="0.2"/>
    <row r="97" ht="14.25" hidden="1" x14ac:dyDescent="0.2"/>
    <row r="98" ht="14.25" hidden="1" x14ac:dyDescent="0.2"/>
    <row r="99" ht="14.25" hidden="1" x14ac:dyDescent="0.2"/>
    <row r="100" ht="14.25" hidden="1" x14ac:dyDescent="0.2"/>
    <row r="101" ht="14.25" hidden="1" x14ac:dyDescent="0.2"/>
    <row r="102" ht="14.25" hidden="1" x14ac:dyDescent="0.2"/>
    <row r="103" ht="14.25" hidden="1" x14ac:dyDescent="0.2"/>
    <row r="104" ht="14.25" hidden="1" x14ac:dyDescent="0.2"/>
    <row r="105" ht="14.25" hidden="1" x14ac:dyDescent="0.2"/>
    <row r="106" ht="14.25" hidden="1" x14ac:dyDescent="0.2"/>
    <row r="107" ht="14.25" hidden="1" x14ac:dyDescent="0.2"/>
    <row r="108" ht="14.25" hidden="1" x14ac:dyDescent="0.2"/>
    <row r="109" ht="14.25" hidden="1" x14ac:dyDescent="0.2"/>
    <row r="110" ht="14.25" hidden="1" x14ac:dyDescent="0.2"/>
    <row r="111" ht="14.25" hidden="1" x14ac:dyDescent="0.2"/>
    <row r="112" ht="14.25" hidden="1" x14ac:dyDescent="0.2"/>
    <row r="113" ht="14.25" hidden="1" x14ac:dyDescent="0.2"/>
    <row r="114" ht="14.25" hidden="1" x14ac:dyDescent="0.2"/>
    <row r="115" ht="14.25" hidden="1" x14ac:dyDescent="0.2"/>
    <row r="116" ht="14.25" hidden="1" x14ac:dyDescent="0.2"/>
    <row r="117" ht="14.25" hidden="1" x14ac:dyDescent="0.2"/>
    <row r="118" ht="14.25" hidden="1" x14ac:dyDescent="0.2"/>
    <row r="119" ht="14.25" hidden="1" x14ac:dyDescent="0.2"/>
    <row r="120" ht="14.25" hidden="1" x14ac:dyDescent="0.2"/>
    <row r="121" ht="14.25" hidden="1" x14ac:dyDescent="0.2"/>
    <row r="122" ht="14.25" hidden="1" x14ac:dyDescent="0.2"/>
    <row r="123" ht="14.25" hidden="1" x14ac:dyDescent="0.2"/>
    <row r="124" ht="14.25" hidden="1" x14ac:dyDescent="0.2"/>
    <row r="125" ht="14.25" hidden="1" x14ac:dyDescent="0.2"/>
    <row r="126" ht="14.25" hidden="1" x14ac:dyDescent="0.2"/>
    <row r="127" ht="14.25" hidden="1" x14ac:dyDescent="0.2"/>
    <row r="128" ht="14.25" hidden="1" x14ac:dyDescent="0.2"/>
    <row r="129" ht="14.25" hidden="1" x14ac:dyDescent="0.2"/>
    <row r="130" ht="14.25" hidden="1" x14ac:dyDescent="0.2"/>
    <row r="131" ht="14.25" hidden="1" x14ac:dyDescent="0.2"/>
    <row r="132" ht="14.25" hidden="1" x14ac:dyDescent="0.2"/>
    <row r="133" ht="14.25" hidden="1" x14ac:dyDescent="0.2"/>
    <row r="134" ht="14.25" hidden="1" x14ac:dyDescent="0.2"/>
    <row r="135" ht="14.25" hidden="1" x14ac:dyDescent="0.2"/>
    <row r="136" ht="14.25" hidden="1" x14ac:dyDescent="0.2"/>
    <row r="137" ht="14.25" hidden="1" x14ac:dyDescent="0.2"/>
    <row r="138" ht="14.25" hidden="1" x14ac:dyDescent="0.2"/>
    <row r="139" ht="14.25" hidden="1" x14ac:dyDescent="0.2"/>
    <row r="140" ht="14.25" hidden="1" x14ac:dyDescent="0.2"/>
    <row r="141" ht="14.25" hidden="1" x14ac:dyDescent="0.2"/>
    <row r="142" ht="14.25" hidden="1" x14ac:dyDescent="0.2"/>
    <row r="143" ht="14.25" hidden="1" x14ac:dyDescent="0.2"/>
    <row r="144" ht="14.25" hidden="1" x14ac:dyDescent="0.2"/>
    <row r="145" ht="14.25" hidden="1" x14ac:dyDescent="0.2"/>
    <row r="146" ht="14.25" hidden="1" x14ac:dyDescent="0.2"/>
    <row r="147" ht="14.25" hidden="1" x14ac:dyDescent="0.2"/>
    <row r="148" ht="14.25" hidden="1" x14ac:dyDescent="0.2"/>
    <row r="149" ht="14.25" hidden="1" x14ac:dyDescent="0.2"/>
    <row r="150" ht="14.25" hidden="1" x14ac:dyDescent="0.2"/>
    <row r="151" ht="14.25" hidden="1" x14ac:dyDescent="0.2"/>
    <row r="152" ht="14.25" hidden="1" x14ac:dyDescent="0.2"/>
    <row r="153" ht="14.25" hidden="1" x14ac:dyDescent="0.2"/>
    <row r="154" ht="14.25" hidden="1" x14ac:dyDescent="0.2"/>
    <row r="155" ht="14.25" hidden="1" x14ac:dyDescent="0.2"/>
    <row r="156" ht="14.25" hidden="1" x14ac:dyDescent="0.2"/>
    <row r="157" ht="14.25" hidden="1" x14ac:dyDescent="0.2"/>
    <row r="158" ht="14.25" hidden="1" x14ac:dyDescent="0.2"/>
    <row r="159" ht="14.25" hidden="1" x14ac:dyDescent="0.2"/>
    <row r="160" ht="14.25" hidden="1" x14ac:dyDescent="0.2"/>
    <row r="161" ht="14.25" hidden="1" x14ac:dyDescent="0.2"/>
    <row r="162" ht="14.25" hidden="1" x14ac:dyDescent="0.2"/>
    <row r="163" ht="14.25" hidden="1" x14ac:dyDescent="0.2"/>
    <row r="164" ht="14.25" hidden="1" x14ac:dyDescent="0.2"/>
    <row r="165" ht="14.25" hidden="1" x14ac:dyDescent="0.2"/>
    <row r="166" ht="14.25" hidden="1" x14ac:dyDescent="0.2"/>
    <row r="167" ht="14.25" hidden="1" x14ac:dyDescent="0.2"/>
    <row r="168" ht="14.25" hidden="1" x14ac:dyDescent="0.2"/>
    <row r="169" ht="14.25" hidden="1" x14ac:dyDescent="0.2"/>
    <row r="170" ht="14.25" hidden="1" x14ac:dyDescent="0.2"/>
    <row r="171" ht="14.25" hidden="1" x14ac:dyDescent="0.2"/>
    <row r="172" ht="14.25" hidden="1" x14ac:dyDescent="0.2"/>
    <row r="173" ht="14.25" hidden="1" x14ac:dyDescent="0.2"/>
    <row r="174" ht="14.25" hidden="1" x14ac:dyDescent="0.2"/>
    <row r="175" ht="14.25" hidden="1" x14ac:dyDescent="0.2"/>
    <row r="176" ht="14.25" hidden="1" x14ac:dyDescent="0.2"/>
    <row r="177" ht="14.25" hidden="1" x14ac:dyDescent="0.2"/>
    <row r="178" ht="14.25" hidden="1" x14ac:dyDescent="0.2"/>
    <row r="179" ht="14.25" hidden="1" x14ac:dyDescent="0.2"/>
    <row r="180" ht="14.25" hidden="1" x14ac:dyDescent="0.2"/>
    <row r="181" ht="14.25" hidden="1" x14ac:dyDescent="0.2"/>
    <row r="182" ht="14.25" hidden="1" x14ac:dyDescent="0.2"/>
    <row r="183" ht="14.25" hidden="1" x14ac:dyDescent="0.2"/>
    <row r="184" ht="14.25" hidden="1" x14ac:dyDescent="0.2"/>
    <row r="185" ht="14.25" hidden="1" x14ac:dyDescent="0.2"/>
    <row r="186" ht="14.25" hidden="1" x14ac:dyDescent="0.2"/>
    <row r="187" ht="14.25" hidden="1" x14ac:dyDescent="0.2"/>
    <row r="188" ht="14.25" hidden="1" x14ac:dyDescent="0.2"/>
    <row r="189" ht="14.25" hidden="1" x14ac:dyDescent="0.2"/>
    <row r="190" ht="14.25" hidden="1" x14ac:dyDescent="0.2"/>
    <row r="191" ht="14.25" hidden="1" x14ac:dyDescent="0.2"/>
    <row r="192" ht="14.25" hidden="1" x14ac:dyDescent="0.2"/>
    <row r="193" ht="14.25" hidden="1" x14ac:dyDescent="0.2"/>
    <row r="194" ht="14.25" hidden="1" x14ac:dyDescent="0.2"/>
    <row r="195" ht="14.25" hidden="1" x14ac:dyDescent="0.2"/>
    <row r="196" ht="14.25" hidden="1" x14ac:dyDescent="0.2"/>
    <row r="197" ht="14.25" hidden="1" x14ac:dyDescent="0.2"/>
    <row r="198" ht="14.25" hidden="1" x14ac:dyDescent="0.2"/>
    <row r="199" ht="14.25" hidden="1" x14ac:dyDescent="0.2"/>
    <row r="200" ht="14.25" hidden="1" x14ac:dyDescent="0.2"/>
    <row r="201" ht="14.25" hidden="1" x14ac:dyDescent="0.2"/>
    <row r="202" ht="14.25" hidden="1" x14ac:dyDescent="0.2"/>
    <row r="203" ht="14.25" hidden="1" x14ac:dyDescent="0.2"/>
    <row r="204" ht="14.25" hidden="1" x14ac:dyDescent="0.2"/>
    <row r="205" ht="14.25" hidden="1" x14ac:dyDescent="0.2"/>
    <row r="206" ht="14.25" hidden="1" x14ac:dyDescent="0.2"/>
    <row r="207" ht="14.25" hidden="1" x14ac:dyDescent="0.2"/>
    <row r="208" ht="14.25" hidden="1" x14ac:dyDescent="0.2"/>
    <row r="209" ht="14.25" hidden="1" x14ac:dyDescent="0.2"/>
    <row r="210" ht="14.25" hidden="1" x14ac:dyDescent="0.2"/>
    <row r="211" ht="14.25" hidden="1" x14ac:dyDescent="0.2"/>
    <row r="212" ht="14.25" hidden="1" x14ac:dyDescent="0.2"/>
    <row r="213" ht="14.25" hidden="1" x14ac:dyDescent="0.2"/>
    <row r="214" ht="14.25" hidden="1" x14ac:dyDescent="0.2"/>
    <row r="215" ht="14.25" hidden="1" x14ac:dyDescent="0.2"/>
    <row r="216" ht="14.25" hidden="1" x14ac:dyDescent="0.2"/>
    <row r="217" ht="14.25" hidden="1" x14ac:dyDescent="0.2"/>
    <row r="218" ht="14.25" hidden="1" x14ac:dyDescent="0.2"/>
    <row r="219" ht="14.25" hidden="1" x14ac:dyDescent="0.2"/>
    <row r="220" ht="14.25" hidden="1" x14ac:dyDescent="0.2"/>
    <row r="221" ht="14.25" hidden="1" x14ac:dyDescent="0.2"/>
    <row r="222" ht="14.25" hidden="1" x14ac:dyDescent="0.2"/>
    <row r="223" ht="14.25" hidden="1" x14ac:dyDescent="0.2"/>
    <row r="224" ht="14.25" hidden="1" x14ac:dyDescent="0.2"/>
    <row r="225" ht="14.25" hidden="1" x14ac:dyDescent="0.2"/>
    <row r="226" ht="14.25" hidden="1" x14ac:dyDescent="0.2"/>
    <row r="227" ht="14.25" hidden="1" x14ac:dyDescent="0.2"/>
    <row r="228" ht="14.25" hidden="1" x14ac:dyDescent="0.2"/>
    <row r="229" ht="14.25" hidden="1" x14ac:dyDescent="0.2"/>
    <row r="230" ht="14.25" hidden="1" x14ac:dyDescent="0.2"/>
    <row r="231" ht="14.25" hidden="1" x14ac:dyDescent="0.2"/>
    <row r="232" ht="14.25" hidden="1" x14ac:dyDescent="0.2"/>
    <row r="233" ht="14.25" hidden="1" x14ac:dyDescent="0.2"/>
    <row r="234" ht="14.25" hidden="1" x14ac:dyDescent="0.2"/>
    <row r="235" ht="14.25" hidden="1" x14ac:dyDescent="0.2"/>
    <row r="236" ht="14.25" hidden="1" x14ac:dyDescent="0.2"/>
    <row r="237" ht="14.25" hidden="1" x14ac:dyDescent="0.2"/>
    <row r="238" ht="14.25" hidden="1" x14ac:dyDescent="0.2"/>
    <row r="239" ht="14.25" hidden="1" x14ac:dyDescent="0.2"/>
    <row r="240" ht="14.25" hidden="1" x14ac:dyDescent="0.2"/>
    <row r="241" ht="14.25" hidden="1" x14ac:dyDescent="0.2"/>
    <row r="242" ht="14.25" hidden="1" x14ac:dyDescent="0.2"/>
    <row r="243" ht="14.25" hidden="1" x14ac:dyDescent="0.2"/>
    <row r="244" ht="14.25" hidden="1" x14ac:dyDescent="0.2"/>
    <row r="245" ht="14.25" hidden="1" x14ac:dyDescent="0.2"/>
    <row r="246" ht="14.25" hidden="1" x14ac:dyDescent="0.2"/>
    <row r="247" ht="14.25" hidden="1" x14ac:dyDescent="0.2"/>
    <row r="248" ht="14.25" hidden="1" x14ac:dyDescent="0.2"/>
    <row r="249" ht="14.25" hidden="1" x14ac:dyDescent="0.2"/>
    <row r="250" ht="14.25" hidden="1" x14ac:dyDescent="0.2"/>
    <row r="251" ht="14.25" hidden="1" x14ac:dyDescent="0.2"/>
    <row r="252" ht="14.25" hidden="1" x14ac:dyDescent="0.2"/>
    <row r="253" ht="14.25" hidden="1" x14ac:dyDescent="0.2"/>
    <row r="254" ht="14.25" hidden="1" x14ac:dyDescent="0.2"/>
    <row r="255" ht="14.25" hidden="1" x14ac:dyDescent="0.2"/>
    <row r="256" ht="14.25" hidden="1" x14ac:dyDescent="0.2"/>
    <row r="257" ht="14.25" hidden="1" x14ac:dyDescent="0.2"/>
    <row r="258" ht="14.25" hidden="1" x14ac:dyDescent="0.2"/>
    <row r="259" ht="14.25" hidden="1" x14ac:dyDescent="0.2"/>
    <row r="260" ht="14.25" hidden="1" x14ac:dyDescent="0.2"/>
    <row r="261" ht="14.25" hidden="1" x14ac:dyDescent="0.2"/>
    <row r="262" ht="14.25" hidden="1" x14ac:dyDescent="0.2"/>
    <row r="263" ht="14.25" hidden="1" x14ac:dyDescent="0.2"/>
    <row r="264" ht="14.25" hidden="1" x14ac:dyDescent="0.2"/>
    <row r="265" ht="14.25" hidden="1" x14ac:dyDescent="0.2"/>
    <row r="266" ht="14.25" hidden="1" x14ac:dyDescent="0.2"/>
    <row r="267" ht="14.25" hidden="1" x14ac:dyDescent="0.2"/>
    <row r="268" ht="14.25" hidden="1" x14ac:dyDescent="0.2"/>
    <row r="269" ht="14.25" hidden="1" x14ac:dyDescent="0.2"/>
    <row r="270" ht="14.25" hidden="1" x14ac:dyDescent="0.2"/>
    <row r="271" ht="14.25" hidden="1" x14ac:dyDescent="0.2"/>
    <row r="272" ht="14.25" hidden="1" x14ac:dyDescent="0.2"/>
    <row r="273" ht="14.25" hidden="1" x14ac:dyDescent="0.2"/>
    <row r="274" ht="14.25" hidden="1" x14ac:dyDescent="0.2"/>
    <row r="275" ht="14.25" hidden="1" x14ac:dyDescent="0.2"/>
    <row r="276" ht="14.25" hidden="1" x14ac:dyDescent="0.2"/>
    <row r="277" ht="14.25" hidden="1" x14ac:dyDescent="0.2"/>
    <row r="278" ht="14.25" hidden="1" x14ac:dyDescent="0.2"/>
    <row r="279" ht="14.25" hidden="1" x14ac:dyDescent="0.2"/>
    <row r="280" ht="14.25" hidden="1" x14ac:dyDescent="0.2"/>
  </sheetData>
  <mergeCells count="132">
    <mergeCell ref="BL21:BP21"/>
    <mergeCell ref="AX21:BB21"/>
    <mergeCell ref="BL7:BO7"/>
    <mergeCell ref="BL8:BP8"/>
    <mergeCell ref="BL9:BP9"/>
    <mergeCell ref="BL10:BP10"/>
    <mergeCell ref="BL11:BP11"/>
    <mergeCell ref="BL12:BP12"/>
    <mergeCell ref="BL13:BP13"/>
    <mergeCell ref="BL14:BP14"/>
    <mergeCell ref="BL15:BP15"/>
    <mergeCell ref="BL16:BP16"/>
    <mergeCell ref="BL17:BP17"/>
    <mergeCell ref="BL18:BP18"/>
    <mergeCell ref="BL19:BP19"/>
    <mergeCell ref="BL20:BP20"/>
    <mergeCell ref="AX16:BB16"/>
    <mergeCell ref="AX17:BB17"/>
    <mergeCell ref="BD15:BK15"/>
    <mergeCell ref="BD17:BK17"/>
    <mergeCell ref="BD18:BK18"/>
    <mergeCell ref="BD19:BK19"/>
    <mergeCell ref="BD20:BK20"/>
    <mergeCell ref="BD21:BK21"/>
    <mergeCell ref="AD4:AJ4"/>
    <mergeCell ref="W4:AB4"/>
    <mergeCell ref="AK4:AP4"/>
    <mergeCell ref="P4:V4"/>
    <mergeCell ref="W18:AA18"/>
    <mergeCell ref="W8:AA8"/>
    <mergeCell ref="W9:AA9"/>
    <mergeCell ref="W10:AA10"/>
    <mergeCell ref="W16:AA16"/>
    <mergeCell ref="W17:AA17"/>
    <mergeCell ref="W11:AA11"/>
    <mergeCell ref="W12:AA12"/>
    <mergeCell ref="W13:AA13"/>
    <mergeCell ref="W14:AA14"/>
    <mergeCell ref="W15:AA15"/>
    <mergeCell ref="W7:Z7"/>
    <mergeCell ref="AK7:AN7"/>
    <mergeCell ref="AK8:AO8"/>
    <mergeCell ref="AK9:AO9"/>
    <mergeCell ref="AK10:AO10"/>
    <mergeCell ref="AK11:AO11"/>
    <mergeCell ref="AK12:AO12"/>
    <mergeCell ref="AK13:AO13"/>
    <mergeCell ref="AK14:AO14"/>
    <mergeCell ref="BL4:BW4"/>
    <mergeCell ref="B2:G2"/>
    <mergeCell ref="B4:H4"/>
    <mergeCell ref="Q29:R29"/>
    <mergeCell ref="M29:N29"/>
    <mergeCell ref="J28:S28"/>
    <mergeCell ref="AQ16:AW16"/>
    <mergeCell ref="AQ17:AW17"/>
    <mergeCell ref="AQ18:AW18"/>
    <mergeCell ref="AX13:BB13"/>
    <mergeCell ref="AX14:BB14"/>
    <mergeCell ref="AX15:BB15"/>
    <mergeCell ref="AQ19:AW19"/>
    <mergeCell ref="AQ20:AW20"/>
    <mergeCell ref="AK16:AO16"/>
    <mergeCell ref="AK17:AO17"/>
    <mergeCell ref="AK18:AO18"/>
    <mergeCell ref="AK19:AO19"/>
    <mergeCell ref="AX20:BB20"/>
    <mergeCell ref="AX23:BB23"/>
    <mergeCell ref="W24:AA24"/>
    <mergeCell ref="AK24:AO24"/>
    <mergeCell ref="AQ24:AW24"/>
    <mergeCell ref="AX24:BB24"/>
    <mergeCell ref="BD4:BK4"/>
    <mergeCell ref="AQ4:AW4"/>
    <mergeCell ref="BD8:BK8"/>
    <mergeCell ref="BD9:BK9"/>
    <mergeCell ref="BD10:BK10"/>
    <mergeCell ref="BD11:BK11"/>
    <mergeCell ref="BD12:BK12"/>
    <mergeCell ref="BD13:BK13"/>
    <mergeCell ref="BD14:BK14"/>
    <mergeCell ref="AX9:BB9"/>
    <mergeCell ref="AX10:BB10"/>
    <mergeCell ref="AQ8:AW8"/>
    <mergeCell ref="AX7:BA7"/>
    <mergeCell ref="AX8:BB8"/>
    <mergeCell ref="AQ9:AW9"/>
    <mergeCell ref="AQ10:AW10"/>
    <mergeCell ref="AQ11:AW11"/>
    <mergeCell ref="AX11:BB11"/>
    <mergeCell ref="AX4:BC4"/>
    <mergeCell ref="AX12:BB12"/>
    <mergeCell ref="BD16:BK16"/>
    <mergeCell ref="AQ12:AW12"/>
    <mergeCell ref="AQ13:AW13"/>
    <mergeCell ref="AQ14:AW14"/>
    <mergeCell ref="AQ15:AW15"/>
    <mergeCell ref="AX18:BB18"/>
    <mergeCell ref="AX19:BB19"/>
    <mergeCell ref="AQ21:AW21"/>
    <mergeCell ref="W22:AA22"/>
    <mergeCell ref="AK22:AO22"/>
    <mergeCell ref="AQ22:AW22"/>
    <mergeCell ref="AX22:BB22"/>
    <mergeCell ref="BD22:BK22"/>
    <mergeCell ref="W19:AA19"/>
    <mergeCell ref="W20:AA20"/>
    <mergeCell ref="W21:AA21"/>
    <mergeCell ref="AK15:AO15"/>
    <mergeCell ref="AK20:AO20"/>
    <mergeCell ref="AK21:AO21"/>
    <mergeCell ref="BL22:BP22"/>
    <mergeCell ref="W23:AA23"/>
    <mergeCell ref="AK23:AO23"/>
    <mergeCell ref="AQ23:AW23"/>
    <mergeCell ref="BD23:BK23"/>
    <mergeCell ref="BL23:BP23"/>
    <mergeCell ref="AK26:AO26"/>
    <mergeCell ref="AQ26:AW26"/>
    <mergeCell ref="AX26:BB26"/>
    <mergeCell ref="BD26:BK26"/>
    <mergeCell ref="BL26:BP26"/>
    <mergeCell ref="J29:K29"/>
    <mergeCell ref="BD24:BK24"/>
    <mergeCell ref="BL24:BP24"/>
    <mergeCell ref="W25:AA25"/>
    <mergeCell ref="AK25:AO25"/>
    <mergeCell ref="AQ25:AW25"/>
    <mergeCell ref="AX25:BB25"/>
    <mergeCell ref="BD25:BK25"/>
    <mergeCell ref="BL25:BP25"/>
    <mergeCell ref="W26:AA26"/>
  </mergeCells>
  <pageMargins left="0" right="0" top="0" bottom="0.35" header="0" footer="0"/>
  <pageSetup paperSize="9" scale="53" orientation="landscape" r:id="rId1"/>
  <headerFooter>
    <oddFooter>&amp;C&amp;"Cambria,Italic"&amp;B&amp;10This File Was Prepared by LViraj on &amp;D at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M617"/>
  <sheetViews>
    <sheetView showGridLines="0" zoomScaleNormal="100" zoomScalePageLayoutView="120" workbookViewId="0">
      <selection activeCell="H49" sqref="H49:I49"/>
    </sheetView>
  </sheetViews>
  <sheetFormatPr defaultColWidth="10.5703125" defaultRowHeight="14.25" customHeight="1" x14ac:dyDescent="0.2"/>
  <cols>
    <col min="1" max="1" width="2.7109375" style="2" customWidth="1"/>
    <col min="2" max="2" width="21.85546875" style="2" customWidth="1"/>
    <col min="3" max="3" width="9.7109375" style="2" bestFit="1" customWidth="1"/>
    <col min="4" max="4" width="11.7109375" style="2" customWidth="1"/>
    <col min="5" max="5" width="9.140625" style="45" customWidth="1"/>
    <col min="6" max="6" width="9.140625" style="2" customWidth="1"/>
    <col min="7" max="7" width="14.7109375" style="2" customWidth="1"/>
    <col min="8" max="8" width="13.7109375" style="1" customWidth="1"/>
    <col min="9" max="9" width="9.140625" style="2" customWidth="1"/>
    <col min="10" max="11" width="10.5703125" style="2"/>
    <col min="12" max="13" width="30.85546875" style="2" customWidth="1"/>
    <col min="14" max="16384" width="10.5703125" style="2"/>
  </cols>
  <sheetData>
    <row r="1" spans="1:13" ht="15" customHeight="1" thickBot="1" x14ac:dyDescent="0.25">
      <c r="A1" s="152"/>
      <c r="B1" s="152"/>
      <c r="C1" s="152"/>
      <c r="D1" s="152"/>
      <c r="E1" s="159"/>
      <c r="F1" s="152"/>
      <c r="G1" s="152"/>
      <c r="H1" s="157"/>
      <c r="I1" s="152"/>
      <c r="J1" s="152"/>
    </row>
    <row r="2" spans="1:13" ht="15.75" customHeight="1" x14ac:dyDescent="0.2">
      <c r="A2" s="152"/>
      <c r="B2" s="1561">
        <f ca="1">+'Delivery Summary'!B4</f>
        <v>46123</v>
      </c>
      <c r="C2" s="1562"/>
      <c r="D2" s="1562"/>
      <c r="E2" s="548"/>
      <c r="F2" s="548"/>
      <c r="G2" s="654"/>
      <c r="H2" s="548"/>
      <c r="I2" s="549"/>
      <c r="J2" s="152"/>
      <c r="L2" s="1759" t="s">
        <v>760</v>
      </c>
      <c r="M2" s="1760"/>
    </row>
    <row r="3" spans="1:13" ht="22.5" customHeight="1" x14ac:dyDescent="0.3">
      <c r="A3" s="152"/>
      <c r="B3" s="44" t="s">
        <v>691</v>
      </c>
      <c r="C3" s="1198"/>
      <c r="D3" s="1565" t="s">
        <v>272</v>
      </c>
      <c r="E3" s="1565"/>
      <c r="F3" s="1565"/>
      <c r="G3" s="1190">
        <f ca="1">TODAY()</f>
        <v>46122</v>
      </c>
      <c r="H3" s="1191" t="s">
        <v>274</v>
      </c>
      <c r="I3" s="46"/>
      <c r="J3" s="152"/>
      <c r="L3" s="1761"/>
      <c r="M3" s="1762"/>
    </row>
    <row r="4" spans="1:13" ht="15" customHeight="1" thickBot="1" x14ac:dyDescent="0.25">
      <c r="A4" s="152"/>
      <c r="B4" s="53"/>
      <c r="C4" s="41"/>
      <c r="D4" s="1566" t="s">
        <v>273</v>
      </c>
      <c r="E4" s="1566"/>
      <c r="F4" s="1566"/>
      <c r="G4" s="261">
        <f ca="1">TODAY()+1</f>
        <v>46123</v>
      </c>
      <c r="H4" s="404" t="s">
        <v>275</v>
      </c>
      <c r="I4" s="57"/>
      <c r="J4" s="152"/>
      <c r="L4" s="1763"/>
      <c r="M4" s="1764"/>
    </row>
    <row r="5" spans="1:13" ht="14.25" customHeight="1" x14ac:dyDescent="0.2">
      <c r="A5" s="152"/>
      <c r="B5" s="47"/>
      <c r="F5" s="1266"/>
      <c r="I5" s="46"/>
      <c r="J5" s="160"/>
      <c r="L5" s="1576" t="s">
        <v>761</v>
      </c>
      <c r="M5" s="1765" t="s">
        <v>768</v>
      </c>
    </row>
    <row r="6" spans="1:13" ht="20.25" customHeight="1" thickBot="1" x14ac:dyDescent="0.35">
      <c r="A6" s="152"/>
      <c r="B6" s="1168" t="s">
        <v>707</v>
      </c>
      <c r="C6" s="1160"/>
      <c r="D6" s="1161"/>
      <c r="E6" s="1162"/>
      <c r="G6" s="2" t="s">
        <v>304</v>
      </c>
      <c r="H6" s="853" t="str">
        <f>IF('Delivery Summary'!F1="6.00AM Production Activated","8","4")</f>
        <v>4</v>
      </c>
      <c r="I6" s="54" t="s">
        <v>1</v>
      </c>
      <c r="J6" s="152"/>
      <c r="L6" s="1577"/>
      <c r="M6" s="1766"/>
    </row>
    <row r="7" spans="1:13" ht="14.25" customHeight="1" x14ac:dyDescent="0.2">
      <c r="A7" s="152"/>
      <c r="B7" s="1169" t="s">
        <v>779</v>
      </c>
      <c r="C7" s="1157"/>
      <c r="D7" s="1164">
        <f>'Plain Roll Section'!BF52</f>
        <v>0</v>
      </c>
      <c r="E7" s="1159" t="s">
        <v>92</v>
      </c>
      <c r="G7" s="2" t="s">
        <v>278</v>
      </c>
      <c r="H7" s="853">
        <f>IF('Delivery Summary'!F1="6.00AM Production Activated",1,1)</f>
        <v>1</v>
      </c>
      <c r="I7" s="54" t="s">
        <v>1</v>
      </c>
      <c r="J7" s="152"/>
      <c r="L7" s="1577"/>
      <c r="M7" s="1767" t="s">
        <v>461</v>
      </c>
    </row>
    <row r="8" spans="1:13" ht="14.25" customHeight="1" x14ac:dyDescent="0.2">
      <c r="A8" s="152"/>
      <c r="B8" s="47"/>
      <c r="D8" s="50"/>
      <c r="G8" s="2" t="s">
        <v>163</v>
      </c>
      <c r="H8" s="1239">
        <v>0</v>
      </c>
      <c r="I8" s="54" t="s">
        <v>1</v>
      </c>
      <c r="J8" s="152"/>
      <c r="L8" s="1577"/>
      <c r="M8" s="1768"/>
    </row>
    <row r="9" spans="1:13" ht="20.25" customHeight="1" x14ac:dyDescent="0.3">
      <c r="A9" s="152"/>
      <c r="B9" s="1168" t="s">
        <v>12</v>
      </c>
      <c r="C9" s="1151"/>
      <c r="D9" s="1152"/>
      <c r="E9" s="1153"/>
      <c r="G9" s="2" t="s">
        <v>378</v>
      </c>
      <c r="H9" s="1239" t="str">
        <f>IF('Delivery Summary'!F1="6.00AM Production Activated","1","1")</f>
        <v>1</v>
      </c>
      <c r="I9" s="54" t="s">
        <v>379</v>
      </c>
      <c r="J9" s="152"/>
      <c r="L9" s="1577"/>
      <c r="M9" s="1328" t="s">
        <v>769</v>
      </c>
    </row>
    <row r="10" spans="1:13" ht="14.25" customHeight="1" x14ac:dyDescent="0.2">
      <c r="A10" s="152"/>
      <c r="B10" s="47" t="s">
        <v>15</v>
      </c>
      <c r="D10" s="1238">
        <f>+'Plain Roll Section'!Y20+'Plain Roll Section'!Y43</f>
        <v>0</v>
      </c>
      <c r="E10" s="1155" t="s">
        <v>92</v>
      </c>
      <c r="I10" s="46"/>
      <c r="J10" s="152"/>
      <c r="L10" s="1577"/>
      <c r="M10" s="1325"/>
    </row>
    <row r="11" spans="1:13" ht="14.25" customHeight="1" thickBot="1" x14ac:dyDescent="0.25">
      <c r="A11" s="152"/>
      <c r="B11" s="47" t="s">
        <v>14</v>
      </c>
      <c r="D11" s="1238">
        <f>+'Plain Roll Section'!X20+'Plain Roll Section'!X43</f>
        <v>0</v>
      </c>
      <c r="E11" s="1155" t="s">
        <v>92</v>
      </c>
      <c r="G11" s="2" t="s">
        <v>56</v>
      </c>
      <c r="H11" s="1239">
        <f>+Calculation!D95</f>
        <v>0</v>
      </c>
      <c r="I11" s="54" t="s">
        <v>1</v>
      </c>
      <c r="J11" s="152"/>
      <c r="L11" s="1578"/>
      <c r="M11" s="1326"/>
    </row>
    <row r="12" spans="1:13" ht="14.25" customHeight="1" x14ac:dyDescent="0.2">
      <c r="A12" s="152"/>
      <c r="B12" s="47" t="s">
        <v>13</v>
      </c>
      <c r="D12" s="1238">
        <f>+'Plain Roll Section'!W20+'Plain Roll Section'!W43</f>
        <v>0</v>
      </c>
      <c r="E12" s="1155" t="s">
        <v>92</v>
      </c>
      <c r="I12" s="46"/>
      <c r="J12" s="152"/>
    </row>
    <row r="13" spans="1:13" ht="14.25" customHeight="1" x14ac:dyDescent="0.2">
      <c r="A13" s="152"/>
      <c r="B13" s="1169" t="s">
        <v>734</v>
      </c>
      <c r="C13" s="1157"/>
      <c r="D13" s="1158">
        <f>+'Plain Roll Section'!BH20+'Plain Roll Section'!BH43</f>
        <v>0</v>
      </c>
      <c r="E13" s="1159" t="s">
        <v>92</v>
      </c>
      <c r="G13" s="2" t="s">
        <v>95</v>
      </c>
      <c r="H13" s="853">
        <f>+'Plain Roll Section'!AO52</f>
        <v>0</v>
      </c>
      <c r="I13" s="54" t="s">
        <v>92</v>
      </c>
      <c r="J13" s="152"/>
    </row>
    <row r="14" spans="1:13" x14ac:dyDescent="0.2">
      <c r="A14" s="152"/>
      <c r="B14" s="47"/>
      <c r="H14" s="1267"/>
      <c r="I14" s="46"/>
      <c r="J14" s="152"/>
    </row>
    <row r="15" spans="1:13" ht="20.25" x14ac:dyDescent="0.3">
      <c r="A15" s="152"/>
      <c r="B15" s="1168" t="s">
        <v>177</v>
      </c>
      <c r="C15" s="1160"/>
      <c r="D15" s="1161"/>
      <c r="E15" s="1162"/>
      <c r="G15" s="2" t="s">
        <v>14</v>
      </c>
      <c r="H15" s="55">
        <f>'Plain Roll Section'!X52-('Plain Roll Section'!X20+'Plain Roll Section'!X43)-'Plain Roll Section'!X48-'Plain Roll Section'!X49</f>
        <v>0</v>
      </c>
      <c r="I15" s="51" t="s">
        <v>92</v>
      </c>
      <c r="J15" s="152"/>
    </row>
    <row r="16" spans="1:13" x14ac:dyDescent="0.2">
      <c r="A16" s="152"/>
      <c r="B16" s="47" t="s">
        <v>554</v>
      </c>
      <c r="D16" s="55">
        <f>'Plain Roll Section'!N52-'Plain Roll Section'!N19-'Plain Roll Section'!N48-'Plain Roll Section'!N49</f>
        <v>1140</v>
      </c>
      <c r="E16" s="1155" t="s">
        <v>92</v>
      </c>
      <c r="G16" s="2" t="s">
        <v>26</v>
      </c>
      <c r="H16" s="55">
        <f>+'Plain Roll Section'!Z52</f>
        <v>200</v>
      </c>
      <c r="I16" s="51" t="s">
        <v>92</v>
      </c>
      <c r="J16" s="152"/>
    </row>
    <row r="17" spans="1:10" x14ac:dyDescent="0.2">
      <c r="A17" s="152"/>
      <c r="B17" s="1169" t="s">
        <v>178</v>
      </c>
      <c r="C17" s="1157"/>
      <c r="D17" s="1163"/>
      <c r="E17" s="1159"/>
      <c r="G17" s="2" t="s">
        <v>27</v>
      </c>
      <c r="H17" s="55">
        <f>+'Plain Roll Section'!AA52-'Plain Roll Section'!AA19</f>
        <v>1900</v>
      </c>
      <c r="I17" s="51" t="s">
        <v>92</v>
      </c>
      <c r="J17" s="152"/>
    </row>
    <row r="18" spans="1:10" x14ac:dyDescent="0.2">
      <c r="A18" s="152"/>
      <c r="B18" s="47"/>
      <c r="G18" s="2" t="s">
        <v>150</v>
      </c>
      <c r="H18" s="55">
        <f>+'Plain Roll Section'!AB52-'Plain Roll Section'!AB48-'Plain Roll Section'!AB49</f>
        <v>0</v>
      </c>
      <c r="I18" s="51" t="s">
        <v>92</v>
      </c>
      <c r="J18" s="152"/>
    </row>
    <row r="19" spans="1:10" ht="20.25" x14ac:dyDescent="0.3">
      <c r="A19" s="152"/>
      <c r="B19" s="1168" t="s">
        <v>458</v>
      </c>
      <c r="C19" s="1160"/>
      <c r="D19" s="1160"/>
      <c r="E19" s="1162"/>
      <c r="G19" s="2" t="s">
        <v>335</v>
      </c>
      <c r="H19" s="55">
        <f>SUM('Plain Roll Section'!AC52)-'Plain Roll Section'!AC19</f>
        <v>1500</v>
      </c>
      <c r="I19" s="51" t="s">
        <v>92</v>
      </c>
      <c r="J19" s="152"/>
    </row>
    <row r="20" spans="1:10" ht="14.25" customHeight="1" x14ac:dyDescent="0.2">
      <c r="A20" s="152"/>
      <c r="B20" s="47" t="s">
        <v>156</v>
      </c>
      <c r="D20" s="55">
        <f>+'Plain Roll Section'!AV30</f>
        <v>0</v>
      </c>
      <c r="E20" s="1155" t="s">
        <v>92</v>
      </c>
      <c r="G20" s="2" t="s">
        <v>50</v>
      </c>
      <c r="H20" s="55">
        <f>+'Plain Roll Section'!AD52</f>
        <v>19.200000000000003</v>
      </c>
      <c r="I20" s="51" t="s">
        <v>92</v>
      </c>
      <c r="J20" s="152"/>
    </row>
    <row r="21" spans="1:10" ht="14.25" customHeight="1" x14ac:dyDescent="0.2">
      <c r="A21" s="152"/>
      <c r="B21" s="47" t="s">
        <v>277</v>
      </c>
      <c r="D21" s="55">
        <f>+'Plain Roll Section'!AW30</f>
        <v>0</v>
      </c>
      <c r="E21" s="1155" t="s">
        <v>92</v>
      </c>
      <c r="H21" s="1268"/>
      <c r="I21" s="51"/>
      <c r="J21" s="152"/>
    </row>
    <row r="22" spans="1:10" ht="14.25" customHeight="1" x14ac:dyDescent="0.2">
      <c r="A22" s="152"/>
      <c r="B22" s="47" t="s">
        <v>5</v>
      </c>
      <c r="D22" s="55">
        <f>'Plain Roll Section'!H30</f>
        <v>0</v>
      </c>
      <c r="E22" s="1155" t="s">
        <v>1</v>
      </c>
      <c r="G22" s="2" t="s">
        <v>486</v>
      </c>
      <c r="H22" s="1268">
        <f>'Plain Roll Section'!BI52</f>
        <v>0</v>
      </c>
      <c r="I22" s="51" t="s">
        <v>92</v>
      </c>
      <c r="J22" s="152"/>
    </row>
    <row r="23" spans="1:10" ht="14.25" customHeight="1" x14ac:dyDescent="0.2">
      <c r="A23" s="152"/>
      <c r="B23" s="1169" t="s">
        <v>23</v>
      </c>
      <c r="C23" s="1157"/>
      <c r="D23" s="1164">
        <f>SUM('Plain Roll Section'!D30)</f>
        <v>0</v>
      </c>
      <c r="E23" s="1159" t="s">
        <v>92</v>
      </c>
      <c r="H23" s="55"/>
      <c r="I23" s="51"/>
      <c r="J23" s="152"/>
    </row>
    <row r="24" spans="1:10" ht="14.25" customHeight="1" x14ac:dyDescent="0.2">
      <c r="A24" s="152"/>
      <c r="B24" s="47" t="s">
        <v>6</v>
      </c>
      <c r="D24" s="55">
        <f>+'Plain Roll Section'!I52</f>
        <v>28</v>
      </c>
      <c r="E24" s="45" t="s">
        <v>1</v>
      </c>
      <c r="G24" s="2" t="s">
        <v>57</v>
      </c>
      <c r="H24" s="55">
        <f>+'Plain Roll Section'!AL52</f>
        <v>0</v>
      </c>
      <c r="I24" s="51" t="s">
        <v>92</v>
      </c>
      <c r="J24" s="152"/>
    </row>
    <row r="25" spans="1:10" ht="14.25" customHeight="1" x14ac:dyDescent="0.2">
      <c r="A25" s="152"/>
      <c r="B25" s="47" t="s">
        <v>7</v>
      </c>
      <c r="D25" s="55">
        <f>+'Plain Roll Section'!J52</f>
        <v>0</v>
      </c>
      <c r="E25" s="45" t="s">
        <v>1</v>
      </c>
      <c r="G25" s="2" t="s">
        <v>85</v>
      </c>
      <c r="H25" s="55">
        <f>+'Plain Roll Section'!AK52</f>
        <v>0</v>
      </c>
      <c r="I25" s="51" t="s">
        <v>92</v>
      </c>
      <c r="J25" s="152"/>
    </row>
    <row r="26" spans="1:10" ht="14.25" customHeight="1" x14ac:dyDescent="0.2">
      <c r="A26" s="152"/>
      <c r="B26" s="47" t="s">
        <v>44</v>
      </c>
      <c r="D26" s="55">
        <f>+'Plain Roll Section'!K52</f>
        <v>0</v>
      </c>
      <c r="E26" s="45" t="s">
        <v>92</v>
      </c>
      <c r="G26" s="2" t="s">
        <v>164</v>
      </c>
      <c r="H26" s="1239">
        <f>+'Plain Roll Section'!AR52</f>
        <v>100</v>
      </c>
      <c r="I26" s="54" t="s">
        <v>92</v>
      </c>
      <c r="J26" s="152"/>
    </row>
    <row r="27" spans="1:10" ht="14.25" customHeight="1" x14ac:dyDescent="0.2">
      <c r="A27" s="152"/>
      <c r="B27" s="47" t="s">
        <v>9</v>
      </c>
      <c r="D27" s="55">
        <f>+'Plain Roll Section'!L52</f>
        <v>26</v>
      </c>
      <c r="E27" s="45" t="s">
        <v>1</v>
      </c>
      <c r="G27" s="2" t="s">
        <v>161</v>
      </c>
      <c r="H27" s="1239">
        <f>+'Plain Roll Section'!AQ52</f>
        <v>50</v>
      </c>
      <c r="I27" s="54" t="s">
        <v>92</v>
      </c>
      <c r="J27" s="152"/>
    </row>
    <row r="28" spans="1:10" ht="14.25" customHeight="1" x14ac:dyDescent="0.2">
      <c r="A28" s="152"/>
      <c r="B28" s="47" t="s">
        <v>481</v>
      </c>
      <c r="D28" s="55">
        <f>+'Plain Roll Section'!M52-'Plain Roll Section'!M19</f>
        <v>0</v>
      </c>
      <c r="E28" s="45" t="s">
        <v>1</v>
      </c>
      <c r="G28" s="1269" t="s">
        <v>190</v>
      </c>
      <c r="H28" s="1239"/>
      <c r="I28" s="51" t="s">
        <v>92</v>
      </c>
      <c r="J28" s="152"/>
    </row>
    <row r="29" spans="1:10" ht="14.25" customHeight="1" x14ac:dyDescent="0.2">
      <c r="A29" s="152"/>
      <c r="B29" s="47"/>
      <c r="G29" s="262" t="s">
        <v>49</v>
      </c>
      <c r="H29" s="1268">
        <f>+'Plain Roll Section'!V52</f>
        <v>0</v>
      </c>
      <c r="I29" s="51" t="s">
        <v>92</v>
      </c>
      <c r="J29" s="152"/>
    </row>
    <row r="30" spans="1:10" ht="14.25" customHeight="1" x14ac:dyDescent="0.2">
      <c r="A30" s="152"/>
      <c r="B30" s="47" t="s">
        <v>556</v>
      </c>
      <c r="D30" s="55">
        <f>'Plain Roll Section'!BG52</f>
        <v>0</v>
      </c>
      <c r="E30" s="45" t="s">
        <v>1</v>
      </c>
      <c r="G30" s="1677" t="s">
        <v>733</v>
      </c>
      <c r="H30" s="1679">
        <f>+'Plain Roll Section'!AS52-'Plain Roll Section'!AS19-'Plain Roll Section'!AS20-'Plain Roll Section'!AS43-'Plain Roll Section'!AS48-'Plain Roll Section'!AS49</f>
        <v>0</v>
      </c>
      <c r="I30" s="1632" t="s">
        <v>92</v>
      </c>
      <c r="J30" s="152"/>
    </row>
    <row r="31" spans="1:10" ht="14.25" customHeight="1" x14ac:dyDescent="0.2">
      <c r="A31" s="152"/>
      <c r="B31" s="47" t="s">
        <v>90</v>
      </c>
      <c r="D31" s="55">
        <f>+'Plain Roll Section'!Q52</f>
        <v>0</v>
      </c>
      <c r="E31" s="45" t="s">
        <v>1</v>
      </c>
      <c r="G31" s="1678"/>
      <c r="H31" s="1680"/>
      <c r="I31" s="1681"/>
      <c r="J31" s="152"/>
    </row>
    <row r="32" spans="1:10" ht="14.25" customHeight="1" x14ac:dyDescent="0.2">
      <c r="A32" s="152"/>
      <c r="B32" s="283" t="s">
        <v>19</v>
      </c>
      <c r="C32" s="262"/>
      <c r="D32" s="1268">
        <f>+'Plain Roll Section'!AE52</f>
        <v>1500</v>
      </c>
      <c r="E32" s="45" t="s">
        <v>92</v>
      </c>
      <c r="I32" s="46"/>
      <c r="J32" s="152"/>
    </row>
    <row r="33" spans="1:10" ht="30" customHeight="1" x14ac:dyDescent="0.2">
      <c r="A33" s="152"/>
      <c r="B33" s="1126" t="s">
        <v>45</v>
      </c>
      <c r="C33" s="1144"/>
      <c r="D33" s="1270">
        <f>+'Plain Roll Section'!P52</f>
        <v>288</v>
      </c>
      <c r="E33" s="1271" t="s">
        <v>92</v>
      </c>
      <c r="G33" s="1265" t="s">
        <v>734</v>
      </c>
      <c r="H33" s="1272">
        <f>'Plain Roll Section'!BH52-'Plain Roll Section'!BH19-'Plain Roll Section'!BH20-'Plain Roll Section'!BH43-'Plain Roll Section'!BH48-'Plain Roll Section'!BH49</f>
        <v>6130</v>
      </c>
      <c r="I33" s="1170" t="s">
        <v>92</v>
      </c>
      <c r="J33" s="152"/>
    </row>
    <row r="34" spans="1:10" ht="30" customHeight="1" x14ac:dyDescent="0.2">
      <c r="A34" s="152"/>
      <c r="B34" s="1687" t="s">
        <v>718</v>
      </c>
      <c r="C34" s="1688"/>
      <c r="D34" s="1268">
        <f>'Plain Roll Section'!O36+'Plain Roll Section'!O48-'Plain Roll Section'!O48</f>
        <v>0</v>
      </c>
      <c r="E34" s="45" t="s">
        <v>1</v>
      </c>
      <c r="G34" s="1166" t="s">
        <v>193</v>
      </c>
      <c r="H34" s="1165">
        <f>+Calculation!D90</f>
        <v>0</v>
      </c>
      <c r="I34" s="1170" t="s">
        <v>1</v>
      </c>
      <c r="J34" s="152"/>
    </row>
    <row r="35" spans="1:10" ht="14.25" customHeight="1" x14ac:dyDescent="0.2">
      <c r="A35" s="152"/>
      <c r="B35" s="47"/>
      <c r="G35" s="1154" t="s">
        <v>28</v>
      </c>
      <c r="H35" s="1239">
        <f>SUM('Plain Roll Section'!F52)</f>
        <v>0</v>
      </c>
      <c r="I35" s="54" t="s">
        <v>92</v>
      </c>
      <c r="J35" s="152"/>
    </row>
    <row r="36" spans="1:10" ht="14.25" customHeight="1" x14ac:dyDescent="0.2">
      <c r="A36" s="152"/>
      <c r="B36" s="283" t="s">
        <v>84</v>
      </c>
      <c r="C36" s="262"/>
      <c r="D36" s="1268">
        <f>+'Plain Roll Section'!O52-'Plain Roll Section'!O36-'Plain Roll Section'!O48-'Plain Roll Section'!O19</f>
        <v>0</v>
      </c>
      <c r="E36" s="45" t="s">
        <v>92</v>
      </c>
      <c r="G36" s="1154" t="s">
        <v>341</v>
      </c>
      <c r="H36" s="1239">
        <f>SUM('Plain Roll Section'!AX52)</f>
        <v>0</v>
      </c>
      <c r="I36" s="54" t="s">
        <v>92</v>
      </c>
      <c r="J36" s="152"/>
    </row>
    <row r="37" spans="1:10" ht="14.25" customHeight="1" x14ac:dyDescent="0.2">
      <c r="A37" s="152"/>
      <c r="B37" s="283" t="s">
        <v>32</v>
      </c>
      <c r="D37" s="55">
        <f>+Calculation!D55</f>
        <v>0</v>
      </c>
      <c r="E37" s="45" t="s">
        <v>92</v>
      </c>
      <c r="G37" s="1154" t="s">
        <v>372</v>
      </c>
      <c r="H37" s="1239">
        <f>SUM('Plain Roll Section'!AY52)</f>
        <v>0</v>
      </c>
      <c r="I37" s="54" t="s">
        <v>92</v>
      </c>
      <c r="J37" s="152"/>
    </row>
    <row r="38" spans="1:10" ht="14.25" customHeight="1" x14ac:dyDescent="0.2">
      <c r="A38" s="152"/>
      <c r="B38" s="47"/>
      <c r="G38" s="1154" t="s">
        <v>373</v>
      </c>
      <c r="H38" s="1239">
        <f>SUM('Plain Roll Section'!AZ52)</f>
        <v>0</v>
      </c>
      <c r="I38" s="54" t="s">
        <v>92</v>
      </c>
      <c r="J38" s="152"/>
    </row>
    <row r="39" spans="1:10" ht="14.25" customHeight="1" x14ac:dyDescent="0.2">
      <c r="A39" s="152"/>
      <c r="B39" s="283" t="s">
        <v>46</v>
      </c>
      <c r="C39" s="262"/>
      <c r="D39" s="1268">
        <f>+'Plain Roll Section'!T52</f>
        <v>0</v>
      </c>
      <c r="E39" s="45" t="s">
        <v>92</v>
      </c>
      <c r="G39" s="1154" t="s">
        <v>374</v>
      </c>
      <c r="H39" s="1239">
        <f>SUM('Plain Roll Section'!BA52)-'Plain Roll Section'!BA19</f>
        <v>140</v>
      </c>
      <c r="I39" s="54" t="s">
        <v>92</v>
      </c>
      <c r="J39" s="152"/>
    </row>
    <row r="40" spans="1:10" ht="14.25" customHeight="1" x14ac:dyDescent="0.2">
      <c r="A40" s="152"/>
      <c r="B40" s="283" t="s">
        <v>47</v>
      </c>
      <c r="C40" s="262"/>
      <c r="D40" s="1268">
        <f>+'Plain Roll Section'!U52-'Plain Roll Section'!U19</f>
        <v>199</v>
      </c>
      <c r="E40" s="45" t="s">
        <v>1</v>
      </c>
      <c r="G40" s="1154" t="s">
        <v>377</v>
      </c>
      <c r="H40" s="1239">
        <f>SUM('Plain Roll Section'!BB52)</f>
        <v>0</v>
      </c>
      <c r="I40" s="54" t="s">
        <v>92</v>
      </c>
      <c r="J40" s="152"/>
    </row>
    <row r="41" spans="1:10" ht="14.25" customHeight="1" x14ac:dyDescent="0.2">
      <c r="A41" s="152"/>
      <c r="B41" s="47"/>
      <c r="G41" s="1156" t="s">
        <v>60</v>
      </c>
      <c r="H41" s="1167">
        <f>SUM('Plain Roll Section'!AM52)</f>
        <v>2080</v>
      </c>
      <c r="I41" s="1171" t="s">
        <v>92</v>
      </c>
      <c r="J41" s="152"/>
    </row>
    <row r="42" spans="1:10" ht="14.25" customHeight="1" x14ac:dyDescent="0.2">
      <c r="A42" s="152"/>
      <c r="B42" s="283" t="s">
        <v>48</v>
      </c>
      <c r="C42" s="262"/>
      <c r="D42" s="1268">
        <f>+'Plain Roll Section'!S52</f>
        <v>0</v>
      </c>
      <c r="E42" s="45" t="s">
        <v>92</v>
      </c>
      <c r="I42" s="46"/>
      <c r="J42" s="152"/>
    </row>
    <row r="43" spans="1:10" ht="14.25" customHeight="1" x14ac:dyDescent="0.2">
      <c r="A43" s="152"/>
      <c r="B43" s="283" t="s">
        <v>156</v>
      </c>
      <c r="C43" s="262"/>
      <c r="D43" s="1268">
        <f>'Plain Roll Section'!AV52-'Plain Roll Section'!AV30</f>
        <v>0</v>
      </c>
      <c r="E43" s="45" t="s">
        <v>92</v>
      </c>
      <c r="G43" s="2" t="s">
        <v>52</v>
      </c>
      <c r="H43" s="55">
        <f>+'Plain Roll Section'!AI52-'Plain Roll Section'!AI19</f>
        <v>0</v>
      </c>
      <c r="I43" s="51" t="s">
        <v>93</v>
      </c>
      <c r="J43" s="152"/>
    </row>
    <row r="44" spans="1:10" ht="14.25" customHeight="1" x14ac:dyDescent="0.2">
      <c r="A44" s="152"/>
      <c r="B44" s="47" t="s">
        <v>94</v>
      </c>
      <c r="D44" s="853">
        <f>+'Plain Roll Section'!AN52</f>
        <v>0</v>
      </c>
      <c r="E44" s="314" t="s">
        <v>92</v>
      </c>
      <c r="G44" s="2" t="s">
        <v>53</v>
      </c>
      <c r="H44" s="55">
        <f>+'Plain Roll Section'!AJ52</f>
        <v>0</v>
      </c>
      <c r="I44" s="51" t="s">
        <v>93</v>
      </c>
      <c r="J44" s="152"/>
    </row>
    <row r="45" spans="1:10" x14ac:dyDescent="0.2">
      <c r="A45" s="152"/>
      <c r="B45" s="47"/>
      <c r="I45" s="46"/>
      <c r="J45" s="152"/>
    </row>
    <row r="46" spans="1:10" x14ac:dyDescent="0.2">
      <c r="A46" s="152"/>
      <c r="B46" s="47" t="s">
        <v>20</v>
      </c>
      <c r="D46" s="55">
        <f>+'Plain Roll Section'!AG52</f>
        <v>0</v>
      </c>
      <c r="E46" s="45" t="s">
        <v>92</v>
      </c>
      <c r="G46" s="2" t="s">
        <v>55</v>
      </c>
      <c r="H46" s="1239">
        <f>+'Plain Roll Section'!AF52</f>
        <v>0</v>
      </c>
      <c r="I46" s="54" t="s">
        <v>92</v>
      </c>
      <c r="J46" s="152"/>
    </row>
    <row r="47" spans="1:10" ht="15" thickBot="1" x14ac:dyDescent="0.25">
      <c r="A47" s="152"/>
      <c r="B47" s="53" t="s">
        <v>51</v>
      </c>
      <c r="C47" s="41"/>
      <c r="D47" s="555">
        <f>+'Plain Roll Section'!AH52</f>
        <v>0</v>
      </c>
      <c r="E47" s="73" t="s">
        <v>92</v>
      </c>
      <c r="F47" s="41"/>
      <c r="G47" s="41" t="s">
        <v>5</v>
      </c>
      <c r="H47" s="1245">
        <f>+'Plain Roll Section'!H52-D22-'Plain Roll Section'!H19</f>
        <v>0</v>
      </c>
      <c r="I47" s="1043" t="s">
        <v>1</v>
      </c>
      <c r="J47" s="152"/>
    </row>
    <row r="48" spans="1:10" ht="15" thickBot="1" x14ac:dyDescent="0.25">
      <c r="A48" s="152"/>
      <c r="B48" s="554"/>
      <c r="C48" s="152"/>
      <c r="D48" s="241"/>
      <c r="E48" s="159"/>
      <c r="F48" s="152"/>
      <c r="G48" s="152"/>
      <c r="H48" s="242"/>
      <c r="I48" s="687"/>
      <c r="J48" s="152"/>
    </row>
    <row r="49" spans="1:10" ht="15.75" customHeight="1" x14ac:dyDescent="0.2">
      <c r="A49" s="152"/>
      <c r="B49" s="1561">
        <f ca="1">+'Delivery Summary'!B4</f>
        <v>46123</v>
      </c>
      <c r="C49" s="1562"/>
      <c r="D49" s="1562"/>
      <c r="E49" s="42"/>
      <c r="F49" s="43"/>
      <c r="G49" s="654"/>
      <c r="H49" s="1563" t="str">
        <f>IF('Delivery Summary'!F1="6.00AM Production Activated",'Delivery Summary'!B3,"")</f>
        <v/>
      </c>
      <c r="I49" s="1564"/>
      <c r="J49" s="152"/>
    </row>
    <row r="50" spans="1:10" ht="22.5" x14ac:dyDescent="0.3">
      <c r="A50" s="152"/>
      <c r="B50" s="44" t="s">
        <v>680</v>
      </c>
      <c r="D50" s="1565" t="s">
        <v>272</v>
      </c>
      <c r="E50" s="1565"/>
      <c r="F50" s="1565"/>
      <c r="G50" s="1190">
        <f ca="1">TODAY()</f>
        <v>46122</v>
      </c>
      <c r="H50" s="1191" t="s">
        <v>276</v>
      </c>
      <c r="I50" s="46"/>
      <c r="J50" s="152"/>
    </row>
    <row r="51" spans="1:10" ht="15" thickBot="1" x14ac:dyDescent="0.25">
      <c r="A51" s="152"/>
      <c r="B51" s="47"/>
      <c r="D51" s="1565" t="s">
        <v>273</v>
      </c>
      <c r="E51" s="1565"/>
      <c r="F51" s="1565"/>
      <c r="G51" s="1190">
        <f ca="1">TODAY()+1</f>
        <v>46123</v>
      </c>
      <c r="H51" s="1191" t="s">
        <v>275</v>
      </c>
      <c r="I51" s="46"/>
      <c r="J51" s="152"/>
    </row>
    <row r="52" spans="1:10" ht="30" customHeight="1" thickBot="1" x14ac:dyDescent="0.3">
      <c r="A52" s="152"/>
      <c r="B52" s="1682" t="s">
        <v>39</v>
      </c>
      <c r="C52" s="1683"/>
      <c r="D52" s="1683"/>
      <c r="E52" s="1683"/>
      <c r="F52" s="1683"/>
      <c r="G52" s="1683"/>
      <c r="H52" s="1683"/>
      <c r="I52" s="1684"/>
      <c r="J52" s="152"/>
    </row>
    <row r="53" spans="1:10" ht="14.45" customHeight="1" thickTop="1" x14ac:dyDescent="0.2">
      <c r="A53" s="152"/>
      <c r="B53" s="283" t="s">
        <v>181</v>
      </c>
      <c r="C53" s="262"/>
      <c r="D53" s="1239">
        <f>IF('Delivery Summary'!X77&gt;0,Bakery!F35,0)</f>
        <v>354.35399999999998</v>
      </c>
      <c r="E53" s="45" t="s">
        <v>92</v>
      </c>
      <c r="F53" s="262" t="s">
        <v>337</v>
      </c>
      <c r="G53" s="262"/>
      <c r="H53" s="1239">
        <f>IF('Delivery Summary'!F1="6.00AM Production Activated",5,2)</f>
        <v>2</v>
      </c>
      <c r="I53" s="51" t="s">
        <v>338</v>
      </c>
      <c r="J53" s="152"/>
    </row>
    <row r="54" spans="1:10" ht="14.45" customHeight="1" x14ac:dyDescent="0.2">
      <c r="A54" s="152"/>
      <c r="B54" s="283" t="s">
        <v>304</v>
      </c>
      <c r="C54" s="262"/>
      <c r="D54" s="1239">
        <f>IF('Delivery Summary'!F1="6.00AM Production Activated",4,4)</f>
        <v>4</v>
      </c>
      <c r="E54" s="45" t="s">
        <v>1</v>
      </c>
      <c r="I54" s="46"/>
      <c r="J54" s="152"/>
    </row>
    <row r="55" spans="1:10" ht="14.45" customHeight="1" thickBot="1" x14ac:dyDescent="0.25">
      <c r="A55" s="152"/>
      <c r="B55" s="53"/>
      <c r="C55" s="41"/>
      <c r="D55" s="41"/>
      <c r="E55" s="73"/>
      <c r="F55" s="41"/>
      <c r="G55" s="41"/>
      <c r="H55" s="322"/>
      <c r="I55" s="57"/>
      <c r="J55" s="152"/>
    </row>
    <row r="56" spans="1:10" ht="30" customHeight="1" thickBot="1" x14ac:dyDescent="0.3">
      <c r="A56" s="152"/>
      <c r="B56" s="1671"/>
      <c r="C56" s="1672"/>
      <c r="D56" s="1672"/>
      <c r="E56" s="1673"/>
      <c r="F56" s="1671" t="str">
        <f>" Sugar Bun " &amp; 'Delivery Summary'!X16 &amp; "Nos"</f>
        <v xml:space="preserve"> Sugar Bun 0Nos</v>
      </c>
      <c r="G56" s="1672"/>
      <c r="H56" s="1672"/>
      <c r="I56" s="1673"/>
      <c r="J56" s="152"/>
    </row>
    <row r="57" spans="1:10" ht="14.45" customHeight="1" thickTop="1" x14ac:dyDescent="0.2">
      <c r="A57" s="152"/>
      <c r="B57" s="47"/>
      <c r="D57" s="385"/>
      <c r="E57" s="54"/>
      <c r="F57" s="47" t="s">
        <v>23</v>
      </c>
      <c r="H57" s="385">
        <f>MROUND('Bakery Recipe for Stores'!L8,5)</f>
        <v>0</v>
      </c>
      <c r="I57" s="54" t="s">
        <v>92</v>
      </c>
      <c r="J57" s="152"/>
    </row>
    <row r="58" spans="1:10" ht="14.45" customHeight="1" x14ac:dyDescent="0.2">
      <c r="A58" s="152"/>
      <c r="B58" s="47"/>
      <c r="D58" s="385"/>
      <c r="E58" s="54"/>
      <c r="F58" s="47" t="s">
        <v>490</v>
      </c>
      <c r="H58" s="385">
        <f>MROUND('Bakery Recipe for Stores'!L10,5)</f>
        <v>0</v>
      </c>
      <c r="I58" s="54" t="s">
        <v>92</v>
      </c>
      <c r="J58" s="152"/>
    </row>
    <row r="59" spans="1:10" ht="14.45" customHeight="1" x14ac:dyDescent="0.2">
      <c r="A59" s="152"/>
      <c r="B59" s="47"/>
      <c r="D59" s="385"/>
      <c r="E59" s="54"/>
      <c r="F59" s="47" t="s">
        <v>181</v>
      </c>
      <c r="H59" s="385">
        <f>MROUND('Bakery Recipe for Stores'!L11,5)</f>
        <v>0</v>
      </c>
      <c r="I59" s="54" t="s">
        <v>92</v>
      </c>
      <c r="J59" s="152"/>
    </row>
    <row r="60" spans="1:10" ht="14.45" customHeight="1" x14ac:dyDescent="0.2">
      <c r="A60" s="152"/>
      <c r="B60" s="47"/>
      <c r="D60" s="385"/>
      <c r="E60" s="54"/>
      <c r="F60" s="47" t="s">
        <v>82</v>
      </c>
      <c r="H60" s="385">
        <f>MROUND('Bakery Recipe for Stores'!L17,5)</f>
        <v>0</v>
      </c>
      <c r="I60" s="54" t="s">
        <v>92</v>
      </c>
      <c r="J60" s="152"/>
    </row>
    <row r="61" spans="1:10" ht="14.45" customHeight="1" x14ac:dyDescent="0.2">
      <c r="A61" s="152"/>
      <c r="B61" s="47"/>
      <c r="D61" s="385"/>
      <c r="E61" s="54"/>
      <c r="F61" s="47" t="s">
        <v>28</v>
      </c>
      <c r="H61" s="385">
        <f>MROUND('Bakery Recipe for Stores'!L19,5)</f>
        <v>0</v>
      </c>
      <c r="I61" s="54" t="s">
        <v>92</v>
      </c>
      <c r="J61" s="152"/>
    </row>
    <row r="62" spans="1:10" ht="14.45" customHeight="1" x14ac:dyDescent="0.2">
      <c r="A62" s="152"/>
      <c r="B62" s="47"/>
      <c r="D62" s="385"/>
      <c r="E62" s="54"/>
      <c r="F62" s="47" t="s">
        <v>324</v>
      </c>
      <c r="H62" s="385">
        <f>MROUND('Bakery Recipe for Stores'!L20,5)</f>
        <v>0</v>
      </c>
      <c r="I62" s="54" t="s">
        <v>92</v>
      </c>
      <c r="J62" s="152"/>
    </row>
    <row r="63" spans="1:10" ht="14.45" customHeight="1" thickBot="1" x14ac:dyDescent="0.25">
      <c r="A63" s="152"/>
      <c r="B63" s="53"/>
      <c r="C63" s="41"/>
      <c r="D63" s="386"/>
      <c r="E63" s="490"/>
      <c r="F63" s="53" t="s">
        <v>58</v>
      </c>
      <c r="G63" s="41"/>
      <c r="H63" s="386">
        <f>MROUND('Bakery Recipe for Stores'!L23,5)</f>
        <v>0</v>
      </c>
      <c r="I63" s="490" t="s">
        <v>92</v>
      </c>
      <c r="J63" s="152"/>
    </row>
    <row r="64" spans="1:10" ht="30" customHeight="1" thickBot="1" x14ac:dyDescent="0.3">
      <c r="A64" s="152"/>
      <c r="B64" s="1650" t="str">
        <f>"Viyana Roll " &amp; 'Delivery Summary'!X18 &amp; "Nos"</f>
        <v>Viyana Roll 0Nos</v>
      </c>
      <c r="C64" s="1651"/>
      <c r="D64" s="1651"/>
      <c r="E64" s="1652"/>
      <c r="F64" s="1650" t="str">
        <f>"Viyana Roll Mini " &amp; 'Delivery Summary'!X32 &amp; "Nos"</f>
        <v>Viyana Roll Mini 58Nos</v>
      </c>
      <c r="G64" s="1651"/>
      <c r="H64" s="1651"/>
      <c r="I64" s="1652"/>
      <c r="J64" s="152"/>
    </row>
    <row r="65" spans="1:10" ht="14.45" customHeight="1" thickTop="1" x14ac:dyDescent="0.2">
      <c r="A65" s="152"/>
      <c r="B65" s="47" t="s">
        <v>23</v>
      </c>
      <c r="D65" s="385">
        <f>MROUND('Bakery Recipe for Stores'!M8,5)</f>
        <v>0</v>
      </c>
      <c r="E65" s="54" t="s">
        <v>92</v>
      </c>
      <c r="F65" s="47" t="s">
        <v>23</v>
      </c>
      <c r="H65" s="385">
        <f>MROUND('Bakery Recipe for Stores'!N8,5)</f>
        <v>870</v>
      </c>
      <c r="I65" s="54" t="s">
        <v>92</v>
      </c>
      <c r="J65" s="152"/>
    </row>
    <row r="66" spans="1:10" ht="14.45" customHeight="1" x14ac:dyDescent="0.2">
      <c r="A66" s="152"/>
      <c r="B66" s="47" t="s">
        <v>490</v>
      </c>
      <c r="D66" s="385">
        <f>MROUND('Bakery Recipe for Stores'!M10,5)</f>
        <v>0</v>
      </c>
      <c r="E66" s="54" t="s">
        <v>92</v>
      </c>
      <c r="F66" s="47" t="s">
        <v>490</v>
      </c>
      <c r="H66" s="385">
        <f>MROUND('Bakery Recipe for Stores'!N10,5)</f>
        <v>15</v>
      </c>
      <c r="I66" s="54" t="s">
        <v>92</v>
      </c>
      <c r="J66" s="152"/>
    </row>
    <row r="67" spans="1:10" ht="14.45" customHeight="1" x14ac:dyDescent="0.25">
      <c r="A67" s="152"/>
      <c r="B67" s="47" t="s">
        <v>181</v>
      </c>
      <c r="D67" s="385">
        <f>MROUND('Bakery Recipe for Stores'!M11,5)</f>
        <v>0</v>
      </c>
      <c r="E67" s="54" t="s">
        <v>92</v>
      </c>
      <c r="F67" s="47" t="s">
        <v>181</v>
      </c>
      <c r="H67" s="385">
        <f>MROUND('Bakery Recipe for Stores'!N11,5)</f>
        <v>220</v>
      </c>
      <c r="I67" s="54" t="s">
        <v>92</v>
      </c>
      <c r="J67" s="196"/>
    </row>
    <row r="68" spans="1:10" ht="15" customHeight="1" x14ac:dyDescent="0.2">
      <c r="A68" s="152"/>
      <c r="B68" s="47" t="s">
        <v>82</v>
      </c>
      <c r="D68" s="385">
        <f>MROUND('Bakery Recipe for Stores'!M17,5)</f>
        <v>0</v>
      </c>
      <c r="E68" s="54" t="s">
        <v>92</v>
      </c>
      <c r="F68" s="47" t="s">
        <v>82</v>
      </c>
      <c r="H68" s="385">
        <f>MROUND('Bakery Recipe for Stores'!N17,5)</f>
        <v>220</v>
      </c>
      <c r="I68" s="54" t="s">
        <v>92</v>
      </c>
      <c r="J68" s="152"/>
    </row>
    <row r="69" spans="1:10" ht="15" customHeight="1" x14ac:dyDescent="0.2">
      <c r="A69" s="152"/>
      <c r="B69" s="47" t="s">
        <v>28</v>
      </c>
      <c r="D69" s="385">
        <f>MROUND('Bakery Recipe for Stores'!M19,5)</f>
        <v>0</v>
      </c>
      <c r="E69" s="54" t="s">
        <v>92</v>
      </c>
      <c r="F69" s="47" t="s">
        <v>28</v>
      </c>
      <c r="H69" s="385">
        <f>MROUND('Bakery Recipe for Stores'!N19,5)</f>
        <v>15</v>
      </c>
      <c r="I69" s="54" t="s">
        <v>92</v>
      </c>
      <c r="J69" s="152"/>
    </row>
    <row r="70" spans="1:10" ht="14.25" customHeight="1" x14ac:dyDescent="0.2">
      <c r="A70" s="152"/>
      <c r="B70" s="47" t="s">
        <v>764</v>
      </c>
      <c r="D70" s="385">
        <f>MROUND('Bakery Recipe for Stores'!M26,5)</f>
        <v>0</v>
      </c>
      <c r="E70" s="51" t="s">
        <v>92</v>
      </c>
      <c r="F70" s="47" t="s">
        <v>764</v>
      </c>
      <c r="H70" s="385">
        <f>MROUND('Bakery Recipe for Stores'!N26,5)</f>
        <v>365</v>
      </c>
      <c r="I70" s="51" t="s">
        <v>92</v>
      </c>
      <c r="J70" s="152"/>
    </row>
    <row r="71" spans="1:10" ht="15" customHeight="1" thickBot="1" x14ac:dyDescent="0.25">
      <c r="A71" s="152"/>
      <c r="B71" s="53" t="s">
        <v>58</v>
      </c>
      <c r="C71" s="41"/>
      <c r="D71" s="386">
        <f>MROUND('Bakery Recipe for Stores'!M23,5)</f>
        <v>0</v>
      </c>
      <c r="E71" s="490" t="s">
        <v>92</v>
      </c>
      <c r="F71" s="53" t="s">
        <v>58</v>
      </c>
      <c r="G71" s="41"/>
      <c r="H71" s="386">
        <f>MROUND('Bakery Recipe for Stores'!N23,5)</f>
        <v>520</v>
      </c>
      <c r="I71" s="490" t="s">
        <v>92</v>
      </c>
      <c r="J71" s="152"/>
    </row>
    <row r="72" spans="1:10" ht="30" customHeight="1" x14ac:dyDescent="0.2">
      <c r="A72" s="152"/>
      <c r="B72" s="47"/>
      <c r="I72" s="46"/>
      <c r="J72" s="152"/>
    </row>
    <row r="73" spans="1:10" ht="14.45" customHeight="1" x14ac:dyDescent="0.2">
      <c r="A73" s="152"/>
      <c r="B73" s="47"/>
      <c r="I73" s="46"/>
      <c r="J73" s="152"/>
    </row>
    <row r="74" spans="1:10" ht="14.45" customHeight="1" x14ac:dyDescent="0.2">
      <c r="A74" s="152"/>
      <c r="B74" s="47"/>
      <c r="I74" s="46"/>
      <c r="J74" s="152"/>
    </row>
    <row r="75" spans="1:10" ht="14.45" customHeight="1" x14ac:dyDescent="0.2">
      <c r="A75" s="152"/>
      <c r="B75" s="47"/>
      <c r="I75" s="46"/>
      <c r="J75" s="152"/>
    </row>
    <row r="76" spans="1:10" ht="14.45" customHeight="1" x14ac:dyDescent="0.2">
      <c r="A76" s="152"/>
      <c r="B76" s="47"/>
      <c r="I76" s="46"/>
      <c r="J76" s="152"/>
    </row>
    <row r="77" spans="1:10" ht="14.45" customHeight="1" x14ac:dyDescent="0.2">
      <c r="A77" s="152"/>
      <c r="B77" s="47"/>
      <c r="E77" s="2"/>
      <c r="I77" s="46"/>
      <c r="J77" s="152"/>
    </row>
    <row r="78" spans="1:10" ht="14.45" customHeight="1" x14ac:dyDescent="0.2">
      <c r="A78" s="152"/>
      <c r="B78" s="47"/>
      <c r="E78" s="2"/>
      <c r="I78" s="46"/>
      <c r="J78" s="152"/>
    </row>
    <row r="79" spans="1:10" ht="14.45" customHeight="1" x14ac:dyDescent="0.2">
      <c r="A79" s="152"/>
      <c r="B79" s="47"/>
      <c r="E79" s="2"/>
      <c r="I79" s="46"/>
      <c r="J79" s="152"/>
    </row>
    <row r="80" spans="1:10" ht="14.45" customHeight="1" x14ac:dyDescent="0.2">
      <c r="A80" s="152"/>
      <c r="B80" s="47"/>
      <c r="E80" s="2"/>
      <c r="I80" s="46"/>
      <c r="J80" s="152"/>
    </row>
    <row r="81" spans="1:10" ht="14.45" customHeight="1" x14ac:dyDescent="0.2">
      <c r="A81" s="152"/>
      <c r="B81" s="47"/>
      <c r="E81" s="2"/>
      <c r="I81" s="46"/>
      <c r="J81" s="152"/>
    </row>
    <row r="82" spans="1:10" ht="14.45" customHeight="1" x14ac:dyDescent="0.2">
      <c r="A82" s="152"/>
      <c r="B82" s="47"/>
      <c r="E82" s="2"/>
      <c r="I82" s="46"/>
      <c r="J82" s="152"/>
    </row>
    <row r="83" spans="1:10" ht="14.45" customHeight="1" x14ac:dyDescent="0.2">
      <c r="A83" s="152"/>
      <c r="B83" s="47"/>
      <c r="I83" s="46"/>
      <c r="J83" s="152"/>
    </row>
    <row r="84" spans="1:10" ht="14.45" customHeight="1" thickBot="1" x14ac:dyDescent="0.25">
      <c r="A84" s="152"/>
      <c r="B84" s="47"/>
      <c r="I84" s="46"/>
      <c r="J84" s="152"/>
    </row>
    <row r="85" spans="1:10" ht="30" customHeight="1" thickBot="1" x14ac:dyDescent="0.3">
      <c r="A85" s="152"/>
      <c r="B85" s="47"/>
      <c r="F85" s="1650" t="str">
        <f>"Sugar Candy Bun " &amp; 'Delivery Summary'!X17 &amp; "Nos"</f>
        <v>Sugar Candy Bun 0Nos</v>
      </c>
      <c r="G85" s="1651"/>
      <c r="H85" s="1651"/>
      <c r="I85" s="1652"/>
      <c r="J85" s="152"/>
    </row>
    <row r="86" spans="1:10" ht="14.45" customHeight="1" thickTop="1" x14ac:dyDescent="0.2">
      <c r="A86" s="152"/>
      <c r="B86" s="47"/>
      <c r="F86" s="1193" t="s">
        <v>0</v>
      </c>
      <c r="G86" s="1195" t="s">
        <v>322</v>
      </c>
      <c r="H86" s="1195" t="s">
        <v>473</v>
      </c>
      <c r="I86" s="692"/>
      <c r="J86" s="152"/>
    </row>
    <row r="87" spans="1:10" ht="14.45" customHeight="1" x14ac:dyDescent="0.2">
      <c r="A87" s="152"/>
      <c r="B87" s="47"/>
      <c r="D87" s="385"/>
      <c r="E87" s="314"/>
      <c r="F87" s="1194" t="str">
        <f>'Bakery Recipe for Stores'!B8</f>
        <v>Flour</v>
      </c>
      <c r="G87" s="1196">
        <f>Doughs!D13</f>
        <v>0</v>
      </c>
      <c r="H87" s="1196">
        <f>'Bakery Recipe for Stores'!J8</f>
        <v>0</v>
      </c>
      <c r="I87" s="51" t="s">
        <v>92</v>
      </c>
      <c r="J87" s="152"/>
    </row>
    <row r="88" spans="1:10" ht="14.45" customHeight="1" x14ac:dyDescent="0.2">
      <c r="A88" s="152"/>
      <c r="B88" s="47"/>
      <c r="D88" s="385"/>
      <c r="E88" s="314"/>
      <c r="F88" s="1194" t="str">
        <f>'Bakery Recipe for Stores'!B11</f>
        <v>Beehive</v>
      </c>
      <c r="G88" s="1196">
        <v>0</v>
      </c>
      <c r="H88" s="1196">
        <f>'Bakery Recipe for Stores'!J11</f>
        <v>0</v>
      </c>
      <c r="I88" s="51" t="s">
        <v>92</v>
      </c>
      <c r="J88" s="152"/>
    </row>
    <row r="89" spans="1:10" ht="33" customHeight="1" thickBot="1" x14ac:dyDescent="0.25">
      <c r="A89" s="152"/>
      <c r="B89" s="1122"/>
      <c r="C89" s="1123"/>
      <c r="D89" s="1124"/>
      <c r="E89" s="1304"/>
      <c r="F89" s="1306" t="s">
        <v>339</v>
      </c>
      <c r="G89" s="1196">
        <f>Doughs!D15</f>
        <v>0</v>
      </c>
      <c r="H89" s="1196">
        <v>0</v>
      </c>
      <c r="I89" s="51" t="s">
        <v>92</v>
      </c>
      <c r="J89" s="152"/>
    </row>
    <row r="90" spans="1:10" ht="33" customHeight="1" thickBot="1" x14ac:dyDescent="0.35">
      <c r="A90" s="152"/>
      <c r="B90" s="1659" t="s">
        <v>375</v>
      </c>
      <c r="C90" s="1660"/>
      <c r="D90" s="511"/>
      <c r="E90" s="511"/>
      <c r="F90" s="1194" t="str">
        <f>'Bakery Recipe for Stores'!B17</f>
        <v>Sugar</v>
      </c>
      <c r="G90" s="1196">
        <f>Doughs!D16</f>
        <v>0</v>
      </c>
      <c r="H90" s="1196">
        <f>'Bakery Recipe for Stores'!J17</f>
        <v>0</v>
      </c>
      <c r="I90" s="51" t="s">
        <v>92</v>
      </c>
      <c r="J90" s="152"/>
    </row>
    <row r="91" spans="1:10" ht="14.25" customHeight="1" thickTop="1" x14ac:dyDescent="0.2">
      <c r="A91" s="152"/>
      <c r="B91" s="1674" t="s">
        <v>376</v>
      </c>
      <c r="D91" s="385"/>
      <c r="F91" s="1194" t="str">
        <f>'Bakery Recipe for Stores'!B18</f>
        <v>Candy</v>
      </c>
      <c r="G91" s="1196">
        <v>0</v>
      </c>
      <c r="H91" s="1196">
        <f>'Bakery Recipe for Stores'!J18</f>
        <v>0</v>
      </c>
      <c r="I91" s="51" t="s">
        <v>92</v>
      </c>
      <c r="J91" s="152"/>
    </row>
    <row r="92" spans="1:10" ht="14.25" customHeight="1" x14ac:dyDescent="0.2">
      <c r="A92" s="152"/>
      <c r="B92" s="1675"/>
      <c r="F92" s="1194" t="s">
        <v>28</v>
      </c>
      <c r="G92" s="1196">
        <f>Doughs!D17</f>
        <v>0</v>
      </c>
      <c r="H92" s="1196">
        <v>0</v>
      </c>
      <c r="I92" s="51" t="s">
        <v>92</v>
      </c>
      <c r="J92" s="152"/>
    </row>
    <row r="93" spans="1:10" ht="14.25" customHeight="1" x14ac:dyDescent="0.2">
      <c r="A93" s="152"/>
      <c r="B93" s="47"/>
      <c r="F93" s="1307" t="s">
        <v>24</v>
      </c>
      <c r="G93" s="1197">
        <f>Doughs!D14</f>
        <v>0</v>
      </c>
      <c r="H93" s="1197">
        <v>0</v>
      </c>
      <c r="I93" s="1171" t="s">
        <v>92</v>
      </c>
      <c r="J93" s="152"/>
    </row>
    <row r="94" spans="1:10" ht="14.25" customHeight="1" thickBot="1" x14ac:dyDescent="0.25">
      <c r="A94" s="152"/>
      <c r="B94" s="53" t="s">
        <v>5</v>
      </c>
      <c r="C94" s="41"/>
      <c r="D94" s="555">
        <f>+Bakery!G35</f>
        <v>6.9</v>
      </c>
      <c r="E94" s="73" t="s">
        <v>1</v>
      </c>
      <c r="F94" s="1308" t="s">
        <v>58</v>
      </c>
      <c r="G94" s="1309"/>
      <c r="H94" s="1309">
        <f>'Bakery Recipe Calculation'!L23</f>
        <v>0</v>
      </c>
      <c r="I94" s="1310" t="s">
        <v>92</v>
      </c>
      <c r="J94" s="152"/>
    </row>
    <row r="95" spans="1:10" ht="15" thickBot="1" x14ac:dyDescent="0.25">
      <c r="A95" s="152"/>
      <c r="B95" s="554"/>
      <c r="C95" s="152"/>
      <c r="D95" s="241"/>
      <c r="E95" s="159"/>
      <c r="F95" s="152"/>
      <c r="G95" s="152"/>
      <c r="H95" s="242"/>
      <c r="I95" s="687"/>
      <c r="J95" s="152"/>
    </row>
    <row r="96" spans="1:10" ht="15.75" customHeight="1" x14ac:dyDescent="0.2">
      <c r="A96" s="152"/>
      <c r="B96" s="1561">
        <f ca="1">+'Delivery Summary'!B4</f>
        <v>46123</v>
      </c>
      <c r="C96" s="1562"/>
      <c r="D96" s="1562"/>
      <c r="E96" s="1676" t="s">
        <v>287</v>
      </c>
      <c r="F96" s="1676"/>
      <c r="G96" s="1676"/>
      <c r="H96" s="277">
        <f ca="1">+G97</f>
        <v>46122</v>
      </c>
      <c r="I96" s="741">
        <f ca="1">NOW()</f>
        <v>46122.74738414352</v>
      </c>
      <c r="J96" s="152"/>
    </row>
    <row r="97" spans="1:10" ht="22.5" x14ac:dyDescent="0.3">
      <c r="A97" s="152"/>
      <c r="B97" s="1685" t="s">
        <v>702</v>
      </c>
      <c r="C97" s="1686"/>
      <c r="D97" s="1565" t="s">
        <v>272</v>
      </c>
      <c r="E97" s="1565"/>
      <c r="F97" s="1565"/>
      <c r="G97" s="1190">
        <f ca="1">TODAY()</f>
        <v>46122</v>
      </c>
      <c r="H97" s="1191" t="s">
        <v>286</v>
      </c>
      <c r="I97" s="51"/>
      <c r="J97" s="152"/>
    </row>
    <row r="98" spans="1:10" ht="15" thickBot="1" x14ac:dyDescent="0.25">
      <c r="A98" s="152"/>
      <c r="B98" s="53"/>
      <c r="C98" s="41"/>
      <c r="D98" s="1566" t="s">
        <v>273</v>
      </c>
      <c r="E98" s="1566"/>
      <c r="F98" s="1566"/>
      <c r="G98" s="261">
        <f ca="1">TODAY()+1</f>
        <v>46123</v>
      </c>
      <c r="H98" s="404" t="s">
        <v>275</v>
      </c>
      <c r="I98" s="64"/>
      <c r="J98" s="152"/>
    </row>
    <row r="99" spans="1:10" x14ac:dyDescent="0.2">
      <c r="A99" s="152"/>
      <c r="B99" s="47"/>
      <c r="H99" s="2"/>
      <c r="I99" s="51"/>
      <c r="J99" s="152"/>
    </row>
    <row r="100" spans="1:10" ht="15.75" customHeight="1" x14ac:dyDescent="0.25">
      <c r="A100" s="152"/>
      <c r="B100" s="61" t="s">
        <v>688</v>
      </c>
      <c r="C100" s="838">
        <f>Calculation!D19</f>
        <v>4948.5895</v>
      </c>
      <c r="D100" s="314" t="s">
        <v>92</v>
      </c>
      <c r="F100" s="5" t="s">
        <v>303</v>
      </c>
      <c r="H100" s="758">
        <v>4</v>
      </c>
      <c r="I100" s="51" t="s">
        <v>1</v>
      </c>
      <c r="J100" s="152"/>
    </row>
    <row r="101" spans="1:10" ht="15.75" customHeight="1" thickBot="1" x14ac:dyDescent="0.3">
      <c r="A101" s="152"/>
      <c r="B101" s="61" t="s">
        <v>13</v>
      </c>
      <c r="C101" s="838">
        <f>Calculation!D29</f>
        <v>7149.7495000000008</v>
      </c>
      <c r="D101" s="314" t="s">
        <v>92</v>
      </c>
      <c r="F101" s="2" t="s">
        <v>370</v>
      </c>
      <c r="H101" s="758">
        <v>0</v>
      </c>
      <c r="I101" s="51" t="s">
        <v>1</v>
      </c>
      <c r="J101" s="152"/>
    </row>
    <row r="102" spans="1:10" ht="15.75" customHeight="1" x14ac:dyDescent="0.2">
      <c r="A102" s="152"/>
      <c r="B102" s="47"/>
      <c r="F102" s="1665" t="s">
        <v>180</v>
      </c>
      <c r="G102" s="1666"/>
      <c r="H102" s="854"/>
      <c r="I102" s="63"/>
      <c r="J102" s="152"/>
    </row>
    <row r="103" spans="1:10" ht="15.75" customHeight="1" x14ac:dyDescent="0.25">
      <c r="A103" s="152"/>
      <c r="B103" s="61" t="s">
        <v>14</v>
      </c>
      <c r="C103" s="838">
        <f>Calculation!D4</f>
        <v>4141.3160000000007</v>
      </c>
      <c r="D103" s="314" t="s">
        <v>92</v>
      </c>
      <c r="F103" s="1668"/>
      <c r="G103" s="1669"/>
      <c r="H103" s="839"/>
      <c r="I103" s="51"/>
      <c r="J103" s="152"/>
    </row>
    <row r="104" spans="1:10" ht="15.75" customHeight="1" x14ac:dyDescent="0.25">
      <c r="A104" s="152"/>
      <c r="B104" s="61" t="s">
        <v>67</v>
      </c>
      <c r="C104" s="838">
        <f>Calculation!D14</f>
        <v>1508.175</v>
      </c>
      <c r="D104" s="314" t="s">
        <v>92</v>
      </c>
      <c r="F104" s="47" t="s">
        <v>23</v>
      </c>
      <c r="H104" s="840">
        <f>'Patties Doudgh'!I4</f>
        <v>3780</v>
      </c>
      <c r="I104" s="51" t="s">
        <v>92</v>
      </c>
      <c r="J104" s="152"/>
    </row>
    <row r="105" spans="1:10" ht="15.75" customHeight="1" x14ac:dyDescent="0.25">
      <c r="A105" s="152"/>
      <c r="B105" s="61" t="s">
        <v>68</v>
      </c>
      <c r="C105" s="838">
        <f>Calculation!D9</f>
        <v>157.5</v>
      </c>
      <c r="D105" s="314" t="s">
        <v>92</v>
      </c>
      <c r="F105" s="47" t="s">
        <v>181</v>
      </c>
      <c r="H105" s="840">
        <f>'Patties Doudgh'!I5</f>
        <v>735</v>
      </c>
      <c r="I105" s="51" t="s">
        <v>92</v>
      </c>
      <c r="J105" s="152"/>
    </row>
    <row r="106" spans="1:10" ht="15.75" customHeight="1" x14ac:dyDescent="0.25">
      <c r="A106" s="152"/>
      <c r="B106" s="61" t="s">
        <v>178</v>
      </c>
      <c r="C106" s="838">
        <f>Calculation!D105</f>
        <v>675.4</v>
      </c>
      <c r="D106" s="314" t="s">
        <v>92</v>
      </c>
      <c r="F106" s="47" t="s">
        <v>28</v>
      </c>
      <c r="H106" s="840">
        <f>'Patties Doudgh'!I6</f>
        <v>52.5</v>
      </c>
      <c r="I106" s="51" t="s">
        <v>92</v>
      </c>
      <c r="J106" s="152"/>
    </row>
    <row r="107" spans="1:10" ht="15.75" customHeight="1" x14ac:dyDescent="0.25">
      <c r="A107" s="152"/>
      <c r="B107" s="281" t="s">
        <v>251</v>
      </c>
      <c r="C107" s="69">
        <f>+'Curry Sheet '!R35+'Curry Sheet '!R89</f>
        <v>0</v>
      </c>
      <c r="D107" s="1184" t="s">
        <v>1</v>
      </c>
      <c r="F107" s="47" t="s">
        <v>5</v>
      </c>
      <c r="H107" s="840">
        <f>'Patties Doudgh'!I7</f>
        <v>3.5700000000000003</v>
      </c>
      <c r="I107" s="51" t="s">
        <v>1</v>
      </c>
      <c r="J107" s="152"/>
    </row>
    <row r="108" spans="1:10" ht="15.75" customHeight="1" thickBot="1" x14ac:dyDescent="0.3">
      <c r="A108" s="152"/>
      <c r="B108" s="61" t="s">
        <v>27</v>
      </c>
      <c r="C108" s="838">
        <f>+'Curry Sheet '!R27+'Curry Sheet '!R81</f>
        <v>0</v>
      </c>
      <c r="D108" s="314" t="s">
        <v>92</v>
      </c>
      <c r="F108" s="53"/>
      <c r="G108" s="41"/>
      <c r="H108" s="1181"/>
      <c r="I108" s="64"/>
      <c r="J108" s="152"/>
    </row>
    <row r="109" spans="1:10" ht="15.75" customHeight="1" thickBot="1" x14ac:dyDescent="0.3">
      <c r="A109" s="152"/>
      <c r="B109" s="47"/>
      <c r="F109" s="5"/>
      <c r="H109" s="76"/>
      <c r="I109" s="51"/>
      <c r="J109" s="152"/>
    </row>
    <row r="110" spans="1:10" ht="15.75" customHeight="1" x14ac:dyDescent="0.25">
      <c r="A110" s="152"/>
      <c r="B110" s="61" t="s">
        <v>64</v>
      </c>
      <c r="C110" s="838">
        <f>+'Curry Sheet '!R28+'Curry Sheet '!R82</f>
        <v>430.62083333333339</v>
      </c>
      <c r="D110" s="314" t="s">
        <v>92</v>
      </c>
      <c r="F110" s="1693" t="s">
        <v>165</v>
      </c>
      <c r="G110" s="1694"/>
      <c r="H110" s="1182"/>
      <c r="I110" s="66"/>
      <c r="J110" s="152"/>
    </row>
    <row r="111" spans="1:10" ht="15.75" customHeight="1" x14ac:dyDescent="0.25">
      <c r="A111" s="152"/>
      <c r="B111" s="61" t="s">
        <v>65</v>
      </c>
      <c r="C111" s="838">
        <f>+'Curry Sheet '!R29+'Curry Sheet '!R83</f>
        <v>110.60416666666666</v>
      </c>
      <c r="D111" s="314" t="s">
        <v>92</v>
      </c>
      <c r="F111" s="1695"/>
      <c r="G111" s="1696"/>
      <c r="H111" s="8"/>
      <c r="I111" s="51"/>
      <c r="J111" s="159"/>
    </row>
    <row r="112" spans="1:10" ht="15.75" customHeight="1" x14ac:dyDescent="0.25">
      <c r="A112" s="152"/>
      <c r="B112" s="281" t="s">
        <v>486</v>
      </c>
      <c r="C112" s="69">
        <f>+'Curry Sheet '!R42+'Curry Sheet '!R96</f>
        <v>0</v>
      </c>
      <c r="D112" s="1184" t="s">
        <v>92</v>
      </c>
      <c r="F112" s="67" t="s">
        <v>23</v>
      </c>
      <c r="G112" s="62"/>
      <c r="H112" s="1185">
        <v>12</v>
      </c>
      <c r="I112" s="68" t="s">
        <v>302</v>
      </c>
      <c r="J112" s="159"/>
    </row>
    <row r="113" spans="1:10" ht="15.75" customHeight="1" x14ac:dyDescent="0.2">
      <c r="A113" s="152"/>
      <c r="B113" s="47"/>
      <c r="F113" s="67" t="s">
        <v>28</v>
      </c>
      <c r="G113" s="62"/>
      <c r="H113" s="1185">
        <f>H112*17.5</f>
        <v>210</v>
      </c>
      <c r="I113" s="68" t="s">
        <v>92</v>
      </c>
      <c r="J113" s="159"/>
    </row>
    <row r="114" spans="1:10" ht="15.75" customHeight="1" x14ac:dyDescent="0.25">
      <c r="A114" s="152"/>
      <c r="B114" s="65" t="s">
        <v>164</v>
      </c>
      <c r="C114" s="69">
        <f>+'Curry Sheet '!R36+'Curry Sheet '!R90</f>
        <v>43.602083333333333</v>
      </c>
      <c r="D114" s="314" t="s">
        <v>92</v>
      </c>
      <c r="F114" s="67" t="s">
        <v>156</v>
      </c>
      <c r="G114" s="62"/>
      <c r="H114" s="1185">
        <v>0</v>
      </c>
      <c r="I114" s="68" t="s">
        <v>92</v>
      </c>
      <c r="J114" s="159"/>
    </row>
    <row r="115" spans="1:10" ht="15.75" customHeight="1" x14ac:dyDescent="0.25">
      <c r="A115" s="152"/>
      <c r="B115" s="65" t="s">
        <v>161</v>
      </c>
      <c r="C115" s="838">
        <f>Calculation!D100</f>
        <v>141.90687499999999</v>
      </c>
      <c r="D115" s="314" t="s">
        <v>92</v>
      </c>
      <c r="F115" s="67" t="s">
        <v>5</v>
      </c>
      <c r="G115" s="62"/>
      <c r="H115" s="1185">
        <f>H112*1.75</f>
        <v>21</v>
      </c>
      <c r="I115" s="68" t="s">
        <v>1</v>
      </c>
      <c r="J115" s="152"/>
    </row>
    <row r="116" spans="1:10" ht="15.75" customHeight="1" thickBot="1" x14ac:dyDescent="0.3">
      <c r="A116" s="152"/>
      <c r="B116" s="65" t="s">
        <v>162</v>
      </c>
      <c r="C116" s="838">
        <f>+'Curry Sheet '!R41+'Curry Sheet '!R95</f>
        <v>256.89999999999998</v>
      </c>
      <c r="D116" s="314" t="s">
        <v>92</v>
      </c>
      <c r="F116" s="70" t="s">
        <v>60</v>
      </c>
      <c r="G116" s="71"/>
      <c r="H116" s="1183">
        <f>H112*4.4445</f>
        <v>53.333999999999996</v>
      </c>
      <c r="I116" s="72" t="s">
        <v>1</v>
      </c>
      <c r="J116" s="152"/>
    </row>
    <row r="117" spans="1:10" ht="15.75" customHeight="1" thickBot="1" x14ac:dyDescent="0.3">
      <c r="A117" s="152"/>
      <c r="B117" s="61" t="s">
        <v>155</v>
      </c>
      <c r="C117" s="838">
        <f>+'Curry Sheet '!R38+'Curry Sheet '!R92</f>
        <v>283</v>
      </c>
      <c r="D117" s="314" t="s">
        <v>92</v>
      </c>
      <c r="I117" s="46"/>
      <c r="J117" s="152"/>
    </row>
    <row r="118" spans="1:10" ht="15.75" customHeight="1" x14ac:dyDescent="0.2">
      <c r="A118" s="152"/>
      <c r="B118" s="47"/>
      <c r="F118" s="1665" t="s">
        <v>367</v>
      </c>
      <c r="G118" s="1666"/>
      <c r="H118" s="1666"/>
      <c r="I118" s="1667"/>
      <c r="J118" s="152"/>
    </row>
    <row r="119" spans="1:10" ht="15.75" customHeight="1" x14ac:dyDescent="0.25">
      <c r="A119" s="152"/>
      <c r="B119" s="61" t="s">
        <v>566</v>
      </c>
      <c r="C119" s="838">
        <f>+'Curry Sheet '!R30+'Curry Sheet '!R84</f>
        <v>48.6</v>
      </c>
      <c r="D119" s="314" t="s">
        <v>92</v>
      </c>
      <c r="F119" s="1668"/>
      <c r="G119" s="1669"/>
      <c r="H119" s="1669"/>
      <c r="I119" s="1670"/>
      <c r="J119" s="152"/>
    </row>
    <row r="120" spans="1:10" ht="15.75" customHeight="1" x14ac:dyDescent="0.25">
      <c r="A120" s="152"/>
      <c r="B120" s="65" t="s">
        <v>219</v>
      </c>
      <c r="C120" s="838">
        <f>+'Curry Sheet '!R40+'Curry Sheet '!R94</f>
        <v>165</v>
      </c>
      <c r="D120" s="314" t="s">
        <v>92</v>
      </c>
      <c r="F120" s="67" t="s">
        <v>23</v>
      </c>
      <c r="G120" s="62"/>
      <c r="H120" s="1184">
        <f>Calculation!E33*2.5</f>
        <v>635</v>
      </c>
      <c r="I120" s="68" t="s">
        <v>92</v>
      </c>
      <c r="J120" s="152"/>
    </row>
    <row r="121" spans="1:10" ht="15.75" customHeight="1" thickBot="1" x14ac:dyDescent="0.3">
      <c r="A121" s="152"/>
      <c r="B121" s="65" t="s">
        <v>83</v>
      </c>
      <c r="C121" s="838">
        <f>+'Curry Sheet '!R39+'Curry Sheet '!R93</f>
        <v>0</v>
      </c>
      <c r="D121" s="314" t="s">
        <v>92</v>
      </c>
      <c r="F121" s="70"/>
      <c r="G121" s="71"/>
      <c r="H121" s="71"/>
      <c r="I121" s="72"/>
      <c r="J121" s="152"/>
    </row>
    <row r="122" spans="1:10" ht="15.75" customHeight="1" thickBot="1" x14ac:dyDescent="0.3">
      <c r="A122" s="152"/>
      <c r="B122" s="281" t="s">
        <v>568</v>
      </c>
      <c r="C122" s="69">
        <f>'Curry Sheet '!R20+'Curry Sheet '!R74</f>
        <v>48.6</v>
      </c>
      <c r="D122" s="1184" t="s">
        <v>92</v>
      </c>
      <c r="I122" s="46"/>
      <c r="J122" s="152"/>
    </row>
    <row r="123" spans="1:10" ht="15.75" customHeight="1" x14ac:dyDescent="0.2">
      <c r="A123" s="152"/>
      <c r="B123" s="47"/>
      <c r="F123" s="1665" t="s">
        <v>368</v>
      </c>
      <c r="G123" s="1666"/>
      <c r="H123" s="1666"/>
      <c r="I123" s="1667"/>
      <c r="J123" s="152"/>
    </row>
    <row r="124" spans="1:10" ht="15.75" customHeight="1" x14ac:dyDescent="0.25">
      <c r="A124" s="152"/>
      <c r="B124" s="61" t="s">
        <v>69</v>
      </c>
      <c r="C124" s="838">
        <f>+'Curry Sheet '!R25+'Curry Sheet '!R79</f>
        <v>0</v>
      </c>
      <c r="D124" s="1184" t="s">
        <v>92</v>
      </c>
      <c r="F124" s="1668"/>
      <c r="G124" s="1669"/>
      <c r="H124" s="1669"/>
      <c r="I124" s="1670"/>
      <c r="J124" s="152"/>
    </row>
    <row r="125" spans="1:10" ht="15.75" customHeight="1" x14ac:dyDescent="0.25">
      <c r="A125" s="152"/>
      <c r="B125" s="61" t="s">
        <v>513</v>
      </c>
      <c r="C125" s="838">
        <f>+'Curry Sheet '!R45+'Curry Sheet '!R99</f>
        <v>0</v>
      </c>
      <c r="D125" s="314" t="s">
        <v>92</v>
      </c>
      <c r="F125" s="67" t="s">
        <v>5</v>
      </c>
      <c r="G125" s="62"/>
      <c r="H125" s="1184">
        <f>Calculation!E34*0.03</f>
        <v>6.3</v>
      </c>
      <c r="I125" s="68" t="s">
        <v>1</v>
      </c>
      <c r="J125" s="152"/>
    </row>
    <row r="126" spans="1:10" ht="15.75" customHeight="1" thickBot="1" x14ac:dyDescent="0.3">
      <c r="A126" s="152"/>
      <c r="B126" s="65" t="s">
        <v>72</v>
      </c>
      <c r="C126" s="838">
        <f>+'Curry Sheet '!R23+'Curry Sheet '!R77</f>
        <v>0</v>
      </c>
      <c r="D126" s="314" t="s">
        <v>92</v>
      </c>
      <c r="F126" s="70"/>
      <c r="G126" s="71"/>
      <c r="H126" s="71"/>
      <c r="I126" s="72"/>
      <c r="J126" s="152"/>
    </row>
    <row r="127" spans="1:10" ht="15.75" customHeight="1" thickBot="1" x14ac:dyDescent="0.3">
      <c r="A127" s="152"/>
      <c r="B127" s="65" t="s">
        <v>283</v>
      </c>
      <c r="C127" s="838">
        <f>+'Curry Sheet '!N107</f>
        <v>849</v>
      </c>
      <c r="D127" s="314" t="s">
        <v>92</v>
      </c>
      <c r="I127" s="46"/>
      <c r="J127" s="152"/>
    </row>
    <row r="128" spans="1:10" ht="15.75" customHeight="1" x14ac:dyDescent="0.2">
      <c r="A128" s="152"/>
      <c r="B128" s="47"/>
      <c r="F128" s="1665" t="s">
        <v>689</v>
      </c>
      <c r="G128" s="1666"/>
      <c r="H128" s="1666"/>
      <c r="I128" s="1667"/>
      <c r="J128" s="152"/>
    </row>
    <row r="129" spans="1:10" ht="15.75" customHeight="1" x14ac:dyDescent="0.25">
      <c r="A129" s="152"/>
      <c r="B129" s="61" t="s">
        <v>5</v>
      </c>
      <c r="C129" s="838">
        <f>+'Curry Sheet '!R51</f>
        <v>154.5</v>
      </c>
      <c r="D129" s="1184" t="s">
        <v>1</v>
      </c>
      <c r="F129" s="1668"/>
      <c r="G129" s="1669"/>
      <c r="H129" s="1669"/>
      <c r="I129" s="1670"/>
      <c r="J129" s="152"/>
    </row>
    <row r="130" spans="1:10" ht="15.75" customHeight="1" x14ac:dyDescent="0.25">
      <c r="A130" s="152"/>
      <c r="B130" s="47"/>
      <c r="F130" s="65" t="s">
        <v>471</v>
      </c>
      <c r="G130" s="174"/>
      <c r="H130" s="1179">
        <f>'Curry Sheet '!R47+'Curry Sheet '!R101</f>
        <v>393</v>
      </c>
      <c r="I130" s="68" t="s">
        <v>1</v>
      </c>
      <c r="J130" s="152"/>
    </row>
    <row r="131" spans="1:10" ht="15.75" customHeight="1" x14ac:dyDescent="0.25">
      <c r="A131" s="152"/>
      <c r="B131" s="281" t="s">
        <v>248</v>
      </c>
      <c r="C131" s="69">
        <f>Calculation!D75</f>
        <v>319.8</v>
      </c>
      <c r="D131" s="1184" t="s">
        <v>92</v>
      </c>
      <c r="F131" s="47"/>
      <c r="I131" s="46"/>
      <c r="J131" s="739">
        <f>'Curry Sheet '!R49+'Curry Sheet '!R103</f>
        <v>170</v>
      </c>
    </row>
    <row r="132" spans="1:10" ht="15.75" customHeight="1" x14ac:dyDescent="0.25">
      <c r="A132" s="152"/>
      <c r="B132" s="837" t="s">
        <v>74</v>
      </c>
      <c r="C132" s="838">
        <f>Calculation!D70</f>
        <v>1689.6</v>
      </c>
      <c r="D132" s="1184" t="s">
        <v>92</v>
      </c>
      <c r="F132" s="65" t="s">
        <v>469</v>
      </c>
      <c r="G132" s="5"/>
      <c r="H132" s="1180" t="s">
        <v>478</v>
      </c>
      <c r="I132" s="68" t="s">
        <v>1</v>
      </c>
      <c r="J132" s="152"/>
    </row>
    <row r="133" spans="1:10" ht="15.75" customHeight="1" x14ac:dyDescent="0.25">
      <c r="A133" s="152"/>
      <c r="B133" s="61" t="s">
        <v>301</v>
      </c>
      <c r="C133" s="838">
        <f>Calculation!D60</f>
        <v>854.59375</v>
      </c>
      <c r="D133" s="314" t="s">
        <v>92</v>
      </c>
      <c r="F133" s="47"/>
      <c r="I133" s="46"/>
      <c r="J133" s="739">
        <f>'Curry Sheet '!R50+'Curry Sheet '!R104</f>
        <v>40</v>
      </c>
    </row>
    <row r="134" spans="1:10" ht="15.75" customHeight="1" x14ac:dyDescent="0.25">
      <c r="A134" s="152"/>
      <c r="B134" s="61" t="s">
        <v>247</v>
      </c>
      <c r="C134" s="838">
        <f>Calculation!D65</f>
        <v>343.2</v>
      </c>
      <c r="D134" s="314" t="s">
        <v>92</v>
      </c>
      <c r="F134" s="65" t="s">
        <v>470</v>
      </c>
      <c r="G134" s="5"/>
      <c r="H134" s="1180" t="s">
        <v>478</v>
      </c>
      <c r="I134" s="68" t="s">
        <v>1</v>
      </c>
      <c r="J134" s="152"/>
    </row>
    <row r="135" spans="1:10" ht="15.75" customHeight="1" x14ac:dyDescent="0.2">
      <c r="A135" s="152"/>
      <c r="B135" s="47"/>
      <c r="F135" s="47"/>
      <c r="I135" s="46"/>
      <c r="J135" s="152"/>
    </row>
    <row r="136" spans="1:10" ht="15.75" customHeight="1" thickBot="1" x14ac:dyDescent="0.3">
      <c r="A136" s="152"/>
      <c r="B136" s="61" t="s">
        <v>8</v>
      </c>
      <c r="C136" s="838">
        <f>Calculation!D80</f>
        <v>7711.3333333333339</v>
      </c>
      <c r="D136" s="1184" t="s">
        <v>92</v>
      </c>
      <c r="E136" s="1178"/>
      <c r="F136" s="658" t="s">
        <v>189</v>
      </c>
      <c r="G136" s="41"/>
      <c r="H136" s="550">
        <f>+'Curry Sheet '!R48+'Curry Sheet '!R102</f>
        <v>0</v>
      </c>
      <c r="I136" s="490" t="s">
        <v>1</v>
      </c>
      <c r="J136" s="152"/>
    </row>
    <row r="137" spans="1:10" ht="15.75" customHeight="1" x14ac:dyDescent="0.25">
      <c r="A137" s="152"/>
      <c r="B137" s="61" t="s">
        <v>32</v>
      </c>
      <c r="C137" s="838">
        <f>+'Curry Sheet '!R19+'Curry Sheet '!R73</f>
        <v>0</v>
      </c>
      <c r="D137" s="314" t="s">
        <v>92</v>
      </c>
      <c r="E137" s="1178"/>
      <c r="F137" s="1174"/>
      <c r="G137" s="1174"/>
      <c r="H137" s="1174"/>
      <c r="I137" s="46"/>
      <c r="J137" s="152"/>
    </row>
    <row r="138" spans="1:10" ht="15.75" customHeight="1" x14ac:dyDescent="0.25">
      <c r="A138" s="152"/>
      <c r="B138" s="47" t="s">
        <v>465</v>
      </c>
      <c r="C138" s="69">
        <f>+'Curry Sheet '!R17</f>
        <v>0</v>
      </c>
      <c r="D138" s="314" t="s">
        <v>92</v>
      </c>
      <c r="E138" s="1178"/>
      <c r="F138" s="448" t="s">
        <v>23</v>
      </c>
      <c r="G138" s="1174"/>
      <c r="H138" s="838">
        <f>+'Curry Sheet '!R26+'Curry Sheet '!R80</f>
        <v>283</v>
      </c>
      <c r="I138" s="54" t="s">
        <v>92</v>
      </c>
      <c r="J138" s="152"/>
    </row>
    <row r="139" spans="1:10" ht="15.75" customHeight="1" x14ac:dyDescent="0.25">
      <c r="A139" s="152"/>
      <c r="B139" s="47"/>
      <c r="C139" s="1175"/>
      <c r="D139" s="45"/>
      <c r="E139" s="1178"/>
      <c r="F139" s="5"/>
      <c r="G139" s="1174"/>
      <c r="H139" s="69"/>
      <c r="I139" s="54"/>
      <c r="J139" s="152"/>
    </row>
    <row r="140" spans="1:10" ht="15.75" customHeight="1" x14ac:dyDescent="0.25">
      <c r="A140" s="152"/>
      <c r="B140" s="281" t="s">
        <v>293</v>
      </c>
      <c r="C140" s="69">
        <f>+'Curry Sheet '!R18+'Curry Sheet '!R72</f>
        <v>2200</v>
      </c>
      <c r="D140" s="314" t="s">
        <v>92</v>
      </c>
      <c r="E140" s="1178"/>
      <c r="F140" s="5" t="s">
        <v>82</v>
      </c>
      <c r="G140" s="1174"/>
      <c r="H140" s="69">
        <f>'Curry Sheet '!R46+'Curry Sheet '!R100</f>
        <v>0</v>
      </c>
      <c r="I140" s="54" t="s">
        <v>92</v>
      </c>
      <c r="J140" s="152"/>
    </row>
    <row r="141" spans="1:10" ht="15.75" customHeight="1" x14ac:dyDescent="0.2">
      <c r="A141" s="152"/>
      <c r="B141" s="47"/>
      <c r="E141" s="2"/>
      <c r="H141" s="2"/>
      <c r="I141" s="46"/>
      <c r="J141" s="152"/>
    </row>
    <row r="142" spans="1:10" ht="15.75" customHeight="1" x14ac:dyDescent="0.25">
      <c r="A142" s="152"/>
      <c r="B142" s="65" t="s">
        <v>374</v>
      </c>
      <c r="C142" s="838">
        <f>+'Curry Sheet '!R44+'Curry Sheet '!R98</f>
        <v>800</v>
      </c>
      <c r="D142" s="314" t="s">
        <v>92</v>
      </c>
      <c r="E142" s="1177"/>
      <c r="F142" s="451" t="s">
        <v>488</v>
      </c>
      <c r="H142" s="69">
        <f>'Curry Sheet '!R9</f>
        <v>65.005208333333343</v>
      </c>
      <c r="I142" s="1186" t="s">
        <v>92</v>
      </c>
      <c r="J142" s="152"/>
    </row>
    <row r="143" spans="1:10" ht="15.75" customHeight="1" thickBot="1" x14ac:dyDescent="0.3">
      <c r="A143" s="152"/>
      <c r="B143" s="1187" t="s">
        <v>341</v>
      </c>
      <c r="C143" s="1188">
        <f>+'Curry Sheet '!R43+'Curry Sheet '!R97</f>
        <v>0</v>
      </c>
      <c r="D143" s="697" t="s">
        <v>92</v>
      </c>
      <c r="E143" s="751"/>
      <c r="F143" s="1176" t="s">
        <v>491</v>
      </c>
      <c r="G143" s="41"/>
      <c r="H143" s="550">
        <f>'Curry Sheet '!R11</f>
        <v>130.01041666666669</v>
      </c>
      <c r="I143" s="1189" t="s">
        <v>92</v>
      </c>
      <c r="J143" s="152"/>
    </row>
    <row r="144" spans="1:10" ht="15" thickBot="1" x14ac:dyDescent="0.25">
      <c r="A144" s="152"/>
      <c r="B144" s="554"/>
      <c r="C144" s="152"/>
      <c r="D144" s="241"/>
      <c r="E144" s="159"/>
      <c r="F144" s="152"/>
      <c r="G144" s="152"/>
      <c r="H144" s="242"/>
      <c r="I144" s="687"/>
      <c r="J144" s="152"/>
    </row>
    <row r="145" spans="1:10" x14ac:dyDescent="0.2">
      <c r="A145" s="152"/>
      <c r="B145" s="1561">
        <f ca="1">+'Delivery Summary'!B4</f>
        <v>46123</v>
      </c>
      <c r="C145" s="1562"/>
      <c r="D145" s="1562"/>
      <c r="E145" s="1676"/>
      <c r="F145" s="1676"/>
      <c r="G145" s="1676"/>
      <c r="H145" s="277"/>
      <c r="I145" s="276"/>
      <c r="J145" s="152"/>
    </row>
    <row r="146" spans="1:10" ht="22.5" x14ac:dyDescent="0.3">
      <c r="A146" s="152"/>
      <c r="B146" s="44" t="s">
        <v>91</v>
      </c>
      <c r="C146" s="1198"/>
      <c r="D146" s="1565" t="s">
        <v>272</v>
      </c>
      <c r="E146" s="1565"/>
      <c r="F146" s="1565"/>
      <c r="G146" s="1190">
        <f ca="1">TODAY()</f>
        <v>46122</v>
      </c>
      <c r="H146" s="1191" t="s">
        <v>276</v>
      </c>
      <c r="I146" s="46"/>
      <c r="J146" s="152"/>
    </row>
    <row r="147" spans="1:10" ht="15" thickBot="1" x14ac:dyDescent="0.25">
      <c r="A147" s="152"/>
      <c r="B147" s="53"/>
      <c r="C147" s="41"/>
      <c r="D147" s="1566" t="s">
        <v>273</v>
      </c>
      <c r="E147" s="1566"/>
      <c r="F147" s="1566"/>
      <c r="G147" s="261">
        <f ca="1">TODAY()+1</f>
        <v>46123</v>
      </c>
      <c r="H147" s="404" t="s">
        <v>275</v>
      </c>
      <c r="I147" s="57"/>
      <c r="J147" s="152"/>
    </row>
    <row r="148" spans="1:10" x14ac:dyDescent="0.2">
      <c r="A148" s="152"/>
      <c r="B148" s="47"/>
      <c r="H148" s="2"/>
      <c r="I148" s="46"/>
      <c r="J148" s="152"/>
    </row>
    <row r="149" spans="1:10" ht="14.25" customHeight="1" x14ac:dyDescent="0.2">
      <c r="A149" s="152"/>
      <c r="B149" s="392"/>
      <c r="C149" s="393"/>
      <c r="D149" s="394"/>
      <c r="G149" s="395"/>
      <c r="H149" s="45"/>
      <c r="I149" s="51"/>
      <c r="J149" s="152"/>
    </row>
    <row r="150" spans="1:10" ht="15.75" x14ac:dyDescent="0.25">
      <c r="A150" s="152"/>
      <c r="B150" s="281" t="s">
        <v>23</v>
      </c>
      <c r="C150" s="69">
        <f>Doughs!D5</f>
        <v>14965</v>
      </c>
      <c r="D150" s="314" t="s">
        <v>92</v>
      </c>
      <c r="H150" s="45"/>
      <c r="I150" s="51"/>
      <c r="J150" s="152"/>
    </row>
    <row r="151" spans="1:10" ht="15.75" x14ac:dyDescent="0.25">
      <c r="A151" s="152"/>
      <c r="B151" s="281" t="s">
        <v>28</v>
      </c>
      <c r="C151" s="69">
        <f>Doughs!D6</f>
        <v>224.69969969969969</v>
      </c>
      <c r="D151" s="314" t="s">
        <v>92</v>
      </c>
      <c r="H151" s="45"/>
      <c r="I151" s="51"/>
      <c r="J151" s="152"/>
    </row>
    <row r="152" spans="1:10" ht="15.75" x14ac:dyDescent="0.25">
      <c r="A152" s="152"/>
      <c r="B152" s="281" t="s">
        <v>82</v>
      </c>
      <c r="C152" s="69">
        <f>Doughs!D7</f>
        <v>224.69969969969969</v>
      </c>
      <c r="D152" s="314" t="s">
        <v>92</v>
      </c>
      <c r="H152" s="45"/>
      <c r="I152" s="51"/>
      <c r="J152" s="152"/>
    </row>
    <row r="153" spans="1:10" ht="20.25" x14ac:dyDescent="0.25">
      <c r="A153" s="152"/>
      <c r="B153" s="281" t="s">
        <v>5</v>
      </c>
      <c r="C153" s="69">
        <f>Doughs!D8</f>
        <v>185</v>
      </c>
      <c r="D153" s="314" t="s">
        <v>1</v>
      </c>
      <c r="G153" s="395"/>
      <c r="H153" s="45"/>
      <c r="I153" s="51"/>
      <c r="J153" s="152"/>
    </row>
    <row r="154" spans="1:10" ht="15.95" customHeight="1" thickBot="1" x14ac:dyDescent="0.25">
      <c r="A154" s="152"/>
      <c r="B154" s="47"/>
      <c r="H154" s="45"/>
      <c r="I154" s="51"/>
      <c r="J154" s="152"/>
    </row>
    <row r="155" spans="1:10" ht="15.95" customHeight="1" x14ac:dyDescent="0.2">
      <c r="A155" s="152"/>
      <c r="B155" s="1653" t="s">
        <v>371</v>
      </c>
      <c r="C155" s="1654"/>
      <c r="D155" s="1655"/>
      <c r="F155" s="1653" t="s">
        <v>381</v>
      </c>
      <c r="G155" s="1654"/>
      <c r="H155" s="1655"/>
      <c r="I155" s="46"/>
      <c r="J155" s="152"/>
    </row>
    <row r="156" spans="1:10" ht="15.95" customHeight="1" x14ac:dyDescent="0.2">
      <c r="A156" s="152"/>
      <c r="B156" s="1656"/>
      <c r="C156" s="1657"/>
      <c r="D156" s="1658"/>
      <c r="F156" s="1656"/>
      <c r="G156" s="1657"/>
      <c r="H156" s="1658"/>
      <c r="I156" s="46"/>
      <c r="J156" s="152"/>
    </row>
    <row r="157" spans="1:10" ht="17.100000000000001" customHeight="1" x14ac:dyDescent="0.25">
      <c r="A157" s="152"/>
      <c r="B157" s="47" t="s">
        <v>23</v>
      </c>
      <c r="C157" s="69">
        <f>'Delivery Summary'!X75*0</f>
        <v>0</v>
      </c>
      <c r="D157" s="54" t="s">
        <v>92</v>
      </c>
      <c r="F157" s="47" t="s">
        <v>382</v>
      </c>
      <c r="G157" s="69">
        <f>Doughs!D9</f>
        <v>1825</v>
      </c>
      <c r="H157" s="54" t="s">
        <v>92</v>
      </c>
      <c r="I157" s="46"/>
      <c r="J157" s="152"/>
    </row>
    <row r="158" spans="1:10" ht="15.75" x14ac:dyDescent="0.25">
      <c r="A158" s="152"/>
      <c r="B158" s="47" t="s">
        <v>28</v>
      </c>
      <c r="C158" s="69">
        <f>'Delivery Summary'!X75*0.35</f>
        <v>0</v>
      </c>
      <c r="D158" s="54" t="s">
        <v>92</v>
      </c>
      <c r="F158" s="47"/>
      <c r="G158" s="69"/>
      <c r="H158" s="54"/>
      <c r="I158" s="46"/>
      <c r="J158" s="152"/>
    </row>
    <row r="159" spans="1:10" ht="16.5" thickBot="1" x14ac:dyDescent="0.3">
      <c r="A159" s="152"/>
      <c r="B159" s="53" t="s">
        <v>5</v>
      </c>
      <c r="C159" s="550">
        <f>'Delivery Summary'!X75*1</f>
        <v>0</v>
      </c>
      <c r="D159" s="490" t="s">
        <v>1</v>
      </c>
      <c r="F159" s="53"/>
      <c r="G159" s="41"/>
      <c r="H159" s="57"/>
      <c r="I159" s="46"/>
      <c r="J159" s="152"/>
    </row>
    <row r="160" spans="1:10" x14ac:dyDescent="0.2">
      <c r="A160" s="152"/>
      <c r="B160" s="47"/>
      <c r="H160" s="45"/>
      <c r="I160" s="51"/>
      <c r="J160" s="152"/>
    </row>
    <row r="161" spans="1:10" x14ac:dyDescent="0.2">
      <c r="A161" s="152"/>
      <c r="B161" s="47"/>
      <c r="D161" s="45"/>
      <c r="H161" s="45"/>
      <c r="I161" s="51"/>
      <c r="J161" s="152"/>
    </row>
    <row r="162" spans="1:10" x14ac:dyDescent="0.2">
      <c r="A162" s="152"/>
      <c r="B162" s="47"/>
      <c r="D162" s="45"/>
      <c r="H162" s="45"/>
      <c r="I162" s="51"/>
      <c r="J162" s="152"/>
    </row>
    <row r="163" spans="1:10" x14ac:dyDescent="0.2">
      <c r="A163" s="152"/>
      <c r="B163" s="47"/>
      <c r="D163" s="50"/>
      <c r="H163" s="45"/>
      <c r="I163" s="51"/>
      <c r="J163" s="152"/>
    </row>
    <row r="164" spans="1:10" ht="15" thickBot="1" x14ac:dyDescent="0.25">
      <c r="A164" s="152"/>
      <c r="B164" s="53"/>
      <c r="C164" s="41"/>
      <c r="D164" s="41"/>
      <c r="E164" s="73"/>
      <c r="F164" s="41"/>
      <c r="G164" s="41"/>
      <c r="H164" s="322"/>
      <c r="I164" s="57"/>
      <c r="J164" s="152"/>
    </row>
    <row r="165" spans="1:10" x14ac:dyDescent="0.2">
      <c r="A165" s="152"/>
      <c r="B165" s="1561">
        <f ca="1">+'Delivery Summary'!B4</f>
        <v>46123</v>
      </c>
      <c r="C165" s="1562"/>
      <c r="D165" s="1562"/>
      <c r="E165" s="42"/>
      <c r="F165" s="43"/>
      <c r="G165" s="239"/>
      <c r="H165" s="43"/>
      <c r="I165" s="240"/>
      <c r="J165" s="159"/>
    </row>
    <row r="166" spans="1:10" ht="25.35" customHeight="1" x14ac:dyDescent="0.2">
      <c r="A166" s="152"/>
      <c r="B166" s="1689" t="s">
        <v>284</v>
      </c>
      <c r="C166" s="1690"/>
      <c r="D166" s="1565" t="s">
        <v>272</v>
      </c>
      <c r="E166" s="1565"/>
      <c r="F166" s="1565"/>
      <c r="G166" s="1190">
        <f ca="1">TODAY()+1</f>
        <v>46123</v>
      </c>
      <c r="H166" s="1191" t="s">
        <v>285</v>
      </c>
      <c r="I166" s="51"/>
      <c r="J166" s="152"/>
    </row>
    <row r="167" spans="1:10" s="262" customFormat="1" ht="24.95" customHeight="1" thickBot="1" x14ac:dyDescent="0.3">
      <c r="A167" s="260"/>
      <c r="B167" s="1691"/>
      <c r="C167" s="1692"/>
      <c r="D167" s="1566" t="s">
        <v>273</v>
      </c>
      <c r="E167" s="1566"/>
      <c r="F167" s="1566"/>
      <c r="G167" s="261">
        <f ca="1">TODAY()+1</f>
        <v>46123</v>
      </c>
      <c r="H167" s="404" t="s">
        <v>275</v>
      </c>
      <c r="I167" s="64"/>
      <c r="J167" s="260"/>
    </row>
    <row r="168" spans="1:10" x14ac:dyDescent="0.2">
      <c r="A168" s="152"/>
      <c r="B168" s="47"/>
      <c r="D168" s="45"/>
      <c r="H168" s="2"/>
      <c r="I168" s="51"/>
      <c r="J168" s="152"/>
    </row>
    <row r="169" spans="1:10" x14ac:dyDescent="0.2">
      <c r="A169" s="152"/>
      <c r="B169" s="47" t="s">
        <v>61</v>
      </c>
      <c r="D169" s="839">
        <v>0</v>
      </c>
      <c r="E169" s="45" t="s">
        <v>1</v>
      </c>
      <c r="H169" s="45"/>
      <c r="I169" s="51"/>
      <c r="J169" s="152"/>
    </row>
    <row r="170" spans="1:10" x14ac:dyDescent="0.2">
      <c r="A170" s="152"/>
      <c r="B170" s="47" t="s">
        <v>62</v>
      </c>
      <c r="D170" s="839">
        <f>+Calculation!E33*5</f>
        <v>1270</v>
      </c>
      <c r="E170" s="45" t="s">
        <v>92</v>
      </c>
      <c r="H170" s="45"/>
      <c r="I170" s="51"/>
      <c r="J170" s="152"/>
    </row>
    <row r="171" spans="1:10" x14ac:dyDescent="0.2">
      <c r="A171" s="152"/>
      <c r="B171" s="263"/>
      <c r="D171" s="839"/>
      <c r="H171" s="45"/>
      <c r="I171" s="51"/>
      <c r="J171" s="152"/>
    </row>
    <row r="172" spans="1:10" x14ac:dyDescent="0.2">
      <c r="A172" s="152"/>
      <c r="B172" s="47" t="s">
        <v>23</v>
      </c>
      <c r="D172" s="839">
        <f>+Calculation!E33*3.5</f>
        <v>889</v>
      </c>
      <c r="E172" s="45" t="s">
        <v>92</v>
      </c>
      <c r="H172" s="45"/>
      <c r="I172" s="51"/>
      <c r="J172" s="152"/>
    </row>
    <row r="173" spans="1:10" x14ac:dyDescent="0.2">
      <c r="A173" s="152"/>
      <c r="B173" s="47"/>
      <c r="D173" s="334"/>
      <c r="H173" s="45"/>
      <c r="I173" s="51"/>
      <c r="J173" s="152"/>
    </row>
    <row r="174" spans="1:10" ht="15.75" x14ac:dyDescent="0.25">
      <c r="A174" s="152"/>
      <c r="B174" s="281" t="s">
        <v>303</v>
      </c>
      <c r="D174" s="840">
        <f>H100</f>
        <v>4</v>
      </c>
      <c r="E174" s="45" t="s">
        <v>1</v>
      </c>
      <c r="H174" s="45"/>
      <c r="I174" s="51"/>
      <c r="J174" s="152"/>
    </row>
    <row r="175" spans="1:10" x14ac:dyDescent="0.2">
      <c r="A175" s="152"/>
      <c r="B175" s="47"/>
      <c r="H175" s="45"/>
      <c r="I175" s="51"/>
      <c r="J175" s="152"/>
    </row>
    <row r="176" spans="1:10" ht="17.100000000000001" customHeight="1" x14ac:dyDescent="0.2">
      <c r="A176" s="152"/>
      <c r="B176" s="58"/>
      <c r="C176" s="59"/>
      <c r="D176" s="60"/>
      <c r="I176" s="46"/>
      <c r="J176" s="152"/>
    </row>
    <row r="177" spans="1:10" ht="17.100000000000001" customHeight="1" x14ac:dyDescent="0.25">
      <c r="A177" s="152"/>
      <c r="B177" s="61"/>
      <c r="C177" s="59"/>
      <c r="H177" s="45"/>
      <c r="I177" s="51"/>
      <c r="J177" s="152"/>
    </row>
    <row r="178" spans="1:10" ht="17.100000000000001" customHeight="1" thickBot="1" x14ac:dyDescent="0.3">
      <c r="A178" s="152"/>
      <c r="B178" s="61"/>
      <c r="C178" s="59"/>
      <c r="H178" s="76"/>
      <c r="I178" s="51"/>
      <c r="J178" s="152"/>
    </row>
    <row r="179" spans="1:10" ht="20.25" x14ac:dyDescent="0.2">
      <c r="A179" s="152"/>
      <c r="B179" s="48" t="s">
        <v>86</v>
      </c>
      <c r="C179" s="74"/>
      <c r="D179" s="75"/>
      <c r="E179" s="42"/>
      <c r="F179" s="43"/>
      <c r="G179" s="49"/>
      <c r="H179" s="42"/>
      <c r="I179" s="63"/>
      <c r="J179" s="152"/>
    </row>
    <row r="180" spans="1:10" x14ac:dyDescent="0.2">
      <c r="A180" s="152"/>
      <c r="B180" s="47"/>
      <c r="H180" s="45"/>
      <c r="I180" s="51"/>
      <c r="J180" s="152"/>
    </row>
    <row r="181" spans="1:10" x14ac:dyDescent="0.2">
      <c r="A181" s="152"/>
      <c r="B181" s="47" t="s">
        <v>82</v>
      </c>
      <c r="D181" s="839">
        <v>500</v>
      </c>
      <c r="E181" s="45" t="s">
        <v>92</v>
      </c>
      <c r="H181" s="45"/>
      <c r="I181" s="51"/>
      <c r="J181" s="152"/>
    </row>
    <row r="182" spans="1:10" x14ac:dyDescent="0.2">
      <c r="A182" s="152"/>
      <c r="B182" s="47" t="s">
        <v>87</v>
      </c>
      <c r="D182" s="839">
        <v>25</v>
      </c>
      <c r="E182" s="45" t="s">
        <v>92</v>
      </c>
      <c r="H182" s="45"/>
      <c r="I182" s="51"/>
      <c r="J182" s="152"/>
    </row>
    <row r="183" spans="1:10" ht="15" thickBot="1" x14ac:dyDescent="0.25">
      <c r="A183" s="152"/>
      <c r="B183" s="53"/>
      <c r="C183" s="41"/>
      <c r="D183" s="56"/>
      <c r="E183" s="73"/>
      <c r="F183" s="41"/>
      <c r="G183" s="41"/>
      <c r="H183" s="73"/>
      <c r="I183" s="64"/>
      <c r="J183" s="152"/>
    </row>
    <row r="184" spans="1:10" x14ac:dyDescent="0.2">
      <c r="A184" s="152"/>
      <c r="B184" s="47"/>
      <c r="H184" s="2"/>
      <c r="I184" s="46"/>
      <c r="J184" s="152"/>
    </row>
    <row r="185" spans="1:10" x14ac:dyDescent="0.2">
      <c r="A185" s="152"/>
      <c r="B185" s="47"/>
      <c r="H185" s="2"/>
      <c r="I185" s="46"/>
      <c r="J185" s="152"/>
    </row>
    <row r="186" spans="1:10" ht="15" thickBot="1" x14ac:dyDescent="0.25">
      <c r="A186" s="152"/>
      <c r="B186" s="53"/>
      <c r="C186" s="41"/>
      <c r="D186" s="41"/>
      <c r="E186" s="73"/>
      <c r="F186" s="41"/>
      <c r="G186" s="41"/>
      <c r="H186" s="41"/>
      <c r="I186" s="57"/>
      <c r="J186" s="152"/>
    </row>
    <row r="187" spans="1:10" ht="15" customHeight="1" thickBot="1" x14ac:dyDescent="0.25">
      <c r="A187" s="152"/>
      <c r="B187" s="152"/>
      <c r="C187" s="152"/>
      <c r="D187" s="152"/>
      <c r="E187" s="159"/>
      <c r="F187" s="152"/>
      <c r="G187" s="152"/>
      <c r="H187" s="152"/>
      <c r="I187" s="152"/>
      <c r="J187" s="152"/>
    </row>
    <row r="188" spans="1:10" ht="15.75" customHeight="1" x14ac:dyDescent="0.2">
      <c r="A188" s="152"/>
      <c r="B188" s="1561">
        <f ca="1">+'Delivery Summary'!B4</f>
        <v>46123</v>
      </c>
      <c r="C188" s="1562"/>
      <c r="D188" s="1562"/>
      <c r="E188" s="42"/>
      <c r="F188" s="43"/>
      <c r="G188" s="654"/>
      <c r="H188" s="1563" t="str">
        <f>IF('Delivery Summary'!F1="6.00AM Production Activated",'Delivery Summary'!B3,"")</f>
        <v/>
      </c>
      <c r="I188" s="1564"/>
      <c r="J188" s="152"/>
    </row>
    <row r="189" spans="1:10" ht="22.5" x14ac:dyDescent="0.3">
      <c r="A189" s="152"/>
      <c r="B189" s="44" t="s">
        <v>460</v>
      </c>
      <c r="D189" s="1565" t="s">
        <v>272</v>
      </c>
      <c r="E189" s="1565"/>
      <c r="F189" s="1565"/>
      <c r="G189" s="1190">
        <f ca="1">TODAY()</f>
        <v>46122</v>
      </c>
      <c r="H189" s="1191" t="s">
        <v>276</v>
      </c>
      <c r="I189" s="46"/>
      <c r="J189" s="152"/>
    </row>
    <row r="190" spans="1:10" ht="15" thickBot="1" x14ac:dyDescent="0.25">
      <c r="A190" s="152"/>
      <c r="B190" s="53"/>
      <c r="C190" s="41"/>
      <c r="D190" s="1566" t="s">
        <v>273</v>
      </c>
      <c r="E190" s="1566"/>
      <c r="F190" s="1566"/>
      <c r="G190" s="261">
        <f ca="1">TODAY()+1</f>
        <v>46123</v>
      </c>
      <c r="H190" s="404" t="s">
        <v>275</v>
      </c>
      <c r="I190" s="57"/>
      <c r="J190" s="152"/>
    </row>
    <row r="191" spans="1:10" ht="14.45" customHeight="1" x14ac:dyDescent="0.2">
      <c r="A191" s="152"/>
      <c r="B191" s="1258"/>
      <c r="C191" s="43"/>
      <c r="D191" s="43"/>
      <c r="E191" s="42"/>
      <c r="F191" s="43"/>
      <c r="G191" s="43"/>
      <c r="H191" s="919"/>
      <c r="I191" s="240"/>
      <c r="J191" s="152"/>
    </row>
    <row r="192" spans="1:10" ht="33" customHeight="1" x14ac:dyDescent="0.2">
      <c r="A192" s="152"/>
      <c r="B192" s="47"/>
      <c r="E192" s="2"/>
      <c r="H192" s="2"/>
      <c r="I192" s="46"/>
      <c r="J192" s="152"/>
    </row>
    <row r="193" spans="1:10" ht="14.45" customHeight="1" x14ac:dyDescent="0.2">
      <c r="A193" s="650"/>
      <c r="B193" s="47"/>
      <c r="E193" s="2"/>
      <c r="H193" s="2"/>
      <c r="I193" s="46"/>
      <c r="J193" s="152"/>
    </row>
    <row r="194" spans="1:10" ht="14.45" customHeight="1" x14ac:dyDescent="0.2">
      <c r="A194" s="152"/>
      <c r="B194" s="47"/>
      <c r="E194" s="2"/>
      <c r="H194" s="2"/>
      <c r="I194" s="46"/>
      <c r="J194" s="152"/>
    </row>
    <row r="195" spans="1:10" ht="14.45" customHeight="1" x14ac:dyDescent="0.2">
      <c r="A195" s="152"/>
      <c r="B195" s="47"/>
      <c r="E195" s="2"/>
      <c r="H195" s="2"/>
      <c r="I195" s="46"/>
      <c r="J195" s="152"/>
    </row>
    <row r="196" spans="1:10" ht="14.45" customHeight="1" x14ac:dyDescent="0.2">
      <c r="A196" s="152"/>
      <c r="B196" s="47"/>
      <c r="E196" s="2"/>
      <c r="H196" s="2"/>
      <c r="I196" s="46"/>
      <c r="J196" s="152"/>
    </row>
    <row r="197" spans="1:10" ht="14.45" customHeight="1" x14ac:dyDescent="0.2">
      <c r="A197" s="152"/>
      <c r="B197" s="47"/>
      <c r="E197" s="2"/>
      <c r="H197" s="2"/>
      <c r="I197" s="46"/>
      <c r="J197" s="152"/>
    </row>
    <row r="198" spans="1:10" ht="14.45" customHeight="1" x14ac:dyDescent="0.2">
      <c r="A198" s="152"/>
      <c r="B198" s="47"/>
      <c r="E198" s="2"/>
      <c r="H198" s="2"/>
      <c r="I198" s="46"/>
      <c r="J198" s="152"/>
    </row>
    <row r="199" spans="1:10" ht="14.45" customHeight="1" x14ac:dyDescent="0.2">
      <c r="A199" s="152"/>
      <c r="B199" s="47"/>
      <c r="E199" s="2"/>
      <c r="H199" s="2"/>
      <c r="I199" s="46"/>
      <c r="J199" s="152"/>
    </row>
    <row r="200" spans="1:10" ht="14.45" customHeight="1" x14ac:dyDescent="0.2">
      <c r="A200" s="152"/>
      <c r="B200" s="47"/>
      <c r="E200" s="2"/>
      <c r="H200" s="2"/>
      <c r="I200" s="46"/>
      <c r="J200" s="152"/>
    </row>
    <row r="201" spans="1:10" ht="14.45" customHeight="1" x14ac:dyDescent="0.2">
      <c r="A201" s="152"/>
      <c r="B201" s="47"/>
      <c r="E201" s="2"/>
      <c r="I201" s="46"/>
      <c r="J201" s="152"/>
    </row>
    <row r="202" spans="1:10" ht="33" customHeight="1" x14ac:dyDescent="0.2">
      <c r="A202" s="152"/>
      <c r="B202" s="47"/>
      <c r="E202" s="2"/>
      <c r="H202" s="2"/>
      <c r="I202" s="46"/>
      <c r="J202" s="152"/>
    </row>
    <row r="203" spans="1:10" ht="14.45" customHeight="1" x14ac:dyDescent="0.2">
      <c r="A203" s="152"/>
      <c r="B203" s="47"/>
      <c r="E203" s="2"/>
      <c r="H203" s="2"/>
      <c r="I203" s="46"/>
      <c r="J203" s="152"/>
    </row>
    <row r="204" spans="1:10" ht="14.45" customHeight="1" x14ac:dyDescent="0.2">
      <c r="A204" s="152"/>
      <c r="B204" s="47"/>
      <c r="E204" s="2"/>
      <c r="H204" s="2"/>
      <c r="I204" s="46"/>
      <c r="J204" s="152"/>
    </row>
    <row r="205" spans="1:10" ht="14.45" customHeight="1" x14ac:dyDescent="0.2">
      <c r="A205" s="152"/>
      <c r="B205" s="47"/>
      <c r="E205" s="2"/>
      <c r="H205" s="2"/>
      <c r="I205" s="46"/>
      <c r="J205" s="152"/>
    </row>
    <row r="206" spans="1:10" ht="14.45" customHeight="1" x14ac:dyDescent="0.2">
      <c r="A206" s="152"/>
      <c r="B206" s="47"/>
      <c r="E206" s="2"/>
      <c r="H206" s="2"/>
      <c r="I206" s="46"/>
      <c r="J206" s="152"/>
    </row>
    <row r="207" spans="1:10" ht="14.45" customHeight="1" x14ac:dyDescent="0.2">
      <c r="A207" s="152"/>
      <c r="B207" s="47"/>
      <c r="E207" s="2"/>
      <c r="H207" s="2"/>
      <c r="I207" s="46"/>
      <c r="J207" s="152"/>
    </row>
    <row r="208" spans="1:10" ht="14.45" customHeight="1" x14ac:dyDescent="0.2">
      <c r="A208" s="152"/>
      <c r="B208" s="47"/>
      <c r="E208" s="2"/>
      <c r="H208" s="2"/>
      <c r="I208" s="46"/>
      <c r="J208" s="152"/>
    </row>
    <row r="209" spans="1:10" ht="14.45" customHeight="1" x14ac:dyDescent="0.2">
      <c r="A209" s="152"/>
      <c r="B209" s="47"/>
      <c r="E209" s="2"/>
      <c r="H209" s="2"/>
      <c r="I209" s="46"/>
      <c r="J209" s="152"/>
    </row>
    <row r="210" spans="1:10" ht="14.45" customHeight="1" x14ac:dyDescent="0.2">
      <c r="A210" s="152"/>
      <c r="B210" s="47"/>
      <c r="E210" s="2"/>
      <c r="H210" s="2"/>
      <c r="I210" s="46"/>
      <c r="J210" s="152"/>
    </row>
    <row r="211" spans="1:10" ht="14.45" customHeight="1" x14ac:dyDescent="0.2">
      <c r="A211" s="650"/>
      <c r="B211" s="47"/>
      <c r="E211" s="2"/>
      <c r="H211" s="2"/>
      <c r="I211" s="46"/>
      <c r="J211" s="998"/>
    </row>
    <row r="212" spans="1:10" ht="33" customHeight="1" x14ac:dyDescent="0.2">
      <c r="A212" s="152"/>
      <c r="B212" s="47"/>
      <c r="E212" s="2"/>
      <c r="H212" s="2"/>
      <c r="I212" s="46"/>
      <c r="J212" s="998"/>
    </row>
    <row r="213" spans="1:10" ht="14.45" customHeight="1" x14ac:dyDescent="0.2">
      <c r="A213" s="152"/>
      <c r="B213" s="47"/>
      <c r="E213" s="2"/>
      <c r="H213" s="2"/>
      <c r="I213" s="46"/>
      <c r="J213" s="998"/>
    </row>
    <row r="214" spans="1:10" ht="14.45" customHeight="1" x14ac:dyDescent="0.2">
      <c r="A214" s="152"/>
      <c r="B214" s="47"/>
      <c r="E214" s="2"/>
      <c r="H214" s="2"/>
      <c r="I214" s="46"/>
      <c r="J214" s="998"/>
    </row>
    <row r="215" spans="1:10" ht="14.45" customHeight="1" x14ac:dyDescent="0.2">
      <c r="A215" s="152"/>
      <c r="B215" s="47"/>
      <c r="E215" s="2"/>
      <c r="H215" s="2"/>
      <c r="I215" s="46"/>
      <c r="J215" s="998"/>
    </row>
    <row r="216" spans="1:10" ht="14.45" customHeight="1" x14ac:dyDescent="0.2">
      <c r="A216" s="152"/>
      <c r="B216" s="47"/>
      <c r="E216" s="2"/>
      <c r="H216" s="2"/>
      <c r="I216" s="46"/>
      <c r="J216" s="998"/>
    </row>
    <row r="217" spans="1:10" ht="14.45" customHeight="1" x14ac:dyDescent="0.2">
      <c r="A217" s="152"/>
      <c r="B217" s="47"/>
      <c r="E217" s="2"/>
      <c r="H217" s="2"/>
      <c r="I217" s="46"/>
      <c r="J217" s="152"/>
    </row>
    <row r="218" spans="1:10" ht="14.45" customHeight="1" x14ac:dyDescent="0.2">
      <c r="A218" s="152"/>
      <c r="B218" s="47"/>
      <c r="E218" s="2"/>
      <c r="H218" s="2"/>
      <c r="I218" s="46"/>
      <c r="J218" s="152"/>
    </row>
    <row r="219" spans="1:10" ht="14.45" customHeight="1" x14ac:dyDescent="0.2">
      <c r="A219" s="152"/>
      <c r="B219" s="47"/>
      <c r="E219" s="2"/>
      <c r="H219" s="2"/>
      <c r="I219" s="46"/>
      <c r="J219" s="152"/>
    </row>
    <row r="220" spans="1:10" ht="14.45" customHeight="1" x14ac:dyDescent="0.2">
      <c r="A220" s="152"/>
      <c r="B220" s="47"/>
      <c r="E220" s="2"/>
      <c r="H220" s="2"/>
      <c r="I220" s="46"/>
      <c r="J220" s="152"/>
    </row>
    <row r="221" spans="1:10" ht="33" customHeight="1" x14ac:dyDescent="0.2">
      <c r="A221" s="152"/>
      <c r="B221" s="47"/>
      <c r="E221" s="2"/>
      <c r="H221" s="2"/>
      <c r="I221" s="46"/>
      <c r="J221" s="152"/>
    </row>
    <row r="222" spans="1:10" ht="14.45" customHeight="1" x14ac:dyDescent="0.2">
      <c r="A222" s="152"/>
      <c r="B222" s="47"/>
      <c r="E222" s="2"/>
      <c r="H222" s="2"/>
      <c r="I222" s="46"/>
      <c r="J222" s="152"/>
    </row>
    <row r="223" spans="1:10" ht="14.45" customHeight="1" x14ac:dyDescent="0.2">
      <c r="A223" s="152"/>
      <c r="B223" s="47"/>
      <c r="E223" s="2"/>
      <c r="H223" s="2"/>
      <c r="I223" s="46"/>
      <c r="J223" s="152"/>
    </row>
    <row r="224" spans="1:10" ht="14.45" customHeight="1" x14ac:dyDescent="0.2">
      <c r="A224" s="152"/>
      <c r="B224" s="47"/>
      <c r="E224" s="2"/>
      <c r="H224" s="2"/>
      <c r="I224" s="46"/>
      <c r="J224" s="152"/>
    </row>
    <row r="225" spans="1:10" ht="14.45" customHeight="1" x14ac:dyDescent="0.2">
      <c r="A225" s="152"/>
      <c r="B225" s="47"/>
      <c r="E225" s="2"/>
      <c r="H225" s="2"/>
      <c r="I225" s="46"/>
      <c r="J225" s="152"/>
    </row>
    <row r="226" spans="1:10" ht="14.45" customHeight="1" x14ac:dyDescent="0.2">
      <c r="A226" s="152"/>
      <c r="B226" s="47"/>
      <c r="E226" s="2"/>
      <c r="H226" s="2"/>
      <c r="I226" s="46"/>
      <c r="J226" s="152"/>
    </row>
    <row r="227" spans="1:10" ht="14.45" customHeight="1" x14ac:dyDescent="0.2">
      <c r="A227" s="152"/>
      <c r="B227" s="47"/>
      <c r="E227" s="2"/>
      <c r="H227" s="2"/>
      <c r="I227" s="46"/>
      <c r="J227" s="152"/>
    </row>
    <row r="228" spans="1:10" ht="14.45" customHeight="1" x14ac:dyDescent="0.2">
      <c r="A228" s="152"/>
      <c r="B228" s="47"/>
      <c r="E228" s="2"/>
      <c r="H228" s="2"/>
      <c r="I228" s="46"/>
      <c r="J228" s="152"/>
    </row>
    <row r="229" spans="1:10" ht="14.45" customHeight="1" x14ac:dyDescent="0.2">
      <c r="A229" s="152"/>
      <c r="B229" s="47"/>
      <c r="E229" s="2"/>
      <c r="H229" s="2"/>
      <c r="I229" s="46"/>
      <c r="J229" s="152"/>
    </row>
    <row r="230" spans="1:10" ht="14.45" customHeight="1" x14ac:dyDescent="0.3">
      <c r="A230" s="152"/>
      <c r="B230" s="47"/>
      <c r="F230" s="1327"/>
      <c r="G230" s="1327"/>
      <c r="H230" s="1327"/>
      <c r="I230" s="1199"/>
      <c r="J230" s="152"/>
    </row>
    <row r="231" spans="1:10" ht="14.45" customHeight="1" x14ac:dyDescent="0.2">
      <c r="A231" s="152"/>
      <c r="B231" s="47"/>
      <c r="H231" s="2"/>
      <c r="I231" s="46"/>
      <c r="J231" s="152"/>
    </row>
    <row r="232" spans="1:10" ht="14.45" customHeight="1" x14ac:dyDescent="0.2">
      <c r="A232" s="152"/>
      <c r="B232" s="47"/>
      <c r="H232" s="2"/>
      <c r="I232" s="46"/>
      <c r="J232" s="152"/>
    </row>
    <row r="233" spans="1:10" ht="14.45" customHeight="1" thickBot="1" x14ac:dyDescent="0.25">
      <c r="A233" s="152"/>
      <c r="B233" s="53"/>
      <c r="C233" s="41"/>
      <c r="D233" s="41"/>
      <c r="E233" s="73"/>
      <c r="F233" s="41"/>
      <c r="G233" s="41"/>
      <c r="H233" s="41"/>
      <c r="I233" s="57"/>
      <c r="J233" s="152"/>
    </row>
    <row r="234" spans="1:10" ht="15" customHeight="1" thickBot="1" x14ac:dyDescent="0.25">
      <c r="A234" s="152"/>
      <c r="B234" s="152"/>
      <c r="C234" s="152"/>
      <c r="D234" s="152"/>
      <c r="E234" s="159"/>
      <c r="F234" s="152"/>
      <c r="G234" s="152"/>
      <c r="H234" s="152"/>
      <c r="I234" s="152"/>
      <c r="J234" s="152"/>
    </row>
    <row r="235" spans="1:10" ht="24.95" customHeight="1" thickBot="1" x14ac:dyDescent="0.25">
      <c r="A235" s="152"/>
      <c r="B235" s="1697" t="s">
        <v>0</v>
      </c>
      <c r="C235" s="1698"/>
      <c r="D235" s="742" t="s">
        <v>509</v>
      </c>
      <c r="E235" s="742" t="s">
        <v>510</v>
      </c>
      <c r="F235" s="1701" t="s">
        <v>0</v>
      </c>
      <c r="G235" s="1702"/>
      <c r="H235" s="742" t="s">
        <v>509</v>
      </c>
      <c r="I235" s="742" t="s">
        <v>510</v>
      </c>
      <c r="J235" s="152"/>
    </row>
    <row r="236" spans="1:10" ht="15" customHeight="1" x14ac:dyDescent="0.2">
      <c r="A236" s="152"/>
      <c r="B236" s="1699" t="str">
        <f>'Delivery Summary'!B7</f>
        <v xml:space="preserve">Bread </v>
      </c>
      <c r="C236" s="1700"/>
      <c r="D236" s="736">
        <f>'Delivery Summary'!V7</f>
        <v>0</v>
      </c>
      <c r="E236" s="736">
        <f>'Delivery Summary'!W7</f>
        <v>0</v>
      </c>
      <c r="F236" s="1703" t="str">
        <f>'Delivery Summary'!B44</f>
        <v>Kurakkan Plain Bun (35g)</v>
      </c>
      <c r="G236" s="1704"/>
      <c r="H236" s="736">
        <f>'Delivery Summary'!V44</f>
        <v>104</v>
      </c>
      <c r="I236" s="736">
        <f>'Delivery Summary'!W44</f>
        <v>0</v>
      </c>
      <c r="J236" s="152"/>
    </row>
    <row r="237" spans="1:10" ht="15" customHeight="1" x14ac:dyDescent="0.2">
      <c r="A237" s="152"/>
      <c r="B237" s="1644" t="str">
        <f>'Delivery Summary'!B8</f>
        <v>Kurakkan Sandwich Slice Pack</v>
      </c>
      <c r="C237" s="1645"/>
      <c r="D237" s="737">
        <f>'Delivery Summary'!V8</f>
        <v>0</v>
      </c>
      <c r="E237" s="737">
        <f>'Delivery Summary'!W8</f>
        <v>0</v>
      </c>
      <c r="F237" s="1621" t="str">
        <f>'Delivery Summary'!B45</f>
        <v>Beef Rotty</v>
      </c>
      <c r="G237" s="1622"/>
      <c r="H237" s="737">
        <f>'Delivery Summary'!V45</f>
        <v>0</v>
      </c>
      <c r="I237" s="737">
        <f>'Delivery Summary'!W45</f>
        <v>0</v>
      </c>
      <c r="J237" s="152"/>
    </row>
    <row r="238" spans="1:10" ht="15" customHeight="1" x14ac:dyDescent="0.2">
      <c r="A238" s="152"/>
      <c r="B238" s="1644" t="str">
        <f>'Delivery Summary'!B9</f>
        <v>Currant Bread</v>
      </c>
      <c r="C238" s="1645"/>
      <c r="D238" s="737">
        <f>'Delivery Summary'!V9</f>
        <v>0</v>
      </c>
      <c r="E238" s="737">
        <f>'Delivery Summary'!W9</f>
        <v>0</v>
      </c>
      <c r="F238" s="1621" t="str">
        <f>'Delivery Summary'!B46</f>
        <v>Vegetable Cutlet</v>
      </c>
      <c r="G238" s="1622"/>
      <c r="H238" s="737">
        <f>'Delivery Summary'!V46</f>
        <v>0</v>
      </c>
      <c r="I238" s="737">
        <f>'Delivery Summary'!W46</f>
        <v>0</v>
      </c>
      <c r="J238" s="152"/>
    </row>
    <row r="239" spans="1:10" ht="15" customHeight="1" x14ac:dyDescent="0.2">
      <c r="A239" s="152"/>
      <c r="B239" s="1644" t="str">
        <f>'Delivery Summary'!B10</f>
        <v>Sandwich Bread</v>
      </c>
      <c r="C239" s="1645"/>
      <c r="D239" s="737">
        <f>'Delivery Summary'!X10</f>
        <v>0</v>
      </c>
      <c r="E239" s="737">
        <f>'Delivery Summary'!W10</f>
        <v>0</v>
      </c>
      <c r="F239" s="1621" t="str">
        <f>'Delivery Summary'!B47</f>
        <v>Fish Cutlet</v>
      </c>
      <c r="G239" s="1622"/>
      <c r="H239" s="737">
        <f>'Delivery Summary'!V47</f>
        <v>0</v>
      </c>
      <c r="I239" s="737">
        <f>'Delivery Summary'!W47</f>
        <v>0</v>
      </c>
      <c r="J239" s="152"/>
    </row>
    <row r="240" spans="1:10" ht="15" customHeight="1" x14ac:dyDescent="0.2">
      <c r="A240" s="152"/>
      <c r="B240" s="1644" t="str">
        <f>'Delivery Summary'!B11</f>
        <v>Roast Bread - M</v>
      </c>
      <c r="C240" s="1645"/>
      <c r="D240" s="737">
        <f>'Delivery Summary'!AB11</f>
        <v>0</v>
      </c>
      <c r="E240" s="737">
        <f>'Delivery Summary'!W11</f>
        <v>0</v>
      </c>
      <c r="F240" s="1621" t="str">
        <f>'Delivery Summary'!B48</f>
        <v>Egg Cutlet</v>
      </c>
      <c r="G240" s="1622"/>
      <c r="H240" s="737">
        <f>'Delivery Summary'!V48</f>
        <v>95</v>
      </c>
      <c r="I240" s="737">
        <f>'Delivery Summary'!W48</f>
        <v>0</v>
      </c>
      <c r="J240" s="152"/>
    </row>
    <row r="241" spans="1:10" ht="15" customHeight="1" x14ac:dyDescent="0.2">
      <c r="A241" s="152"/>
      <c r="B241" s="1644" t="str">
        <f>'Delivery Summary'!B12</f>
        <v>Sandwich Bread Large</v>
      </c>
      <c r="C241" s="1645"/>
      <c r="D241" s="737">
        <f>'Delivery Summary'!V12</f>
        <v>0</v>
      </c>
      <c r="E241" s="737">
        <f>'Delivery Summary'!W12</f>
        <v>0</v>
      </c>
      <c r="F241" s="1621" t="str">
        <f>'Delivery Summary'!B49</f>
        <v>Vegetable Pattie</v>
      </c>
      <c r="G241" s="1622"/>
      <c r="H241" s="737">
        <f>'Delivery Summary'!V49</f>
        <v>70</v>
      </c>
      <c r="I241" s="737">
        <f>'Delivery Summary'!W49</f>
        <v>0</v>
      </c>
      <c r="J241" s="152"/>
    </row>
    <row r="242" spans="1:10" ht="15" customHeight="1" x14ac:dyDescent="0.2">
      <c r="A242" s="152"/>
      <c r="B242" s="1644" t="str">
        <f>'Delivery Summary'!B13</f>
        <v>Vegetable Bun (L)</v>
      </c>
      <c r="C242" s="1645"/>
      <c r="D242" s="737">
        <f>'Delivery Summary'!V13</f>
        <v>0</v>
      </c>
      <c r="E242" s="737">
        <f>'Delivery Summary'!W13</f>
        <v>0</v>
      </c>
      <c r="F242" s="1621" t="str">
        <f>'Delivery Summary'!B50</f>
        <v>Fish Pattie</v>
      </c>
      <c r="G242" s="1622"/>
      <c r="H242" s="737">
        <f>'Delivery Summary'!V50</f>
        <v>40</v>
      </c>
      <c r="I242" s="737">
        <f>'Delivery Summary'!W50</f>
        <v>0</v>
      </c>
      <c r="J242" s="152"/>
    </row>
    <row r="243" spans="1:10" ht="15" customHeight="1" x14ac:dyDescent="0.2">
      <c r="A243" s="152"/>
      <c r="B243" s="1644" t="str">
        <f>'Delivery Summary'!B14</f>
        <v>Seeni Sambol Bun</v>
      </c>
      <c r="C243" s="1645"/>
      <c r="D243" s="737">
        <f>'Delivery Summary'!V14</f>
        <v>0</v>
      </c>
      <c r="E243" s="737">
        <f>'Delivery Summary'!W14</f>
        <v>0</v>
      </c>
      <c r="F243" s="1621" t="str">
        <f>'Delivery Summary'!B51</f>
        <v>Stuffed Chillie</v>
      </c>
      <c r="G243" s="1622"/>
      <c r="H243" s="737">
        <f>'Delivery Summary'!V51</f>
        <v>0</v>
      </c>
      <c r="I243" s="737">
        <f>'Delivery Summary'!W51</f>
        <v>0</v>
      </c>
      <c r="J243" s="152"/>
    </row>
    <row r="244" spans="1:10" ht="15" customHeight="1" x14ac:dyDescent="0.2">
      <c r="A244" s="152"/>
      <c r="B244" s="1644" t="str">
        <f>'Delivery Summary'!B15</f>
        <v>Tea Bun</v>
      </c>
      <c r="C244" s="1645"/>
      <c r="D244" s="737">
        <f>'Delivery Summary'!V15</f>
        <v>0</v>
      </c>
      <c r="E244" s="737">
        <f>'Delivery Summary'!W15</f>
        <v>0</v>
      </c>
      <c r="F244" s="1621" t="str">
        <f>'Delivery Summary'!B52</f>
        <v>Vegetable Chinese Roll</v>
      </c>
      <c r="G244" s="1622"/>
      <c r="H244" s="737">
        <f>'Delivery Summary'!V52</f>
        <v>0</v>
      </c>
      <c r="I244" s="737">
        <f>'Delivery Summary'!W52</f>
        <v>0</v>
      </c>
      <c r="J244" s="152"/>
    </row>
    <row r="245" spans="1:10" ht="15" customHeight="1" x14ac:dyDescent="0.2">
      <c r="A245" s="152"/>
      <c r="B245" s="1644" t="str">
        <f>'Delivery Summary'!B16</f>
        <v>Sugar Bun</v>
      </c>
      <c r="C245" s="1645"/>
      <c r="D245" s="737">
        <f>'Delivery Summary'!V16</f>
        <v>0</v>
      </c>
      <c r="E245" s="737">
        <f>'Delivery Summary'!W16</f>
        <v>0</v>
      </c>
      <c r="F245" s="1621" t="str">
        <f>'Delivery Summary'!B53</f>
        <v>Fish Chinese Roll</v>
      </c>
      <c r="G245" s="1622"/>
      <c r="H245" s="737">
        <f>IF(Home!B4="5.00AM Delivery Production Programme",0,'Delivery Summary'!V53)</f>
        <v>0</v>
      </c>
      <c r="I245" s="737">
        <f>'Delivery Summary'!W53</f>
        <v>0</v>
      </c>
      <c r="J245" s="152"/>
    </row>
    <row r="246" spans="1:10" ht="15" customHeight="1" x14ac:dyDescent="0.2">
      <c r="A246" s="152"/>
      <c r="B246" s="1644" t="str">
        <f>'Delivery Summary'!B17</f>
        <v>Sugar Candy Bun</v>
      </c>
      <c r="C246" s="1645"/>
      <c r="D246" s="737">
        <f>'Delivery Summary'!V17</f>
        <v>0</v>
      </c>
      <c r="E246" s="737">
        <f>'Delivery Summary'!W17</f>
        <v>0</v>
      </c>
      <c r="F246" s="1621" t="str">
        <f>'Delivery Summary'!B54</f>
        <v>Chicken Chinese Roll</v>
      </c>
      <c r="G246" s="1622"/>
      <c r="H246" s="737">
        <f>'Delivery Summary'!V54</f>
        <v>36</v>
      </c>
      <c r="I246" s="737">
        <f>'Delivery Summary'!W54</f>
        <v>0</v>
      </c>
      <c r="J246" s="152"/>
    </row>
    <row r="247" spans="1:10" ht="15" customHeight="1" x14ac:dyDescent="0.2">
      <c r="A247" s="152"/>
      <c r="B247" s="1644" t="str">
        <f>'Delivery Summary'!B18</f>
        <v>Viyana Roll</v>
      </c>
      <c r="C247" s="1645"/>
      <c r="D247" s="737">
        <f>'Delivery Summary'!V18</f>
        <v>0</v>
      </c>
      <c r="E247" s="737">
        <f>'Delivery Summary'!W18</f>
        <v>0</v>
      </c>
      <c r="F247" s="1621" t="str">
        <f>'Delivery Summary'!B55</f>
        <v>Egg &amp; Fish Chinese Roll</v>
      </c>
      <c r="G247" s="1622"/>
      <c r="H247" s="737">
        <f>'Delivery Summary'!V55</f>
        <v>0</v>
      </c>
      <c r="I247" s="737">
        <f>'Delivery Summary'!W55</f>
        <v>0</v>
      </c>
      <c r="J247" s="152"/>
    </row>
    <row r="248" spans="1:10" ht="15" customHeight="1" x14ac:dyDescent="0.2">
      <c r="A248" s="152"/>
      <c r="B248" s="1644" t="str">
        <f>'Delivery Summary'!B19</f>
        <v>Fish Bun</v>
      </c>
      <c r="C248" s="1645"/>
      <c r="D248" s="737">
        <f>'Delivery Summary'!V19</f>
        <v>0</v>
      </c>
      <c r="E248" s="737">
        <f>'Delivery Summary'!W19</f>
        <v>0</v>
      </c>
      <c r="F248" s="1621" t="str">
        <f>'Delivery Summary'!B56</f>
        <v>Chicken Spring Roll</v>
      </c>
      <c r="G248" s="1622"/>
      <c r="H248" s="737">
        <f>'Delivery Summary'!V56</f>
        <v>28</v>
      </c>
      <c r="I248" s="737">
        <f>'Delivery Summary'!W56</f>
        <v>0</v>
      </c>
      <c r="J248" s="152"/>
    </row>
    <row r="249" spans="1:10" ht="15" customHeight="1" x14ac:dyDescent="0.2">
      <c r="A249" s="152"/>
      <c r="B249" s="1644" t="str">
        <f>'Delivery Summary'!B20</f>
        <v>Cuttlefish Bun</v>
      </c>
      <c r="C249" s="1645"/>
      <c r="D249" s="737">
        <f>'Delivery Summary'!V20</f>
        <v>0</v>
      </c>
      <c r="E249" s="737">
        <f>'Delivery Summary'!W20</f>
        <v>0</v>
      </c>
      <c r="F249" s="1621" t="str">
        <f>'Delivery Summary'!B57</f>
        <v>Prawn Savoury Roll</v>
      </c>
      <c r="G249" s="1622"/>
      <c r="H249" s="737">
        <f>'Delivery Summary'!V57</f>
        <v>72</v>
      </c>
      <c r="I249" s="737">
        <f>'Delivery Summary'!W57</f>
        <v>0</v>
      </c>
      <c r="J249" s="152"/>
    </row>
    <row r="250" spans="1:10" ht="15" customHeight="1" x14ac:dyDescent="0.2">
      <c r="A250" s="152"/>
      <c r="B250" s="1644" t="str">
        <f>'Delivery Summary'!B21</f>
        <v>Chicken Sausage Bun</v>
      </c>
      <c r="C250" s="1645"/>
      <c r="D250" s="737">
        <f>'Delivery Summary'!V21</f>
        <v>0</v>
      </c>
      <c r="E250" s="737">
        <f>'Delivery Summary'!W21</f>
        <v>0</v>
      </c>
      <c r="F250" s="1621" t="str">
        <f>'Delivery Summary'!B58</f>
        <v>Butter Bread</v>
      </c>
      <c r="G250" s="1622"/>
      <c r="H250" s="737">
        <f>'Delivery Summary'!V58</f>
        <v>0</v>
      </c>
      <c r="I250" s="737">
        <f>'Delivery Summary'!W58</f>
        <v>0</v>
      </c>
      <c r="J250" s="152"/>
    </row>
    <row r="251" spans="1:10" ht="15" customHeight="1" x14ac:dyDescent="0.2">
      <c r="A251" s="152"/>
      <c r="B251" s="1644" t="str">
        <f>'Delivery Summary'!B22</f>
        <v>Egg Bun</v>
      </c>
      <c r="C251" s="1645"/>
      <c r="D251" s="737">
        <f>'Delivery Summary'!V22</f>
        <v>0</v>
      </c>
      <c r="E251" s="737">
        <f>'Delivery Summary'!W22</f>
        <v>0</v>
      </c>
      <c r="F251" s="1621" t="str">
        <f>'Delivery Summary'!B59</f>
        <v>Thati Paan</v>
      </c>
      <c r="G251" s="1622"/>
      <c r="H251" s="737">
        <f>'Delivery Summary'!V59</f>
        <v>54</v>
      </c>
      <c r="I251" s="737">
        <f>'Delivery Summary'!W59</f>
        <v>0</v>
      </c>
      <c r="J251" s="152"/>
    </row>
    <row r="252" spans="1:10" ht="15" customHeight="1" x14ac:dyDescent="0.2">
      <c r="A252" s="152"/>
      <c r="B252" s="1644" t="str">
        <f>'Delivery Summary'!B23</f>
        <v>Omelette Bun</v>
      </c>
      <c r="C252" s="1645"/>
      <c r="D252" s="737">
        <f>'Delivery Summary'!V23</f>
        <v>0</v>
      </c>
      <c r="E252" s="737">
        <f>'Delivery Summary'!W23</f>
        <v>0</v>
      </c>
      <c r="F252" s="1621" t="str">
        <f>'Delivery Summary'!B60</f>
        <v>Chicken Pattie</v>
      </c>
      <c r="G252" s="1622"/>
      <c r="H252" s="737">
        <f>'Delivery Summary'!V60</f>
        <v>100</v>
      </c>
      <c r="I252" s="737">
        <f>'Delivery Summary'!W60</f>
        <v>0</v>
      </c>
      <c r="J252" s="152"/>
    </row>
    <row r="253" spans="1:10" ht="15" customHeight="1" x14ac:dyDescent="0.2">
      <c r="A253" s="152"/>
      <c r="B253" s="1644" t="str">
        <f>'Delivery Summary'!B24</f>
        <v>Egg Burger</v>
      </c>
      <c r="C253" s="1645"/>
      <c r="D253" s="737">
        <f>'Delivery Summary'!V24</f>
        <v>0</v>
      </c>
      <c r="E253" s="737">
        <f>'Delivery Summary'!W24</f>
        <v>0</v>
      </c>
      <c r="F253" s="1621" t="str">
        <f>'Delivery Summary'!B61</f>
        <v>Vegetable Spring Roll</v>
      </c>
      <c r="G253" s="1622"/>
      <c r="H253" s="737">
        <f>'Delivery Summary'!V61</f>
        <v>0</v>
      </c>
      <c r="I253" s="737">
        <f>'Delivery Summary'!W61</f>
        <v>0</v>
      </c>
      <c r="J253" s="152"/>
    </row>
    <row r="254" spans="1:10" ht="15" customHeight="1" x14ac:dyDescent="0.2">
      <c r="A254" s="152"/>
      <c r="B254" s="1644" t="str">
        <f>'Delivery Summary'!B25</f>
        <v>Fish Curry Bun</v>
      </c>
      <c r="C254" s="1645"/>
      <c r="D254" s="737">
        <f>'Delivery Summary'!V25</f>
        <v>100</v>
      </c>
      <c r="E254" s="737">
        <f>'Delivery Summary'!W25</f>
        <v>0</v>
      </c>
      <c r="F254" s="1621" t="str">
        <f>'Delivery Summary'!B62</f>
        <v>Vegetable Pizza</v>
      </c>
      <c r="G254" s="1622"/>
      <c r="H254" s="737">
        <f>'Delivery Summary'!V62</f>
        <v>0</v>
      </c>
      <c r="I254" s="737">
        <f>'Delivery Summary'!W62</f>
        <v>0</v>
      </c>
      <c r="J254" s="152"/>
    </row>
    <row r="255" spans="1:10" ht="15" customHeight="1" x14ac:dyDescent="0.2">
      <c r="A255" s="152"/>
      <c r="B255" s="1644" t="str">
        <f>'Delivery Summary'!B26</f>
        <v>Chicken Hot Dog</v>
      </c>
      <c r="C255" s="1645"/>
      <c r="D255" s="737">
        <f>'Delivery Summary'!V26</f>
        <v>28</v>
      </c>
      <c r="E255" s="737">
        <f>'Delivery Summary'!W26</f>
        <v>0</v>
      </c>
      <c r="F255" s="1621" t="str">
        <f>'Delivery Summary'!B63</f>
        <v>Sausage Pizza</v>
      </c>
      <c r="G255" s="1622"/>
      <c r="H255" s="737">
        <f>'Delivery Summary'!AB63</f>
        <v>0</v>
      </c>
      <c r="I255" s="737">
        <f>'Delivery Summary'!W63</f>
        <v>0</v>
      </c>
      <c r="J255" s="152"/>
    </row>
    <row r="256" spans="1:10" ht="15" customHeight="1" x14ac:dyDescent="0.2">
      <c r="A256" s="152"/>
      <c r="B256" s="1644" t="str">
        <f>'Delivery Summary'!B27</f>
        <v>Egg Boat Mini</v>
      </c>
      <c r="C256" s="1645"/>
      <c r="D256" s="737">
        <f>'Delivery Summary'!V27</f>
        <v>0</v>
      </c>
      <c r="E256" s="737">
        <f>'Delivery Summary'!W27</f>
        <v>0</v>
      </c>
      <c r="F256" s="1621" t="str">
        <f>'Delivery Summary'!B64</f>
        <v>Chicken Pizza</v>
      </c>
      <c r="G256" s="1622"/>
      <c r="H256" s="737">
        <f>'Delivery Summary'!AB64</f>
        <v>0</v>
      </c>
      <c r="I256" s="737">
        <f>'Delivery Summary'!W64</f>
        <v>0</v>
      </c>
      <c r="J256" s="152"/>
    </row>
    <row r="257" spans="1:10" ht="15" customHeight="1" x14ac:dyDescent="0.2">
      <c r="A257" s="152"/>
      <c r="B257" s="1644" t="str">
        <f>'Delivery Summary'!B28</f>
        <v>Honey Sausage Bun</v>
      </c>
      <c r="C257" s="1645"/>
      <c r="D257" s="737">
        <f>'Delivery Summary'!V28</f>
        <v>120</v>
      </c>
      <c r="E257" s="737">
        <f>'Delivery Summary'!W28</f>
        <v>0</v>
      </c>
      <c r="F257" s="1621" t="str">
        <f>'Delivery Summary'!B65</f>
        <v>Vegetable Pastry</v>
      </c>
      <c r="G257" s="1622"/>
      <c r="H257" s="737">
        <f>'Delivery Summary'!V65</f>
        <v>0</v>
      </c>
      <c r="I257" s="737">
        <f>'Delivery Summary'!W65</f>
        <v>0</v>
      </c>
      <c r="J257" s="152"/>
    </row>
    <row r="258" spans="1:10" ht="15" customHeight="1" x14ac:dyDescent="0.2">
      <c r="A258" s="152"/>
      <c r="B258" s="1644" t="str">
        <f>'Delivery Summary'!B29</f>
        <v>Cheese Chicken Curry Bun</v>
      </c>
      <c r="C258" s="1645"/>
      <c r="D258" s="737">
        <f>'Delivery Summary'!AB29</f>
        <v>76</v>
      </c>
      <c r="E258" s="737">
        <f>'Delivery Summary'!W29</f>
        <v>0</v>
      </c>
      <c r="F258" s="1621" t="str">
        <f>'Delivery Summary'!B66</f>
        <v>Fish Pastry</v>
      </c>
      <c r="G258" s="1622"/>
      <c r="H258" s="737">
        <f>'Delivery Summary'!V66</f>
        <v>0</v>
      </c>
      <c r="I258" s="737">
        <f>'Delivery Summary'!W66</f>
        <v>0</v>
      </c>
      <c r="J258" s="152"/>
    </row>
    <row r="259" spans="1:10" ht="15" customHeight="1" x14ac:dyDescent="0.2">
      <c r="A259" s="152"/>
      <c r="B259" s="1644" t="str">
        <f>'Delivery Summary'!B30</f>
        <v>Chicken Bun</v>
      </c>
      <c r="C259" s="1645"/>
      <c r="D259" s="737">
        <f>'Delivery Summary'!V30</f>
        <v>0</v>
      </c>
      <c r="E259" s="737">
        <f>'Delivery Summary'!W30</f>
        <v>0</v>
      </c>
      <c r="F259" s="1621" t="str">
        <f>'Delivery Summary'!B67</f>
        <v>Cheese Chicken Pastry</v>
      </c>
      <c r="G259" s="1622"/>
      <c r="H259" s="737">
        <f>'Delivery Summary'!V67</f>
        <v>0</v>
      </c>
      <c r="I259" s="737">
        <f>'Delivery Summary'!W67</f>
        <v>0</v>
      </c>
      <c r="J259" s="152"/>
    </row>
    <row r="260" spans="1:10" ht="15" customHeight="1" x14ac:dyDescent="0.2">
      <c r="A260" s="152"/>
      <c r="B260" s="1644" t="str">
        <f>'Delivery Summary'!B31</f>
        <v>Prawn Bun</v>
      </c>
      <c r="C260" s="1645"/>
      <c r="D260" s="737">
        <f>'Delivery Summary'!V31</f>
        <v>0</v>
      </c>
      <c r="E260" s="737">
        <f>'Delivery Summary'!W31</f>
        <v>0</v>
      </c>
      <c r="F260" s="1621" t="str">
        <f>'Delivery Summary'!B68</f>
        <v>Bacon Pastry</v>
      </c>
      <c r="G260" s="1622"/>
      <c r="H260" s="737">
        <f>'Delivery Summary'!V68</f>
        <v>110</v>
      </c>
      <c r="I260" s="737">
        <f>'Delivery Summary'!W68</f>
        <v>0</v>
      </c>
      <c r="J260" s="152"/>
    </row>
    <row r="261" spans="1:10" ht="15" customHeight="1" x14ac:dyDescent="0.2">
      <c r="A261" s="152"/>
      <c r="B261" s="1644" t="str">
        <f>'Delivery Summary'!B32</f>
        <v>Viyana Roll Mini</v>
      </c>
      <c r="C261" s="1645"/>
      <c r="D261" s="737">
        <f>'Delivery Summary'!V32</f>
        <v>58</v>
      </c>
      <c r="E261" s="737">
        <f>'Delivery Summary'!W32</f>
        <v>0</v>
      </c>
      <c r="F261" s="1621" t="str">
        <f>'Delivery Summary'!B69</f>
        <v>Chicken Sausage Pastry</v>
      </c>
      <c r="G261" s="1622"/>
      <c r="H261" s="737">
        <f>'Delivery Summary'!V69</f>
        <v>0</v>
      </c>
      <c r="I261" s="737">
        <f>'Delivery Summary'!W69</f>
        <v>0</v>
      </c>
      <c r="J261" s="152"/>
    </row>
    <row r="262" spans="1:10" ht="15" customHeight="1" x14ac:dyDescent="0.2">
      <c r="A262" s="152"/>
      <c r="B262" s="1644" t="str">
        <f>'Delivery Summary'!B33</f>
        <v>Chicken Burger Mini</v>
      </c>
      <c r="C262" s="1645"/>
      <c r="D262" s="737">
        <v>0</v>
      </c>
      <c r="E262" s="737">
        <f>'Delivery Summary'!W33</f>
        <v>80</v>
      </c>
      <c r="F262" s="1621" t="str">
        <f>'Delivery Summary'!B70</f>
        <v>Seafood Pie</v>
      </c>
      <c r="G262" s="1622"/>
      <c r="H262" s="737">
        <f>'Delivery Summary'!V70</f>
        <v>48</v>
      </c>
      <c r="I262" s="737">
        <f>'Delivery Summary'!W70</f>
        <v>0</v>
      </c>
      <c r="J262" s="152"/>
    </row>
    <row r="263" spans="1:10" ht="15" customHeight="1" x14ac:dyDescent="0.2">
      <c r="A263" s="152"/>
      <c r="B263" s="1644" t="str">
        <f>'Delivery Summary'!B34</f>
        <v>Vegetable Burger Mini</v>
      </c>
      <c r="C263" s="1645"/>
      <c r="D263" s="737">
        <v>0</v>
      </c>
      <c r="E263" s="737">
        <f>'Delivery Summary'!W34</f>
        <v>0</v>
      </c>
      <c r="F263" s="1621" t="str">
        <f>'Delivery Summary'!B71</f>
        <v>Chicken Pie</v>
      </c>
      <c r="G263" s="1622"/>
      <c r="H263" s="737">
        <f>'Delivery Summary'!V71</f>
        <v>235</v>
      </c>
      <c r="I263" s="737">
        <f>'Delivery Summary'!W71</f>
        <v>0</v>
      </c>
      <c r="J263" s="152"/>
    </row>
    <row r="264" spans="1:10" ht="15" customHeight="1" x14ac:dyDescent="0.2">
      <c r="A264" s="152"/>
      <c r="B264" s="1644" t="str">
        <f>'Delivery Summary'!B35</f>
        <v>Egg Sandwich</v>
      </c>
      <c r="C264" s="1645"/>
      <c r="D264" s="737">
        <f>'Delivery Summary'!AB35</f>
        <v>0</v>
      </c>
      <c r="E264" s="737">
        <f>'Delivery Summary'!W35</f>
        <v>0</v>
      </c>
      <c r="F264" s="1621" t="str">
        <f>'Delivery Summary'!B72</f>
        <v>Egg Plain Rotty</v>
      </c>
      <c r="G264" s="1622"/>
      <c r="H264" s="737">
        <f>'Delivery Summary'!V72</f>
        <v>185</v>
      </c>
      <c r="I264" s="737">
        <f>'Delivery Summary'!W72</f>
        <v>0</v>
      </c>
      <c r="J264" s="152"/>
    </row>
    <row r="265" spans="1:10" ht="15" customHeight="1" x14ac:dyDescent="0.2">
      <c r="A265" s="152"/>
      <c r="B265" s="1644" t="str">
        <f>'Delivery Summary'!B36</f>
        <v>Fish Sandwich</v>
      </c>
      <c r="C265" s="1645"/>
      <c r="D265" s="737">
        <f>'Delivery Summary'!AB36</f>
        <v>24</v>
      </c>
      <c r="E265" s="737">
        <f>'Delivery Summary'!W36</f>
        <v>0</v>
      </c>
      <c r="F265" s="1621" t="str">
        <f>'Delivery Summary'!B73</f>
        <v>Vegetable Rotty</v>
      </c>
      <c r="G265" s="1622"/>
      <c r="H265" s="737">
        <f>'Delivery Summary'!V73</f>
        <v>180</v>
      </c>
      <c r="I265" s="737">
        <f>'Delivery Summary'!W73</f>
        <v>0</v>
      </c>
      <c r="J265" s="152"/>
    </row>
    <row r="266" spans="1:10" ht="15" customHeight="1" x14ac:dyDescent="0.2">
      <c r="A266" s="152"/>
      <c r="B266" s="1644" t="str">
        <f>'Delivery Summary'!B37</f>
        <v>Club Sandwich</v>
      </c>
      <c r="C266" s="1645"/>
      <c r="D266" s="737">
        <f>'Delivery Summary'!AB37</f>
        <v>174</v>
      </c>
      <c r="E266" s="737">
        <f>'Delivery Summary'!W37</f>
        <v>0</v>
      </c>
      <c r="F266" s="1621" t="str">
        <f>'Delivery Summary'!B74</f>
        <v>Fish Rotty</v>
      </c>
      <c r="G266" s="1622"/>
      <c r="H266" s="737">
        <f>'Delivery Summary'!V74</f>
        <v>0</v>
      </c>
      <c r="I266" s="737">
        <f>'Delivery Summary'!W74</f>
        <v>0</v>
      </c>
      <c r="J266" s="152"/>
    </row>
    <row r="267" spans="1:10" ht="15" customHeight="1" x14ac:dyDescent="0.2">
      <c r="A267" s="152"/>
      <c r="B267" s="1644" t="str">
        <f>'Delivery Summary'!B38</f>
        <v>Vegetable Sandwich</v>
      </c>
      <c r="C267" s="1645"/>
      <c r="D267" s="737">
        <f>'Delivery Summary'!AB38</f>
        <v>0</v>
      </c>
      <c r="E267" s="737">
        <f>'Delivery Summary'!W38</f>
        <v>0</v>
      </c>
      <c r="F267" s="1621" t="str">
        <f>'Delivery Summary'!B75</f>
        <v>Chicken Rotty</v>
      </c>
      <c r="G267" s="1622"/>
      <c r="H267" s="737">
        <f>'Delivery Summary'!V75</f>
        <v>0</v>
      </c>
      <c r="I267" s="737">
        <f>'Delivery Summary'!W75</f>
        <v>0</v>
      </c>
      <c r="J267" s="152"/>
    </row>
    <row r="268" spans="1:10" ht="15" customHeight="1" thickBot="1" x14ac:dyDescent="0.25">
      <c r="A268" s="152"/>
      <c r="B268" s="1644" t="str">
        <f>'Delivery Summary'!B39</f>
        <v>Cheese Sandwich</v>
      </c>
      <c r="C268" s="1645"/>
      <c r="D268" s="737">
        <f>'Delivery Summary'!AB39</f>
        <v>100</v>
      </c>
      <c r="E268" s="737">
        <f>'Delivery Summary'!W39</f>
        <v>0</v>
      </c>
      <c r="F268" s="1619" t="str">
        <f>'Delivery Summary'!B76</f>
        <v>Roast Bread with Seeni Sambol</v>
      </c>
      <c r="G268" s="1620"/>
      <c r="H268" s="738">
        <f>'Delivery Summary'!V76</f>
        <v>0</v>
      </c>
      <c r="I268" s="738">
        <f>'Delivery Summary'!W76</f>
        <v>0</v>
      </c>
      <c r="J268" s="152"/>
    </row>
    <row r="269" spans="1:10" ht="15" customHeight="1" x14ac:dyDescent="0.25">
      <c r="A269" s="152"/>
      <c r="B269" s="1644" t="str">
        <f>'Delivery Summary'!B40</f>
        <v>Tomato &amp; Cheese Sandwich</v>
      </c>
      <c r="C269" s="1645"/>
      <c r="D269" s="737">
        <f>'Delivery Summary'!AB40</f>
        <v>170</v>
      </c>
      <c r="E269" s="737">
        <f>'Delivery Summary'!W40</f>
        <v>0</v>
      </c>
      <c r="F269" s="1648" t="s">
        <v>483</v>
      </c>
      <c r="G269" s="1649"/>
      <c r="H269" s="1773">
        <v>44754</v>
      </c>
      <c r="I269" s="1774"/>
      <c r="J269" s="152"/>
    </row>
    <row r="270" spans="1:10" ht="15" customHeight="1" x14ac:dyDescent="0.25">
      <c r="A270" s="152"/>
      <c r="B270" s="1644" t="str">
        <f>'Delivery Summary'!B41</f>
        <v>Ham &amp; Cheese Sandwich</v>
      </c>
      <c r="C270" s="1645"/>
      <c r="D270" s="737">
        <f>'Delivery Summary'!AB41</f>
        <v>52</v>
      </c>
      <c r="E270" s="737">
        <f>'Delivery Summary'!W41</f>
        <v>0</v>
      </c>
      <c r="F270" s="1646" t="s">
        <v>273</v>
      </c>
      <c r="G270" s="1647"/>
      <c r="H270" s="1775" t="s">
        <v>275</v>
      </c>
      <c r="I270" s="1776"/>
      <c r="J270" s="152"/>
    </row>
    <row r="271" spans="1:10" ht="15" customHeight="1" x14ac:dyDescent="0.25">
      <c r="A271" s="152"/>
      <c r="B271" s="1644" t="str">
        <f>'Delivery Summary'!B42</f>
        <v>Bread Toast</v>
      </c>
      <c r="C271" s="1645"/>
      <c r="D271" s="737">
        <f>'Delivery Summary'!AB42</f>
        <v>0</v>
      </c>
      <c r="E271" s="737">
        <f>'Delivery Summary'!W42</f>
        <v>0</v>
      </c>
      <c r="F271" s="1646"/>
      <c r="G271" s="1647"/>
      <c r="H271" s="1777"/>
      <c r="I271" s="1778"/>
      <c r="J271" s="152"/>
    </row>
    <row r="272" spans="1:10" ht="15" customHeight="1" thickBot="1" x14ac:dyDescent="0.3">
      <c r="A272" s="152"/>
      <c r="B272" s="1617" t="str">
        <f>'Delivery Summary'!B43</f>
        <v>Chicken Sandwich</v>
      </c>
      <c r="C272" s="1618"/>
      <c r="D272" s="738">
        <f>'Delivery Summary'!AB43</f>
        <v>0</v>
      </c>
      <c r="E272" s="738">
        <f>'Delivery Summary'!W43</f>
        <v>0</v>
      </c>
      <c r="F272" s="1781"/>
      <c r="G272" s="1782"/>
      <c r="H272" s="1779"/>
      <c r="I272" s="1780"/>
      <c r="J272" s="152"/>
    </row>
    <row r="273" spans="1:10" ht="24.95" customHeight="1" thickBot="1" x14ac:dyDescent="0.3">
      <c r="A273" s="152"/>
      <c r="B273" s="999" t="s">
        <v>602</v>
      </c>
      <c r="C273" s="1001"/>
      <c r="D273" s="974"/>
      <c r="E273" s="1638" t="s">
        <v>571</v>
      </c>
      <c r="F273" s="1639"/>
      <c r="G273" s="1639"/>
      <c r="H273" s="1640"/>
      <c r="I273" s="975"/>
      <c r="J273" s="152"/>
    </row>
    <row r="274" spans="1:10" ht="24.95" customHeight="1" thickBot="1" x14ac:dyDescent="0.3">
      <c r="A274" s="152"/>
      <c r="B274" s="999" t="s">
        <v>603</v>
      </c>
      <c r="C274" s="1001"/>
      <c r="D274" s="974"/>
      <c r="E274" s="1641"/>
      <c r="F274" s="1642"/>
      <c r="G274" s="1642"/>
      <c r="H274" s="1643"/>
      <c r="I274" s="975"/>
      <c r="J274" s="245"/>
    </row>
    <row r="275" spans="1:10" ht="24.95" customHeight="1" thickBot="1" x14ac:dyDescent="0.3">
      <c r="A275" s="152"/>
      <c r="B275" s="1000" t="s">
        <v>588</v>
      </c>
      <c r="C275" s="1002"/>
      <c r="D275" s="974"/>
      <c r="E275" s="1636"/>
      <c r="F275" s="1637"/>
      <c r="G275" s="973"/>
      <c r="H275" s="976"/>
      <c r="I275" s="975"/>
      <c r="J275" s="152"/>
    </row>
    <row r="276" spans="1:10" ht="24.95" customHeight="1" thickBot="1" x14ac:dyDescent="0.3">
      <c r="A276" s="152"/>
      <c r="B276" s="1000" t="s">
        <v>629</v>
      </c>
      <c r="C276" s="1003"/>
      <c r="D276" s="974"/>
      <c r="E276" s="1634" t="s">
        <v>572</v>
      </c>
      <c r="F276" s="1635"/>
      <c r="H276" s="978" t="s">
        <v>573</v>
      </c>
      <c r="I276" s="975"/>
      <c r="J276" s="152"/>
    </row>
    <row r="277" spans="1:10" ht="24.95" customHeight="1" thickBot="1" x14ac:dyDescent="0.3">
      <c r="A277" s="152"/>
      <c r="B277" s="1000" t="s">
        <v>679</v>
      </c>
      <c r="C277" s="1003"/>
      <c r="D277" s="974"/>
      <c r="E277" s="977"/>
      <c r="F277" s="1662" t="s">
        <v>574</v>
      </c>
      <c r="G277" s="1662"/>
      <c r="H277" s="972"/>
      <c r="I277" s="975"/>
      <c r="J277" s="152"/>
    </row>
    <row r="278" spans="1:10" ht="24.95" customHeight="1" thickBot="1" x14ac:dyDescent="0.3">
      <c r="A278" s="152"/>
      <c r="B278" s="1000" t="s">
        <v>758</v>
      </c>
      <c r="C278" s="1003"/>
      <c r="D278" s="974"/>
      <c r="E278" s="1602" t="s">
        <v>592</v>
      </c>
      <c r="F278" s="1602"/>
      <c r="G278" s="1602"/>
      <c r="H278" s="1661" t="s">
        <v>706</v>
      </c>
      <c r="I278" s="1661"/>
      <c r="J278" s="152"/>
    </row>
    <row r="279" spans="1:10" ht="24.95" customHeight="1" thickBot="1" x14ac:dyDescent="0.3">
      <c r="A279" s="152"/>
      <c r="B279" s="1000" t="s">
        <v>762</v>
      </c>
      <c r="C279" s="1003"/>
      <c r="D279" s="974"/>
      <c r="E279" s="1579" t="s">
        <v>704</v>
      </c>
      <c r="F279" s="1580"/>
      <c r="G279" s="1581"/>
      <c r="H279" s="1002"/>
      <c r="I279" s="975"/>
      <c r="J279" s="152"/>
    </row>
    <row r="280" spans="1:10" ht="24.95" customHeight="1" thickBot="1" x14ac:dyDescent="0.25">
      <c r="A280" s="152"/>
      <c r="B280" s="1229" t="s">
        <v>589</v>
      </c>
      <c r="C280" s="1230"/>
      <c r="D280" s="974"/>
      <c r="E280" s="1579" t="s">
        <v>705</v>
      </c>
      <c r="F280" s="1580"/>
      <c r="G280" s="1581"/>
      <c r="H280" s="1230"/>
      <c r="I280" s="1"/>
      <c r="J280" s="152"/>
    </row>
    <row r="281" spans="1:10" ht="15" customHeight="1" thickBot="1" x14ac:dyDescent="0.25">
      <c r="A281" s="152"/>
      <c r="B281" s="152"/>
      <c r="C281" s="152"/>
      <c r="D281" s="152"/>
      <c r="E281" s="159"/>
      <c r="F281" s="152"/>
      <c r="G281" s="152"/>
      <c r="H281" s="152"/>
      <c r="I281" s="152"/>
      <c r="J281" s="152"/>
    </row>
    <row r="282" spans="1:10" ht="15.75" customHeight="1" x14ac:dyDescent="0.2">
      <c r="A282" s="152"/>
      <c r="B282" s="1561">
        <f ca="1">+'Delivery Summary'!B4</f>
        <v>46123</v>
      </c>
      <c r="C282" s="1562"/>
      <c r="D282" s="1562"/>
      <c r="E282" s="548"/>
      <c r="F282" s="548"/>
      <c r="G282" s="654"/>
      <c r="H282" s="548"/>
      <c r="I282" s="549"/>
      <c r="J282" s="152"/>
    </row>
    <row r="283" spans="1:10" ht="22.5" x14ac:dyDescent="0.3">
      <c r="A283" s="152"/>
      <c r="B283" s="44" t="s">
        <v>600</v>
      </c>
      <c r="C283" s="1198"/>
      <c r="D283" s="1565" t="s">
        <v>272</v>
      </c>
      <c r="E283" s="1565"/>
      <c r="F283" s="1565"/>
      <c r="G283" s="1190">
        <f ca="1">TODAY()</f>
        <v>46122</v>
      </c>
      <c r="H283" s="1191" t="s">
        <v>274</v>
      </c>
      <c r="I283" s="46"/>
      <c r="J283" s="152"/>
    </row>
    <row r="284" spans="1:10" ht="15" customHeight="1" thickBot="1" x14ac:dyDescent="0.25">
      <c r="A284" s="152"/>
      <c r="B284" s="53"/>
      <c r="C284" s="41"/>
      <c r="D284" s="1566" t="s">
        <v>273</v>
      </c>
      <c r="E284" s="1566"/>
      <c r="F284" s="1566"/>
      <c r="G284" s="261">
        <f ca="1">TODAY()+1</f>
        <v>46123</v>
      </c>
      <c r="H284" s="404" t="s">
        <v>275</v>
      </c>
      <c r="I284" s="57"/>
      <c r="J284" s="152"/>
    </row>
    <row r="285" spans="1:10" ht="17.100000000000001" customHeight="1" thickBot="1" x14ac:dyDescent="0.25">
      <c r="A285" s="152"/>
      <c r="B285" s="47"/>
      <c r="I285" s="46"/>
      <c r="J285" s="160"/>
    </row>
    <row r="286" spans="1:10" ht="24.95" customHeight="1" thickBot="1" x14ac:dyDescent="0.25">
      <c r="A286" s="152"/>
      <c r="B286" s="1596" t="s">
        <v>21</v>
      </c>
      <c r="C286" s="1597"/>
      <c r="D286" s="1597"/>
      <c r="E286" s="1598"/>
      <c r="F286" s="1596" t="s">
        <v>479</v>
      </c>
      <c r="G286" s="1597"/>
      <c r="H286" s="1597"/>
      <c r="I286" s="1598"/>
      <c r="J286" s="152"/>
    </row>
    <row r="287" spans="1:10" ht="20.100000000000001" customHeight="1" x14ac:dyDescent="0.2">
      <c r="A287" s="152"/>
      <c r="B287" s="1599" t="s">
        <v>176</v>
      </c>
      <c r="C287" s="1600"/>
      <c r="D287" s="1600"/>
      <c r="E287" s="1601"/>
      <c r="F287" s="1599" t="s">
        <v>709</v>
      </c>
      <c r="G287" s="1600"/>
      <c r="H287" s="1600"/>
      <c r="I287" s="1601"/>
      <c r="J287" s="152"/>
    </row>
    <row r="288" spans="1:10" ht="17.100000000000001" customHeight="1" x14ac:dyDescent="0.2">
      <c r="A288" s="152"/>
      <c r="B288" s="47" t="s">
        <v>23</v>
      </c>
      <c r="D288" s="1238">
        <f>'Plain Roll Section'!D6+'Plain Roll Section'!D38</f>
        <v>0</v>
      </c>
      <c r="E288" s="51" t="s">
        <v>92</v>
      </c>
      <c r="F288" s="47" t="s">
        <v>5</v>
      </c>
      <c r="H288" s="1238">
        <f>'Plain Roll Section'!H19</f>
        <v>87</v>
      </c>
      <c r="I288" s="51" t="s">
        <v>1</v>
      </c>
      <c r="J288" s="152"/>
    </row>
    <row r="289" spans="1:10" ht="17.100000000000001" customHeight="1" x14ac:dyDescent="0.2">
      <c r="A289" s="152"/>
      <c r="B289" s="47" t="s">
        <v>43</v>
      </c>
      <c r="D289" s="1238">
        <f>'Plain Roll Section'!E6+'Plain Roll Section'!E38</f>
        <v>0</v>
      </c>
      <c r="E289" s="51" t="s">
        <v>92</v>
      </c>
      <c r="F289" s="47" t="s">
        <v>481</v>
      </c>
      <c r="H289" s="1238">
        <f>'Plain Roll Section'!M19</f>
        <v>87</v>
      </c>
      <c r="I289" s="51" t="s">
        <v>92</v>
      </c>
      <c r="J289" s="152"/>
    </row>
    <row r="290" spans="1:10" ht="17.100000000000001" customHeight="1" x14ac:dyDescent="0.2">
      <c r="A290" s="152"/>
      <c r="B290" s="47" t="s">
        <v>28</v>
      </c>
      <c r="D290" s="1238">
        <f>'Plain Roll Section'!F6+'Plain Roll Section'!F38</f>
        <v>0</v>
      </c>
      <c r="E290" s="51" t="s">
        <v>92</v>
      </c>
      <c r="F290" s="47" t="s">
        <v>554</v>
      </c>
      <c r="H290" s="1238">
        <f>'Plain Roll Section'!N19</f>
        <v>2610</v>
      </c>
      <c r="I290" s="51" t="s">
        <v>92</v>
      </c>
      <c r="J290" s="152"/>
    </row>
    <row r="291" spans="1:10" ht="17.100000000000001" customHeight="1" x14ac:dyDescent="0.2">
      <c r="A291" s="152"/>
      <c r="B291" s="1169" t="s">
        <v>60</v>
      </c>
      <c r="C291" s="1157"/>
      <c r="D291" s="1158">
        <f>'Plain Roll Section'!AM6+'Plain Roll Section'!AM38</f>
        <v>0</v>
      </c>
      <c r="E291" s="1203" t="s">
        <v>92</v>
      </c>
      <c r="F291" s="47" t="s">
        <v>84</v>
      </c>
      <c r="H291" s="1238">
        <f>'Plain Roll Section'!O19</f>
        <v>3480</v>
      </c>
      <c r="I291" s="51" t="s">
        <v>92</v>
      </c>
      <c r="J291" s="152"/>
    </row>
    <row r="292" spans="1:10" ht="20.100000000000001" customHeight="1" x14ac:dyDescent="0.2">
      <c r="A292" s="152"/>
      <c r="B292" s="1606" t="s">
        <v>601</v>
      </c>
      <c r="C292" s="1607"/>
      <c r="D292" s="1607"/>
      <c r="E292" s="1608"/>
      <c r="F292" s="283" t="s">
        <v>710</v>
      </c>
      <c r="G292" s="262"/>
      <c r="H292" s="1246">
        <f>'Plain Roll Section'!U19</f>
        <v>87</v>
      </c>
      <c r="I292" s="51" t="s">
        <v>1</v>
      </c>
      <c r="J292" s="152"/>
    </row>
    <row r="293" spans="1:10" ht="17.100000000000001" customHeight="1" x14ac:dyDescent="0.3">
      <c r="A293" s="152"/>
      <c r="B293" s="47" t="s">
        <v>46</v>
      </c>
      <c r="C293" s="138"/>
      <c r="D293" s="55">
        <f>'Plain Roll Section'!T6+'Plain Roll Section'!T38</f>
        <v>0</v>
      </c>
      <c r="E293" s="51" t="s">
        <v>92</v>
      </c>
      <c r="F293" s="47" t="s">
        <v>27</v>
      </c>
      <c r="H293" s="1238">
        <f>'Plain Roll Section'!AA19</f>
        <v>3480</v>
      </c>
      <c r="I293" s="51" t="s">
        <v>92</v>
      </c>
      <c r="J293" s="152"/>
    </row>
    <row r="294" spans="1:10" ht="17.100000000000001" customHeight="1" x14ac:dyDescent="0.2">
      <c r="A294" s="152"/>
      <c r="B294" s="47" t="s">
        <v>26</v>
      </c>
      <c r="D294" s="55">
        <f>'Plain Roll Section'!Z6+'Plain Roll Section'!Z38</f>
        <v>0</v>
      </c>
      <c r="E294" s="51" t="s">
        <v>92</v>
      </c>
      <c r="F294" s="47" t="s">
        <v>335</v>
      </c>
      <c r="H294" s="1238">
        <f>'Plain Roll Section'!AC19</f>
        <v>3480</v>
      </c>
      <c r="I294" s="51" t="s">
        <v>92</v>
      </c>
      <c r="J294" s="152"/>
    </row>
    <row r="295" spans="1:10" ht="17.100000000000001" customHeight="1" x14ac:dyDescent="0.2">
      <c r="A295" s="152"/>
      <c r="B295" s="47" t="s">
        <v>27</v>
      </c>
      <c r="D295" s="1238">
        <f>'Plain Roll Section'!AA6+'Plain Roll Section'!AA38</f>
        <v>0</v>
      </c>
      <c r="E295" s="51" t="s">
        <v>92</v>
      </c>
      <c r="F295" s="47" t="s">
        <v>734</v>
      </c>
      <c r="H295" s="1238">
        <f>'Plain Roll Section'!BH19</f>
        <v>4350</v>
      </c>
      <c r="I295" s="51" t="s">
        <v>92</v>
      </c>
      <c r="J295" s="152"/>
    </row>
    <row r="296" spans="1:10" ht="17.100000000000001" customHeight="1" x14ac:dyDescent="0.2">
      <c r="A296" s="152"/>
      <c r="B296" s="47" t="s">
        <v>335</v>
      </c>
      <c r="D296" s="1238">
        <f>'Plain Roll Section'!AC6+'Plain Roll Section'!AC38</f>
        <v>0</v>
      </c>
      <c r="E296" s="51" t="s">
        <v>92</v>
      </c>
      <c r="F296" s="47" t="s">
        <v>374</v>
      </c>
      <c r="H296" s="1238">
        <f>'Plain Roll Section'!BA19</f>
        <v>870</v>
      </c>
      <c r="I296" s="51" t="s">
        <v>92</v>
      </c>
      <c r="J296" s="152"/>
    </row>
    <row r="297" spans="1:10" ht="17.100000000000001" customHeight="1" x14ac:dyDescent="0.2">
      <c r="A297" s="152"/>
      <c r="B297" s="47" t="s">
        <v>83</v>
      </c>
      <c r="D297" s="1238">
        <f>'Plain Roll Section'!AP6+'Plain Roll Section'!AP38</f>
        <v>0</v>
      </c>
      <c r="E297" s="51" t="s">
        <v>92</v>
      </c>
      <c r="F297" s="47" t="s">
        <v>223</v>
      </c>
      <c r="H297" s="1238">
        <f>'Plain Roll Section'!AI19</f>
        <v>174</v>
      </c>
      <c r="I297" s="51" t="s">
        <v>1</v>
      </c>
      <c r="J297" s="152"/>
    </row>
    <row r="298" spans="1:10" ht="17.100000000000001" customHeight="1" thickBot="1" x14ac:dyDescent="0.25">
      <c r="A298" s="152"/>
      <c r="B298" s="53" t="s">
        <v>455</v>
      </c>
      <c r="C298" s="41"/>
      <c r="D298" s="555">
        <f>'Plain Roll Section'!BE6+'Plain Roll Section'!BE38</f>
        <v>0</v>
      </c>
      <c r="E298" s="64" t="s">
        <v>92</v>
      </c>
      <c r="F298" s="53" t="s">
        <v>781</v>
      </c>
      <c r="G298" s="41"/>
      <c r="H298" s="1247">
        <f>'Plain Roll Section'!BC19</f>
        <v>174</v>
      </c>
      <c r="I298" s="64" t="s">
        <v>1</v>
      </c>
      <c r="J298" s="152"/>
    </row>
    <row r="299" spans="1:10" ht="17.100000000000001" customHeight="1" thickBot="1" x14ac:dyDescent="0.25">
      <c r="A299" s="152"/>
      <c r="B299" s="47"/>
      <c r="D299" s="55"/>
      <c r="I299" s="46"/>
      <c r="J299" s="152"/>
    </row>
    <row r="300" spans="1:10" ht="24.95" customHeight="1" thickBot="1" x14ac:dyDescent="0.25">
      <c r="A300" s="152"/>
      <c r="B300" s="1596" t="s">
        <v>33</v>
      </c>
      <c r="C300" s="1597"/>
      <c r="D300" s="1597"/>
      <c r="E300" s="1598"/>
      <c r="F300" s="1663" t="s">
        <v>167</v>
      </c>
      <c r="G300" s="1664"/>
      <c r="H300" s="1248">
        <f>IF(Calculation!B85&lt;=0,0,Calculation!D85)</f>
        <v>70.714285714285708</v>
      </c>
      <c r="I300" s="1249" t="s">
        <v>1</v>
      </c>
      <c r="J300" s="152"/>
    </row>
    <row r="301" spans="1:10" ht="17.100000000000001" customHeight="1" x14ac:dyDescent="0.2">
      <c r="A301" s="152"/>
      <c r="B301" s="1148" t="s">
        <v>176</v>
      </c>
      <c r="C301" s="1149"/>
      <c r="D301" s="1149"/>
      <c r="E301" s="1150"/>
      <c r="H301" s="2"/>
      <c r="I301" s="46"/>
      <c r="J301" s="160"/>
    </row>
    <row r="302" spans="1:10" ht="17.100000000000001" customHeight="1" x14ac:dyDescent="0.2">
      <c r="A302" s="152"/>
      <c r="B302" s="47" t="s">
        <v>23</v>
      </c>
      <c r="D302" s="1238">
        <f>'Plain Roll Section'!D8+'Plain Roll Section'!D40</f>
        <v>0</v>
      </c>
      <c r="E302" s="51" t="s">
        <v>92</v>
      </c>
      <c r="H302" s="853"/>
      <c r="I302" s="54"/>
      <c r="J302" s="152"/>
    </row>
    <row r="303" spans="1:10" ht="17.100000000000001" customHeight="1" x14ac:dyDescent="0.2">
      <c r="A303" s="152"/>
      <c r="B303" s="47" t="s">
        <v>43</v>
      </c>
      <c r="D303" s="1238">
        <f>'Plain Roll Section'!E8+'Plain Roll Section'!E40</f>
        <v>0</v>
      </c>
      <c r="E303" s="51" t="s">
        <v>92</v>
      </c>
      <c r="H303" s="853"/>
      <c r="I303" s="54"/>
      <c r="J303" s="152"/>
    </row>
    <row r="304" spans="1:10" ht="17.100000000000001" customHeight="1" x14ac:dyDescent="0.2">
      <c r="A304" s="152"/>
      <c r="B304" s="47" t="s">
        <v>28</v>
      </c>
      <c r="D304" s="1238">
        <f>'Plain Roll Section'!F8+'Plain Roll Section'!F40</f>
        <v>0</v>
      </c>
      <c r="E304" s="51" t="s">
        <v>92</v>
      </c>
      <c r="H304" s="853"/>
      <c r="I304" s="54"/>
      <c r="J304" s="152"/>
    </row>
    <row r="305" spans="1:10" ht="17.100000000000001" customHeight="1" thickBot="1" x14ac:dyDescent="0.25">
      <c r="A305" s="152"/>
      <c r="B305" s="1169" t="s">
        <v>60</v>
      </c>
      <c r="C305" s="1157"/>
      <c r="D305" s="1158">
        <f>'Plain Roll Section'!AM8+'Plain Roll Section'!AM40</f>
        <v>0</v>
      </c>
      <c r="E305" s="1203" t="s">
        <v>92</v>
      </c>
      <c r="H305" s="853"/>
      <c r="I305" s="54"/>
      <c r="J305" s="152"/>
    </row>
    <row r="306" spans="1:10" ht="20.100000000000001" customHeight="1" thickBot="1" x14ac:dyDescent="0.25">
      <c r="A306" s="152"/>
      <c r="B306" s="1200" t="s">
        <v>601</v>
      </c>
      <c r="C306" s="1201"/>
      <c r="D306" s="1201"/>
      <c r="E306" s="1202"/>
      <c r="F306" s="1596" t="s">
        <v>152</v>
      </c>
      <c r="G306" s="1597"/>
      <c r="H306" s="1597"/>
      <c r="I306" s="1598"/>
      <c r="J306" s="152"/>
    </row>
    <row r="307" spans="1:10" ht="17.100000000000001" customHeight="1" x14ac:dyDescent="0.3">
      <c r="A307" s="152"/>
      <c r="B307" s="47" t="s">
        <v>46</v>
      </c>
      <c r="C307" s="138"/>
      <c r="D307" s="55">
        <f>'Plain Roll Section'!T8+'Plain Roll Section'!T40</f>
        <v>0</v>
      </c>
      <c r="E307" s="51" t="s">
        <v>92</v>
      </c>
      <c r="F307" s="1599" t="s">
        <v>709</v>
      </c>
      <c r="G307" s="1600"/>
      <c r="H307" s="1600"/>
      <c r="I307" s="1601"/>
      <c r="J307" s="152"/>
    </row>
    <row r="308" spans="1:10" ht="17.100000000000001" customHeight="1" x14ac:dyDescent="0.2">
      <c r="A308" s="152"/>
      <c r="B308" s="47" t="s">
        <v>26</v>
      </c>
      <c r="D308" s="55">
        <f>'Plain Roll Section'!Z8+'Plain Roll Section'!Z40</f>
        <v>0</v>
      </c>
      <c r="E308" s="51" t="s">
        <v>92</v>
      </c>
      <c r="F308" s="47" t="s">
        <v>554</v>
      </c>
      <c r="H308" s="1238">
        <f>'Plain Roll Section'!N49</f>
        <v>0</v>
      </c>
      <c r="I308" s="51" t="s">
        <v>92</v>
      </c>
      <c r="J308" s="152"/>
    </row>
    <row r="309" spans="1:10" ht="17.100000000000001" customHeight="1" x14ac:dyDescent="0.2">
      <c r="A309" s="152"/>
      <c r="B309" s="47" t="s">
        <v>27</v>
      </c>
      <c r="D309" s="1238">
        <f>'Plain Roll Section'!AA8+'Plain Roll Section'!AA40</f>
        <v>0</v>
      </c>
      <c r="E309" s="51" t="s">
        <v>92</v>
      </c>
      <c r="F309" s="47" t="s">
        <v>14</v>
      </c>
      <c r="H309" s="1238">
        <f>'Plain Roll Section'!X49</f>
        <v>0</v>
      </c>
      <c r="I309" s="51" t="s">
        <v>92</v>
      </c>
      <c r="J309" s="152"/>
    </row>
    <row r="310" spans="1:10" ht="17.100000000000001" customHeight="1" x14ac:dyDescent="0.2">
      <c r="A310" s="152"/>
      <c r="B310" s="47" t="s">
        <v>335</v>
      </c>
      <c r="D310" s="1238">
        <f>'Plain Roll Section'!AC8+'Plain Roll Section'!AC40</f>
        <v>0</v>
      </c>
      <c r="E310" s="51" t="s">
        <v>92</v>
      </c>
      <c r="F310" s="47" t="s">
        <v>150</v>
      </c>
      <c r="H310" s="1238">
        <f>'Plain Roll Section'!AB49</f>
        <v>0</v>
      </c>
      <c r="I310" s="51" t="s">
        <v>92</v>
      </c>
      <c r="J310" s="152"/>
    </row>
    <row r="311" spans="1:10" ht="17.100000000000001" customHeight="1" x14ac:dyDescent="0.2">
      <c r="A311" s="152"/>
      <c r="B311" s="47" t="s">
        <v>83</v>
      </c>
      <c r="D311" s="1238">
        <f>'Plain Roll Section'!AP8+'Plain Roll Section'!AP40</f>
        <v>0</v>
      </c>
      <c r="E311" s="51" t="s">
        <v>92</v>
      </c>
      <c r="F311" s="47" t="s">
        <v>734</v>
      </c>
      <c r="H311" s="1238">
        <f>'Plain Roll Section'!BH49</f>
        <v>0</v>
      </c>
      <c r="I311" s="51" t="s">
        <v>92</v>
      </c>
      <c r="J311" s="152"/>
    </row>
    <row r="312" spans="1:10" ht="17.100000000000001" customHeight="1" x14ac:dyDescent="0.2">
      <c r="A312" s="152"/>
      <c r="B312" s="47" t="s">
        <v>455</v>
      </c>
      <c r="D312" s="55">
        <f>'Plain Roll Section'!BE8+'Plain Roll Section'!BE40</f>
        <v>0</v>
      </c>
      <c r="E312" s="51" t="s">
        <v>92</v>
      </c>
      <c r="F312" s="47"/>
      <c r="I312" s="46"/>
      <c r="J312" s="152"/>
    </row>
    <row r="313" spans="1:10" ht="17.100000000000001" customHeight="1" x14ac:dyDescent="0.2">
      <c r="A313" s="152"/>
      <c r="B313" s="47" t="s">
        <v>44</v>
      </c>
      <c r="D313" s="55">
        <f>'Plain Roll Section'!K8+'Plain Roll Section'!K40</f>
        <v>0</v>
      </c>
      <c r="E313" s="51" t="s">
        <v>92</v>
      </c>
      <c r="F313" s="47"/>
      <c r="I313" s="46"/>
      <c r="J313" s="152"/>
    </row>
    <row r="314" spans="1:10" ht="17.100000000000001" customHeight="1" thickBot="1" x14ac:dyDescent="0.25">
      <c r="A314" s="152"/>
      <c r="B314" s="53"/>
      <c r="C314" s="41"/>
      <c r="D314" s="41"/>
      <c r="E314" s="64"/>
      <c r="F314" s="53"/>
      <c r="G314" s="41"/>
      <c r="H314" s="1245"/>
      <c r="I314" s="490"/>
      <c r="J314" s="152"/>
    </row>
    <row r="315" spans="1:10" ht="17.100000000000001" customHeight="1" thickBot="1" x14ac:dyDescent="0.25">
      <c r="A315" s="152"/>
      <c r="B315" s="47"/>
      <c r="H315" s="853"/>
      <c r="I315" s="54"/>
      <c r="J315" s="152"/>
    </row>
    <row r="316" spans="1:10" ht="24.95" customHeight="1" thickBot="1" x14ac:dyDescent="0.25">
      <c r="A316" s="152"/>
      <c r="B316" s="1596" t="s">
        <v>22</v>
      </c>
      <c r="C316" s="1597"/>
      <c r="D316" s="1597"/>
      <c r="E316" s="1598"/>
      <c r="F316" s="1596" t="s">
        <v>153</v>
      </c>
      <c r="G316" s="1597"/>
      <c r="H316" s="1597"/>
      <c r="I316" s="1598"/>
      <c r="J316" s="152"/>
    </row>
    <row r="317" spans="1:10" ht="17.100000000000001" customHeight="1" x14ac:dyDescent="0.2">
      <c r="A317" s="152"/>
      <c r="B317" s="1148" t="s">
        <v>176</v>
      </c>
      <c r="C317" s="1149"/>
      <c r="D317" s="1149"/>
      <c r="E317" s="1150"/>
      <c r="F317" s="1599" t="s">
        <v>709</v>
      </c>
      <c r="G317" s="1600"/>
      <c r="H317" s="1600"/>
      <c r="I317" s="1601"/>
      <c r="J317" s="152"/>
    </row>
    <row r="318" spans="1:10" ht="17.100000000000001" customHeight="1" x14ac:dyDescent="0.2">
      <c r="A318" s="152"/>
      <c r="B318" s="47" t="s">
        <v>23</v>
      </c>
      <c r="D318" s="1238">
        <f>'Plain Roll Section'!D7+'Plain Roll Section'!D39</f>
        <v>0</v>
      </c>
      <c r="E318" s="51" t="s">
        <v>92</v>
      </c>
      <c r="F318" s="1626" t="s">
        <v>718</v>
      </c>
      <c r="G318" s="1627"/>
      <c r="H318" s="1630">
        <f>'Plain Roll Section'!O48</f>
        <v>80</v>
      </c>
      <c r="I318" s="1632" t="s">
        <v>1</v>
      </c>
      <c r="J318" s="152"/>
    </row>
    <row r="319" spans="1:10" ht="17.100000000000001" customHeight="1" x14ac:dyDescent="0.2">
      <c r="A319" s="152"/>
      <c r="B319" s="47" t="s">
        <v>43</v>
      </c>
      <c r="D319" s="1238">
        <f>'Plain Roll Section'!E7+'Plain Roll Section'!E39</f>
        <v>0</v>
      </c>
      <c r="E319" s="51" t="s">
        <v>92</v>
      </c>
      <c r="F319" s="1628"/>
      <c r="G319" s="1629"/>
      <c r="H319" s="1631"/>
      <c r="I319" s="1633"/>
      <c r="J319" s="152"/>
    </row>
    <row r="320" spans="1:10" ht="17.100000000000001" customHeight="1" x14ac:dyDescent="0.2">
      <c r="A320" s="152"/>
      <c r="B320" s="47" t="s">
        <v>28</v>
      </c>
      <c r="D320" s="1238">
        <f>'Plain Roll Section'!F7+'Plain Roll Section'!F39</f>
        <v>0</v>
      </c>
      <c r="E320" s="51" t="s">
        <v>92</v>
      </c>
      <c r="F320" s="47" t="s">
        <v>554</v>
      </c>
      <c r="H320" s="1238">
        <f>'Plain Roll Section'!N48</f>
        <v>800</v>
      </c>
      <c r="I320" s="51" t="s">
        <v>92</v>
      </c>
      <c r="J320" s="152"/>
    </row>
    <row r="321" spans="1:10" ht="17.100000000000001" customHeight="1" x14ac:dyDescent="0.2">
      <c r="A321" s="152"/>
      <c r="B321" s="1169" t="s">
        <v>60</v>
      </c>
      <c r="C321" s="1157"/>
      <c r="D321" s="1158">
        <f>'Plain Roll Section'!AM7+'Plain Roll Section'!AM39</f>
        <v>0</v>
      </c>
      <c r="E321" s="1203" t="s">
        <v>92</v>
      </c>
      <c r="F321" s="47" t="s">
        <v>14</v>
      </c>
      <c r="H321" s="1238">
        <f>'Plain Roll Section'!X48</f>
        <v>400</v>
      </c>
      <c r="I321" s="51" t="s">
        <v>92</v>
      </c>
      <c r="J321" s="152"/>
    </row>
    <row r="322" spans="1:10" ht="20.100000000000001" customHeight="1" x14ac:dyDescent="0.2">
      <c r="A322" s="152"/>
      <c r="B322" s="1606" t="s">
        <v>601</v>
      </c>
      <c r="C322" s="1607"/>
      <c r="D322" s="1607"/>
      <c r="E322" s="1608"/>
      <c r="F322" s="47" t="s">
        <v>150</v>
      </c>
      <c r="H322" s="1238">
        <f>'Plain Roll Section'!AB48</f>
        <v>400</v>
      </c>
      <c r="I322" s="51" t="s">
        <v>92</v>
      </c>
      <c r="J322" s="152"/>
    </row>
    <row r="323" spans="1:10" ht="17.100000000000001" customHeight="1" x14ac:dyDescent="0.3">
      <c r="A323" s="152"/>
      <c r="B323" s="47" t="s">
        <v>46</v>
      </c>
      <c r="C323" s="138"/>
      <c r="D323" s="55">
        <f>'Plain Roll Section'!T7+'Plain Roll Section'!T39</f>
        <v>0</v>
      </c>
      <c r="E323" s="51" t="s">
        <v>92</v>
      </c>
      <c r="F323" s="47" t="s">
        <v>734</v>
      </c>
      <c r="H323" s="1238">
        <f>'Plain Roll Section'!BH48</f>
        <v>240</v>
      </c>
      <c r="I323" s="51" t="s">
        <v>92</v>
      </c>
      <c r="J323" s="152"/>
    </row>
    <row r="324" spans="1:10" ht="17.100000000000001" customHeight="1" x14ac:dyDescent="0.2">
      <c r="A324" s="152"/>
      <c r="B324" s="47" t="s">
        <v>26</v>
      </c>
      <c r="D324" s="55">
        <f>'Plain Roll Section'!Z7+'Plain Roll Section'!Z39</f>
        <v>0</v>
      </c>
      <c r="E324" s="51" t="s">
        <v>92</v>
      </c>
      <c r="F324" s="47"/>
      <c r="H324" s="1238"/>
      <c r="I324" s="51"/>
      <c r="J324" s="152"/>
    </row>
    <row r="325" spans="1:10" ht="17.100000000000001" customHeight="1" x14ac:dyDescent="0.2">
      <c r="A325" s="152"/>
      <c r="B325" s="47" t="s">
        <v>27</v>
      </c>
      <c r="D325" s="1238">
        <f>'Plain Roll Section'!AA7+'Plain Roll Section'!AA39</f>
        <v>0</v>
      </c>
      <c r="E325" s="51" t="s">
        <v>92</v>
      </c>
      <c r="F325" s="47"/>
      <c r="H325" s="1238"/>
      <c r="I325" s="51"/>
      <c r="J325" s="152"/>
    </row>
    <row r="326" spans="1:10" ht="17.100000000000001" customHeight="1" x14ac:dyDescent="0.2">
      <c r="A326" s="152"/>
      <c r="B326" s="47" t="s">
        <v>335</v>
      </c>
      <c r="D326" s="1238">
        <f>'Plain Roll Section'!AC7+'Plain Roll Section'!AC39</f>
        <v>0</v>
      </c>
      <c r="E326" s="51" t="s">
        <v>92</v>
      </c>
      <c r="F326" s="47"/>
      <c r="H326" s="1238"/>
      <c r="I326" s="51"/>
      <c r="J326" s="152"/>
    </row>
    <row r="327" spans="1:10" ht="17.100000000000001" customHeight="1" x14ac:dyDescent="0.2">
      <c r="A327" s="152"/>
      <c r="B327" s="47" t="s">
        <v>83</v>
      </c>
      <c r="D327" s="1238">
        <f>'Plain Roll Section'!AP7+'Plain Roll Section'!AP39</f>
        <v>0</v>
      </c>
      <c r="E327" s="51" t="s">
        <v>92</v>
      </c>
      <c r="F327" s="47"/>
      <c r="H327" s="1238"/>
      <c r="I327" s="51"/>
      <c r="J327" s="152"/>
    </row>
    <row r="328" spans="1:10" ht="17.100000000000001" customHeight="1" x14ac:dyDescent="0.2">
      <c r="A328" s="152"/>
      <c r="B328" s="47" t="s">
        <v>455</v>
      </c>
      <c r="D328" s="55">
        <f>'Plain Roll Section'!BE7+'Plain Roll Section'!BE39</f>
        <v>0</v>
      </c>
      <c r="E328" s="51" t="s">
        <v>92</v>
      </c>
      <c r="F328" s="47"/>
      <c r="H328" s="55"/>
      <c r="I328" s="51"/>
      <c r="J328" s="152"/>
    </row>
    <row r="329" spans="1:10" ht="17.100000000000001" customHeight="1" thickBot="1" x14ac:dyDescent="0.25">
      <c r="A329" s="152"/>
      <c r="B329" s="53" t="s">
        <v>84</v>
      </c>
      <c r="C329" s="41"/>
      <c r="D329" s="555">
        <f>'Plain Roll Section'!O7+'Plain Roll Section'!O39</f>
        <v>0</v>
      </c>
      <c r="E329" s="64" t="s">
        <v>92</v>
      </c>
      <c r="F329" s="53"/>
      <c r="G329" s="41"/>
      <c r="H329" s="555"/>
      <c r="I329" s="64"/>
      <c r="J329" s="152"/>
    </row>
    <row r="330" spans="1:10" ht="14.25" customHeight="1" thickBot="1" x14ac:dyDescent="0.25">
      <c r="A330" s="152"/>
      <c r="B330" s="241"/>
      <c r="C330" s="152"/>
      <c r="D330" s="241"/>
      <c r="E330" s="159"/>
      <c r="F330" s="152"/>
      <c r="G330" s="152"/>
      <c r="H330" s="242"/>
      <c r="I330" s="241"/>
      <c r="J330" s="152"/>
    </row>
    <row r="331" spans="1:10" ht="15.75" customHeight="1" x14ac:dyDescent="0.2">
      <c r="A331" s="152"/>
      <c r="B331" s="1561">
        <f ca="1">+'Delivery Summary'!B4</f>
        <v>46123</v>
      </c>
      <c r="C331" s="1562"/>
      <c r="D331" s="1562"/>
      <c r="E331" s="42"/>
      <c r="F331" s="43"/>
      <c r="G331" s="654"/>
      <c r="H331" s="1563" t="str">
        <f>IF('Delivery Summary'!F1="6.00AM Production Activated",'Delivery Summary'!B3,"")</f>
        <v/>
      </c>
      <c r="I331" s="1564"/>
      <c r="J331" s="152"/>
    </row>
    <row r="332" spans="1:10" ht="22.5" x14ac:dyDescent="0.3">
      <c r="A332" s="152"/>
      <c r="B332" s="44" t="s">
        <v>604</v>
      </c>
      <c r="D332" s="1565" t="s">
        <v>272</v>
      </c>
      <c r="E332" s="1565"/>
      <c r="F332" s="1565"/>
      <c r="G332" s="1190">
        <f ca="1">TODAY()</f>
        <v>46122</v>
      </c>
      <c r="H332" s="1191" t="s">
        <v>276</v>
      </c>
      <c r="I332" s="46"/>
      <c r="J332" s="152"/>
    </row>
    <row r="333" spans="1:10" ht="15" thickBot="1" x14ac:dyDescent="0.25">
      <c r="A333" s="152"/>
      <c r="B333" s="53"/>
      <c r="C333" s="41"/>
      <c r="D333" s="1566" t="s">
        <v>273</v>
      </c>
      <c r="E333" s="1566"/>
      <c r="F333" s="1566"/>
      <c r="G333" s="261">
        <f ca="1">TODAY()+1</f>
        <v>46123</v>
      </c>
      <c r="H333" s="404" t="s">
        <v>275</v>
      </c>
      <c r="I333" s="57"/>
      <c r="J333" s="152"/>
    </row>
    <row r="334" spans="1:10" ht="33" customHeight="1" thickBot="1" x14ac:dyDescent="0.25">
      <c r="A334" s="152"/>
      <c r="B334" s="1623" t="s">
        <v>640</v>
      </c>
      <c r="C334" s="1624"/>
      <c r="D334" s="1624"/>
      <c r="E334" s="1625"/>
      <c r="F334" s="1624" t="s">
        <v>641</v>
      </c>
      <c r="G334" s="1624"/>
      <c r="H334" s="1624"/>
      <c r="I334" s="1625"/>
      <c r="J334" s="152"/>
    </row>
    <row r="335" spans="1:10" ht="14.45" customHeight="1" thickTop="1" x14ac:dyDescent="0.2">
      <c r="A335" s="152"/>
      <c r="B335" s="47" t="s">
        <v>23</v>
      </c>
      <c r="D335" s="417">
        <f>MROUND('Bakery Recipe Calculation'!AO29,5)</f>
        <v>8250</v>
      </c>
      <c r="E335" s="54" t="s">
        <v>92</v>
      </c>
      <c r="F335" s="2" t="s">
        <v>23</v>
      </c>
      <c r="H335" s="417">
        <f>MROUND('Bakery Recipe Calculation'!BS29,5)</f>
        <v>1720</v>
      </c>
      <c r="I335" s="54" t="s">
        <v>92</v>
      </c>
      <c r="J335" s="152"/>
    </row>
    <row r="336" spans="1:10" ht="14.45" customHeight="1" x14ac:dyDescent="0.2">
      <c r="A336" s="650"/>
      <c r="B336" s="47" t="s">
        <v>24</v>
      </c>
      <c r="D336" s="417">
        <f>MROUND('Bakery Recipe Calculation'!AR29,5)</f>
        <v>85</v>
      </c>
      <c r="E336" s="54" t="s">
        <v>92</v>
      </c>
      <c r="F336" s="2" t="s">
        <v>24</v>
      </c>
      <c r="H336" s="417">
        <f>MROUND('Bakery Recipe Calculation'!BV28,1)</f>
        <v>17</v>
      </c>
      <c r="I336" s="54" t="s">
        <v>92</v>
      </c>
      <c r="J336" s="152"/>
    </row>
    <row r="337" spans="1:10" ht="14.45" customHeight="1" x14ac:dyDescent="0.2">
      <c r="A337" s="152"/>
      <c r="B337" s="47" t="s">
        <v>181</v>
      </c>
      <c r="D337" s="417">
        <f>MROUND('Bakery Recipe Calculation'!AT28,5)</f>
        <v>660</v>
      </c>
      <c r="E337" s="54" t="s">
        <v>92</v>
      </c>
      <c r="F337" s="2" t="s">
        <v>181</v>
      </c>
      <c r="H337" s="417">
        <f>MROUND('Bakery Recipe Calculation'!CA28,5)</f>
        <v>140</v>
      </c>
      <c r="I337" s="54" t="s">
        <v>92</v>
      </c>
      <c r="J337" s="152"/>
    </row>
    <row r="338" spans="1:10" ht="14.45" customHeight="1" x14ac:dyDescent="0.2">
      <c r="A338" s="152"/>
      <c r="B338" s="47" t="s">
        <v>82</v>
      </c>
      <c r="D338" s="417">
        <f>MROUND('Bakery Recipe Calculation'!AT29,5)</f>
        <v>745</v>
      </c>
      <c r="E338" s="54" t="s">
        <v>92</v>
      </c>
      <c r="F338" s="2" t="s">
        <v>82</v>
      </c>
      <c r="H338" s="417">
        <f>MROUND('Bakery Recipe Calculation'!CA29,5)</f>
        <v>155</v>
      </c>
      <c r="I338" s="54" t="s">
        <v>92</v>
      </c>
      <c r="J338" s="152"/>
    </row>
    <row r="339" spans="1:10" ht="14.45" customHeight="1" x14ac:dyDescent="0.2">
      <c r="A339" s="152"/>
      <c r="B339" s="47" t="s">
        <v>28</v>
      </c>
      <c r="D339" s="417">
        <f>MROUND('Bakery Recipe Calculation'!AO28,5)</f>
        <v>125</v>
      </c>
      <c r="E339" s="54" t="s">
        <v>92</v>
      </c>
      <c r="F339" s="47" t="s">
        <v>28</v>
      </c>
      <c r="H339" s="417">
        <f>MROUND('Bakery Recipe Calculation'!BY29,1)</f>
        <v>26</v>
      </c>
      <c r="I339" s="54" t="s">
        <v>92</v>
      </c>
      <c r="J339" s="152"/>
    </row>
    <row r="340" spans="1:10" ht="14.45" customHeight="1" thickBot="1" x14ac:dyDescent="0.25">
      <c r="A340" s="152"/>
      <c r="B340" s="53" t="s">
        <v>546</v>
      </c>
      <c r="C340" s="41"/>
      <c r="D340" s="553">
        <f>'Bakery Recipe Calculation'!AR28</f>
        <v>0</v>
      </c>
      <c r="E340" s="490" t="s">
        <v>92</v>
      </c>
      <c r="F340" s="53" t="s">
        <v>546</v>
      </c>
      <c r="G340" s="41"/>
      <c r="H340" s="553">
        <f>'Bakery Recipe Calculation'!BY28</f>
        <v>0</v>
      </c>
      <c r="I340" s="490" t="s">
        <v>92</v>
      </c>
      <c r="J340" s="152"/>
    </row>
    <row r="341" spans="1:10" ht="33" customHeight="1" thickBot="1" x14ac:dyDescent="0.25">
      <c r="A341" s="152"/>
      <c r="B341" s="1609" t="s">
        <v>740</v>
      </c>
      <c r="C341" s="1610"/>
      <c r="D341" s="1610"/>
      <c r="E341" s="1611"/>
      <c r="F341" s="1610" t="s">
        <v>741</v>
      </c>
      <c r="G341" s="1610"/>
      <c r="H341" s="1610"/>
      <c r="I341" s="1611"/>
      <c r="J341" s="152"/>
    </row>
    <row r="342" spans="1:10" ht="14.45" customHeight="1" thickTop="1" x14ac:dyDescent="0.2">
      <c r="A342" s="152"/>
      <c r="B342" s="47" t="s">
        <v>23</v>
      </c>
      <c r="D342" s="417">
        <f>MROUND('Bakery Recipe Calculation'!AM28,5)</f>
        <v>0</v>
      </c>
      <c r="E342" s="54" t="s">
        <v>92</v>
      </c>
      <c r="F342" s="2" t="s">
        <v>23</v>
      </c>
      <c r="H342" s="417">
        <f>MROUND('Bakery Recipe Calculation'!BS28,5)</f>
        <v>0</v>
      </c>
      <c r="I342" s="54" t="s">
        <v>92</v>
      </c>
      <c r="J342" s="152"/>
    </row>
    <row r="343" spans="1:10" ht="14.45" customHeight="1" x14ac:dyDescent="0.2">
      <c r="A343" s="650"/>
      <c r="B343" s="47" t="s">
        <v>24</v>
      </c>
      <c r="D343" s="417">
        <f>MROUND('Bakery Recipe Calculation'!AJ27,5)</f>
        <v>0</v>
      </c>
      <c r="E343" s="54" t="s">
        <v>92</v>
      </c>
      <c r="F343" s="2" t="s">
        <v>24</v>
      </c>
      <c r="H343" s="417">
        <f>(H342/100)*1</f>
        <v>0</v>
      </c>
      <c r="I343" s="54" t="s">
        <v>92</v>
      </c>
      <c r="J343" s="152"/>
    </row>
    <row r="344" spans="1:10" ht="14.45" customHeight="1" x14ac:dyDescent="0.2">
      <c r="A344" s="152"/>
      <c r="B344" s="47" t="s">
        <v>181</v>
      </c>
      <c r="D344" s="417">
        <f>MROUND('Bakery Recipe Calculation'!AL27,5)</f>
        <v>0</v>
      </c>
      <c r="E344" s="54" t="s">
        <v>92</v>
      </c>
      <c r="F344" s="2" t="s">
        <v>181</v>
      </c>
      <c r="H344" s="417">
        <f>(H342/100)*8</f>
        <v>0</v>
      </c>
      <c r="I344" s="54" t="s">
        <v>92</v>
      </c>
      <c r="J344" s="152"/>
    </row>
    <row r="345" spans="1:10" ht="14.45" customHeight="1" x14ac:dyDescent="0.2">
      <c r="A345" s="152"/>
      <c r="B345" s="47" t="s">
        <v>82</v>
      </c>
      <c r="D345" s="417">
        <f>MROUND('Bakery Recipe Calculation'!AH29,5)</f>
        <v>0</v>
      </c>
      <c r="E345" s="54" t="s">
        <v>92</v>
      </c>
      <c r="F345" s="2" t="s">
        <v>82</v>
      </c>
      <c r="H345" s="417">
        <f>(H342/100)*9</f>
        <v>0</v>
      </c>
      <c r="I345" s="54" t="s">
        <v>92</v>
      </c>
      <c r="J345" s="152"/>
    </row>
    <row r="346" spans="1:10" ht="14.45" customHeight="1" x14ac:dyDescent="0.2">
      <c r="A346" s="152"/>
      <c r="B346" s="47" t="s">
        <v>28</v>
      </c>
      <c r="D346" s="417">
        <f>MROUND('Bakery Recipe Calculation'!AH27,5)</f>
        <v>0</v>
      </c>
      <c r="E346" s="54" t="s">
        <v>92</v>
      </c>
      <c r="F346" s="47" t="s">
        <v>28</v>
      </c>
      <c r="H346" s="417">
        <f>(H342/100)*1.5</f>
        <v>0</v>
      </c>
      <c r="I346" s="54" t="s">
        <v>92</v>
      </c>
      <c r="J346" s="152"/>
    </row>
    <row r="347" spans="1:10" ht="14.45" customHeight="1" x14ac:dyDescent="0.2">
      <c r="A347" s="152"/>
      <c r="B347" s="47" t="s">
        <v>44</v>
      </c>
      <c r="D347" s="417">
        <f>'Bakery Recipe Calculation'!AI24</f>
        <v>0</v>
      </c>
      <c r="E347" s="54" t="s">
        <v>1</v>
      </c>
      <c r="F347" s="47" t="s">
        <v>44</v>
      </c>
      <c r="H347" s="417">
        <f>'Bakery Recipe Calculation'!BO24</f>
        <v>0</v>
      </c>
      <c r="I347" s="54" t="s">
        <v>1</v>
      </c>
      <c r="J347" s="152"/>
    </row>
    <row r="348" spans="1:10" ht="14.45" customHeight="1" thickBot="1" x14ac:dyDescent="0.25">
      <c r="A348" s="152"/>
      <c r="B348" s="53" t="s">
        <v>55</v>
      </c>
      <c r="C348" s="41"/>
      <c r="D348" s="553">
        <f>MROUND('Bakery Recipe Calculation'!AJ22,5)</f>
        <v>0</v>
      </c>
      <c r="E348" s="490" t="s">
        <v>92</v>
      </c>
      <c r="F348" s="53" t="s">
        <v>55</v>
      </c>
      <c r="G348" s="41"/>
      <c r="H348" s="553">
        <f>'Bakery Recipe Calculation'!BP22</f>
        <v>0</v>
      </c>
      <c r="I348" s="490" t="s">
        <v>92</v>
      </c>
      <c r="J348" s="152"/>
    </row>
    <row r="349" spans="1:10" ht="33" customHeight="1" thickBot="1" x14ac:dyDescent="0.25">
      <c r="A349" s="152"/>
      <c r="B349" s="1584" t="s">
        <v>642</v>
      </c>
      <c r="C349" s="1585"/>
      <c r="D349" s="1585"/>
      <c r="E349" s="1586"/>
      <c r="F349" s="1585" t="s">
        <v>643</v>
      </c>
      <c r="G349" s="1585"/>
      <c r="H349" s="1585"/>
      <c r="I349" s="1586"/>
      <c r="J349" s="152"/>
    </row>
    <row r="350" spans="1:10" ht="14.45" customHeight="1" thickTop="1" x14ac:dyDescent="0.2">
      <c r="A350" s="152"/>
      <c r="B350" s="47" t="s">
        <v>23</v>
      </c>
      <c r="D350" s="417">
        <f>MROUND('Bakery Recipe Calculation'!BC29,5)</f>
        <v>0</v>
      </c>
      <c r="E350" s="54" t="s">
        <v>92</v>
      </c>
      <c r="F350" s="2" t="s">
        <v>23</v>
      </c>
      <c r="H350" s="417">
        <f>MROUND('Bakery Recipe Calculation'!CS29,5)</f>
        <v>0</v>
      </c>
      <c r="I350" s="54" t="s">
        <v>92</v>
      </c>
      <c r="J350" s="152"/>
    </row>
    <row r="351" spans="1:10" ht="14.45" customHeight="1" x14ac:dyDescent="0.2">
      <c r="A351" s="650"/>
      <c r="B351" s="47" t="s">
        <v>24</v>
      </c>
      <c r="D351" s="417">
        <f>(D350/100)*1</f>
        <v>0</v>
      </c>
      <c r="E351" s="54" t="s">
        <v>92</v>
      </c>
      <c r="F351" s="2" t="s">
        <v>24</v>
      </c>
      <c r="H351" s="417">
        <f>(H350/100)*1</f>
        <v>0</v>
      </c>
      <c r="I351" s="54" t="s">
        <v>92</v>
      </c>
      <c r="J351" s="152"/>
    </row>
    <row r="352" spans="1:10" ht="14.45" customHeight="1" x14ac:dyDescent="0.2">
      <c r="A352" s="152"/>
      <c r="B352" s="47" t="s">
        <v>181</v>
      </c>
      <c r="D352" s="417">
        <f>(D350/100)*8</f>
        <v>0</v>
      </c>
      <c r="E352" s="54" t="s">
        <v>92</v>
      </c>
      <c r="F352" s="2" t="s">
        <v>181</v>
      </c>
      <c r="H352" s="417">
        <f>(H350/100)*8</f>
        <v>0</v>
      </c>
      <c r="I352" s="54" t="s">
        <v>92</v>
      </c>
      <c r="J352" s="152"/>
    </row>
    <row r="353" spans="1:10" ht="14.45" customHeight="1" x14ac:dyDescent="0.2">
      <c r="A353" s="152"/>
      <c r="B353" s="47" t="s">
        <v>82</v>
      </c>
      <c r="D353" s="417">
        <f>(D350/100)*9</f>
        <v>0</v>
      </c>
      <c r="E353" s="54" t="s">
        <v>92</v>
      </c>
      <c r="F353" s="2" t="s">
        <v>82</v>
      </c>
      <c r="H353" s="417">
        <f>(H350/100)*9</f>
        <v>0</v>
      </c>
      <c r="I353" s="54" t="s">
        <v>92</v>
      </c>
      <c r="J353" s="152"/>
    </row>
    <row r="354" spans="1:10" ht="14.45" customHeight="1" x14ac:dyDescent="0.2">
      <c r="A354" s="152"/>
      <c r="B354" s="47" t="s">
        <v>28</v>
      </c>
      <c r="D354" s="417">
        <f>(D350/100)*1.5</f>
        <v>0</v>
      </c>
      <c r="E354" s="54" t="s">
        <v>92</v>
      </c>
      <c r="F354" s="47" t="s">
        <v>28</v>
      </c>
      <c r="H354" s="417">
        <f>(H350/100)*1.5</f>
        <v>0</v>
      </c>
      <c r="I354" s="54" t="s">
        <v>92</v>
      </c>
      <c r="J354" s="152"/>
    </row>
    <row r="355" spans="1:10" ht="14.45" customHeight="1" thickBot="1" x14ac:dyDescent="0.25">
      <c r="A355" s="152"/>
      <c r="B355" s="53" t="s">
        <v>546</v>
      </c>
      <c r="C355" s="41"/>
      <c r="D355" s="553">
        <f>'Bakery Recipe Calculation'!BH28</f>
        <v>0</v>
      </c>
      <c r="E355" s="490" t="s">
        <v>92</v>
      </c>
      <c r="F355" s="53" t="s">
        <v>546</v>
      </c>
      <c r="G355" s="41"/>
      <c r="H355" s="553">
        <f>'Bakery Recipe Calculation'!CS28</f>
        <v>0</v>
      </c>
      <c r="I355" s="490" t="s">
        <v>92</v>
      </c>
      <c r="J355" s="152"/>
    </row>
    <row r="356" spans="1:10" ht="33" customHeight="1" thickBot="1" x14ac:dyDescent="0.25">
      <c r="A356" s="152"/>
      <c r="B356" s="1603" t="s">
        <v>739</v>
      </c>
      <c r="C356" s="1604"/>
      <c r="D356" s="1604"/>
      <c r="E356" s="1605"/>
      <c r="F356" s="1604" t="s">
        <v>738</v>
      </c>
      <c r="G356" s="1604"/>
      <c r="H356" s="1604"/>
      <c r="I356" s="1605"/>
      <c r="J356" s="152"/>
    </row>
    <row r="357" spans="1:10" ht="14.45" customHeight="1" thickTop="1" x14ac:dyDescent="0.2">
      <c r="A357" s="152"/>
      <c r="B357" s="47" t="s">
        <v>23</v>
      </c>
      <c r="D357" s="417">
        <f>MROUND('Bakery Recipe Calculation'!BC28,5)</f>
        <v>0</v>
      </c>
      <c r="E357" s="54" t="s">
        <v>92</v>
      </c>
      <c r="F357" s="2" t="s">
        <v>23</v>
      </c>
      <c r="H357" s="417">
        <f>MROUND('Bakery Recipe Calculation'!CN29,5)</f>
        <v>0</v>
      </c>
      <c r="I357" s="54" t="s">
        <v>92</v>
      </c>
      <c r="J357" s="152"/>
    </row>
    <row r="358" spans="1:10" ht="14.45" customHeight="1" x14ac:dyDescent="0.2">
      <c r="A358" s="152"/>
      <c r="B358" s="47" t="s">
        <v>24</v>
      </c>
      <c r="D358" s="417">
        <f>(D357/100)*1</f>
        <v>0</v>
      </c>
      <c r="E358" s="54" t="s">
        <v>92</v>
      </c>
      <c r="F358" s="2" t="s">
        <v>24</v>
      </c>
      <c r="H358" s="417">
        <f>(H357/100)*1</f>
        <v>0</v>
      </c>
      <c r="I358" s="54" t="s">
        <v>92</v>
      </c>
      <c r="J358" s="152"/>
    </row>
    <row r="359" spans="1:10" ht="14.45" customHeight="1" x14ac:dyDescent="0.2">
      <c r="A359" s="650"/>
      <c r="B359" s="47" t="s">
        <v>181</v>
      </c>
      <c r="D359" s="417">
        <f>(D357/100)*8</f>
        <v>0</v>
      </c>
      <c r="E359" s="54" t="s">
        <v>92</v>
      </c>
      <c r="F359" s="2" t="s">
        <v>181</v>
      </c>
      <c r="H359" s="417">
        <f>(H357/100)*8</f>
        <v>0</v>
      </c>
      <c r="I359" s="54" t="s">
        <v>92</v>
      </c>
      <c r="J359" s="152"/>
    </row>
    <row r="360" spans="1:10" ht="14.45" customHeight="1" x14ac:dyDescent="0.2">
      <c r="A360" s="152"/>
      <c r="B360" s="47" t="s">
        <v>82</v>
      </c>
      <c r="D360" s="417">
        <f>(D357/100)*9</f>
        <v>0</v>
      </c>
      <c r="E360" s="54" t="s">
        <v>92</v>
      </c>
      <c r="F360" s="2" t="s">
        <v>82</v>
      </c>
      <c r="H360" s="417">
        <f>(H357/100)*9</f>
        <v>0</v>
      </c>
      <c r="I360" s="54" t="s">
        <v>92</v>
      </c>
      <c r="J360" s="152"/>
    </row>
    <row r="361" spans="1:10" ht="14.45" customHeight="1" x14ac:dyDescent="0.2">
      <c r="A361" s="152"/>
      <c r="B361" s="47" t="s">
        <v>28</v>
      </c>
      <c r="D361" s="417">
        <f>(D357/100)*1.5</f>
        <v>0</v>
      </c>
      <c r="E361" s="54" t="s">
        <v>92</v>
      </c>
      <c r="F361" s="47" t="s">
        <v>28</v>
      </c>
      <c r="H361" s="417">
        <f>(H357/100)*1.5</f>
        <v>0</v>
      </c>
      <c r="I361" s="54" t="s">
        <v>92</v>
      </c>
      <c r="J361" s="152"/>
    </row>
    <row r="362" spans="1:10" ht="14.45" customHeight="1" x14ac:dyDescent="0.2">
      <c r="A362" s="152"/>
      <c r="B362" s="47" t="s">
        <v>44</v>
      </c>
      <c r="D362" s="417">
        <f>'Bakery Recipe Calculation'!AY24</f>
        <v>0</v>
      </c>
      <c r="E362" s="54" t="s">
        <v>1</v>
      </c>
      <c r="F362" s="47" t="s">
        <v>44</v>
      </c>
      <c r="H362" s="417">
        <f>'Bakery Recipe Calculation'!CX24</f>
        <v>0</v>
      </c>
      <c r="I362" s="54" t="s">
        <v>1</v>
      </c>
      <c r="J362" s="152"/>
    </row>
    <row r="363" spans="1:10" ht="14.45" customHeight="1" thickBot="1" x14ac:dyDescent="0.25">
      <c r="A363" s="152"/>
      <c r="B363" s="53" t="s">
        <v>55</v>
      </c>
      <c r="C363" s="41"/>
      <c r="D363" s="553">
        <f>'Bakery Recipe Calculation'!AZ22</f>
        <v>0</v>
      </c>
      <c r="E363" s="490" t="s">
        <v>92</v>
      </c>
      <c r="F363" s="53" t="s">
        <v>55</v>
      </c>
      <c r="G363" s="41"/>
      <c r="H363" s="553">
        <f>'Bakery Recipe Calculation'!CY22</f>
        <v>0</v>
      </c>
      <c r="I363" s="490" t="s">
        <v>92</v>
      </c>
      <c r="J363" s="152"/>
    </row>
    <row r="364" spans="1:10" ht="33" customHeight="1" thickBot="1" x14ac:dyDescent="0.25">
      <c r="A364" s="152"/>
      <c r="B364" s="1705" t="s">
        <v>725</v>
      </c>
      <c r="C364" s="1706"/>
      <c r="D364" s="1706"/>
      <c r="E364" s="1707"/>
      <c r="F364" s="1705" t="s">
        <v>787</v>
      </c>
      <c r="G364" s="1706"/>
      <c r="H364" s="1706"/>
      <c r="I364" s="1707"/>
      <c r="J364" s="152"/>
    </row>
    <row r="365" spans="1:10" ht="14.45" customHeight="1" thickTop="1" x14ac:dyDescent="0.2">
      <c r="A365" s="152"/>
      <c r="B365" s="47" t="s">
        <v>23</v>
      </c>
      <c r="D365" s="417">
        <f>MROUND('Bakery Recipe Calculation'!BJ8,5)</f>
        <v>0</v>
      </c>
      <c r="E365" s="54" t="s">
        <v>92</v>
      </c>
      <c r="F365" s="2" t="s">
        <v>23</v>
      </c>
      <c r="H365" s="385">
        <f>MROUND('Bakery Recipe Calculation'!BK8+'Bakery Recipe Calculation'!CU8,5)</f>
        <v>0</v>
      </c>
      <c r="I365" s="54" t="s">
        <v>92</v>
      </c>
      <c r="J365" s="152"/>
    </row>
    <row r="366" spans="1:10" ht="14.45" customHeight="1" x14ac:dyDescent="0.2">
      <c r="A366" s="152"/>
      <c r="B366" s="47" t="s">
        <v>24</v>
      </c>
      <c r="D366" s="417">
        <f>(D365/100)*1</f>
        <v>0</v>
      </c>
      <c r="E366" s="54" t="s">
        <v>92</v>
      </c>
      <c r="F366" s="2" t="s">
        <v>490</v>
      </c>
      <c r="H366" s="385">
        <f>MROUND('Bakery Recipe Calculation'!BK10+'Bakery Recipe Calculation'!CU10,5)</f>
        <v>0</v>
      </c>
      <c r="I366" s="54" t="s">
        <v>92</v>
      </c>
      <c r="J366" s="152"/>
    </row>
    <row r="367" spans="1:10" ht="14.45" customHeight="1" x14ac:dyDescent="0.2">
      <c r="A367" s="152"/>
      <c r="B367" s="47" t="s">
        <v>181</v>
      </c>
      <c r="D367" s="417">
        <f>(D365/100)*8</f>
        <v>0</v>
      </c>
      <c r="E367" s="54" t="s">
        <v>92</v>
      </c>
      <c r="F367" s="2" t="s">
        <v>181</v>
      </c>
      <c r="H367" s="385">
        <f>MROUND('Bakery Recipe Calculation'!BK11+'Bakery Recipe Calculation'!CU11,5)</f>
        <v>0</v>
      </c>
      <c r="I367" s="54" t="s">
        <v>92</v>
      </c>
      <c r="J367" s="152"/>
    </row>
    <row r="368" spans="1:10" ht="14.45" customHeight="1" x14ac:dyDescent="0.2">
      <c r="A368" s="152"/>
      <c r="B368" s="47" t="s">
        <v>82</v>
      </c>
      <c r="D368" s="417">
        <f>(D365/100)*9</f>
        <v>0</v>
      </c>
      <c r="E368" s="54" t="s">
        <v>92</v>
      </c>
      <c r="F368" s="2" t="s">
        <v>82</v>
      </c>
      <c r="H368" s="385">
        <f>MROUND('Bakery Recipe Calculation'!BK17+'Bakery Recipe Calculation'!CU17,5)</f>
        <v>0</v>
      </c>
      <c r="I368" s="54" t="s">
        <v>92</v>
      </c>
      <c r="J368" s="152"/>
    </row>
    <row r="369" spans="1:10" ht="14.45" customHeight="1" x14ac:dyDescent="0.2">
      <c r="A369" s="152"/>
      <c r="B369" s="47" t="s">
        <v>28</v>
      </c>
      <c r="D369" s="417">
        <f>(D365/100)*1.5</f>
        <v>0</v>
      </c>
      <c r="E369" s="54" t="s">
        <v>92</v>
      </c>
      <c r="F369" s="2" t="s">
        <v>28</v>
      </c>
      <c r="H369" s="385">
        <f>MROUND('Bakery Recipe Calculation'!BK19+'Bakery Recipe Calculation'!CU19,5)</f>
        <v>0</v>
      </c>
      <c r="I369" s="54" t="s">
        <v>92</v>
      </c>
      <c r="J369" s="152"/>
    </row>
    <row r="370" spans="1:10" ht="14.45" customHeight="1" thickBot="1" x14ac:dyDescent="0.25">
      <c r="A370" s="152"/>
      <c r="B370" s="53"/>
      <c r="C370" s="41"/>
      <c r="D370" s="41"/>
      <c r="E370" s="64"/>
      <c r="F370" s="41" t="s">
        <v>324</v>
      </c>
      <c r="G370" s="41"/>
      <c r="H370" s="385">
        <f>MROUND('Bakery Recipe Calculation'!BK20+'Bakery Recipe Calculation'!CU20,5)</f>
        <v>0</v>
      </c>
      <c r="I370" s="54" t="s">
        <v>92</v>
      </c>
      <c r="J370" s="152"/>
    </row>
    <row r="371" spans="1:10" ht="33" customHeight="1" thickBot="1" x14ac:dyDescent="0.25">
      <c r="A371" s="152"/>
      <c r="B371" s="1705" t="s">
        <v>727</v>
      </c>
      <c r="C371" s="1706"/>
      <c r="D371" s="1706"/>
      <c r="E371" s="1707"/>
      <c r="F371" s="1705" t="s">
        <v>792</v>
      </c>
      <c r="G371" s="1706"/>
      <c r="H371" s="1706"/>
      <c r="I371" s="1707"/>
      <c r="J371" s="152"/>
    </row>
    <row r="372" spans="1:10" ht="14.45" customHeight="1" thickTop="1" x14ac:dyDescent="0.2">
      <c r="A372" s="152"/>
      <c r="B372" s="47" t="s">
        <v>23</v>
      </c>
      <c r="D372" s="417">
        <f>MROUND('Bakery Recipe Calculation'!AT8+'Bakery Recipe Calculation'!CA8,5)</f>
        <v>0</v>
      </c>
      <c r="E372" s="54" t="s">
        <v>92</v>
      </c>
      <c r="F372" s="47" t="s">
        <v>23</v>
      </c>
      <c r="H372" s="385">
        <f>MROUND('Bakery Recipe Calculation'!AU8+'Bakery Recipe Calculation'!CB8,5)</f>
        <v>0</v>
      </c>
      <c r="I372" s="54" t="s">
        <v>92</v>
      </c>
      <c r="J372" s="152"/>
    </row>
    <row r="373" spans="1:10" ht="14.45" customHeight="1" x14ac:dyDescent="0.2">
      <c r="A373" s="152"/>
      <c r="B373" s="47" t="s">
        <v>24</v>
      </c>
      <c r="D373" s="417">
        <f>(D372/100)*1</f>
        <v>0</v>
      </c>
      <c r="E373" s="54" t="s">
        <v>92</v>
      </c>
      <c r="F373" s="47" t="s">
        <v>490</v>
      </c>
      <c r="H373" s="385">
        <f>MROUND('Bakery Recipe Calculation'!AU10+'Bakery Recipe Calculation'!CB10,5)</f>
        <v>0</v>
      </c>
      <c r="I373" s="54" t="s">
        <v>92</v>
      </c>
      <c r="J373" s="152"/>
    </row>
    <row r="374" spans="1:10" ht="14.45" customHeight="1" x14ac:dyDescent="0.2">
      <c r="A374" s="152"/>
      <c r="B374" s="47" t="s">
        <v>181</v>
      </c>
      <c r="D374" s="417">
        <f>(D372/100)*8</f>
        <v>0</v>
      </c>
      <c r="E374" s="54" t="s">
        <v>92</v>
      </c>
      <c r="F374" s="47" t="s">
        <v>181</v>
      </c>
      <c r="H374" s="385">
        <f>MROUND('Bakery Recipe Calculation'!AU11+'Bakery Recipe Calculation'!CB11,5)</f>
        <v>0</v>
      </c>
      <c r="I374" s="54" t="s">
        <v>92</v>
      </c>
      <c r="J374" s="152"/>
    </row>
    <row r="375" spans="1:10" ht="14.45" customHeight="1" x14ac:dyDescent="0.2">
      <c r="A375" s="152"/>
      <c r="B375" s="47" t="s">
        <v>82</v>
      </c>
      <c r="D375" s="417">
        <f>(D372/100)*9</f>
        <v>0</v>
      </c>
      <c r="E375" s="54" t="s">
        <v>92</v>
      </c>
      <c r="F375" s="47" t="s">
        <v>82</v>
      </c>
      <c r="H375" s="385">
        <f>MROUND('Bakery Recipe Calculation'!AU17+'Bakery Recipe Calculation'!CB17,5)</f>
        <v>0</v>
      </c>
      <c r="I375" s="54" t="s">
        <v>92</v>
      </c>
      <c r="J375" s="152"/>
    </row>
    <row r="376" spans="1:10" ht="14.45" customHeight="1" x14ac:dyDescent="0.2">
      <c r="A376" s="152"/>
      <c r="B376" s="47" t="s">
        <v>28</v>
      </c>
      <c r="D376" s="417">
        <f>(D372/100)*1.5</f>
        <v>0</v>
      </c>
      <c r="E376" s="54" t="s">
        <v>92</v>
      </c>
      <c r="F376" s="47" t="s">
        <v>28</v>
      </c>
      <c r="H376" s="385">
        <f>MROUND('Bakery Recipe Calculation'!AU19+'Bakery Recipe Calculation'!CB19,5)</f>
        <v>0</v>
      </c>
      <c r="I376" s="54" t="s">
        <v>92</v>
      </c>
      <c r="J376" s="152"/>
    </row>
    <row r="377" spans="1:10" ht="14.45" customHeight="1" thickBot="1" x14ac:dyDescent="0.25">
      <c r="A377" s="152"/>
      <c r="B377" s="53"/>
      <c r="C377" s="41"/>
      <c r="D377" s="553"/>
      <c r="E377" s="490"/>
      <c r="F377" s="53" t="s">
        <v>324</v>
      </c>
      <c r="G377" s="41"/>
      <c r="H377" s="386">
        <f>MROUND('Bakery Recipe Calculation'!AU20+'Bakery Recipe Calculation'!CB20,5)</f>
        <v>0</v>
      </c>
      <c r="I377" s="490" t="s">
        <v>92</v>
      </c>
      <c r="J377" s="152"/>
    </row>
    <row r="378" spans="1:10" ht="15" customHeight="1" thickBot="1" x14ac:dyDescent="0.25">
      <c r="A378" s="152"/>
      <c r="B378" s="152"/>
      <c r="C378" s="152"/>
      <c r="D378" s="152"/>
      <c r="E378" s="159"/>
      <c r="F378" s="152"/>
      <c r="G378" s="152"/>
      <c r="H378" s="152"/>
      <c r="I378" s="152"/>
      <c r="J378" s="152"/>
    </row>
    <row r="379" spans="1:10" ht="22.5" x14ac:dyDescent="0.3">
      <c r="A379" s="152"/>
      <c r="B379" s="1143" t="s">
        <v>35</v>
      </c>
      <c r="C379" s="1614" t="s">
        <v>272</v>
      </c>
      <c r="D379" s="1614"/>
      <c r="E379" s="1614"/>
      <c r="F379" s="1615">
        <f ca="1">NOW()</f>
        <v>46122.74738414352</v>
      </c>
      <c r="G379" s="1615"/>
      <c r="H379" s="1615"/>
      <c r="I379" s="1616"/>
      <c r="J379" s="152"/>
    </row>
    <row r="380" spans="1:10" ht="15.75" customHeight="1" x14ac:dyDescent="0.2">
      <c r="A380" s="152"/>
      <c r="B380" s="47"/>
      <c r="C380" s="1565" t="s">
        <v>273</v>
      </c>
      <c r="D380" s="1565"/>
      <c r="E380" s="1565"/>
      <c r="F380" s="1769">
        <f ca="1">TODAY()+1</f>
        <v>46123</v>
      </c>
      <c r="G380" s="1769"/>
      <c r="H380" s="1769"/>
      <c r="I380" s="1770"/>
      <c r="J380" s="152"/>
    </row>
    <row r="381" spans="1:10" ht="15.75" customHeight="1" thickBot="1" x14ac:dyDescent="0.25">
      <c r="A381" s="152"/>
      <c r="B381" s="53"/>
      <c r="C381" s="1566"/>
      <c r="D381" s="1566"/>
      <c r="E381" s="1566"/>
      <c r="F381" s="1771" t="s">
        <v>670</v>
      </c>
      <c r="G381" s="1771"/>
      <c r="H381" s="1771"/>
      <c r="I381" s="1772"/>
      <c r="J381" s="152"/>
    </row>
    <row r="382" spans="1:10" ht="35.1" customHeight="1" thickBot="1" x14ac:dyDescent="0.25">
      <c r="A382" s="152"/>
      <c r="B382" s="1609" t="s">
        <v>742</v>
      </c>
      <c r="C382" s="1610"/>
      <c r="D382" s="1610"/>
      <c r="E382" s="1611"/>
      <c r="F382" s="1624" t="s">
        <v>669</v>
      </c>
      <c r="G382" s="1624"/>
      <c r="H382" s="1624"/>
      <c r="I382" s="1625"/>
      <c r="J382" s="152"/>
    </row>
    <row r="383" spans="1:10" ht="14.45" customHeight="1" thickTop="1" x14ac:dyDescent="0.2">
      <c r="A383" s="152"/>
      <c r="B383" s="47" t="s">
        <v>23</v>
      </c>
      <c r="D383" s="417">
        <f>MROUND('Bakery Recipe Calculation'!DT29,5)</f>
        <v>0</v>
      </c>
      <c r="E383" s="54" t="s">
        <v>92</v>
      </c>
      <c r="F383" s="2" t="str">
        <f>B383</f>
        <v>Flour</v>
      </c>
      <c r="H383" s="417">
        <f>MROUND('Bakery Recipe Calculation'!DY29,5)</f>
        <v>8250</v>
      </c>
      <c r="I383" s="54" t="s">
        <v>92</v>
      </c>
      <c r="J383" s="152"/>
    </row>
    <row r="384" spans="1:10" ht="14.45" customHeight="1" x14ac:dyDescent="0.2">
      <c r="A384" s="650"/>
      <c r="B384" s="47" t="s">
        <v>24</v>
      </c>
      <c r="D384" s="417">
        <f>(D383/100)*1</f>
        <v>0</v>
      </c>
      <c r="E384" s="54" t="s">
        <v>92</v>
      </c>
      <c r="F384" s="2" t="str">
        <f>B384</f>
        <v>Yeast</v>
      </c>
      <c r="H384" s="417">
        <f>(H383/100)*1</f>
        <v>82.5</v>
      </c>
      <c r="I384" s="54" t="s">
        <v>92</v>
      </c>
      <c r="J384" s="152"/>
    </row>
    <row r="385" spans="1:10" ht="14.45" customHeight="1" x14ac:dyDescent="0.2">
      <c r="A385" s="152"/>
      <c r="B385" s="47" t="s">
        <v>181</v>
      </c>
      <c r="D385" s="417">
        <f>(D383/100)*8</f>
        <v>0</v>
      </c>
      <c r="E385" s="54" t="s">
        <v>92</v>
      </c>
      <c r="F385" s="2" t="str">
        <f>B385</f>
        <v>Beehive</v>
      </c>
      <c r="H385" s="417">
        <f>(H383/100)*8</f>
        <v>660</v>
      </c>
      <c r="I385" s="54" t="s">
        <v>92</v>
      </c>
      <c r="J385" s="152"/>
    </row>
    <row r="386" spans="1:10" ht="14.45" customHeight="1" x14ac:dyDescent="0.2">
      <c r="A386" s="152"/>
      <c r="B386" s="47" t="s">
        <v>82</v>
      </c>
      <c r="D386" s="417">
        <f>(D383/100)*9</f>
        <v>0</v>
      </c>
      <c r="E386" s="54" t="s">
        <v>92</v>
      </c>
      <c r="F386" s="2" t="str">
        <f>B386</f>
        <v>Sugar</v>
      </c>
      <c r="H386" s="417">
        <f>(H383/100)*9</f>
        <v>742.5</v>
      </c>
      <c r="I386" s="54" t="s">
        <v>92</v>
      </c>
      <c r="J386" s="152"/>
    </row>
    <row r="387" spans="1:10" ht="14.45" customHeight="1" x14ac:dyDescent="0.2">
      <c r="A387" s="152"/>
      <c r="B387" s="47" t="s">
        <v>28</v>
      </c>
      <c r="D387" s="417">
        <f>(D383/100)*1.5</f>
        <v>0</v>
      </c>
      <c r="E387" s="54" t="s">
        <v>92</v>
      </c>
      <c r="F387" s="2" t="str">
        <f>B387</f>
        <v>Salt</v>
      </c>
      <c r="H387" s="417">
        <f>(H383/100)*1.5</f>
        <v>123.75</v>
      </c>
      <c r="I387" s="54" t="s">
        <v>92</v>
      </c>
      <c r="J387" s="152"/>
    </row>
    <row r="388" spans="1:10" ht="14.45" customHeight="1" thickBot="1" x14ac:dyDescent="0.25">
      <c r="A388" s="152"/>
      <c r="B388" s="47" t="s">
        <v>44</v>
      </c>
      <c r="D388" s="417">
        <f>'Bakery Recipe Calculation'!EC24</f>
        <v>0</v>
      </c>
      <c r="E388" s="54" t="s">
        <v>1</v>
      </c>
      <c r="F388" s="41" t="s">
        <v>546</v>
      </c>
      <c r="G388" s="41"/>
      <c r="H388" s="553">
        <f>'Bakery Recipe Calculation'!DY28</f>
        <v>0</v>
      </c>
      <c r="I388" s="490" t="s">
        <v>92</v>
      </c>
      <c r="J388" s="152"/>
    </row>
    <row r="389" spans="1:10" ht="14.45" customHeight="1" thickBot="1" x14ac:dyDescent="0.25">
      <c r="A389" s="152"/>
      <c r="B389" s="53" t="s">
        <v>55</v>
      </c>
      <c r="C389" s="1147"/>
      <c r="D389" s="553">
        <f>'Bakery Recipe Calculation'!ED22</f>
        <v>0</v>
      </c>
      <c r="E389" s="490" t="s">
        <v>92</v>
      </c>
      <c r="F389" s="1735" t="s">
        <v>672</v>
      </c>
      <c r="G389" s="1736"/>
      <c r="H389" s="1741">
        <f>Order!R2</f>
        <v>0</v>
      </c>
      <c r="I389" s="1742"/>
      <c r="J389" s="152"/>
    </row>
    <row r="390" spans="1:10" ht="14.45" customHeight="1" thickBot="1" x14ac:dyDescent="0.25">
      <c r="A390" s="152"/>
      <c r="B390" s="1145"/>
      <c r="C390" s="835"/>
      <c r="D390" s="835"/>
      <c r="E390" s="1142"/>
      <c r="F390" s="1737"/>
      <c r="G390" s="1738"/>
      <c r="H390" s="1743"/>
      <c r="I390" s="1744"/>
      <c r="J390" s="152"/>
    </row>
    <row r="391" spans="1:10" ht="14.45" customHeight="1" thickBot="1" x14ac:dyDescent="0.25">
      <c r="A391" s="650"/>
      <c r="B391" s="1612" t="str">
        <f>B242</f>
        <v>Vegetable Bun (L)</v>
      </c>
      <c r="C391" s="1613"/>
      <c r="D391" s="1146">
        <f>D242</f>
        <v>0</v>
      </c>
      <c r="E391" s="240"/>
      <c r="F391" s="1737"/>
      <c r="G391" s="1738"/>
      <c r="H391" s="1745"/>
      <c r="I391" s="1746"/>
      <c r="J391" s="152"/>
    </row>
    <row r="392" spans="1:10" ht="14.45" customHeight="1" x14ac:dyDescent="0.2">
      <c r="A392" s="152"/>
      <c r="B392" s="1582" t="str">
        <f>B249</f>
        <v>Cuttlefish Bun</v>
      </c>
      <c r="C392" s="1583"/>
      <c r="D392" s="840">
        <f>D249</f>
        <v>0</v>
      </c>
      <c r="E392" s="46"/>
      <c r="F392" s="1735" t="s">
        <v>673</v>
      </c>
      <c r="G392" s="1736"/>
      <c r="H392" s="1741">
        <f>Order!R3</f>
        <v>0</v>
      </c>
      <c r="I392" s="1742"/>
      <c r="J392" s="152"/>
    </row>
    <row r="393" spans="1:10" ht="14.45" customHeight="1" x14ac:dyDescent="0.2">
      <c r="A393" s="152"/>
      <c r="B393" s="1582" t="str">
        <f>B251</f>
        <v>Egg Bun</v>
      </c>
      <c r="C393" s="1583"/>
      <c r="D393" s="840">
        <f>D251</f>
        <v>0</v>
      </c>
      <c r="E393" s="46"/>
      <c r="F393" s="1737"/>
      <c r="G393" s="1738"/>
      <c r="H393" s="1743"/>
      <c r="I393" s="1744"/>
      <c r="J393" s="152"/>
    </row>
    <row r="394" spans="1:10" ht="14.45" customHeight="1" thickBot="1" x14ac:dyDescent="0.25">
      <c r="A394" s="152"/>
      <c r="B394" s="1582" t="str">
        <f>B252</f>
        <v>Omelette Bun</v>
      </c>
      <c r="C394" s="1583"/>
      <c r="D394" s="840">
        <f>D252</f>
        <v>0</v>
      </c>
      <c r="E394" s="46"/>
      <c r="F394" s="1739"/>
      <c r="G394" s="1740"/>
      <c r="H394" s="1745"/>
      <c r="I394" s="1746"/>
      <c r="J394" s="152"/>
    </row>
    <row r="395" spans="1:10" ht="14.45" customHeight="1" x14ac:dyDescent="0.2">
      <c r="A395" s="152"/>
      <c r="B395" s="1582" t="str">
        <f>B253</f>
        <v>Egg Burger</v>
      </c>
      <c r="C395" s="1583"/>
      <c r="D395" s="840">
        <f>D253</f>
        <v>0</v>
      </c>
      <c r="E395" s="51"/>
      <c r="F395" s="1747" t="s">
        <v>668</v>
      </c>
      <c r="G395" s="1748"/>
      <c r="H395" s="1748"/>
      <c r="I395" s="1749"/>
      <c r="J395" s="152"/>
    </row>
    <row r="396" spans="1:10" ht="14.45" customHeight="1" x14ac:dyDescent="0.2">
      <c r="A396" s="152"/>
      <c r="B396" s="1582" t="str">
        <f>B254</f>
        <v>Fish Curry Bun</v>
      </c>
      <c r="C396" s="1583"/>
      <c r="D396" s="840">
        <f>D254</f>
        <v>100</v>
      </c>
      <c r="E396" s="51"/>
      <c r="F396" s="1750"/>
      <c r="G396" s="1751"/>
      <c r="H396" s="1751"/>
      <c r="I396" s="1752"/>
      <c r="J396" s="152"/>
    </row>
    <row r="397" spans="1:10" ht="14.45" customHeight="1" x14ac:dyDescent="0.2">
      <c r="A397" s="152"/>
      <c r="B397" s="1582" t="str">
        <f>B255</f>
        <v>Chicken Hot Dog</v>
      </c>
      <c r="C397" s="1583"/>
      <c r="D397" s="840">
        <f>D255</f>
        <v>28</v>
      </c>
      <c r="E397" s="54"/>
      <c r="F397" s="1750"/>
      <c r="G397" s="1751"/>
      <c r="H397" s="1751"/>
      <c r="I397" s="1752"/>
      <c r="J397" s="152"/>
    </row>
    <row r="398" spans="1:10" ht="14.45" customHeight="1" x14ac:dyDescent="0.2">
      <c r="A398" s="152"/>
      <c r="B398" s="1582" t="str">
        <f>B257</f>
        <v>Honey Sausage Bun</v>
      </c>
      <c r="C398" s="1583"/>
      <c r="D398" s="840">
        <f>D257</f>
        <v>120</v>
      </c>
      <c r="E398" s="54"/>
      <c r="F398" s="1750"/>
      <c r="G398" s="1751"/>
      <c r="H398" s="1751"/>
      <c r="I398" s="1752"/>
      <c r="J398" s="152"/>
    </row>
    <row r="399" spans="1:10" ht="14.45" customHeight="1" x14ac:dyDescent="0.2">
      <c r="A399" s="152"/>
      <c r="B399" s="1582" t="str">
        <f>B258</f>
        <v>Cheese Chicken Curry Bun</v>
      </c>
      <c r="C399" s="1583"/>
      <c r="D399" s="840">
        <f>D258</f>
        <v>76</v>
      </c>
      <c r="E399" s="54"/>
      <c r="F399" s="1750"/>
      <c r="G399" s="1751"/>
      <c r="H399" s="1751"/>
      <c r="I399" s="1752"/>
      <c r="J399" s="152"/>
    </row>
    <row r="400" spans="1:10" ht="14.45" customHeight="1" x14ac:dyDescent="0.2">
      <c r="A400" s="650"/>
      <c r="B400" s="1582" t="str">
        <f>B259</f>
        <v>Chicken Bun</v>
      </c>
      <c r="C400" s="1583"/>
      <c r="D400" s="840">
        <f>D259</f>
        <v>0</v>
      </c>
      <c r="E400" s="54"/>
      <c r="F400" s="1750"/>
      <c r="G400" s="1751"/>
      <c r="H400" s="1751"/>
      <c r="I400" s="1752"/>
      <c r="J400" s="152"/>
    </row>
    <row r="401" spans="1:10" ht="14.45" customHeight="1" x14ac:dyDescent="0.2">
      <c r="A401" s="152"/>
      <c r="B401" s="1582" t="str">
        <f>B260</f>
        <v>Prawn Bun</v>
      </c>
      <c r="C401" s="1583"/>
      <c r="D401" s="840">
        <f>D260</f>
        <v>0</v>
      </c>
      <c r="E401" s="54"/>
      <c r="F401" s="1750"/>
      <c r="G401" s="1751"/>
      <c r="H401" s="1751"/>
      <c r="I401" s="1752"/>
      <c r="J401" s="152"/>
    </row>
    <row r="402" spans="1:10" ht="14.45" customHeight="1" x14ac:dyDescent="0.2">
      <c r="A402" s="152"/>
      <c r="B402" s="1582"/>
      <c r="C402" s="1583"/>
      <c r="D402" s="840"/>
      <c r="E402" s="54"/>
      <c r="F402" s="1750"/>
      <c r="G402" s="1751"/>
      <c r="H402" s="1751"/>
      <c r="I402" s="1752"/>
      <c r="J402" s="152"/>
    </row>
    <row r="403" spans="1:10" ht="14.45" customHeight="1" x14ac:dyDescent="0.2">
      <c r="A403" s="152"/>
      <c r="B403" s="1582" t="str">
        <f>B243</f>
        <v>Seeni Sambol Bun</v>
      </c>
      <c r="C403" s="1583"/>
      <c r="D403" s="840">
        <f>D243</f>
        <v>0</v>
      </c>
      <c r="E403" s="54"/>
      <c r="F403" s="1750"/>
      <c r="G403" s="1751"/>
      <c r="H403" s="1751"/>
      <c r="I403" s="1752"/>
      <c r="J403" s="152"/>
    </row>
    <row r="404" spans="1:10" ht="14.45" customHeight="1" x14ac:dyDescent="0.2">
      <c r="A404" s="152"/>
      <c r="B404" s="47" t="str">
        <f>B248</f>
        <v>Fish Bun</v>
      </c>
      <c r="D404" s="840">
        <f>D248</f>
        <v>0</v>
      </c>
      <c r="E404" s="54"/>
      <c r="F404" s="1750"/>
      <c r="G404" s="1751"/>
      <c r="H404" s="1751"/>
      <c r="I404" s="1752"/>
      <c r="J404" s="152"/>
    </row>
    <row r="405" spans="1:10" ht="14.45" customHeight="1" thickBot="1" x14ac:dyDescent="0.25">
      <c r="A405" s="152"/>
      <c r="B405" s="53" t="str">
        <f>B250</f>
        <v>Chicken Sausage Bun</v>
      </c>
      <c r="C405" s="41"/>
      <c r="D405" s="1042">
        <f>D250</f>
        <v>0</v>
      </c>
      <c r="E405" s="490"/>
      <c r="F405" s="1753"/>
      <c r="G405" s="1754"/>
      <c r="H405" s="1754"/>
      <c r="I405" s="1755"/>
      <c r="J405" s="152"/>
    </row>
    <row r="406" spans="1:10" ht="14.45" customHeight="1" x14ac:dyDescent="0.2">
      <c r="A406" s="152"/>
      <c r="B406" s="1104"/>
      <c r="C406" s="1105"/>
      <c r="D406" s="1106"/>
      <c r="E406" s="1107"/>
      <c r="F406" s="1105"/>
      <c r="G406" s="1105"/>
      <c r="H406" s="1106"/>
      <c r="I406" s="1108"/>
      <c r="J406" s="152"/>
    </row>
    <row r="407" spans="1:10" ht="14.45" customHeight="1" thickBot="1" x14ac:dyDescent="0.25">
      <c r="A407" s="152"/>
      <c r="B407" s="47"/>
      <c r="D407" s="385"/>
      <c r="E407" s="314"/>
      <c r="H407" s="385"/>
      <c r="I407" s="54"/>
      <c r="J407" s="152"/>
    </row>
    <row r="408" spans="1:10" ht="14.45" customHeight="1" x14ac:dyDescent="0.2">
      <c r="A408" s="152"/>
      <c r="B408" s="1756" t="s">
        <v>668</v>
      </c>
      <c r="C408" s="1757"/>
      <c r="D408" s="1757"/>
      <c r="E408" s="1758"/>
      <c r="F408" s="1587" t="s">
        <v>676</v>
      </c>
      <c r="G408" s="1588"/>
      <c r="H408" s="1588"/>
      <c r="I408" s="1589"/>
      <c r="J408" s="152"/>
    </row>
    <row r="409" spans="1:10" ht="14.45" customHeight="1" thickBot="1" x14ac:dyDescent="0.25">
      <c r="A409" s="152"/>
      <c r="B409" s="1623"/>
      <c r="C409" s="1624"/>
      <c r="D409" s="1624"/>
      <c r="E409" s="1625"/>
      <c r="F409" s="1590"/>
      <c r="G409" s="1591"/>
      <c r="H409" s="1591"/>
      <c r="I409" s="1592"/>
      <c r="J409" s="152"/>
    </row>
    <row r="410" spans="1:10" ht="14.45" customHeight="1" thickTop="1" x14ac:dyDescent="0.2">
      <c r="A410" s="152"/>
      <c r="B410" s="1582" t="str">
        <f>B391</f>
        <v>Vegetable Bun (L)</v>
      </c>
      <c r="C410" s="1583"/>
      <c r="D410" s="840">
        <f>D391</f>
        <v>0</v>
      </c>
      <c r="E410" s="46"/>
      <c r="F410" s="1590"/>
      <c r="G410" s="1591"/>
      <c r="H410" s="1591"/>
      <c r="I410" s="1592"/>
      <c r="J410" s="152"/>
    </row>
    <row r="411" spans="1:10" ht="14.45" customHeight="1" x14ac:dyDescent="0.2">
      <c r="A411" s="152"/>
      <c r="B411" s="1582" t="str">
        <f t="shared" ref="B411:B424" si="0">B392</f>
        <v>Cuttlefish Bun</v>
      </c>
      <c r="C411" s="1583"/>
      <c r="D411" s="840">
        <f t="shared" ref="D411:D424" si="1">D392</f>
        <v>0</v>
      </c>
      <c r="E411" s="46"/>
      <c r="F411" s="1590"/>
      <c r="G411" s="1591"/>
      <c r="H411" s="1591"/>
      <c r="I411" s="1592"/>
      <c r="J411" s="152"/>
    </row>
    <row r="412" spans="1:10" ht="14.45" customHeight="1" x14ac:dyDescent="0.2">
      <c r="A412" s="152"/>
      <c r="B412" s="1582" t="str">
        <f t="shared" si="0"/>
        <v>Egg Bun</v>
      </c>
      <c r="C412" s="1583"/>
      <c r="D412" s="840">
        <f t="shared" si="1"/>
        <v>0</v>
      </c>
      <c r="E412" s="46"/>
      <c r="F412" s="1590"/>
      <c r="G412" s="1591"/>
      <c r="H412" s="1591"/>
      <c r="I412" s="1592"/>
      <c r="J412" s="152"/>
    </row>
    <row r="413" spans="1:10" ht="14.45" customHeight="1" x14ac:dyDescent="0.2">
      <c r="A413" s="152"/>
      <c r="B413" s="1582" t="str">
        <f t="shared" si="0"/>
        <v>Omelette Bun</v>
      </c>
      <c r="C413" s="1583"/>
      <c r="D413" s="840">
        <f t="shared" si="1"/>
        <v>0</v>
      </c>
      <c r="E413" s="46"/>
      <c r="F413" s="1590"/>
      <c r="G413" s="1591"/>
      <c r="H413" s="1591"/>
      <c r="I413" s="1592"/>
      <c r="J413" s="152"/>
    </row>
    <row r="414" spans="1:10" ht="14.45" customHeight="1" x14ac:dyDescent="0.2">
      <c r="A414" s="152"/>
      <c r="B414" s="1582" t="str">
        <f t="shared" si="0"/>
        <v>Egg Burger</v>
      </c>
      <c r="C414" s="1583"/>
      <c r="D414" s="840">
        <f t="shared" si="1"/>
        <v>0</v>
      </c>
      <c r="E414" s="51"/>
      <c r="F414" s="1590"/>
      <c r="G414" s="1591"/>
      <c r="H414" s="1591"/>
      <c r="I414" s="1592"/>
      <c r="J414" s="152"/>
    </row>
    <row r="415" spans="1:10" ht="14.45" customHeight="1" x14ac:dyDescent="0.2">
      <c r="A415" s="152"/>
      <c r="B415" s="1582" t="str">
        <f t="shared" si="0"/>
        <v>Fish Curry Bun</v>
      </c>
      <c r="C415" s="1583"/>
      <c r="D415" s="840">
        <f t="shared" si="1"/>
        <v>100</v>
      </c>
      <c r="E415" s="51"/>
      <c r="F415" s="1590"/>
      <c r="G415" s="1591"/>
      <c r="H415" s="1591"/>
      <c r="I415" s="1592"/>
      <c r="J415" s="152"/>
    </row>
    <row r="416" spans="1:10" ht="14.45" customHeight="1" x14ac:dyDescent="0.2">
      <c r="A416" s="152"/>
      <c r="B416" s="1582" t="str">
        <f t="shared" si="0"/>
        <v>Chicken Hot Dog</v>
      </c>
      <c r="C416" s="1583"/>
      <c r="D416" s="840">
        <f t="shared" si="1"/>
        <v>28</v>
      </c>
      <c r="E416" s="54"/>
      <c r="F416" s="1590"/>
      <c r="G416" s="1591"/>
      <c r="H416" s="1591"/>
      <c r="I416" s="1592"/>
      <c r="J416" s="152"/>
    </row>
    <row r="417" spans="1:10" ht="14.45" customHeight="1" x14ac:dyDescent="0.2">
      <c r="A417" s="152"/>
      <c r="B417" s="1582" t="str">
        <f t="shared" si="0"/>
        <v>Honey Sausage Bun</v>
      </c>
      <c r="C417" s="1583"/>
      <c r="D417" s="840">
        <f t="shared" si="1"/>
        <v>120</v>
      </c>
      <c r="E417" s="54"/>
      <c r="F417" s="1590"/>
      <c r="G417" s="1591"/>
      <c r="H417" s="1591"/>
      <c r="I417" s="1592"/>
      <c r="J417" s="152"/>
    </row>
    <row r="418" spans="1:10" ht="14.45" customHeight="1" x14ac:dyDescent="0.2">
      <c r="A418" s="152"/>
      <c r="B418" s="1582" t="str">
        <f t="shared" si="0"/>
        <v>Cheese Chicken Curry Bun</v>
      </c>
      <c r="C418" s="1583"/>
      <c r="D418" s="840">
        <f t="shared" si="1"/>
        <v>76</v>
      </c>
      <c r="E418" s="54"/>
      <c r="F418" s="1590"/>
      <c r="G418" s="1591"/>
      <c r="H418" s="1591"/>
      <c r="I418" s="1592"/>
      <c r="J418" s="152"/>
    </row>
    <row r="419" spans="1:10" ht="14.45" customHeight="1" x14ac:dyDescent="0.2">
      <c r="A419" s="152"/>
      <c r="B419" s="1582" t="str">
        <f t="shared" si="0"/>
        <v>Chicken Bun</v>
      </c>
      <c r="C419" s="1583"/>
      <c r="D419" s="840">
        <f t="shared" si="1"/>
        <v>0</v>
      </c>
      <c r="E419" s="54"/>
      <c r="F419" s="1590"/>
      <c r="G419" s="1591"/>
      <c r="H419" s="1591"/>
      <c r="I419" s="1592"/>
      <c r="J419" s="152"/>
    </row>
    <row r="420" spans="1:10" ht="14.45" customHeight="1" x14ac:dyDescent="0.2">
      <c r="A420" s="152"/>
      <c r="B420" s="1582" t="str">
        <f t="shared" si="0"/>
        <v>Prawn Bun</v>
      </c>
      <c r="C420" s="1583"/>
      <c r="D420" s="840">
        <f t="shared" si="1"/>
        <v>0</v>
      </c>
      <c r="E420" s="54"/>
      <c r="F420" s="1590"/>
      <c r="G420" s="1591"/>
      <c r="H420" s="1591"/>
      <c r="I420" s="1592"/>
      <c r="J420" s="152"/>
    </row>
    <row r="421" spans="1:10" ht="14.45" customHeight="1" x14ac:dyDescent="0.2">
      <c r="A421" s="152"/>
      <c r="B421" s="1582"/>
      <c r="C421" s="1583"/>
      <c r="D421" s="840"/>
      <c r="E421" s="54"/>
      <c r="F421" s="1590"/>
      <c r="G421" s="1591"/>
      <c r="H421" s="1591"/>
      <c r="I421" s="1592"/>
      <c r="J421" s="152"/>
    </row>
    <row r="422" spans="1:10" ht="14.45" customHeight="1" x14ac:dyDescent="0.2">
      <c r="A422" s="152"/>
      <c r="B422" s="1582" t="str">
        <f t="shared" si="0"/>
        <v>Seeni Sambol Bun</v>
      </c>
      <c r="C422" s="1583"/>
      <c r="D422" s="840">
        <f t="shared" si="1"/>
        <v>0</v>
      </c>
      <c r="E422" s="54"/>
      <c r="F422" s="1590"/>
      <c r="G422" s="1591"/>
      <c r="H422" s="1591"/>
      <c r="I422" s="1592"/>
      <c r="J422" s="152"/>
    </row>
    <row r="423" spans="1:10" ht="14.45" customHeight="1" x14ac:dyDescent="0.2">
      <c r="A423" s="152"/>
      <c r="B423" s="47" t="str">
        <f t="shared" si="0"/>
        <v>Fish Bun</v>
      </c>
      <c r="D423" s="840">
        <f t="shared" si="1"/>
        <v>0</v>
      </c>
      <c r="E423" s="54"/>
      <c r="F423" s="1590"/>
      <c r="G423" s="1591"/>
      <c r="H423" s="1591"/>
      <c r="I423" s="1592"/>
      <c r="J423" s="152"/>
    </row>
    <row r="424" spans="1:10" ht="14.45" customHeight="1" thickBot="1" x14ac:dyDescent="0.25">
      <c r="A424" s="152"/>
      <c r="B424" s="53" t="str">
        <f t="shared" si="0"/>
        <v>Chicken Sausage Bun</v>
      </c>
      <c r="C424" s="41"/>
      <c r="D424" s="1042">
        <f t="shared" si="1"/>
        <v>0</v>
      </c>
      <c r="E424" s="490"/>
      <c r="F424" s="1593"/>
      <c r="G424" s="1594"/>
      <c r="H424" s="1594"/>
      <c r="I424" s="1595"/>
      <c r="J424" s="152"/>
    </row>
    <row r="425" spans="1:10" ht="15" customHeight="1" thickBot="1" x14ac:dyDescent="0.25">
      <c r="A425" s="152"/>
      <c r="B425" s="152"/>
      <c r="C425" s="152"/>
      <c r="D425" s="152"/>
      <c r="E425" s="152"/>
      <c r="F425" s="152"/>
      <c r="G425" s="152"/>
      <c r="H425" s="152"/>
      <c r="I425" s="152"/>
      <c r="J425" s="152"/>
    </row>
    <row r="426" spans="1:10" ht="15.75" customHeight="1" x14ac:dyDescent="0.2">
      <c r="A426" s="152"/>
      <c r="B426" s="1561">
        <f ca="1">+'Delivery Summary'!B4</f>
        <v>46123</v>
      </c>
      <c r="C426" s="1562"/>
      <c r="D426" s="1562"/>
      <c r="E426" s="42"/>
      <c r="F426" s="43"/>
      <c r="G426" s="1263"/>
      <c r="H426" s="1563" t="str">
        <f>IF('Delivery Summary'!F1="6.00AM Production Activated",'Delivery Summary'!B3,"")</f>
        <v/>
      </c>
      <c r="I426" s="1564"/>
      <c r="J426" s="152"/>
    </row>
    <row r="427" spans="1:10" ht="22.5" x14ac:dyDescent="0.3">
      <c r="A427" s="152"/>
      <c r="B427" s="44" t="s">
        <v>678</v>
      </c>
      <c r="D427" s="1565" t="s">
        <v>272</v>
      </c>
      <c r="E427" s="1565"/>
      <c r="F427" s="1565"/>
      <c r="G427" s="1190">
        <f ca="1">TODAY()</f>
        <v>46122</v>
      </c>
      <c r="H427" s="1191" t="s">
        <v>276</v>
      </c>
      <c r="I427" s="46"/>
      <c r="J427" s="152"/>
    </row>
    <row r="428" spans="1:10" ht="15" thickBot="1" x14ac:dyDescent="0.25">
      <c r="A428" s="152"/>
      <c r="B428" s="53"/>
      <c r="C428" s="41"/>
      <c r="D428" s="1566" t="s">
        <v>273</v>
      </c>
      <c r="E428" s="1566"/>
      <c r="F428" s="1566"/>
      <c r="G428" s="261">
        <f ca="1">TODAY()+1</f>
        <v>46123</v>
      </c>
      <c r="H428" s="404" t="s">
        <v>275</v>
      </c>
      <c r="I428" s="57"/>
      <c r="J428" s="152"/>
    </row>
    <row r="429" spans="1:10" ht="35.1" customHeight="1" thickBot="1" x14ac:dyDescent="0.25">
      <c r="A429" s="152"/>
      <c r="B429" s="1584" t="s">
        <v>644</v>
      </c>
      <c r="C429" s="1585"/>
      <c r="D429" s="1585"/>
      <c r="E429" s="1586"/>
      <c r="F429" s="1585" t="s">
        <v>645</v>
      </c>
      <c r="G429" s="1585"/>
      <c r="H429" s="1585"/>
      <c r="I429" s="1586"/>
      <c r="J429" s="152"/>
    </row>
    <row r="430" spans="1:10" ht="14.45" customHeight="1" thickTop="1" x14ac:dyDescent="0.2">
      <c r="A430" s="152"/>
      <c r="B430" s="47" t="s">
        <v>23</v>
      </c>
      <c r="D430" s="417">
        <f>MROUND('Bakery Recipe Calculation'!V29,5)</f>
        <v>0</v>
      </c>
      <c r="E430" s="54" t="s">
        <v>92</v>
      </c>
      <c r="F430" s="2" t="s">
        <v>23</v>
      </c>
      <c r="H430" s="417">
        <f>MROUND('Bakery Recipe Calculation'!DI29,5)</f>
        <v>0</v>
      </c>
      <c r="I430" s="54" t="s">
        <v>92</v>
      </c>
      <c r="J430" s="152"/>
    </row>
    <row r="431" spans="1:10" ht="14.45" customHeight="1" x14ac:dyDescent="0.2">
      <c r="A431" s="650"/>
      <c r="B431" s="47" t="s">
        <v>24</v>
      </c>
      <c r="D431" s="417">
        <f>(D430/100)*1</f>
        <v>0</v>
      </c>
      <c r="E431" s="54" t="s">
        <v>92</v>
      </c>
      <c r="F431" s="2" t="s">
        <v>24</v>
      </c>
      <c r="H431" s="417">
        <f>(H430/100)*1</f>
        <v>0</v>
      </c>
      <c r="I431" s="54" t="s">
        <v>92</v>
      </c>
      <c r="J431" s="152"/>
    </row>
    <row r="432" spans="1:10" ht="14.45" customHeight="1" x14ac:dyDescent="0.2">
      <c r="A432" s="152"/>
      <c r="B432" s="47" t="s">
        <v>181</v>
      </c>
      <c r="D432" s="417">
        <f>(D430/100)*8</f>
        <v>0</v>
      </c>
      <c r="E432" s="54" t="s">
        <v>92</v>
      </c>
      <c r="F432" s="2" t="s">
        <v>181</v>
      </c>
      <c r="H432" s="417">
        <f>(H430/100)*8</f>
        <v>0</v>
      </c>
      <c r="I432" s="54" t="s">
        <v>92</v>
      </c>
      <c r="J432" s="152"/>
    </row>
    <row r="433" spans="1:10" ht="14.45" customHeight="1" x14ac:dyDescent="0.2">
      <c r="A433" s="152"/>
      <c r="B433" s="47" t="s">
        <v>82</v>
      </c>
      <c r="D433" s="417">
        <f>(D430/100)*9</f>
        <v>0</v>
      </c>
      <c r="E433" s="54" t="s">
        <v>92</v>
      </c>
      <c r="F433" s="2" t="s">
        <v>82</v>
      </c>
      <c r="H433" s="417">
        <f>(H430/100)*9</f>
        <v>0</v>
      </c>
      <c r="I433" s="54" t="s">
        <v>92</v>
      </c>
      <c r="J433" s="152"/>
    </row>
    <row r="434" spans="1:10" ht="14.45" customHeight="1" x14ac:dyDescent="0.2">
      <c r="A434" s="152"/>
      <c r="B434" s="47" t="s">
        <v>28</v>
      </c>
      <c r="D434" s="417">
        <f>(D430/100)*1.5</f>
        <v>0</v>
      </c>
      <c r="E434" s="54" t="s">
        <v>92</v>
      </c>
      <c r="F434" s="47" t="s">
        <v>28</v>
      </c>
      <c r="H434" s="417">
        <f>(H430/100)*1.5</f>
        <v>0</v>
      </c>
      <c r="I434" s="54" t="s">
        <v>92</v>
      </c>
      <c r="J434" s="152"/>
    </row>
    <row r="435" spans="1:10" ht="14.45" customHeight="1" thickBot="1" x14ac:dyDescent="0.25">
      <c r="A435" s="152"/>
      <c r="B435" s="53" t="s">
        <v>546</v>
      </c>
      <c r="C435" s="41"/>
      <c r="D435" s="553">
        <f>'Bakery Recipe Calculation'!AA28</f>
        <v>0</v>
      </c>
      <c r="E435" s="490" t="s">
        <v>92</v>
      </c>
      <c r="F435" s="53" t="s">
        <v>546</v>
      </c>
      <c r="G435" s="41"/>
      <c r="H435" s="553">
        <f>'Bakery Recipe Calculation'!DI28</f>
        <v>0</v>
      </c>
      <c r="I435" s="490" t="s">
        <v>92</v>
      </c>
      <c r="J435" s="152"/>
    </row>
    <row r="436" spans="1:10" ht="35.1" customHeight="1" thickBot="1" x14ac:dyDescent="0.25">
      <c r="A436" s="152"/>
      <c r="B436" s="1603" t="s">
        <v>743</v>
      </c>
      <c r="C436" s="1604"/>
      <c r="D436" s="1604"/>
      <c r="E436" s="1605"/>
      <c r="F436" s="1604" t="s">
        <v>744</v>
      </c>
      <c r="G436" s="1604"/>
      <c r="H436" s="1604"/>
      <c r="I436" s="1605"/>
      <c r="J436" s="152"/>
    </row>
    <row r="437" spans="1:10" ht="14.45" customHeight="1" thickTop="1" x14ac:dyDescent="0.2">
      <c r="A437" s="152"/>
      <c r="B437" s="47" t="s">
        <v>23</v>
      </c>
      <c r="D437" s="417">
        <f>MROUND('Bakery Recipe Calculation'!V28,5)</f>
        <v>0</v>
      </c>
      <c r="E437" s="54" t="s">
        <v>92</v>
      </c>
      <c r="F437" s="2" t="s">
        <v>23</v>
      </c>
      <c r="H437" s="417">
        <f>MROUND('Bakery Recipe Calculation'!DD29,5)</f>
        <v>0</v>
      </c>
      <c r="I437" s="54" t="s">
        <v>92</v>
      </c>
      <c r="J437" s="152"/>
    </row>
    <row r="438" spans="1:10" ht="14.45" customHeight="1" x14ac:dyDescent="0.2">
      <c r="A438" s="152"/>
      <c r="B438" s="47" t="s">
        <v>24</v>
      </c>
      <c r="D438" s="417">
        <f>(D437/100)*1</f>
        <v>0</v>
      </c>
      <c r="E438" s="54" t="s">
        <v>92</v>
      </c>
      <c r="F438" s="2" t="s">
        <v>24</v>
      </c>
      <c r="H438" s="417">
        <f>(H437/100)*1</f>
        <v>0</v>
      </c>
      <c r="I438" s="54" t="s">
        <v>92</v>
      </c>
      <c r="J438" s="152"/>
    </row>
    <row r="439" spans="1:10" ht="14.45" customHeight="1" x14ac:dyDescent="0.2">
      <c r="A439" s="650"/>
      <c r="B439" s="47" t="s">
        <v>181</v>
      </c>
      <c r="D439" s="417">
        <f>(D437/100)*8</f>
        <v>0</v>
      </c>
      <c r="E439" s="54" t="s">
        <v>92</v>
      </c>
      <c r="F439" s="2" t="s">
        <v>181</v>
      </c>
      <c r="H439" s="417">
        <f>(H437/100)*8</f>
        <v>0</v>
      </c>
      <c r="I439" s="54" t="s">
        <v>92</v>
      </c>
      <c r="J439" s="152"/>
    </row>
    <row r="440" spans="1:10" ht="14.45" customHeight="1" x14ac:dyDescent="0.2">
      <c r="A440" s="152"/>
      <c r="B440" s="47" t="s">
        <v>82</v>
      </c>
      <c r="D440" s="417">
        <f>(D437/100)*9</f>
        <v>0</v>
      </c>
      <c r="E440" s="54" t="s">
        <v>92</v>
      </c>
      <c r="F440" s="2" t="s">
        <v>82</v>
      </c>
      <c r="H440" s="417">
        <f>(H437/100)*9</f>
        <v>0</v>
      </c>
      <c r="I440" s="54" t="s">
        <v>92</v>
      </c>
      <c r="J440" s="152"/>
    </row>
    <row r="441" spans="1:10" ht="14.45" customHeight="1" x14ac:dyDescent="0.2">
      <c r="A441" s="152"/>
      <c r="B441" s="47" t="s">
        <v>28</v>
      </c>
      <c r="D441" s="417">
        <f>(D437/100)*1.5</f>
        <v>0</v>
      </c>
      <c r="E441" s="54" t="s">
        <v>92</v>
      </c>
      <c r="F441" s="47" t="s">
        <v>28</v>
      </c>
      <c r="H441" s="417">
        <f>(H437/100)*1.5</f>
        <v>0</v>
      </c>
      <c r="I441" s="54" t="s">
        <v>92</v>
      </c>
      <c r="J441" s="152"/>
    </row>
    <row r="442" spans="1:10" ht="14.45" customHeight="1" x14ac:dyDescent="0.2">
      <c r="A442" s="152"/>
      <c r="B442" s="47" t="s">
        <v>44</v>
      </c>
      <c r="D442" s="417">
        <f>'Bakery Recipe Calculation'!R24</f>
        <v>0</v>
      </c>
      <c r="E442" s="54" t="s">
        <v>1</v>
      </c>
      <c r="F442" s="47" t="s">
        <v>44</v>
      </c>
      <c r="H442" s="417">
        <f>'Bakery Recipe Calculation'!DN24</f>
        <v>0</v>
      </c>
      <c r="I442" s="54" t="s">
        <v>1</v>
      </c>
      <c r="J442" s="152"/>
    </row>
    <row r="443" spans="1:10" ht="14.45" customHeight="1" thickBot="1" x14ac:dyDescent="0.25">
      <c r="A443" s="152"/>
      <c r="B443" s="53" t="s">
        <v>55</v>
      </c>
      <c r="C443" s="41"/>
      <c r="D443" s="553">
        <f>'Bakery Recipe Calculation'!S22</f>
        <v>0</v>
      </c>
      <c r="E443" s="490" t="s">
        <v>92</v>
      </c>
      <c r="F443" s="53" t="s">
        <v>55</v>
      </c>
      <c r="G443" s="41"/>
      <c r="H443" s="553">
        <f>'Bakery Recipe Calculation'!DO22</f>
        <v>0</v>
      </c>
      <c r="I443" s="490" t="s">
        <v>92</v>
      </c>
      <c r="J443" s="152"/>
    </row>
    <row r="444" spans="1:10" ht="35.1" customHeight="1" thickBot="1" x14ac:dyDescent="0.25">
      <c r="A444" s="152"/>
      <c r="B444" s="1705" t="s">
        <v>724</v>
      </c>
      <c r="C444" s="1706"/>
      <c r="D444" s="1706"/>
      <c r="E444" s="1707"/>
      <c r="F444" s="1705" t="s">
        <v>786</v>
      </c>
      <c r="G444" s="1706"/>
      <c r="H444" s="1706"/>
      <c r="I444" s="1707"/>
      <c r="J444" s="152"/>
    </row>
    <row r="445" spans="1:10" ht="14.45" customHeight="1" thickTop="1" x14ac:dyDescent="0.2">
      <c r="A445" s="152"/>
      <c r="B445" s="47" t="s">
        <v>23</v>
      </c>
      <c r="D445" s="417">
        <f>MROUND('Bakery Recipe Calculation'!AC8,5)</f>
        <v>0</v>
      </c>
      <c r="E445" s="54" t="s">
        <v>92</v>
      </c>
      <c r="F445" s="2" t="s">
        <v>23</v>
      </c>
      <c r="H445" s="385">
        <f>MROUND('Bakery Recipe Calculation'!AD8+'Bakery Recipe Calculation'!DK8,5)</f>
        <v>0</v>
      </c>
      <c r="I445" s="54" t="s">
        <v>92</v>
      </c>
      <c r="J445" s="152"/>
    </row>
    <row r="446" spans="1:10" ht="14.45" customHeight="1" x14ac:dyDescent="0.2">
      <c r="A446" s="152"/>
      <c r="B446" s="47" t="s">
        <v>24</v>
      </c>
      <c r="D446" s="417">
        <f>(D445/100)*1</f>
        <v>0</v>
      </c>
      <c r="E446" s="54" t="s">
        <v>92</v>
      </c>
      <c r="F446" s="2" t="s">
        <v>490</v>
      </c>
      <c r="H446" s="385">
        <f>MROUND('Bakery Recipe Calculation'!AD10+'Bakery Recipe Calculation'!DK10,5)</f>
        <v>0</v>
      </c>
      <c r="I446" s="54" t="s">
        <v>92</v>
      </c>
      <c r="J446" s="152"/>
    </row>
    <row r="447" spans="1:10" ht="14.45" customHeight="1" x14ac:dyDescent="0.2">
      <c r="A447" s="152"/>
      <c r="B447" s="47" t="s">
        <v>181</v>
      </c>
      <c r="D447" s="417">
        <f>(D445/100)*8</f>
        <v>0</v>
      </c>
      <c r="E447" s="54" t="s">
        <v>92</v>
      </c>
      <c r="F447" s="2" t="s">
        <v>181</v>
      </c>
      <c r="H447" s="385">
        <f>MROUND('Bakery Recipe Calculation'!AD11+'Bakery Recipe Calculation'!DK11,5)</f>
        <v>0</v>
      </c>
      <c r="I447" s="54" t="s">
        <v>92</v>
      </c>
      <c r="J447" s="152"/>
    </row>
    <row r="448" spans="1:10" ht="14.45" customHeight="1" x14ac:dyDescent="0.2">
      <c r="A448" s="152"/>
      <c r="B448" s="47" t="s">
        <v>82</v>
      </c>
      <c r="D448" s="417">
        <f>(D445/100)*9</f>
        <v>0</v>
      </c>
      <c r="E448" s="54" t="s">
        <v>92</v>
      </c>
      <c r="F448" s="2" t="s">
        <v>82</v>
      </c>
      <c r="H448" s="385">
        <f>MROUND('Bakery Recipe Calculation'!AD17+'Bakery Recipe Calculation'!DK17,5)</f>
        <v>0</v>
      </c>
      <c r="I448" s="54" t="s">
        <v>92</v>
      </c>
      <c r="J448" s="152"/>
    </row>
    <row r="449" spans="1:10" ht="14.45" customHeight="1" x14ac:dyDescent="0.2">
      <c r="A449" s="152"/>
      <c r="B449" s="47" t="s">
        <v>28</v>
      </c>
      <c r="D449" s="417">
        <f>(D445/100)*1.5</f>
        <v>0</v>
      </c>
      <c r="E449" s="54" t="s">
        <v>92</v>
      </c>
      <c r="F449" s="2" t="s">
        <v>28</v>
      </c>
      <c r="H449" s="385">
        <f>MROUND('Bakery Recipe Calculation'!AD19+'Bakery Recipe Calculation'!DK19,5)</f>
        <v>0</v>
      </c>
      <c r="I449" s="54" t="s">
        <v>92</v>
      </c>
      <c r="J449" s="152"/>
    </row>
    <row r="450" spans="1:10" ht="14.45" customHeight="1" thickBot="1" x14ac:dyDescent="0.25">
      <c r="A450" s="152"/>
      <c r="B450" s="53"/>
      <c r="C450" s="41"/>
      <c r="D450" s="41"/>
      <c r="E450" s="64"/>
      <c r="F450" s="41" t="s">
        <v>324</v>
      </c>
      <c r="G450" s="41"/>
      <c r="H450" s="385">
        <f>MROUND('Bakery Recipe Calculation'!AD20+'Bakery Recipe Calculation'!DK20,5)</f>
        <v>0</v>
      </c>
      <c r="I450" s="54" t="s">
        <v>92</v>
      </c>
      <c r="J450" s="152"/>
    </row>
    <row r="451" spans="1:10" ht="38.1" customHeight="1" x14ac:dyDescent="0.6">
      <c r="A451" s="152"/>
      <c r="B451" s="1732" t="s">
        <v>715</v>
      </c>
      <c r="C451" s="1733"/>
      <c r="D451" s="1733"/>
      <c r="E451" s="1733"/>
      <c r="F451" s="1733"/>
      <c r="G451" s="1733"/>
      <c r="H451" s="1733"/>
      <c r="I451" s="1734"/>
      <c r="J451" s="152"/>
    </row>
    <row r="452" spans="1:10" ht="14.45" customHeight="1" x14ac:dyDescent="0.2">
      <c r="A452" s="152"/>
      <c r="B452" s="1729">
        <f ca="1">G428</f>
        <v>46123</v>
      </c>
      <c r="C452" s="1730"/>
      <c r="D452" s="1730"/>
      <c r="E452" s="1730"/>
      <c r="F452" s="1730"/>
      <c r="G452" s="1730"/>
      <c r="H452" s="1730"/>
      <c r="I452" s="1731"/>
      <c r="J452" s="152"/>
    </row>
    <row r="453" spans="1:10" ht="14.45" customHeight="1" x14ac:dyDescent="0.2">
      <c r="A453" s="152"/>
      <c r="B453" s="1729"/>
      <c r="C453" s="1730"/>
      <c r="D453" s="1730"/>
      <c r="E453" s="1730"/>
      <c r="F453" s="1730"/>
      <c r="G453" s="1730"/>
      <c r="H453" s="1730"/>
      <c r="I453" s="1731"/>
      <c r="J453" s="152"/>
    </row>
    <row r="454" spans="1:10" ht="14.45" customHeight="1" x14ac:dyDescent="0.2">
      <c r="A454" s="152"/>
      <c r="B454" s="1729"/>
      <c r="C454" s="1730"/>
      <c r="D454" s="1730"/>
      <c r="E454" s="1730"/>
      <c r="F454" s="1730"/>
      <c r="G454" s="1730"/>
      <c r="H454" s="1730"/>
      <c r="I454" s="1731"/>
      <c r="J454" s="152"/>
    </row>
    <row r="455" spans="1:10" ht="14.45" customHeight="1" x14ac:dyDescent="0.2">
      <c r="A455" s="152"/>
      <c r="B455" s="1723" t="s">
        <v>729</v>
      </c>
      <c r="C455" s="1724"/>
      <c r="D455" s="1724"/>
      <c r="E455" s="1724"/>
      <c r="F455" s="1724"/>
      <c r="G455" s="1724"/>
      <c r="H455" s="1724"/>
      <c r="I455" s="1725"/>
      <c r="J455" s="152"/>
    </row>
    <row r="456" spans="1:10" ht="14.45" customHeight="1" x14ac:dyDescent="0.2">
      <c r="A456" s="650"/>
      <c r="B456" s="1723"/>
      <c r="C456" s="1724"/>
      <c r="D456" s="1724"/>
      <c r="E456" s="1724"/>
      <c r="F456" s="1724"/>
      <c r="G456" s="1724"/>
      <c r="H456" s="1724"/>
      <c r="I456" s="1725"/>
      <c r="J456" s="152"/>
    </row>
    <row r="457" spans="1:10" ht="14.45" customHeight="1" x14ac:dyDescent="0.2">
      <c r="A457" s="152"/>
      <c r="B457" s="1723"/>
      <c r="C457" s="1724"/>
      <c r="D457" s="1724"/>
      <c r="E457" s="1724"/>
      <c r="F457" s="1724"/>
      <c r="G457" s="1724"/>
      <c r="H457" s="1724"/>
      <c r="I457" s="1725"/>
      <c r="J457" s="152"/>
    </row>
    <row r="458" spans="1:10" ht="14.45" customHeight="1" x14ac:dyDescent="0.2">
      <c r="A458" s="152"/>
      <c r="B458" s="1723"/>
      <c r="C458" s="1724"/>
      <c r="D458" s="1724"/>
      <c r="E458" s="1724"/>
      <c r="F458" s="1724"/>
      <c r="G458" s="1724"/>
      <c r="H458" s="1724"/>
      <c r="I458" s="1725"/>
      <c r="J458" s="152"/>
    </row>
    <row r="459" spans="1:10" ht="14.45" customHeight="1" x14ac:dyDescent="0.2">
      <c r="A459" s="152"/>
      <c r="B459" s="1723"/>
      <c r="C459" s="1724"/>
      <c r="D459" s="1724"/>
      <c r="E459" s="1724"/>
      <c r="F459" s="1724"/>
      <c r="G459" s="1724"/>
      <c r="H459" s="1724"/>
      <c r="I459" s="1725"/>
      <c r="J459" s="152"/>
    </row>
    <row r="460" spans="1:10" ht="14.45" customHeight="1" x14ac:dyDescent="0.2">
      <c r="A460" s="152"/>
      <c r="B460" s="1723"/>
      <c r="C460" s="1724"/>
      <c r="D460" s="1724"/>
      <c r="E460" s="1724"/>
      <c r="F460" s="1724"/>
      <c r="G460" s="1724"/>
      <c r="H460" s="1724"/>
      <c r="I460" s="1725"/>
      <c r="J460" s="152"/>
    </row>
    <row r="461" spans="1:10" ht="14.45" customHeight="1" x14ac:dyDescent="0.2">
      <c r="A461" s="152"/>
      <c r="B461" s="1723"/>
      <c r="C461" s="1724"/>
      <c r="D461" s="1724"/>
      <c r="E461" s="1724"/>
      <c r="F461" s="1724"/>
      <c r="G461" s="1724"/>
      <c r="H461" s="1724"/>
      <c r="I461" s="1725"/>
      <c r="J461" s="152"/>
    </row>
    <row r="462" spans="1:10" ht="14.45" customHeight="1" thickBot="1" x14ac:dyDescent="0.25">
      <c r="A462" s="152"/>
      <c r="B462" s="1726"/>
      <c r="C462" s="1727"/>
      <c r="D462" s="1727"/>
      <c r="E462" s="1727"/>
      <c r="F462" s="1727"/>
      <c r="G462" s="1727"/>
      <c r="H462" s="1727"/>
      <c r="I462" s="1728"/>
      <c r="J462" s="152"/>
    </row>
    <row r="463" spans="1:10" ht="14.45" customHeight="1" x14ac:dyDescent="0.2">
      <c r="A463" s="152"/>
      <c r="B463" s="1717" t="s">
        <v>716</v>
      </c>
      <c r="C463" s="1718"/>
      <c r="D463" s="1718"/>
      <c r="E463" s="1718"/>
      <c r="F463" s="1718"/>
      <c r="G463" s="1718"/>
      <c r="H463" s="1718"/>
      <c r="I463" s="1719"/>
      <c r="J463" s="152"/>
    </row>
    <row r="464" spans="1:10" ht="14.45" customHeight="1" x14ac:dyDescent="0.2">
      <c r="A464" s="152"/>
      <c r="B464" s="1720"/>
      <c r="C464" s="1721"/>
      <c r="D464" s="1721"/>
      <c r="E464" s="1721"/>
      <c r="F464" s="1721"/>
      <c r="G464" s="1721"/>
      <c r="H464" s="1721"/>
      <c r="I464" s="1722"/>
      <c r="J464" s="152"/>
    </row>
    <row r="465" spans="1:10" ht="14.45" customHeight="1" x14ac:dyDescent="0.2">
      <c r="A465" s="152"/>
      <c r="B465" s="1720"/>
      <c r="C465" s="1721"/>
      <c r="D465" s="1721"/>
      <c r="E465" s="1721"/>
      <c r="F465" s="1721"/>
      <c r="G465" s="1721"/>
      <c r="H465" s="1721"/>
      <c r="I465" s="1722"/>
      <c r="J465" s="152"/>
    </row>
    <row r="466" spans="1:10" ht="14.45" customHeight="1" x14ac:dyDescent="0.2">
      <c r="A466" s="152"/>
      <c r="B466" s="1714">
        <f ca="1">B452</f>
        <v>46123</v>
      </c>
      <c r="C466" s="1715"/>
      <c r="D466" s="1715"/>
      <c r="E466" s="1715"/>
      <c r="F466" s="1715"/>
      <c r="G466" s="1715"/>
      <c r="H466" s="1715"/>
      <c r="I466" s="1716"/>
      <c r="J466" s="152"/>
    </row>
    <row r="467" spans="1:10" ht="14.45" customHeight="1" x14ac:dyDescent="0.2">
      <c r="A467" s="152"/>
      <c r="B467" s="1714"/>
      <c r="C467" s="1715"/>
      <c r="D467" s="1715"/>
      <c r="E467" s="1715"/>
      <c r="F467" s="1715"/>
      <c r="G467" s="1715"/>
      <c r="H467" s="1715"/>
      <c r="I467" s="1716"/>
      <c r="J467" s="152"/>
    </row>
    <row r="468" spans="1:10" ht="14.45" customHeight="1" x14ac:dyDescent="0.2">
      <c r="A468" s="152"/>
      <c r="B468" s="1714"/>
      <c r="C468" s="1715"/>
      <c r="D468" s="1715"/>
      <c r="E468" s="1715"/>
      <c r="F468" s="1715"/>
      <c r="G468" s="1715"/>
      <c r="H468" s="1715"/>
      <c r="I468" s="1716"/>
      <c r="J468" s="152"/>
    </row>
    <row r="469" spans="1:10" ht="14.45" customHeight="1" x14ac:dyDescent="0.2">
      <c r="A469" s="152"/>
      <c r="B469" s="1708" t="s">
        <v>717</v>
      </c>
      <c r="C469" s="1709"/>
      <c r="D469" s="1709"/>
      <c r="E469" s="1709"/>
      <c r="F469" s="1709"/>
      <c r="G469" s="1709"/>
      <c r="H469" s="1709"/>
      <c r="I469" s="1710"/>
      <c r="J469" s="152"/>
    </row>
    <row r="470" spans="1:10" ht="14.45" customHeight="1" x14ac:dyDescent="0.2">
      <c r="A470" s="152"/>
      <c r="B470" s="1708"/>
      <c r="C470" s="1709"/>
      <c r="D470" s="1709"/>
      <c r="E470" s="1709"/>
      <c r="F470" s="1709"/>
      <c r="G470" s="1709"/>
      <c r="H470" s="1709"/>
      <c r="I470" s="1710"/>
      <c r="J470" s="152"/>
    </row>
    <row r="471" spans="1:10" ht="14.45" customHeight="1" x14ac:dyDescent="0.2">
      <c r="A471" s="152"/>
      <c r="B471" s="1708"/>
      <c r="C471" s="1709"/>
      <c r="D471" s="1709"/>
      <c r="E471" s="1709"/>
      <c r="F471" s="1709"/>
      <c r="G471" s="1709"/>
      <c r="H471" s="1709"/>
      <c r="I471" s="1710"/>
      <c r="J471" s="152"/>
    </row>
    <row r="472" spans="1:10" ht="14.45" customHeight="1" x14ac:dyDescent="0.2">
      <c r="A472" s="152"/>
      <c r="B472" s="1708"/>
      <c r="C472" s="1709"/>
      <c r="D472" s="1709"/>
      <c r="E472" s="1709"/>
      <c r="F472" s="1709"/>
      <c r="G472" s="1709"/>
      <c r="H472" s="1709"/>
      <c r="I472" s="1710"/>
      <c r="J472" s="152"/>
    </row>
    <row r="473" spans="1:10" ht="14.45" customHeight="1" thickBot="1" x14ac:dyDescent="0.25">
      <c r="A473" s="152"/>
      <c r="B473" s="1711"/>
      <c r="C473" s="1712"/>
      <c r="D473" s="1712"/>
      <c r="E473" s="1712"/>
      <c r="F473" s="1712"/>
      <c r="G473" s="1712"/>
      <c r="H473" s="1712"/>
      <c r="I473" s="1713"/>
      <c r="J473" s="152"/>
    </row>
    <row r="474" spans="1:10" ht="15" customHeight="1" thickBot="1" x14ac:dyDescent="0.25">
      <c r="A474" s="152"/>
      <c r="B474" s="152"/>
      <c r="C474" s="152"/>
      <c r="D474" s="152"/>
      <c r="E474" s="159"/>
      <c r="F474" s="152"/>
      <c r="G474" s="152"/>
      <c r="H474" s="152"/>
      <c r="I474" s="152"/>
      <c r="J474" s="152"/>
    </row>
    <row r="475" spans="1:10" ht="15.75" customHeight="1" x14ac:dyDescent="0.2">
      <c r="A475" s="152"/>
      <c r="B475" s="1561">
        <f ca="1">+'Delivery Summary'!B4</f>
        <v>46123</v>
      </c>
      <c r="C475" s="1562"/>
      <c r="D475" s="1562"/>
      <c r="E475" s="1676"/>
      <c r="F475" s="1676"/>
      <c r="G475" s="1676"/>
      <c r="H475" s="277"/>
      <c r="I475" s="741"/>
      <c r="J475" s="152"/>
    </row>
    <row r="476" spans="1:10" ht="22.5" x14ac:dyDescent="0.3">
      <c r="A476" s="152"/>
      <c r="B476" s="1685" t="s">
        <v>703</v>
      </c>
      <c r="C476" s="1686"/>
      <c r="D476" s="1565" t="s">
        <v>272</v>
      </c>
      <c r="E476" s="1565"/>
      <c r="F476" s="1565"/>
      <c r="G476" s="1190">
        <f ca="1">TODAY()</f>
        <v>46122</v>
      </c>
      <c r="H476" s="1191" t="s">
        <v>286</v>
      </c>
      <c r="I476" s="51"/>
      <c r="J476" s="152"/>
    </row>
    <row r="477" spans="1:10" ht="15" thickBot="1" x14ac:dyDescent="0.25">
      <c r="A477" s="152"/>
      <c r="B477" s="53"/>
      <c r="C477" s="41"/>
      <c r="D477" s="1566" t="s">
        <v>273</v>
      </c>
      <c r="E477" s="1566"/>
      <c r="F477" s="1566"/>
      <c r="G477" s="261">
        <f ca="1">TODAY()+1</f>
        <v>46123</v>
      </c>
      <c r="H477" s="404" t="s">
        <v>275</v>
      </c>
      <c r="I477" s="64"/>
      <c r="J477" s="152"/>
    </row>
    <row r="478" spans="1:10" x14ac:dyDescent="0.2">
      <c r="A478" s="152"/>
      <c r="B478" s="47"/>
      <c r="H478" s="2"/>
      <c r="I478" s="51"/>
      <c r="J478" s="152"/>
    </row>
    <row r="479" spans="1:10" ht="15.75" customHeight="1" x14ac:dyDescent="0.25">
      <c r="A479" s="152"/>
      <c r="B479" s="61" t="s">
        <v>688</v>
      </c>
      <c r="C479" s="838">
        <f>'Curry Sheet '!R197</f>
        <v>2788</v>
      </c>
      <c r="D479" s="314" t="s">
        <v>92</v>
      </c>
      <c r="F479" s="2" t="s">
        <v>374</v>
      </c>
      <c r="H479" s="838">
        <f>'Curry Sheet '!R233</f>
        <v>760</v>
      </c>
      <c r="I479" s="54" t="s">
        <v>92</v>
      </c>
      <c r="J479" s="152"/>
    </row>
    <row r="480" spans="1:10" ht="15.75" customHeight="1" x14ac:dyDescent="0.25">
      <c r="A480" s="152"/>
      <c r="B480" s="61" t="s">
        <v>13</v>
      </c>
      <c r="C480" s="838">
        <f>'Curry Sheet '!R199</f>
        <v>0</v>
      </c>
      <c r="D480" s="314" t="s">
        <v>92</v>
      </c>
      <c r="F480" s="2" t="s">
        <v>341</v>
      </c>
      <c r="H480" s="838">
        <f>'Curry Sheet '!R232</f>
        <v>0</v>
      </c>
      <c r="I480" s="54" t="s">
        <v>92</v>
      </c>
      <c r="J480" s="152"/>
    </row>
    <row r="481" spans="1:10" ht="15.75" customHeight="1" x14ac:dyDescent="0.25">
      <c r="A481" s="152"/>
      <c r="B481" s="47"/>
      <c r="H481" s="838"/>
      <c r="I481" s="54"/>
      <c r="J481" s="152"/>
    </row>
    <row r="482" spans="1:10" ht="15.75" customHeight="1" x14ac:dyDescent="0.25">
      <c r="A482" s="152"/>
      <c r="B482" s="61" t="s">
        <v>14</v>
      </c>
      <c r="C482" s="838">
        <f>'Curry Sheet '!R221</f>
        <v>0</v>
      </c>
      <c r="D482" s="314" t="s">
        <v>92</v>
      </c>
      <c r="F482" s="448" t="s">
        <v>23</v>
      </c>
      <c r="G482" s="1174"/>
      <c r="H482" s="838">
        <f>'Curry Sheet '!R215</f>
        <v>0</v>
      </c>
      <c r="I482" s="54" t="s">
        <v>92</v>
      </c>
      <c r="J482" s="152"/>
    </row>
    <row r="483" spans="1:10" ht="15.75" customHeight="1" x14ac:dyDescent="0.25">
      <c r="A483" s="152"/>
      <c r="B483" s="61" t="s">
        <v>67</v>
      </c>
      <c r="C483" s="838">
        <f>'Curry Sheet '!R222</f>
        <v>0</v>
      </c>
      <c r="D483" s="314" t="s">
        <v>92</v>
      </c>
      <c r="F483" s="448"/>
      <c r="G483" s="1174"/>
      <c r="H483" s="838"/>
      <c r="I483" s="54"/>
      <c r="J483" s="152"/>
    </row>
    <row r="484" spans="1:10" ht="15.75" customHeight="1" x14ac:dyDescent="0.25">
      <c r="A484" s="152"/>
      <c r="B484" s="61" t="s">
        <v>68</v>
      </c>
      <c r="C484" s="838">
        <f>'Curry Sheet '!R223</f>
        <v>0</v>
      </c>
      <c r="D484" s="314" t="s">
        <v>92</v>
      </c>
      <c r="F484" s="448" t="s">
        <v>82</v>
      </c>
      <c r="G484" s="1174"/>
      <c r="H484" s="838">
        <f>'Curry Sheet '!R235</f>
        <v>120</v>
      </c>
      <c r="I484" s="54" t="s">
        <v>92</v>
      </c>
      <c r="J484" s="152"/>
    </row>
    <row r="485" spans="1:10" ht="15.75" customHeight="1" x14ac:dyDescent="0.25">
      <c r="A485" s="152"/>
      <c r="B485" s="61" t="s">
        <v>178</v>
      </c>
      <c r="C485" s="838">
        <f>'Curry Sheet '!R220</f>
        <v>600</v>
      </c>
      <c r="D485" s="314" t="s">
        <v>92</v>
      </c>
      <c r="H485" s="838"/>
      <c r="I485" s="54"/>
      <c r="J485" s="152"/>
    </row>
    <row r="486" spans="1:10" ht="15.75" customHeight="1" x14ac:dyDescent="0.25">
      <c r="A486" s="152"/>
      <c r="B486" s="281" t="s">
        <v>251</v>
      </c>
      <c r="C486" s="69">
        <f>'Curry Sheet '!R224</f>
        <v>0</v>
      </c>
      <c r="D486" s="1184" t="s">
        <v>1</v>
      </c>
      <c r="F486" s="2" t="s">
        <v>373</v>
      </c>
      <c r="H486" s="838">
        <v>0</v>
      </c>
      <c r="I486" s="54" t="s">
        <v>92</v>
      </c>
      <c r="J486" s="152"/>
    </row>
    <row r="487" spans="1:10" ht="15.75" customHeight="1" x14ac:dyDescent="0.25">
      <c r="A487" s="152"/>
      <c r="B487" s="61" t="s">
        <v>27</v>
      </c>
      <c r="C487" s="838">
        <f>'Curry Sheet '!R216</f>
        <v>600</v>
      </c>
      <c r="D487" s="314" t="s">
        <v>92</v>
      </c>
      <c r="F487" s="2" t="s">
        <v>701</v>
      </c>
      <c r="H487" s="838">
        <v>0</v>
      </c>
      <c r="I487" s="54" t="s">
        <v>92</v>
      </c>
      <c r="J487" s="152"/>
    </row>
    <row r="488" spans="1:10" ht="15.75" customHeight="1" x14ac:dyDescent="0.25">
      <c r="A488" s="152"/>
      <c r="B488" s="61" t="s">
        <v>50</v>
      </c>
      <c r="C488" s="838">
        <f>'Curry Sheet '!R237</f>
        <v>0</v>
      </c>
      <c r="D488" s="314" t="s">
        <v>92</v>
      </c>
      <c r="F488" s="448"/>
      <c r="G488" s="1174"/>
      <c r="H488" s="838"/>
      <c r="I488" s="54"/>
      <c r="J488" s="152"/>
    </row>
    <row r="489" spans="1:10" ht="15.75" customHeight="1" x14ac:dyDescent="0.25">
      <c r="A489" s="152"/>
      <c r="B489" s="47"/>
      <c r="F489" s="2" t="s">
        <v>95</v>
      </c>
      <c r="H489" s="838">
        <f>'Curry Sheet '!R239</f>
        <v>0</v>
      </c>
      <c r="I489" s="54" t="s">
        <v>92</v>
      </c>
      <c r="J489" s="152"/>
    </row>
    <row r="490" spans="1:10" ht="15.75" customHeight="1" x14ac:dyDescent="0.25">
      <c r="A490" s="152"/>
      <c r="B490" s="61" t="s">
        <v>64</v>
      </c>
      <c r="C490" s="838">
        <f>'Curry Sheet '!R217</f>
        <v>0</v>
      </c>
      <c r="D490" s="314" t="s">
        <v>92</v>
      </c>
      <c r="F490" s="448"/>
      <c r="G490" s="1174"/>
      <c r="H490" s="838"/>
      <c r="I490" s="54"/>
      <c r="J490" s="152"/>
    </row>
    <row r="491" spans="1:10" ht="15.75" customHeight="1" x14ac:dyDescent="0.25">
      <c r="A491" s="152"/>
      <c r="B491" s="61" t="s">
        <v>65</v>
      </c>
      <c r="C491" s="838">
        <f>'Curry Sheet '!R218</f>
        <v>0</v>
      </c>
      <c r="D491" s="314" t="s">
        <v>92</v>
      </c>
      <c r="F491" s="2" t="s">
        <v>28</v>
      </c>
      <c r="G491" s="1174"/>
      <c r="H491" s="838">
        <v>0</v>
      </c>
      <c r="I491" s="54" t="s">
        <v>92</v>
      </c>
      <c r="J491" s="159"/>
    </row>
    <row r="492" spans="1:10" ht="15.75" customHeight="1" x14ac:dyDescent="0.25">
      <c r="A492" s="152"/>
      <c r="B492" s="281" t="s">
        <v>486</v>
      </c>
      <c r="C492" s="69">
        <f>'Curry Sheet '!R231</f>
        <v>0</v>
      </c>
      <c r="D492" s="1184" t="s">
        <v>92</v>
      </c>
      <c r="F492" s="2" t="s">
        <v>60</v>
      </c>
      <c r="H492" s="838">
        <f>'Curry Sheet '!R245</f>
        <v>0</v>
      </c>
      <c r="I492" s="54" t="s">
        <v>92</v>
      </c>
      <c r="J492" s="159"/>
    </row>
    <row r="493" spans="1:10" ht="15.75" customHeight="1" x14ac:dyDescent="0.25">
      <c r="A493" s="152"/>
      <c r="B493" s="47"/>
      <c r="F493" s="448"/>
      <c r="G493" s="1174"/>
      <c r="H493" s="838"/>
      <c r="I493" s="54"/>
      <c r="J493" s="159"/>
    </row>
    <row r="494" spans="1:10" ht="15.75" customHeight="1" x14ac:dyDescent="0.25">
      <c r="A494" s="152"/>
      <c r="B494" s="65" t="s">
        <v>164</v>
      </c>
      <c r="C494" s="69">
        <f>'Curry Sheet '!R225</f>
        <v>120</v>
      </c>
      <c r="D494" s="314" t="s">
        <v>92</v>
      </c>
      <c r="F494" s="448"/>
      <c r="G494" s="1174"/>
      <c r="H494" s="838"/>
      <c r="I494" s="54"/>
      <c r="J494" s="159"/>
    </row>
    <row r="495" spans="1:10" ht="15.75" customHeight="1" x14ac:dyDescent="0.25">
      <c r="A495" s="152"/>
      <c r="B495" s="65" t="s">
        <v>161</v>
      </c>
      <c r="C495" s="838">
        <f>'Curry Sheet '!R226</f>
        <v>120</v>
      </c>
      <c r="D495" s="314" t="s">
        <v>92</v>
      </c>
      <c r="F495" s="448"/>
      <c r="G495" s="1174"/>
      <c r="H495" s="838"/>
      <c r="I495" s="54"/>
      <c r="J495" s="152"/>
    </row>
    <row r="496" spans="1:10" ht="15.75" customHeight="1" x14ac:dyDescent="0.25">
      <c r="A496" s="152"/>
      <c r="B496" s="65" t="s">
        <v>162</v>
      </c>
      <c r="C496" s="838">
        <f>'Curry Sheet '!R230</f>
        <v>0</v>
      </c>
      <c r="D496" s="314" t="s">
        <v>92</v>
      </c>
      <c r="F496" s="448"/>
      <c r="G496" s="1174"/>
      <c r="H496" s="838"/>
      <c r="I496" s="54"/>
      <c r="J496" s="152"/>
    </row>
    <row r="497" spans="1:10" ht="15.75" customHeight="1" x14ac:dyDescent="0.25">
      <c r="A497" s="152"/>
      <c r="B497" s="61" t="s">
        <v>155</v>
      </c>
      <c r="C497" s="838">
        <f>'Curry Sheet '!R227</f>
        <v>0</v>
      </c>
      <c r="D497" s="314" t="s">
        <v>92</v>
      </c>
      <c r="F497" s="448"/>
      <c r="G497" s="1174"/>
      <c r="H497" s="838"/>
      <c r="I497" s="54"/>
      <c r="J497" s="152"/>
    </row>
    <row r="498" spans="1:10" ht="15.75" customHeight="1" x14ac:dyDescent="0.25">
      <c r="A498" s="152"/>
      <c r="B498" s="61" t="s">
        <v>555</v>
      </c>
      <c r="C498" s="838">
        <f>'Curry Sheet '!R238</f>
        <v>0</v>
      </c>
      <c r="D498" s="314"/>
      <c r="F498" s="448"/>
      <c r="G498" s="1174"/>
      <c r="H498" s="838"/>
      <c r="I498" s="54"/>
      <c r="J498" s="152"/>
    </row>
    <row r="499" spans="1:10" ht="15.75" customHeight="1" x14ac:dyDescent="0.25">
      <c r="A499" s="152"/>
      <c r="B499" s="47"/>
      <c r="F499" s="448"/>
      <c r="G499" s="1174"/>
      <c r="H499" s="838"/>
      <c r="I499" s="54"/>
      <c r="J499" s="152"/>
    </row>
    <row r="500" spans="1:10" ht="15.75" customHeight="1" x14ac:dyDescent="0.25">
      <c r="A500" s="152"/>
      <c r="B500" s="61" t="s">
        <v>566</v>
      </c>
      <c r="C500" s="838">
        <f>'Curry Sheet '!R219</f>
        <v>0</v>
      </c>
      <c r="D500" s="314" t="s">
        <v>92</v>
      </c>
      <c r="F500" s="448"/>
      <c r="G500" s="1174"/>
      <c r="H500" s="838"/>
      <c r="I500" s="54"/>
      <c r="J500" s="152"/>
    </row>
    <row r="501" spans="1:10" ht="15.75" customHeight="1" x14ac:dyDescent="0.25">
      <c r="A501" s="152"/>
      <c r="B501" s="65" t="s">
        <v>219</v>
      </c>
      <c r="C501" s="838">
        <f>'Curry Sheet '!R229</f>
        <v>0</v>
      </c>
      <c r="D501" s="314" t="s">
        <v>92</v>
      </c>
      <c r="F501" s="448"/>
      <c r="G501" s="1174"/>
      <c r="H501" s="838"/>
      <c r="I501" s="54"/>
      <c r="J501" s="152"/>
    </row>
    <row r="502" spans="1:10" ht="15.75" customHeight="1" x14ac:dyDescent="0.25">
      <c r="A502" s="152"/>
      <c r="B502" s="65" t="s">
        <v>83</v>
      </c>
      <c r="C502" s="838">
        <f>'Curry Sheet '!R228</f>
        <v>0</v>
      </c>
      <c r="D502" s="314" t="s">
        <v>92</v>
      </c>
      <c r="F502" s="448"/>
      <c r="G502" s="1174"/>
      <c r="H502" s="838"/>
      <c r="I502" s="54"/>
      <c r="J502" s="152"/>
    </row>
    <row r="503" spans="1:10" ht="15.75" customHeight="1" x14ac:dyDescent="0.25">
      <c r="A503" s="152"/>
      <c r="B503" s="281" t="s">
        <v>568</v>
      </c>
      <c r="C503" s="69">
        <f>'Curry Sheet '!R209</f>
        <v>0</v>
      </c>
      <c r="D503" s="1184" t="s">
        <v>92</v>
      </c>
      <c r="F503" s="448"/>
      <c r="G503" s="1174"/>
      <c r="H503" s="838"/>
      <c r="I503" s="54"/>
      <c r="J503" s="152"/>
    </row>
    <row r="504" spans="1:10" ht="15.75" customHeight="1" x14ac:dyDescent="0.25">
      <c r="A504" s="152"/>
      <c r="B504" s="47"/>
      <c r="F504" s="448"/>
      <c r="G504" s="1174"/>
      <c r="H504" s="838"/>
      <c r="I504" s="54"/>
      <c r="J504" s="152"/>
    </row>
    <row r="505" spans="1:10" ht="15.75" customHeight="1" x14ac:dyDescent="0.25">
      <c r="A505" s="152"/>
      <c r="B505" s="61" t="s">
        <v>69</v>
      </c>
      <c r="C505" s="838">
        <f>'Curry Sheet '!R214</f>
        <v>0</v>
      </c>
      <c r="D505" s="1184" t="s">
        <v>92</v>
      </c>
      <c r="F505" s="448"/>
      <c r="G505" s="1174"/>
      <c r="H505" s="838"/>
      <c r="I505" s="54"/>
      <c r="J505" s="152"/>
    </row>
    <row r="506" spans="1:10" ht="15.75" customHeight="1" x14ac:dyDescent="0.25">
      <c r="A506" s="152"/>
      <c r="B506" s="61" t="s">
        <v>513</v>
      </c>
      <c r="C506" s="838">
        <f>'Curry Sheet '!R234</f>
        <v>600</v>
      </c>
      <c r="D506" s="314" t="s">
        <v>92</v>
      </c>
      <c r="F506" s="448"/>
      <c r="G506" s="1174"/>
      <c r="H506" s="838"/>
      <c r="I506" s="54"/>
      <c r="J506" s="152"/>
    </row>
    <row r="507" spans="1:10" ht="15.75" customHeight="1" x14ac:dyDescent="0.25">
      <c r="A507" s="152"/>
      <c r="B507" s="65" t="s">
        <v>72</v>
      </c>
      <c r="C507" s="838">
        <f>'Curry Sheet '!R212</f>
        <v>0</v>
      </c>
      <c r="D507" s="314" t="s">
        <v>92</v>
      </c>
      <c r="F507" s="448"/>
      <c r="G507" s="1174"/>
      <c r="H507" s="838"/>
      <c r="I507" s="54"/>
      <c r="J507" s="152"/>
    </row>
    <row r="508" spans="1:10" ht="15.75" customHeight="1" x14ac:dyDescent="0.25">
      <c r="A508" s="152"/>
      <c r="B508" s="65"/>
      <c r="C508" s="838"/>
      <c r="D508" s="314"/>
      <c r="F508" s="448"/>
      <c r="G508" s="1174"/>
      <c r="H508" s="838"/>
      <c r="I508" s="54"/>
      <c r="J508" s="152"/>
    </row>
    <row r="509" spans="1:10" ht="15.75" customHeight="1" x14ac:dyDescent="0.25">
      <c r="A509" s="152"/>
      <c r="B509" s="47"/>
      <c r="F509" s="448"/>
      <c r="G509" s="1174"/>
      <c r="H509" s="838"/>
      <c r="I509" s="54"/>
      <c r="J509" s="152"/>
    </row>
    <row r="510" spans="1:10" ht="15.75" customHeight="1" x14ac:dyDescent="0.25">
      <c r="A510" s="152"/>
      <c r="B510" s="61" t="s">
        <v>5</v>
      </c>
      <c r="C510" s="838">
        <f>'Curry Sheet '!R247</f>
        <v>0</v>
      </c>
      <c r="D510" s="1184" t="s">
        <v>1</v>
      </c>
      <c r="H510" s="2"/>
      <c r="I510" s="46"/>
      <c r="J510" s="152"/>
    </row>
    <row r="511" spans="1:10" ht="15.75" customHeight="1" x14ac:dyDescent="0.2">
      <c r="A511" s="152"/>
      <c r="B511" s="47"/>
      <c r="H511" s="2"/>
      <c r="I511" s="46"/>
      <c r="J511" s="152"/>
    </row>
    <row r="512" spans="1:10" ht="15.75" customHeight="1" x14ac:dyDescent="0.25">
      <c r="A512" s="152"/>
      <c r="B512" s="281" t="s">
        <v>248</v>
      </c>
      <c r="C512" s="69">
        <f>'Curry Sheet '!R202</f>
        <v>0</v>
      </c>
      <c r="D512" s="1184" t="s">
        <v>92</v>
      </c>
      <c r="H512" s="2"/>
      <c r="I512" s="46"/>
      <c r="J512" s="739"/>
    </row>
    <row r="513" spans="1:10" ht="15.75" customHeight="1" x14ac:dyDescent="0.25">
      <c r="A513" s="152"/>
      <c r="B513" s="837" t="s">
        <v>74</v>
      </c>
      <c r="C513" s="838">
        <f>'Curry Sheet '!R203</f>
        <v>0</v>
      </c>
      <c r="D513" s="1184" t="s">
        <v>92</v>
      </c>
      <c r="F513" s="448"/>
      <c r="G513" s="1174"/>
      <c r="H513" s="838"/>
      <c r="I513" s="54"/>
      <c r="J513" s="152"/>
    </row>
    <row r="514" spans="1:10" ht="15.75" customHeight="1" x14ac:dyDescent="0.25">
      <c r="A514" s="152"/>
      <c r="B514" s="61" t="s">
        <v>301</v>
      </c>
      <c r="C514" s="838">
        <f>'Curry Sheet '!R201</f>
        <v>0</v>
      </c>
      <c r="D514" s="314" t="s">
        <v>92</v>
      </c>
      <c r="H514" s="2"/>
      <c r="I514" s="46"/>
      <c r="J514" s="739"/>
    </row>
    <row r="515" spans="1:10" ht="15.75" customHeight="1" x14ac:dyDescent="0.25">
      <c r="A515" s="152"/>
      <c r="B515" s="61" t="s">
        <v>247</v>
      </c>
      <c r="C515" s="838">
        <f>'Curry Sheet '!R204</f>
        <v>0</v>
      </c>
      <c r="D515" s="314" t="s">
        <v>92</v>
      </c>
      <c r="H515" s="2"/>
      <c r="I515" s="46"/>
      <c r="J515" s="152"/>
    </row>
    <row r="516" spans="1:10" ht="15.75" customHeight="1" x14ac:dyDescent="0.2">
      <c r="A516" s="152"/>
      <c r="B516" s="47"/>
      <c r="H516" s="2"/>
      <c r="I516" s="46"/>
      <c r="J516" s="152"/>
    </row>
    <row r="517" spans="1:10" ht="15.75" customHeight="1" x14ac:dyDescent="0.25">
      <c r="A517" s="152"/>
      <c r="B517" s="61" t="s">
        <v>8</v>
      </c>
      <c r="C517" s="838">
        <f>'Curry Sheet '!R205</f>
        <v>1900</v>
      </c>
      <c r="D517" s="1184" t="s">
        <v>92</v>
      </c>
      <c r="E517" s="1178"/>
      <c r="G517" s="1174"/>
      <c r="H517" s="838"/>
      <c r="I517" s="54"/>
      <c r="J517" s="152"/>
    </row>
    <row r="518" spans="1:10" ht="15.75" customHeight="1" x14ac:dyDescent="0.25">
      <c r="A518" s="152"/>
      <c r="B518" s="61" t="s">
        <v>32</v>
      </c>
      <c r="C518" s="838">
        <f>'Curry Sheet '!R208</f>
        <v>0</v>
      </c>
      <c r="D518" s="314" t="s">
        <v>92</v>
      </c>
      <c r="E518" s="1178"/>
      <c r="F518" s="448"/>
      <c r="G518" s="1174"/>
      <c r="H518" s="838"/>
      <c r="I518" s="54"/>
      <c r="J518" s="152"/>
    </row>
    <row r="519" spans="1:10" ht="15.75" customHeight="1" x14ac:dyDescent="0.25">
      <c r="A519" s="152"/>
      <c r="B519" s="47" t="s">
        <v>690</v>
      </c>
      <c r="C519" s="1175">
        <f>'Curry Sheet '!R206</f>
        <v>120</v>
      </c>
      <c r="D519" s="45" t="s">
        <v>1</v>
      </c>
      <c r="E519" s="1178"/>
      <c r="F519" s="448"/>
      <c r="G519" s="1174"/>
      <c r="H519" s="838"/>
      <c r="I519" s="54"/>
      <c r="J519" s="152"/>
    </row>
    <row r="520" spans="1:10" ht="15.75" customHeight="1" x14ac:dyDescent="0.25">
      <c r="A520" s="152"/>
      <c r="B520" s="47" t="s">
        <v>293</v>
      </c>
      <c r="C520" s="1175">
        <f>'Curry Sheet '!R207</f>
        <v>0</v>
      </c>
      <c r="D520" s="45" t="s">
        <v>92</v>
      </c>
      <c r="E520" s="1178"/>
      <c r="F520" s="5"/>
      <c r="G520" s="1174"/>
      <c r="H520" s="69"/>
      <c r="I520" s="54"/>
      <c r="J520" s="152"/>
    </row>
    <row r="521" spans="1:10" ht="15.75" customHeight="1" thickBot="1" x14ac:dyDescent="0.3">
      <c r="A521" s="152"/>
      <c r="B521" s="658"/>
      <c r="C521" s="550"/>
      <c r="D521" s="697"/>
      <c r="E521" s="1226"/>
      <c r="F521" s="1227"/>
      <c r="G521" s="1228"/>
      <c r="H521" s="550"/>
      <c r="I521" s="490"/>
      <c r="J521" s="152"/>
    </row>
    <row r="522" spans="1:10" ht="14.25" customHeight="1" thickBot="1" x14ac:dyDescent="0.25">
      <c r="A522" s="159"/>
      <c r="B522" s="159"/>
      <c r="C522" s="159"/>
      <c r="D522" s="159"/>
      <c r="E522" s="159"/>
      <c r="F522" s="152"/>
      <c r="G522" s="152"/>
      <c r="H522" s="242"/>
      <c r="I522" s="159"/>
      <c r="J522" s="159"/>
    </row>
    <row r="523" spans="1:10" ht="15.75" customHeight="1" x14ac:dyDescent="0.2">
      <c r="A523" s="152"/>
      <c r="B523" s="1561">
        <f ca="1">+'Delivery Summary'!B4</f>
        <v>46123</v>
      </c>
      <c r="C523" s="1562"/>
      <c r="D523" s="1562"/>
      <c r="E523" s="42"/>
      <c r="F523" s="43"/>
      <c r="G523" s="654"/>
      <c r="H523" s="1563" t="str">
        <f>IF('Delivery Summary'!F336="6.00AM Production Activated",'Delivery Summary'!B338,"")</f>
        <v/>
      </c>
      <c r="I523" s="1564"/>
      <c r="J523" s="152"/>
    </row>
    <row r="524" spans="1:10" ht="22.5" x14ac:dyDescent="0.3">
      <c r="A524" s="152"/>
      <c r="B524" s="44" t="s">
        <v>756</v>
      </c>
      <c r="D524" s="1565" t="s">
        <v>272</v>
      </c>
      <c r="E524" s="1565"/>
      <c r="F524" s="1565"/>
      <c r="G524" s="1190">
        <f ca="1">TODAY()</f>
        <v>46122</v>
      </c>
      <c r="H524" s="1191" t="s">
        <v>276</v>
      </c>
      <c r="I524" s="46"/>
      <c r="J524" s="152"/>
    </row>
    <row r="525" spans="1:10" ht="15" thickBot="1" x14ac:dyDescent="0.25">
      <c r="A525" s="152"/>
      <c r="B525" s="53"/>
      <c r="C525" s="41"/>
      <c r="D525" s="1566" t="s">
        <v>273</v>
      </c>
      <c r="E525" s="1566"/>
      <c r="F525" s="1566"/>
      <c r="G525" s="261">
        <f ca="1">TODAY()+1</f>
        <v>46123</v>
      </c>
      <c r="H525" s="404" t="s">
        <v>275</v>
      </c>
      <c r="I525" s="57"/>
      <c r="J525" s="152"/>
    </row>
    <row r="526" spans="1:10" ht="14.45" customHeight="1" thickBot="1" x14ac:dyDescent="0.25">
      <c r="A526" s="152"/>
      <c r="B526" s="1567"/>
      <c r="C526" s="1568"/>
      <c r="D526" s="1568"/>
      <c r="E526" s="1568"/>
      <c r="F526" s="1568"/>
      <c r="G526" s="1568"/>
      <c r="H526" s="1568"/>
      <c r="I526" s="1569"/>
      <c r="J526" s="152"/>
    </row>
    <row r="527" spans="1:10" ht="33" customHeight="1" thickBot="1" x14ac:dyDescent="0.25">
      <c r="A527" s="152"/>
      <c r="B527" s="1570" t="str">
        <f>"Sandwich Bread " &amp; 'Delivery Summary'!X10 &amp; " Nos"</f>
        <v>Sandwich Bread 0 Nos</v>
      </c>
      <c r="C527" s="1571"/>
      <c r="D527" s="1571"/>
      <c r="E527" s="1572"/>
      <c r="F527" s="1570" t="str">
        <f>"Sandwich Bread Large " &amp; 'Delivery Summary'!X12 &amp; " Nos"</f>
        <v>Sandwich Bread Large 0 Nos</v>
      </c>
      <c r="G527" s="1571"/>
      <c r="H527" s="1571"/>
      <c r="I527" s="1572"/>
      <c r="J527" s="152"/>
    </row>
    <row r="528" spans="1:10" ht="17.100000000000001" customHeight="1" thickTop="1" x14ac:dyDescent="0.2">
      <c r="A528" s="152"/>
      <c r="B528" s="47" t="s">
        <v>23</v>
      </c>
      <c r="D528" s="385">
        <f>MROUND('Bakery Recipe for Stores'!D8,5)</f>
        <v>0</v>
      </c>
      <c r="E528" s="314" t="s">
        <v>92</v>
      </c>
      <c r="F528" s="47" t="s">
        <v>23</v>
      </c>
      <c r="H528" s="385">
        <f>MROUND('Bakery Recipe for Stores'!H8,5)</f>
        <v>0</v>
      </c>
      <c r="I528" s="54" t="s">
        <v>92</v>
      </c>
      <c r="J528" s="152"/>
    </row>
    <row r="529" spans="1:10" ht="17.100000000000001" customHeight="1" x14ac:dyDescent="0.2">
      <c r="A529" s="650"/>
      <c r="B529" s="47" t="s">
        <v>24</v>
      </c>
      <c r="D529" s="385">
        <f>MROUND('Bakery Recipe for Stores'!D10,5)</f>
        <v>0</v>
      </c>
      <c r="E529" s="314" t="s">
        <v>92</v>
      </c>
      <c r="F529" s="47" t="s">
        <v>24</v>
      </c>
      <c r="H529" s="385">
        <f>MROUND('Bakery Recipe for Stores'!H10,5)</f>
        <v>0</v>
      </c>
      <c r="I529" s="54" t="s">
        <v>92</v>
      </c>
      <c r="J529" s="152"/>
    </row>
    <row r="530" spans="1:10" ht="17.100000000000001" customHeight="1" x14ac:dyDescent="0.2">
      <c r="A530" s="152"/>
      <c r="B530" s="47" t="s">
        <v>339</v>
      </c>
      <c r="D530" s="385">
        <f>MROUND('Bakery Recipe for Stores'!D12,5)</f>
        <v>0</v>
      </c>
      <c r="E530" s="314" t="s">
        <v>92</v>
      </c>
      <c r="F530" s="47" t="s">
        <v>339</v>
      </c>
      <c r="H530" s="385">
        <f>MROUND('Bakery Recipe for Stores'!H12,5)</f>
        <v>0</v>
      </c>
      <c r="I530" s="54" t="s">
        <v>92</v>
      </c>
      <c r="J530" s="152"/>
    </row>
    <row r="531" spans="1:10" ht="17.100000000000001" customHeight="1" x14ac:dyDescent="0.2">
      <c r="A531" s="152"/>
      <c r="B531" s="47" t="s">
        <v>340</v>
      </c>
      <c r="D531" s="385">
        <f>MROUND('Bakery Recipe for Stores'!D13,5)</f>
        <v>0</v>
      </c>
      <c r="E531" s="314" t="s">
        <v>92</v>
      </c>
      <c r="F531" s="47" t="s">
        <v>340</v>
      </c>
      <c r="H531" s="385">
        <f>MROUND('Bakery Recipe for Stores'!H13,5)</f>
        <v>0</v>
      </c>
      <c r="I531" s="54" t="s">
        <v>92</v>
      </c>
      <c r="J531" s="152"/>
    </row>
    <row r="532" spans="1:10" ht="17.100000000000001" customHeight="1" x14ac:dyDescent="0.25">
      <c r="A532" s="152"/>
      <c r="B532" s="47" t="s">
        <v>28</v>
      </c>
      <c r="C532" s="1320"/>
      <c r="D532" s="385">
        <f>MROUND('Bakery Recipe for Stores'!D19,5)</f>
        <v>0</v>
      </c>
      <c r="E532" s="314" t="s">
        <v>92</v>
      </c>
      <c r="F532" s="47" t="s">
        <v>28</v>
      </c>
      <c r="G532" s="1320"/>
      <c r="H532" s="385">
        <f>MROUND('Bakery Recipe for Stores'!H19,5)</f>
        <v>0</v>
      </c>
      <c r="I532" s="54" t="s">
        <v>92</v>
      </c>
      <c r="J532" s="152"/>
    </row>
    <row r="533" spans="1:10" ht="17.100000000000001" customHeight="1" x14ac:dyDescent="0.2">
      <c r="A533" s="152"/>
      <c r="B533" s="47" t="s">
        <v>82</v>
      </c>
      <c r="D533" s="385">
        <f>MROUND('Bakery Recipe for Stores'!D17,5)</f>
        <v>0</v>
      </c>
      <c r="E533" s="314" t="s">
        <v>92</v>
      </c>
      <c r="F533" s="47" t="s">
        <v>82</v>
      </c>
      <c r="H533" s="385">
        <f>MROUND('Bakery Recipe for Stores'!H17,5)</f>
        <v>0</v>
      </c>
      <c r="I533" s="54" t="s">
        <v>92</v>
      </c>
      <c r="J533" s="152"/>
    </row>
    <row r="534" spans="1:10" ht="17.100000000000001" customHeight="1" x14ac:dyDescent="0.2">
      <c r="A534" s="152"/>
      <c r="B534" s="47" t="s">
        <v>461</v>
      </c>
      <c r="D534" s="385">
        <f>MROUND('Bakery Recipe for Stores'!D14,5)</f>
        <v>0</v>
      </c>
      <c r="E534" s="314" t="s">
        <v>92</v>
      </c>
      <c r="F534" s="47" t="s">
        <v>461</v>
      </c>
      <c r="H534" s="385">
        <f>MROUND('Bakery Recipe for Stores'!H14,5)</f>
        <v>0</v>
      </c>
      <c r="I534" s="54" t="s">
        <v>92</v>
      </c>
      <c r="J534" s="152"/>
    </row>
    <row r="535" spans="1:10" ht="17.100000000000001" customHeight="1" thickBot="1" x14ac:dyDescent="0.25">
      <c r="A535" s="152"/>
      <c r="B535" s="698" t="s">
        <v>474</v>
      </c>
      <c r="C535" s="41"/>
      <c r="D535" s="699">
        <f>MROUND('Bakery Recipe for Stores'!D15,5)</f>
        <v>0</v>
      </c>
      <c r="E535" s="697" t="s">
        <v>92</v>
      </c>
      <c r="F535" s="698" t="s">
        <v>474</v>
      </c>
      <c r="G535" s="41"/>
      <c r="H535" s="699">
        <f>MROUND('Bakery Recipe for Stores'!H15,5)</f>
        <v>0</v>
      </c>
      <c r="I535" s="490" t="s">
        <v>92</v>
      </c>
      <c r="J535" s="152"/>
    </row>
    <row r="536" spans="1:10" ht="14.45" customHeight="1" thickBot="1" x14ac:dyDescent="0.25">
      <c r="A536" s="152"/>
      <c r="B536" s="47"/>
      <c r="E536" s="2"/>
      <c r="H536" s="2"/>
      <c r="I536" s="46"/>
      <c r="J536" s="152"/>
    </row>
    <row r="537" spans="1:10" ht="33" customHeight="1" thickBot="1" x14ac:dyDescent="0.25">
      <c r="A537" s="152"/>
      <c r="B537" s="1570" t="str">
        <f>"Bread " &amp; 'Delivery Summary'!X7 &amp; " Nos"</f>
        <v>Bread 0 Nos</v>
      </c>
      <c r="C537" s="1571"/>
      <c r="D537" s="1571"/>
      <c r="E537" s="1572"/>
      <c r="F537" s="1570" t="str">
        <f>"Roast Bread Medium " &amp; 'Delivery Summary'!Y11 &amp; " Nos"</f>
        <v>Roast Bread Medium 0 Nos</v>
      </c>
      <c r="G537" s="1571"/>
      <c r="H537" s="1571"/>
      <c r="I537" s="1572"/>
      <c r="J537" s="152"/>
    </row>
    <row r="538" spans="1:10" ht="17.100000000000001" customHeight="1" thickTop="1" x14ac:dyDescent="0.2">
      <c r="A538" s="152"/>
      <c r="B538" s="47" t="s">
        <v>23</v>
      </c>
      <c r="D538" s="385">
        <f>MROUND('Bakery Recipe for Stores'!C8,5)</f>
        <v>0</v>
      </c>
      <c r="E538" s="54" t="s">
        <v>92</v>
      </c>
      <c r="F538" s="47" t="s">
        <v>23</v>
      </c>
      <c r="H538" s="385">
        <f>MROUND('Bakery Recipe for Stores'!AC8,5)</f>
        <v>0</v>
      </c>
      <c r="I538" s="54" t="s">
        <v>92</v>
      </c>
      <c r="J538" s="152"/>
    </row>
    <row r="539" spans="1:10" ht="17.100000000000001" customHeight="1" x14ac:dyDescent="0.2">
      <c r="A539" s="650"/>
      <c r="B539" s="47" t="s">
        <v>24</v>
      </c>
      <c r="D539" s="385">
        <f>MROUND('Bakery Recipe for Stores'!C10,5)</f>
        <v>0</v>
      </c>
      <c r="E539" s="54" t="s">
        <v>92</v>
      </c>
      <c r="F539" s="47" t="s">
        <v>24</v>
      </c>
      <c r="H539" s="385">
        <f>MROUND('Bakery Recipe for Stores'!AC10,5)</f>
        <v>0</v>
      </c>
      <c r="I539" s="54" t="s">
        <v>92</v>
      </c>
      <c r="J539" s="152"/>
    </row>
    <row r="540" spans="1:10" ht="17.100000000000001" customHeight="1" x14ac:dyDescent="0.2">
      <c r="A540" s="152"/>
      <c r="B540" s="47" t="s">
        <v>339</v>
      </c>
      <c r="D540" s="385">
        <f>MROUND('Bakery Recipe for Stores'!C12,5)</f>
        <v>0</v>
      </c>
      <c r="E540" s="54" t="s">
        <v>92</v>
      </c>
      <c r="F540" s="47" t="s">
        <v>339</v>
      </c>
      <c r="H540" s="385">
        <f>MROUND('Bakery Recipe for Stores'!AC12,5)</f>
        <v>0</v>
      </c>
      <c r="I540" s="54" t="s">
        <v>92</v>
      </c>
      <c r="J540" s="152"/>
    </row>
    <row r="541" spans="1:10" ht="17.100000000000001" customHeight="1" x14ac:dyDescent="0.25">
      <c r="A541" s="152"/>
      <c r="B541" s="47" t="s">
        <v>82</v>
      </c>
      <c r="C541" s="1320"/>
      <c r="D541" s="385">
        <f>MROUND('Bakery Recipe for Stores'!C17,5)</f>
        <v>0</v>
      </c>
      <c r="E541" s="54" t="s">
        <v>92</v>
      </c>
      <c r="F541" s="47" t="s">
        <v>82</v>
      </c>
      <c r="H541" s="385">
        <f>MROUND('Bakery Recipe for Stores'!AC17,5)</f>
        <v>0</v>
      </c>
      <c r="I541" s="54" t="s">
        <v>92</v>
      </c>
      <c r="J541" s="152"/>
    </row>
    <row r="542" spans="1:10" ht="17.100000000000001" customHeight="1" thickBot="1" x14ac:dyDescent="0.3">
      <c r="A542" s="152"/>
      <c r="B542" s="53" t="s">
        <v>28</v>
      </c>
      <c r="C542" s="41"/>
      <c r="D542" s="386">
        <f>MROUND('Bakery Recipe for Stores'!C19,5)</f>
        <v>0</v>
      </c>
      <c r="E542" s="490" t="s">
        <v>92</v>
      </c>
      <c r="F542" s="53" t="s">
        <v>28</v>
      </c>
      <c r="G542" s="1301"/>
      <c r="H542" s="386">
        <f>MROUND('Bakery Recipe for Stores'!AC19,5)</f>
        <v>0</v>
      </c>
      <c r="I542" s="490" t="s">
        <v>92</v>
      </c>
      <c r="J542" s="152"/>
    </row>
    <row r="543" spans="1:10" ht="14.45" customHeight="1" thickBot="1" x14ac:dyDescent="0.25">
      <c r="A543" s="152"/>
      <c r="B543" s="47"/>
      <c r="H543" s="2"/>
      <c r="I543" s="46"/>
      <c r="J543" s="152"/>
    </row>
    <row r="544" spans="1:10" ht="33" customHeight="1" thickBot="1" x14ac:dyDescent="0.25">
      <c r="A544" s="152"/>
      <c r="B544" s="1570" t="str">
        <f>"Thati Paan " &amp; 'Delivery Summary'!Y59 &amp; " Nos"</f>
        <v>Thati Paan 84 Nos</v>
      </c>
      <c r="C544" s="1571"/>
      <c r="D544" s="1571"/>
      <c r="E544" s="1572"/>
      <c r="F544" s="1571" t="str">
        <f>"Butter Bread " &amp; 'Delivery Summary'!X58 &amp; "Nos"</f>
        <v>Butter Bread 0Nos</v>
      </c>
      <c r="G544" s="1571"/>
      <c r="H544" s="1571"/>
      <c r="I544" s="1572"/>
      <c r="J544" s="152"/>
    </row>
    <row r="545" spans="1:10" ht="17.100000000000001" customHeight="1" thickTop="1" x14ac:dyDescent="0.2">
      <c r="A545" s="152"/>
      <c r="B545" s="47" t="s">
        <v>23</v>
      </c>
      <c r="D545" s="385">
        <f>MROUND('Bakery Recipe for Stores'!I8,5)</f>
        <v>11340</v>
      </c>
      <c r="E545" s="54" t="s">
        <v>92</v>
      </c>
      <c r="F545" s="2" t="s">
        <v>23</v>
      </c>
      <c r="H545" s="385">
        <f>MROUND('Bakery Recipe for Stores'!O8,5)</f>
        <v>0</v>
      </c>
      <c r="I545" s="54" t="s">
        <v>92</v>
      </c>
      <c r="J545" s="152"/>
    </row>
    <row r="546" spans="1:10" ht="17.100000000000001" customHeight="1" x14ac:dyDescent="0.2">
      <c r="A546" s="152"/>
      <c r="B546" s="47" t="s">
        <v>24</v>
      </c>
      <c r="D546" s="385">
        <f>MROUND('Bakery Recipe for Stores'!I10,5)</f>
        <v>45</v>
      </c>
      <c r="E546" s="54" t="s">
        <v>92</v>
      </c>
      <c r="F546" s="2" t="s">
        <v>24</v>
      </c>
      <c r="H546" s="385">
        <f>MROUND('Bakery Recipe for Stores'!O10,5)</f>
        <v>0</v>
      </c>
      <c r="I546" s="54" t="s">
        <v>92</v>
      </c>
      <c r="J546" s="152"/>
    </row>
    <row r="547" spans="1:10" ht="17.100000000000001" customHeight="1" x14ac:dyDescent="0.2">
      <c r="A547" s="152"/>
      <c r="B547" s="47" t="s">
        <v>339</v>
      </c>
      <c r="D547" s="385">
        <f>MROUND('Bakery Recipe for Stores'!I12,5)</f>
        <v>335</v>
      </c>
      <c r="E547" s="54" t="s">
        <v>92</v>
      </c>
      <c r="F547" s="2" t="s">
        <v>181</v>
      </c>
      <c r="H547" s="385">
        <f>MROUND('Bakery Recipe for Stores'!O11,5)</f>
        <v>0</v>
      </c>
      <c r="I547" s="54" t="s">
        <v>92</v>
      </c>
      <c r="J547" s="152"/>
    </row>
    <row r="548" spans="1:10" ht="17.100000000000001" customHeight="1" x14ac:dyDescent="0.2">
      <c r="A548" s="152"/>
      <c r="B548" s="47" t="s">
        <v>82</v>
      </c>
      <c r="D548" s="385">
        <f>MROUND('Bakery Recipe for Stores'!I17,5)</f>
        <v>460</v>
      </c>
      <c r="E548" s="54" t="s">
        <v>92</v>
      </c>
      <c r="F548" s="2" t="s">
        <v>82</v>
      </c>
      <c r="H548" s="385">
        <f>MROUND('Bakery Recipe for Stores'!O17,5)</f>
        <v>0</v>
      </c>
      <c r="I548" s="54" t="s">
        <v>92</v>
      </c>
      <c r="J548" s="152"/>
    </row>
    <row r="549" spans="1:10" ht="17.100000000000001" customHeight="1" x14ac:dyDescent="0.25">
      <c r="A549" s="152"/>
      <c r="B549" s="47" t="s">
        <v>28</v>
      </c>
      <c r="C549" s="1320"/>
      <c r="D549" s="385">
        <f>MROUND('Bakery Recipe for Stores'!I19,5)</f>
        <v>225</v>
      </c>
      <c r="E549" s="54" t="s">
        <v>92</v>
      </c>
      <c r="F549" s="2" t="s">
        <v>28</v>
      </c>
      <c r="H549" s="385">
        <f>MROUND('Bakery Recipe for Stores'!O19,5)</f>
        <v>0</v>
      </c>
      <c r="I549" s="54" t="s">
        <v>92</v>
      </c>
      <c r="J549" s="152"/>
    </row>
    <row r="550" spans="1:10" ht="17.100000000000001" customHeight="1" thickBot="1" x14ac:dyDescent="0.25">
      <c r="A550" s="650"/>
      <c r="B550" s="53"/>
      <c r="C550" s="41"/>
      <c r="D550" s="41"/>
      <c r="E550" s="57"/>
      <c r="F550" s="1123" t="s">
        <v>461</v>
      </c>
      <c r="G550" s="1123"/>
      <c r="H550" s="1124">
        <f>MROUND('Bakery Recipe for Stores'!O14,5)</f>
        <v>0</v>
      </c>
      <c r="I550" s="1125" t="s">
        <v>92</v>
      </c>
      <c r="J550" s="152"/>
    </row>
    <row r="551" spans="1:10" ht="14.45" customHeight="1" thickBot="1" x14ac:dyDescent="0.25">
      <c r="A551" s="152"/>
      <c r="B551" s="47"/>
      <c r="H551" s="2"/>
      <c r="I551" s="46"/>
      <c r="J551" s="152"/>
    </row>
    <row r="552" spans="1:10" ht="33" customHeight="1" thickBot="1" x14ac:dyDescent="0.25">
      <c r="A552" s="152"/>
      <c r="B552" s="1705" t="str">
        <f>"Kurakkan Sandwich Slice Pack " &amp; 'Delivery Summary'!Y8 &amp; "Nos"</f>
        <v>Kurakkan Sandwich Slice Pack 0Nos</v>
      </c>
      <c r="C552" s="1706"/>
      <c r="D552" s="1706"/>
      <c r="E552" s="1707"/>
      <c r="F552" s="1705" t="str">
        <f>"Kurakkan Plain Bun (30g) " &amp; 'Delivery Summary'!X44 &amp; "Nos"</f>
        <v>Kurakkan Plain Bun (30g) 104Nos</v>
      </c>
      <c r="G552" s="1706"/>
      <c r="H552" s="1706"/>
      <c r="I552" s="1707"/>
      <c r="J552" s="152"/>
    </row>
    <row r="553" spans="1:10" ht="17.100000000000001" customHeight="1" thickTop="1" x14ac:dyDescent="0.2">
      <c r="A553" s="152"/>
      <c r="B553" s="47" t="s">
        <v>23</v>
      </c>
      <c r="D553" s="385">
        <f>MROUND('Bakery Recipe for Stores'!E8,5)</f>
        <v>0</v>
      </c>
      <c r="E553" s="54" t="s">
        <v>92</v>
      </c>
      <c r="F553" s="47" t="s">
        <v>23</v>
      </c>
      <c r="H553" s="385">
        <f>MROUND('Bakery Recipe for Stores'!F8,5)</f>
        <v>1955</v>
      </c>
      <c r="I553" s="54" t="s">
        <v>92</v>
      </c>
      <c r="J553" s="152"/>
    </row>
    <row r="554" spans="1:10" ht="17.100000000000001" customHeight="1" x14ac:dyDescent="0.2">
      <c r="A554" s="152"/>
      <c r="B554" s="47" t="s">
        <v>475</v>
      </c>
      <c r="D554" s="385">
        <f>MROUND('Bakery Recipe for Stores'!E9,5)</f>
        <v>0</v>
      </c>
      <c r="E554" s="54" t="s">
        <v>92</v>
      </c>
      <c r="F554" s="47" t="s">
        <v>475</v>
      </c>
      <c r="H554" s="385">
        <f>MROUND('Bakery Recipe for Stores'!F9,5)</f>
        <v>780</v>
      </c>
      <c r="I554" s="54" t="s">
        <v>92</v>
      </c>
      <c r="J554" s="152"/>
    </row>
    <row r="555" spans="1:10" ht="17.100000000000001" customHeight="1" x14ac:dyDescent="0.2">
      <c r="A555" s="152"/>
      <c r="B555" s="47" t="s">
        <v>24</v>
      </c>
      <c r="D555" s="385">
        <f>MROUND('Bakery Recipe for Stores'!E10,5)</f>
        <v>0</v>
      </c>
      <c r="E555" s="54" t="s">
        <v>92</v>
      </c>
      <c r="F555" s="47" t="s">
        <v>24</v>
      </c>
      <c r="H555" s="385">
        <f>MROUND('Bakery Recipe for Stores'!F10,5)</f>
        <v>50</v>
      </c>
      <c r="I555" s="54" t="s">
        <v>92</v>
      </c>
      <c r="J555" s="152"/>
    </row>
    <row r="556" spans="1:10" ht="17.100000000000001" customHeight="1" x14ac:dyDescent="0.2">
      <c r="A556" s="152"/>
      <c r="B556" s="283" t="s">
        <v>181</v>
      </c>
      <c r="C556" s="262"/>
      <c r="D556" s="1192">
        <f>MROUND('Bakery Recipe for Stores'!E11,5)</f>
        <v>0</v>
      </c>
      <c r="E556" s="51" t="s">
        <v>92</v>
      </c>
      <c r="F556" s="283" t="s">
        <v>181</v>
      </c>
      <c r="G556" s="262"/>
      <c r="H556" s="1192">
        <f>MROUND('Bakery Recipe for Stores'!F11,5)</f>
        <v>105</v>
      </c>
      <c r="I556" s="51" t="s">
        <v>92</v>
      </c>
      <c r="J556" s="152"/>
    </row>
    <row r="557" spans="1:10" ht="17.100000000000001" customHeight="1" x14ac:dyDescent="0.2">
      <c r="A557" s="152"/>
      <c r="B557" s="47" t="s">
        <v>28</v>
      </c>
      <c r="D557" s="385">
        <f>MROUND('Bakery Recipe for Stores'!E19,5)</f>
        <v>0</v>
      </c>
      <c r="E557" s="54" t="s">
        <v>92</v>
      </c>
      <c r="F557" s="47" t="s">
        <v>28</v>
      </c>
      <c r="H557" s="385">
        <f>MROUND('Bakery Recipe for Stores'!F19,5)</f>
        <v>50</v>
      </c>
      <c r="I557" s="54" t="s">
        <v>92</v>
      </c>
      <c r="J557" s="152"/>
    </row>
    <row r="558" spans="1:10" ht="17.100000000000001" customHeight="1" x14ac:dyDescent="0.2">
      <c r="A558" s="152"/>
      <c r="B558" s="47" t="s">
        <v>461</v>
      </c>
      <c r="D558" s="385">
        <f>MROUND('Bakery Recipe for Stores'!E14,5)</f>
        <v>0</v>
      </c>
      <c r="E558" s="54" t="s">
        <v>92</v>
      </c>
      <c r="F558" s="47" t="s">
        <v>461</v>
      </c>
      <c r="H558" s="385">
        <f>MROUND('Bakery Recipe for Stores'!F14,1)</f>
        <v>10</v>
      </c>
      <c r="I558" s="54" t="s">
        <v>92</v>
      </c>
      <c r="J558" s="152"/>
    </row>
    <row r="559" spans="1:10" ht="17.100000000000001" customHeight="1" thickBot="1" x14ac:dyDescent="0.3">
      <c r="A559" s="152"/>
      <c r="B559" s="53" t="s">
        <v>474</v>
      </c>
      <c r="C559" s="41"/>
      <c r="D559" s="386">
        <f>MROUND('Bakery Recipe for Stores'!E15,5)</f>
        <v>0</v>
      </c>
      <c r="E559" s="490" t="s">
        <v>92</v>
      </c>
      <c r="F559" s="53" t="s">
        <v>474</v>
      </c>
      <c r="G559" s="41"/>
      <c r="H559" s="386">
        <f>MROUND('Bakery Recipe for Stores'!F15,1)</f>
        <v>10</v>
      </c>
      <c r="I559" s="490" t="s">
        <v>92</v>
      </c>
      <c r="J559" s="152"/>
    </row>
    <row r="560" spans="1:10" ht="14.45" customHeight="1" thickBot="1" x14ac:dyDescent="0.25">
      <c r="A560" s="152"/>
      <c r="B560" s="1074"/>
      <c r="C560" s="1075"/>
      <c r="D560" s="1075"/>
      <c r="E560" s="1076"/>
      <c r="F560" s="1075"/>
      <c r="G560" s="1075"/>
      <c r="H560" s="1075"/>
      <c r="I560" s="1077"/>
      <c r="J560" s="152"/>
    </row>
    <row r="561" spans="1:10" ht="30" customHeight="1" thickBot="1" x14ac:dyDescent="0.25">
      <c r="A561" s="152"/>
      <c r="B561" s="1573" t="str">
        <f>"Currant Bread " &amp; 'Delivery Summary'!X9 &amp; "Nos"</f>
        <v>Currant Bread 0Nos</v>
      </c>
      <c r="C561" s="1574"/>
      <c r="D561" s="1574"/>
      <c r="E561" s="1575"/>
      <c r="H561" s="2"/>
      <c r="I561" s="46"/>
      <c r="J561" s="152"/>
    </row>
    <row r="562" spans="1:10" ht="17.100000000000001" customHeight="1" thickTop="1" x14ac:dyDescent="0.2">
      <c r="A562" s="152"/>
      <c r="B562" s="47" t="s">
        <v>23</v>
      </c>
      <c r="D562" s="385">
        <f>MROUND('Bakery Recipe for Stores'!G8,5)</f>
        <v>0</v>
      </c>
      <c r="E562" s="54" t="s">
        <v>92</v>
      </c>
      <c r="H562" s="2"/>
      <c r="I562" s="46"/>
      <c r="J562" s="152"/>
    </row>
    <row r="563" spans="1:10" ht="17.100000000000001" customHeight="1" x14ac:dyDescent="0.2">
      <c r="A563" s="152"/>
      <c r="B563" s="47" t="s">
        <v>490</v>
      </c>
      <c r="D563" s="385">
        <f>MROUND('Bakery Recipe for Stores'!G10,5)</f>
        <v>0</v>
      </c>
      <c r="E563" s="54" t="s">
        <v>92</v>
      </c>
      <c r="H563" s="2"/>
      <c r="I563" s="46"/>
      <c r="J563" s="152"/>
    </row>
    <row r="564" spans="1:10" ht="17.100000000000001" customHeight="1" x14ac:dyDescent="0.2">
      <c r="A564" s="152"/>
      <c r="B564" s="47" t="s">
        <v>181</v>
      </c>
      <c r="D564" s="385">
        <f>MROUND('Bakery Recipe for Stores'!G11,5)</f>
        <v>0</v>
      </c>
      <c r="E564" s="54" t="s">
        <v>92</v>
      </c>
      <c r="H564" s="2"/>
      <c r="I564" s="46"/>
      <c r="J564" s="152"/>
    </row>
    <row r="565" spans="1:10" ht="17.100000000000001" customHeight="1" x14ac:dyDescent="0.2">
      <c r="A565" s="152"/>
      <c r="B565" s="283" t="s">
        <v>82</v>
      </c>
      <c r="C565" s="262"/>
      <c r="D565" s="1192">
        <f>MROUND('Bakery Recipe for Stores'!G17,5)</f>
        <v>0</v>
      </c>
      <c r="E565" s="51" t="s">
        <v>92</v>
      </c>
      <c r="H565" s="2"/>
      <c r="I565" s="46"/>
      <c r="J565" s="152"/>
    </row>
    <row r="566" spans="1:10" ht="17.100000000000001" customHeight="1" x14ac:dyDescent="0.2">
      <c r="A566" s="152"/>
      <c r="B566" s="47" t="s">
        <v>28</v>
      </c>
      <c r="D566" s="385">
        <f>MROUND('Bakery Recipe for Stores'!G19,5)</f>
        <v>0</v>
      </c>
      <c r="E566" s="54" t="s">
        <v>92</v>
      </c>
      <c r="H566" s="2"/>
      <c r="I566" s="46"/>
      <c r="J566" s="152"/>
    </row>
    <row r="567" spans="1:10" ht="17.100000000000001" customHeight="1" x14ac:dyDescent="0.2">
      <c r="A567" s="152"/>
      <c r="B567" s="47" t="s">
        <v>461</v>
      </c>
      <c r="D567" s="385">
        <f>MROUND('Bakery Recipe for Stores'!G14,5)</f>
        <v>0</v>
      </c>
      <c r="E567" s="54" t="s">
        <v>92</v>
      </c>
      <c r="H567" s="2"/>
      <c r="I567" s="46"/>
      <c r="J567" s="152"/>
    </row>
    <row r="568" spans="1:10" ht="17.100000000000001" customHeight="1" x14ac:dyDescent="0.2">
      <c r="A568" s="152"/>
      <c r="B568" s="47" t="s">
        <v>324</v>
      </c>
      <c r="D568" s="385">
        <f>MROUND('Bakery Recipe for Stores'!G20,5)</f>
        <v>0</v>
      </c>
      <c r="E568" s="54" t="s">
        <v>92</v>
      </c>
      <c r="H568" s="2"/>
      <c r="I568" s="46"/>
      <c r="J568" s="152"/>
    </row>
    <row r="569" spans="1:10" ht="17.100000000000001" customHeight="1" thickBot="1" x14ac:dyDescent="0.25">
      <c r="A569" s="152"/>
      <c r="B569" s="1122" t="s">
        <v>5</v>
      </c>
      <c r="C569" s="1123"/>
      <c r="D569" s="1124">
        <f>'Bakery Recipe for Stores'!G21</f>
        <v>0</v>
      </c>
      <c r="E569" s="1125" t="s">
        <v>1</v>
      </c>
      <c r="F569" s="41"/>
      <c r="G569" s="41"/>
      <c r="H569" s="41"/>
      <c r="I569" s="57"/>
      <c r="J569" s="152"/>
    </row>
    <row r="570" spans="1:10" ht="15" customHeight="1" thickBot="1" x14ac:dyDescent="0.25">
      <c r="A570" s="152"/>
      <c r="B570" s="152"/>
      <c r="C570" s="152"/>
      <c r="D570" s="152"/>
      <c r="E570" s="159"/>
      <c r="F570" s="152"/>
      <c r="G570" s="152"/>
      <c r="H570" s="152"/>
      <c r="I570" s="152"/>
      <c r="J570" s="152"/>
    </row>
    <row r="571" spans="1:10" ht="15.75" customHeight="1" x14ac:dyDescent="0.2">
      <c r="A571" s="152"/>
      <c r="B571" s="1561">
        <f ca="1">+'Delivery Summary'!B4</f>
        <v>46123</v>
      </c>
      <c r="C571" s="1562"/>
      <c r="D571" s="1562"/>
      <c r="E571" s="42"/>
      <c r="F571" s="43"/>
      <c r="G571" s="654"/>
      <c r="H571" s="1563" t="str">
        <f>IF('Delivery Summary'!F384="6.00AM Production Activated",'Delivery Summary'!B386,"")</f>
        <v/>
      </c>
      <c r="I571" s="1564"/>
      <c r="J571" s="152"/>
    </row>
    <row r="572" spans="1:10" ht="22.5" x14ac:dyDescent="0.3">
      <c r="A572" s="152"/>
      <c r="B572" s="44" t="s">
        <v>759</v>
      </c>
      <c r="D572" s="1565" t="s">
        <v>272</v>
      </c>
      <c r="E572" s="1565"/>
      <c r="F572" s="1565"/>
      <c r="G572" s="1190">
        <f ca="1">TODAY()</f>
        <v>46122</v>
      </c>
      <c r="H572" s="1191" t="s">
        <v>276</v>
      </c>
      <c r="I572" s="46"/>
      <c r="J572" s="152"/>
    </row>
    <row r="573" spans="1:10" ht="15" thickBot="1" x14ac:dyDescent="0.25">
      <c r="A573" s="152"/>
      <c r="B573" s="53"/>
      <c r="C573" s="41"/>
      <c r="D573" s="1566" t="s">
        <v>273</v>
      </c>
      <c r="E573" s="1566"/>
      <c r="F573" s="1566"/>
      <c r="G573" s="261">
        <f ca="1">TODAY()+1</f>
        <v>46123</v>
      </c>
      <c r="H573" s="404" t="s">
        <v>275</v>
      </c>
      <c r="I573" s="57"/>
      <c r="J573" s="152"/>
    </row>
    <row r="574" spans="1:10" ht="14.45" customHeight="1" thickBot="1" x14ac:dyDescent="0.25">
      <c r="A574" s="152"/>
      <c r="B574" s="1567"/>
      <c r="C574" s="1568"/>
      <c r="D574" s="1568"/>
      <c r="E574" s="1568"/>
      <c r="F574" s="1568"/>
      <c r="G574" s="1568"/>
      <c r="H574" s="1568"/>
      <c r="I574" s="1569"/>
      <c r="J574" s="152"/>
    </row>
    <row r="575" spans="1:10" ht="33" customHeight="1" x14ac:dyDescent="0.2">
      <c r="A575" s="152"/>
      <c r="E575" s="2"/>
      <c r="H575" s="2"/>
      <c r="J575" s="152"/>
    </row>
    <row r="576" spans="1:10" ht="33" customHeight="1" x14ac:dyDescent="0.2">
      <c r="A576" s="152"/>
      <c r="E576" s="2"/>
      <c r="H576" s="2"/>
      <c r="J576" s="152"/>
    </row>
    <row r="577" spans="1:10" ht="14.45" customHeight="1" x14ac:dyDescent="0.2">
      <c r="A577" s="650"/>
      <c r="E577" s="2"/>
      <c r="H577" s="2"/>
      <c r="J577" s="152"/>
    </row>
    <row r="578" spans="1:10" ht="14.45" customHeight="1" x14ac:dyDescent="0.2">
      <c r="A578" s="152"/>
      <c r="E578" s="2"/>
      <c r="H578" s="2"/>
      <c r="J578" s="152"/>
    </row>
    <row r="579" spans="1:10" ht="14.45" customHeight="1" x14ac:dyDescent="0.2">
      <c r="A579" s="152"/>
      <c r="E579" s="2"/>
      <c r="H579" s="2"/>
      <c r="J579" s="152"/>
    </row>
    <row r="580" spans="1:10" ht="14.45" customHeight="1" x14ac:dyDescent="0.2">
      <c r="A580" s="152"/>
      <c r="E580" s="2"/>
      <c r="H580" s="2"/>
      <c r="J580" s="152"/>
    </row>
    <row r="581" spans="1:10" ht="14.45" customHeight="1" x14ac:dyDescent="0.2">
      <c r="A581" s="152"/>
      <c r="E581" s="2"/>
      <c r="H581" s="2"/>
      <c r="J581" s="152"/>
    </row>
    <row r="582" spans="1:10" ht="14.45" customHeight="1" x14ac:dyDescent="0.2">
      <c r="A582" s="152"/>
      <c r="E582" s="2"/>
      <c r="H582" s="2"/>
      <c r="J582" s="152"/>
    </row>
    <row r="583" spans="1:10" ht="33" customHeight="1" x14ac:dyDescent="0.2">
      <c r="A583" s="152"/>
      <c r="E583" s="2"/>
      <c r="H583" s="2"/>
      <c r="J583" s="152"/>
    </row>
    <row r="584" spans="1:10" ht="14.45" customHeight="1" x14ac:dyDescent="0.2">
      <c r="A584" s="650"/>
      <c r="E584" s="2"/>
      <c r="H584" s="2"/>
      <c r="J584" s="152"/>
    </row>
    <row r="585" spans="1:10" ht="14.45" customHeight="1" x14ac:dyDescent="0.2">
      <c r="A585" s="152"/>
      <c r="E585" s="2"/>
      <c r="H585" s="2"/>
      <c r="J585" s="152"/>
    </row>
    <row r="586" spans="1:10" ht="14.45" customHeight="1" x14ac:dyDescent="0.2">
      <c r="A586" s="152"/>
      <c r="E586" s="2"/>
      <c r="H586" s="2"/>
      <c r="J586" s="152"/>
    </row>
    <row r="587" spans="1:10" ht="14.45" customHeight="1" x14ac:dyDescent="0.2">
      <c r="A587" s="152"/>
      <c r="E587" s="2"/>
      <c r="H587" s="2"/>
      <c r="J587" s="152"/>
    </row>
    <row r="588" spans="1:10" ht="14.45" customHeight="1" x14ac:dyDescent="0.2">
      <c r="A588" s="152"/>
      <c r="E588" s="2"/>
      <c r="H588" s="2"/>
      <c r="J588" s="152"/>
    </row>
    <row r="589" spans="1:10" ht="14.45" customHeight="1" x14ac:dyDescent="0.2">
      <c r="A589" s="152"/>
      <c r="E589" s="2"/>
      <c r="H589" s="2"/>
      <c r="J589" s="152"/>
    </row>
    <row r="590" spans="1:10" ht="33" customHeight="1" x14ac:dyDescent="0.2">
      <c r="A590" s="152"/>
      <c r="E590" s="2"/>
      <c r="H590" s="2"/>
      <c r="J590" s="152"/>
    </row>
    <row r="591" spans="1:10" ht="14.45" customHeight="1" x14ac:dyDescent="0.2">
      <c r="A591" s="650"/>
      <c r="E591" s="2"/>
      <c r="H591" s="2"/>
      <c r="J591" s="152"/>
    </row>
    <row r="592" spans="1:10" ht="14.45" customHeight="1" x14ac:dyDescent="0.2">
      <c r="A592" s="152"/>
      <c r="E592" s="2"/>
      <c r="H592" s="2"/>
      <c r="J592" s="152"/>
    </row>
    <row r="593" spans="1:10" ht="14.45" customHeight="1" x14ac:dyDescent="0.2">
      <c r="A593" s="152"/>
      <c r="E593" s="2"/>
      <c r="H593" s="2"/>
      <c r="J593" s="152"/>
    </row>
    <row r="594" spans="1:10" ht="14.45" customHeight="1" x14ac:dyDescent="0.2">
      <c r="A594" s="152"/>
      <c r="E594" s="2"/>
      <c r="H594" s="2"/>
      <c r="J594" s="152"/>
    </row>
    <row r="595" spans="1:10" ht="14.45" customHeight="1" x14ac:dyDescent="0.2">
      <c r="A595" s="152"/>
      <c r="E595" s="2"/>
      <c r="H595" s="2"/>
      <c r="J595" s="152"/>
    </row>
    <row r="596" spans="1:10" ht="14.45" customHeight="1" x14ac:dyDescent="0.2">
      <c r="A596" s="152"/>
      <c r="E596" s="2"/>
      <c r="H596" s="2"/>
      <c r="J596" s="152"/>
    </row>
    <row r="597" spans="1:10" ht="33" customHeight="1" x14ac:dyDescent="0.2">
      <c r="A597" s="152"/>
      <c r="E597" s="2"/>
      <c r="H597" s="2"/>
      <c r="J597" s="152"/>
    </row>
    <row r="598" spans="1:10" ht="33" customHeight="1" x14ac:dyDescent="0.2">
      <c r="A598" s="152"/>
      <c r="E598" s="2"/>
      <c r="H598" s="2"/>
      <c r="J598" s="152"/>
    </row>
    <row r="599" spans="1:10" ht="14.45" customHeight="1" x14ac:dyDescent="0.2">
      <c r="A599" s="650"/>
      <c r="E599" s="2"/>
      <c r="H599" s="2"/>
      <c r="J599" s="152"/>
    </row>
    <row r="600" spans="1:10" ht="14.45" customHeight="1" x14ac:dyDescent="0.2">
      <c r="A600" s="152"/>
      <c r="E600" s="2"/>
      <c r="H600" s="2"/>
      <c r="J600" s="152"/>
    </row>
    <row r="601" spans="1:10" ht="14.45" customHeight="1" x14ac:dyDescent="0.2">
      <c r="A601" s="152"/>
      <c r="E601" s="2"/>
      <c r="H601" s="2"/>
      <c r="J601" s="152"/>
    </row>
    <row r="602" spans="1:10" ht="14.45" customHeight="1" x14ac:dyDescent="0.2">
      <c r="A602" s="152"/>
      <c r="E602" s="2"/>
      <c r="H602" s="2"/>
      <c r="J602" s="152"/>
    </row>
    <row r="603" spans="1:10" ht="14.45" customHeight="1" x14ac:dyDescent="0.2">
      <c r="A603" s="152"/>
      <c r="E603" s="2"/>
      <c r="H603" s="2"/>
      <c r="J603" s="152"/>
    </row>
    <row r="604" spans="1:10" ht="14.45" customHeight="1" x14ac:dyDescent="0.2">
      <c r="A604" s="152"/>
      <c r="E604" s="2"/>
      <c r="H604" s="2"/>
      <c r="J604" s="152"/>
    </row>
    <row r="605" spans="1:10" ht="33" customHeight="1" x14ac:dyDescent="0.2">
      <c r="A605" s="152"/>
      <c r="E605" s="2"/>
      <c r="H605" s="2"/>
      <c r="J605" s="152"/>
    </row>
    <row r="606" spans="1:10" ht="14.45" customHeight="1" x14ac:dyDescent="0.2">
      <c r="A606" s="650"/>
      <c r="E606" s="2"/>
      <c r="H606" s="2"/>
      <c r="J606" s="152"/>
    </row>
    <row r="607" spans="1:10" ht="14.45" customHeight="1" x14ac:dyDescent="0.2">
      <c r="A607" s="152"/>
      <c r="E607" s="2"/>
      <c r="H607" s="2"/>
      <c r="J607" s="152"/>
    </row>
    <row r="608" spans="1:10" ht="14.45" customHeight="1" x14ac:dyDescent="0.2">
      <c r="A608" s="152"/>
      <c r="E608" s="2"/>
      <c r="H608" s="2"/>
      <c r="J608" s="152"/>
    </row>
    <row r="609" spans="1:10" ht="14.45" customHeight="1" x14ac:dyDescent="0.2">
      <c r="A609" s="152"/>
      <c r="E609" s="2"/>
      <c r="H609" s="2"/>
      <c r="J609" s="152"/>
    </row>
    <row r="610" spans="1:10" ht="14.45" customHeight="1" x14ac:dyDescent="0.2">
      <c r="A610" s="650"/>
      <c r="E610" s="2"/>
      <c r="H610" s="2"/>
      <c r="J610" s="152"/>
    </row>
    <row r="611" spans="1:10" ht="15" customHeight="1" x14ac:dyDescent="0.2">
      <c r="A611" s="152"/>
      <c r="B611" s="152"/>
      <c r="C611" s="152"/>
      <c r="D611" s="152"/>
      <c r="E611" s="159"/>
      <c r="F611" s="152"/>
      <c r="G611" s="152"/>
      <c r="H611" s="152"/>
      <c r="I611" s="152"/>
      <c r="J611" s="152"/>
    </row>
    <row r="612" spans="1:10" ht="33" customHeight="1" x14ac:dyDescent="0.2">
      <c r="E612" s="2"/>
      <c r="H612" s="2"/>
    </row>
    <row r="613" spans="1:10" ht="14.45" customHeight="1" x14ac:dyDescent="0.2">
      <c r="E613" s="2"/>
      <c r="H613" s="2"/>
    </row>
    <row r="614" spans="1:10" ht="14.45" customHeight="1" x14ac:dyDescent="0.2">
      <c r="E614" s="2"/>
      <c r="H614" s="2"/>
    </row>
    <row r="615" spans="1:10" ht="14.45" customHeight="1" x14ac:dyDescent="0.2">
      <c r="E615" s="2"/>
      <c r="H615" s="2"/>
    </row>
    <row r="616" spans="1:10" ht="14.45" customHeight="1" x14ac:dyDescent="0.2">
      <c r="E616" s="2"/>
      <c r="H616" s="2"/>
    </row>
    <row r="617" spans="1:10" ht="14.45" customHeight="1" x14ac:dyDescent="0.2">
      <c r="E617" s="2"/>
      <c r="H617" s="2"/>
    </row>
  </sheetData>
  <sheetProtection selectLockedCells="1" selectUnlockedCells="1"/>
  <mergeCells count="250">
    <mergeCell ref="L2:M4"/>
    <mergeCell ref="M5:M6"/>
    <mergeCell ref="M7:M8"/>
    <mergeCell ref="B436:E436"/>
    <mergeCell ref="F436:I436"/>
    <mergeCell ref="B411:C411"/>
    <mergeCell ref="B412:C412"/>
    <mergeCell ref="B413:C413"/>
    <mergeCell ref="B414:C414"/>
    <mergeCell ref="B415:C415"/>
    <mergeCell ref="B402:C402"/>
    <mergeCell ref="B403:C403"/>
    <mergeCell ref="B417:C417"/>
    <mergeCell ref="F380:I380"/>
    <mergeCell ref="C380:E381"/>
    <mergeCell ref="F381:I381"/>
    <mergeCell ref="F251:G251"/>
    <mergeCell ref="F252:G252"/>
    <mergeCell ref="H269:I269"/>
    <mergeCell ref="H270:I270"/>
    <mergeCell ref="H271:I271"/>
    <mergeCell ref="H272:I272"/>
    <mergeCell ref="F272:G272"/>
    <mergeCell ref="F248:G248"/>
    <mergeCell ref="B476:C476"/>
    <mergeCell ref="D476:F476"/>
    <mergeCell ref="D477:F477"/>
    <mergeCell ref="B552:E552"/>
    <mergeCell ref="F552:I552"/>
    <mergeCell ref="F527:I527"/>
    <mergeCell ref="B526:I526"/>
    <mergeCell ref="F389:G391"/>
    <mergeCell ref="F392:G394"/>
    <mergeCell ref="H389:I391"/>
    <mergeCell ref="H392:I394"/>
    <mergeCell ref="B400:C400"/>
    <mergeCell ref="B401:C401"/>
    <mergeCell ref="B444:E444"/>
    <mergeCell ref="B392:C392"/>
    <mergeCell ref="B393:C393"/>
    <mergeCell ref="B394:C394"/>
    <mergeCell ref="B395:C395"/>
    <mergeCell ref="F395:I405"/>
    <mergeCell ref="H426:I426"/>
    <mergeCell ref="D427:F427"/>
    <mergeCell ref="D428:F428"/>
    <mergeCell ref="B416:C416"/>
    <mergeCell ref="B408:E409"/>
    <mergeCell ref="B475:D475"/>
    <mergeCell ref="E475:G475"/>
    <mergeCell ref="B382:E382"/>
    <mergeCell ref="F382:I382"/>
    <mergeCell ref="B418:C418"/>
    <mergeCell ref="B419:C419"/>
    <mergeCell ref="F364:I364"/>
    <mergeCell ref="B469:I473"/>
    <mergeCell ref="B466:I468"/>
    <mergeCell ref="B463:I465"/>
    <mergeCell ref="B455:I462"/>
    <mergeCell ref="B452:I454"/>
    <mergeCell ref="B451:I451"/>
    <mergeCell ref="F444:I444"/>
    <mergeCell ref="F371:I371"/>
    <mergeCell ref="B398:C398"/>
    <mergeCell ref="B399:C399"/>
    <mergeCell ref="B364:E364"/>
    <mergeCell ref="B371:E371"/>
    <mergeCell ref="B397:C397"/>
    <mergeCell ref="B259:C259"/>
    <mergeCell ref="B253:C253"/>
    <mergeCell ref="F258:G258"/>
    <mergeCell ref="F259:G259"/>
    <mergeCell ref="B252:C252"/>
    <mergeCell ref="B246:C246"/>
    <mergeCell ref="B247:C247"/>
    <mergeCell ref="B248:C248"/>
    <mergeCell ref="B249:C249"/>
    <mergeCell ref="B250:C250"/>
    <mergeCell ref="B258:C258"/>
    <mergeCell ref="F247:G247"/>
    <mergeCell ref="B256:C256"/>
    <mergeCell ref="B251:C251"/>
    <mergeCell ref="F254:G254"/>
    <mergeCell ref="F255:G255"/>
    <mergeCell ref="F256:G256"/>
    <mergeCell ref="F249:G249"/>
    <mergeCell ref="F246:G246"/>
    <mergeCell ref="F257:G257"/>
    <mergeCell ref="B257:C257"/>
    <mergeCell ref="B254:C254"/>
    <mergeCell ref="B255:C255"/>
    <mergeCell ref="F253:G253"/>
    <mergeCell ref="B235:C235"/>
    <mergeCell ref="B236:C236"/>
    <mergeCell ref="B241:C241"/>
    <mergeCell ref="B243:C243"/>
    <mergeCell ref="B242:C242"/>
    <mergeCell ref="B237:C237"/>
    <mergeCell ref="B238:C238"/>
    <mergeCell ref="F241:G241"/>
    <mergeCell ref="F245:G245"/>
    <mergeCell ref="F235:G235"/>
    <mergeCell ref="F236:G236"/>
    <mergeCell ref="F237:G237"/>
    <mergeCell ref="F238:G238"/>
    <mergeCell ref="F239:G239"/>
    <mergeCell ref="F240:G240"/>
    <mergeCell ref="F242:G242"/>
    <mergeCell ref="F118:I119"/>
    <mergeCell ref="B97:C97"/>
    <mergeCell ref="F102:G103"/>
    <mergeCell ref="B155:D156"/>
    <mergeCell ref="B145:D145"/>
    <mergeCell ref="D146:F146"/>
    <mergeCell ref="D97:F97"/>
    <mergeCell ref="B34:C34"/>
    <mergeCell ref="B166:C167"/>
    <mergeCell ref="F110:G111"/>
    <mergeCell ref="E145:G145"/>
    <mergeCell ref="D98:F98"/>
    <mergeCell ref="D167:F167"/>
    <mergeCell ref="D166:F166"/>
    <mergeCell ref="B165:D165"/>
    <mergeCell ref="F128:I129"/>
    <mergeCell ref="B2:D2"/>
    <mergeCell ref="B49:D49"/>
    <mergeCell ref="B96:D96"/>
    <mergeCell ref="B64:E64"/>
    <mergeCell ref="B56:E56"/>
    <mergeCell ref="D3:F3"/>
    <mergeCell ref="D4:F4"/>
    <mergeCell ref="D50:F50"/>
    <mergeCell ref="D51:F51"/>
    <mergeCell ref="B91:B92"/>
    <mergeCell ref="F56:I56"/>
    <mergeCell ref="H49:I49"/>
    <mergeCell ref="E96:G96"/>
    <mergeCell ref="G30:G31"/>
    <mergeCell ref="H30:H31"/>
    <mergeCell ref="I30:I31"/>
    <mergeCell ref="F64:I64"/>
    <mergeCell ref="B52:I52"/>
    <mergeCell ref="D189:F189"/>
    <mergeCell ref="F544:I544"/>
    <mergeCell ref="F85:I85"/>
    <mergeCell ref="F250:G250"/>
    <mergeCell ref="B239:C239"/>
    <mergeCell ref="B240:C240"/>
    <mergeCell ref="F243:G243"/>
    <mergeCell ref="F244:G244"/>
    <mergeCell ref="B244:C244"/>
    <mergeCell ref="B245:C245"/>
    <mergeCell ref="D190:F190"/>
    <mergeCell ref="H188:I188"/>
    <mergeCell ref="D147:F147"/>
    <mergeCell ref="F155:H156"/>
    <mergeCell ref="B90:C90"/>
    <mergeCell ref="H278:I278"/>
    <mergeCell ref="F277:G277"/>
    <mergeCell ref="B287:E287"/>
    <mergeCell ref="F286:I286"/>
    <mergeCell ref="F287:I287"/>
    <mergeCell ref="B188:D188"/>
    <mergeCell ref="F300:G300"/>
    <mergeCell ref="B292:E292"/>
    <mergeCell ref="F123:I124"/>
    <mergeCell ref="B260:C260"/>
    <mergeCell ref="B270:C270"/>
    <mergeCell ref="B268:C268"/>
    <mergeCell ref="B269:C269"/>
    <mergeCell ref="F270:G270"/>
    <mergeCell ref="F271:G271"/>
    <mergeCell ref="F269:G269"/>
    <mergeCell ref="F262:G262"/>
    <mergeCell ref="F263:G263"/>
    <mergeCell ref="F264:G264"/>
    <mergeCell ref="B266:C266"/>
    <mergeCell ref="B271:C271"/>
    <mergeCell ref="B265:C265"/>
    <mergeCell ref="B267:C267"/>
    <mergeCell ref="B261:C261"/>
    <mergeCell ref="B262:C262"/>
    <mergeCell ref="B263:C263"/>
    <mergeCell ref="B264:C264"/>
    <mergeCell ref="F260:G260"/>
    <mergeCell ref="F261:G261"/>
    <mergeCell ref="B272:C272"/>
    <mergeCell ref="F268:G268"/>
    <mergeCell ref="F265:G265"/>
    <mergeCell ref="F266:G266"/>
    <mergeCell ref="F267:G267"/>
    <mergeCell ref="D333:F333"/>
    <mergeCell ref="B334:E334"/>
    <mergeCell ref="F334:I334"/>
    <mergeCell ref="F316:I316"/>
    <mergeCell ref="F317:I317"/>
    <mergeCell ref="F318:G319"/>
    <mergeCell ref="H318:H319"/>
    <mergeCell ref="I318:I319"/>
    <mergeCell ref="B316:E316"/>
    <mergeCell ref="E276:F276"/>
    <mergeCell ref="E275:F275"/>
    <mergeCell ref="E273:H274"/>
    <mergeCell ref="B300:E300"/>
    <mergeCell ref="B349:E349"/>
    <mergeCell ref="F349:I349"/>
    <mergeCell ref="B341:E341"/>
    <mergeCell ref="F341:I341"/>
    <mergeCell ref="B331:D331"/>
    <mergeCell ref="H331:I331"/>
    <mergeCell ref="D332:F332"/>
    <mergeCell ref="B391:C391"/>
    <mergeCell ref="C379:E379"/>
    <mergeCell ref="F379:I379"/>
    <mergeCell ref="L5:L11"/>
    <mergeCell ref="F537:I537"/>
    <mergeCell ref="B544:E544"/>
    <mergeCell ref="E279:G279"/>
    <mergeCell ref="E280:G280"/>
    <mergeCell ref="B396:C396"/>
    <mergeCell ref="B429:E429"/>
    <mergeCell ref="F429:I429"/>
    <mergeCell ref="B420:C420"/>
    <mergeCell ref="B421:C421"/>
    <mergeCell ref="B422:C422"/>
    <mergeCell ref="F408:I424"/>
    <mergeCell ref="B410:C410"/>
    <mergeCell ref="F306:I306"/>
    <mergeCell ref="F307:I307"/>
    <mergeCell ref="E278:G278"/>
    <mergeCell ref="B282:D282"/>
    <mergeCell ref="D284:F284"/>
    <mergeCell ref="B426:D426"/>
    <mergeCell ref="B356:E356"/>
    <mergeCell ref="F356:I356"/>
    <mergeCell ref="B322:E322"/>
    <mergeCell ref="D283:F283"/>
    <mergeCell ref="B286:E286"/>
    <mergeCell ref="B571:D571"/>
    <mergeCell ref="H571:I571"/>
    <mergeCell ref="D572:F572"/>
    <mergeCell ref="D573:F573"/>
    <mergeCell ref="B574:I574"/>
    <mergeCell ref="B537:E537"/>
    <mergeCell ref="B561:E561"/>
    <mergeCell ref="B523:D523"/>
    <mergeCell ref="H523:I523"/>
    <mergeCell ref="D524:F524"/>
    <mergeCell ref="D525:F525"/>
    <mergeCell ref="B527:E527"/>
  </mergeCells>
  <phoneticPr fontId="3" type="noConversion"/>
  <pageMargins left="0.5" right="0" top="0.5" bottom="0.5" header="0" footer="0"/>
  <pageSetup paperSize="9" scale="97" orientation="portrait" r:id="rId1"/>
  <headerFooter>
    <oddHeader>&amp;C&amp;"Cambria,Regular"&amp;12*මෙම පත්‍රිකාව ගබඩා අංශයට ලබාදෙන්න.*           &amp;R&amp;"Cambria,Bold Italic"&amp;12* Ingredients Issuing Sheet *</oddHeader>
    <oddFooter>&amp;C&amp;"Cambria,Italic"&amp;B&amp;10This File Was Prepared by LViraj on &amp;D at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L107"/>
  <sheetViews>
    <sheetView showGridLines="0" zoomScale="80" zoomScaleNormal="80" workbookViewId="0">
      <selection activeCell="H4" sqref="H4"/>
    </sheetView>
  </sheetViews>
  <sheetFormatPr defaultColWidth="11.42578125" defaultRowHeight="14.25" x14ac:dyDescent="0.2"/>
  <cols>
    <col min="1" max="1" width="2.7109375" style="2" customWidth="1"/>
    <col min="2" max="4" width="24.7109375" style="2" customWidth="1"/>
    <col min="5" max="5" width="11.42578125" style="2"/>
    <col min="6" max="6" width="2.7109375" style="2" customWidth="1"/>
    <col min="7" max="7" width="4.7109375" style="2" customWidth="1"/>
    <col min="8" max="10" width="20.7109375" style="2" customWidth="1"/>
    <col min="11" max="11" width="19.85546875" style="2" customWidth="1"/>
    <col min="12" max="12" width="15.7109375" style="2" customWidth="1"/>
    <col min="13" max="16384" width="11.42578125" style="2"/>
  </cols>
  <sheetData>
    <row r="1" spans="1:11" ht="15" customHeight="1" thickBot="1" x14ac:dyDescent="0.25">
      <c r="A1" s="152"/>
      <c r="B1" s="152"/>
      <c r="C1" s="152"/>
      <c r="D1" s="152"/>
      <c r="E1" s="152"/>
      <c r="F1" s="152"/>
    </row>
    <row r="2" spans="1:11" ht="35.1" customHeight="1" x14ac:dyDescent="0.2">
      <c r="A2" s="152"/>
      <c r="B2" s="1795" t="str">
        <f>"Carrot " &amp; C5*100 &amp; "% Extra"</f>
        <v>Carrot 14% Extra</v>
      </c>
      <c r="C2" s="1796"/>
      <c r="D2" s="1797"/>
      <c r="E2" s="46"/>
      <c r="F2" s="152"/>
      <c r="H2" s="1792" t="s">
        <v>387</v>
      </c>
      <c r="I2" s="1793"/>
      <c r="J2" s="1793"/>
      <c r="K2" s="1794"/>
    </row>
    <row r="3" spans="1:11" ht="20.100000000000001" customHeight="1" x14ac:dyDescent="0.3">
      <c r="A3" s="152"/>
      <c r="B3" s="127"/>
      <c r="C3" s="128"/>
      <c r="D3" s="130"/>
      <c r="E3" s="46"/>
      <c r="F3" s="152"/>
      <c r="H3" s="1786" t="s">
        <v>388</v>
      </c>
      <c r="I3" s="1787"/>
      <c r="J3" s="1787"/>
      <c r="K3" s="1788"/>
    </row>
    <row r="4" spans="1:11" ht="24.95" customHeight="1" thickBot="1" x14ac:dyDescent="0.35">
      <c r="A4" s="152"/>
      <c r="B4" s="131">
        <f>SUM('Curry Sheet '!C32:Q32)+SUM('Curry Sheet '!C86:K86)</f>
        <v>3632.7333333333336</v>
      </c>
      <c r="C4" s="132">
        <f>SUM(B4*C5)</f>
        <v>508.58266666666674</v>
      </c>
      <c r="D4" s="228">
        <f>SUM(B4:C4)</f>
        <v>4141.3160000000007</v>
      </c>
      <c r="E4" s="46"/>
      <c r="F4" s="152"/>
      <c r="H4" s="502">
        <f>IF('Delivery Summary'!X19&gt;0,IF('Delivery Summary'!B3="Curfew",'10.30AM &amp; 3.30PM Summary'!T97,IF('Delivery Summary'!B3="Weekdays",'10.30AM &amp; 3.30PM Summary'!AP97,IF('Delivery Summary'!B3="Saturday",'10.30AM &amp; 3.30PM Summary'!BK97,IF('Delivery Summary'!B3="Sunday",'10.30AM &amp; 3.30PM Summary'!CF97,IF('Delivery Summary'!B3="April New Year",'10.30AM &amp; 3.30PM Summary'!DA97))))),0)</f>
        <v>0</v>
      </c>
      <c r="I4" s="501">
        <f>IF('Delivery Summary'!X19&gt;0,IF('Delivery Summary'!B3="Curfew",'10.30AM &amp; 3.30PM Summary'!T19,IF('Delivery Summary'!B3="Weekdays",'10.30AM &amp; 3.30PM Summary'!AP19,IF('Delivery Summary'!B3="Saturday",'10.30AM &amp; 3.30PM Summary'!BK19,IF('Delivery Summary'!B3="Sunday",'10.30AM &amp; 3.30PM Summary'!CF19,IF('Delivery Summary'!B3="April New Year",'10.30AM &amp; 3.30PM Summary'!DA19))))),0)</f>
        <v>0</v>
      </c>
      <c r="J4" s="552">
        <f>H4</f>
        <v>0</v>
      </c>
      <c r="K4" s="551">
        <f>SUM(H4:I4)</f>
        <v>0</v>
      </c>
    </row>
    <row r="5" spans="1:11" ht="32.1" customHeight="1" thickTop="1" thickBot="1" x14ac:dyDescent="0.25">
      <c r="A5" s="152"/>
      <c r="B5" s="231" t="s">
        <v>240</v>
      </c>
      <c r="C5" s="238">
        <v>0.14000000000000001</v>
      </c>
      <c r="D5" s="232" t="s">
        <v>145</v>
      </c>
      <c r="E5" s="46"/>
      <c r="F5" s="152"/>
      <c r="H5" s="500" t="s">
        <v>389</v>
      </c>
      <c r="I5" s="233" t="s">
        <v>517</v>
      </c>
      <c r="J5" s="233" t="s">
        <v>538</v>
      </c>
      <c r="K5" s="499" t="s">
        <v>518</v>
      </c>
    </row>
    <row r="6" spans="1:11" ht="15" customHeight="1" thickBot="1" x14ac:dyDescent="0.25">
      <c r="A6" s="152"/>
      <c r="B6" s="47"/>
      <c r="E6" s="46"/>
      <c r="F6" s="152"/>
    </row>
    <row r="7" spans="1:11" ht="35.1" customHeight="1" x14ac:dyDescent="0.2">
      <c r="A7" s="152"/>
      <c r="B7" s="1795" t="str">
        <f>"Cabbages " &amp; C10*100 &amp; "% Extra"</f>
        <v>Cabbages 12.5% Extra</v>
      </c>
      <c r="C7" s="1796"/>
      <c r="D7" s="1797"/>
      <c r="E7" s="46"/>
      <c r="F7" s="152"/>
      <c r="H7" s="1792" t="s">
        <v>619</v>
      </c>
      <c r="I7" s="1793"/>
      <c r="J7" s="1793"/>
      <c r="K7" s="1794"/>
    </row>
    <row r="8" spans="1:11" ht="20.100000000000001" customHeight="1" x14ac:dyDescent="0.3">
      <c r="A8" s="152"/>
      <c r="B8" s="127"/>
      <c r="C8" s="128"/>
      <c r="D8" s="130"/>
      <c r="E8" s="46"/>
      <c r="F8" s="152"/>
      <c r="H8" s="1786" t="s">
        <v>388</v>
      </c>
      <c r="I8" s="1787"/>
      <c r="J8" s="1787"/>
      <c r="K8" s="1788"/>
    </row>
    <row r="9" spans="1:11" ht="24.95" customHeight="1" thickBot="1" x14ac:dyDescent="0.35">
      <c r="A9" s="152"/>
      <c r="B9" s="131">
        <f>SUM('Curry Sheet '!C34:Q34)+SUM('Curry Sheet '!C88:K88)</f>
        <v>140</v>
      </c>
      <c r="C9" s="132">
        <f>SUM(B9*C10)</f>
        <v>17.5</v>
      </c>
      <c r="D9" s="228">
        <f>SUM(B9:C9)</f>
        <v>157.5</v>
      </c>
      <c r="E9" s="46"/>
      <c r="F9" s="152"/>
      <c r="H9" s="502">
        <f>IF('Delivery Summary'!Y30&gt;0,IF('Delivery Summary'!B3="Curfew",'10.30AM &amp; 3.30PM Summary'!T108,IF('Delivery Summary'!B3="Weekdays",'10.30AM &amp; 3.30PM Summary'!AP108,IF('Delivery Summary'!B3="Saturday",'10.30AM &amp; 3.30PM Summary'!BK108,IF('Delivery Summary'!B3="Sunday",'10.30AM &amp; 3.30PM Summary'!CF108,IF('Delivery Summary'!B3="April New Year",'10.30AM &amp; 3.30PM Summary'!DA108))))),0)</f>
        <v>0</v>
      </c>
      <c r="I9" s="501">
        <f>IF('Delivery Summary'!Y30&gt;0,IF('Delivery Summary'!B3="Curfew",'10.30AM &amp; 3.30PM Summary'!T30,IF('Delivery Summary'!B3="Weekdays",'10.30AM &amp; 3.30PM Summary'!AP30,IF('Delivery Summary'!B3="Saturday",'10.30AM &amp; 3.30PM Summary'!BK30,IF('Delivery Summary'!B3="Sunday",'10.30AM &amp; 3.30PM Summary'!CF30,IF('Delivery Summary'!B3="April New Year",'10.30AM &amp; 3.30PM Summary'!DA30))))),0)</f>
        <v>0</v>
      </c>
      <c r="J9" s="552">
        <f>H9</f>
        <v>0</v>
      </c>
      <c r="K9" s="551">
        <f>SUM(H9:I9)</f>
        <v>0</v>
      </c>
    </row>
    <row r="10" spans="1:11" ht="32.1" customHeight="1" thickTop="1" thickBot="1" x14ac:dyDescent="0.25">
      <c r="A10" s="152"/>
      <c r="B10" s="231" t="s">
        <v>243</v>
      </c>
      <c r="C10" s="238">
        <v>0.125</v>
      </c>
      <c r="D10" s="232" t="s">
        <v>145</v>
      </c>
      <c r="E10" s="46"/>
      <c r="F10" s="152"/>
      <c r="H10" s="500" t="s">
        <v>389</v>
      </c>
      <c r="I10" s="233" t="s">
        <v>517</v>
      </c>
      <c r="J10" s="233" t="s">
        <v>538</v>
      </c>
      <c r="K10" s="499" t="s">
        <v>518</v>
      </c>
    </row>
    <row r="11" spans="1:11" ht="15" customHeight="1" thickBot="1" x14ac:dyDescent="0.25">
      <c r="A11" s="152"/>
      <c r="B11" s="47"/>
      <c r="E11" s="46"/>
      <c r="F11" s="152"/>
    </row>
    <row r="12" spans="1:11" ht="35.1" customHeight="1" x14ac:dyDescent="0.2">
      <c r="A12" s="152"/>
      <c r="B12" s="1795" t="str">
        <f>"Leeks " &amp; C15*100 &amp;"% Extra"</f>
        <v>Leeks 12.5% Extra</v>
      </c>
      <c r="C12" s="1796"/>
      <c r="D12" s="1797"/>
      <c r="E12" s="46"/>
      <c r="F12" s="152"/>
      <c r="H12" s="1792" t="s">
        <v>537</v>
      </c>
      <c r="I12" s="1793"/>
      <c r="J12" s="1793"/>
      <c r="K12" s="1794"/>
    </row>
    <row r="13" spans="1:11" ht="20.100000000000001" customHeight="1" x14ac:dyDescent="0.3">
      <c r="A13" s="152"/>
      <c r="B13" s="127"/>
      <c r="C13" s="128"/>
      <c r="D13" s="130"/>
      <c r="E13" s="46"/>
      <c r="F13" s="152"/>
      <c r="H13" s="1786" t="s">
        <v>388</v>
      </c>
      <c r="I13" s="1787"/>
      <c r="J13" s="1787"/>
      <c r="K13" s="1788"/>
    </row>
    <row r="14" spans="1:11" ht="24.95" customHeight="1" thickBot="1" x14ac:dyDescent="0.35">
      <c r="A14" s="152"/>
      <c r="B14" s="131">
        <f>SUM('Curry Sheet '!C33:Q33)+SUM('Curry Sheet '!C87:K87)</f>
        <v>1340.6</v>
      </c>
      <c r="C14" s="132">
        <f>SUM(B14*C15)</f>
        <v>167.57499999999999</v>
      </c>
      <c r="D14" s="228">
        <f>SUM(B14:C14)</f>
        <v>1508.175</v>
      </c>
      <c r="E14" s="46"/>
      <c r="F14" s="152"/>
      <c r="H14" s="502">
        <f>IF('Delivery Summary'!X21&gt;0,IF('Delivery Summary'!B3="Curfew",'10.30AM &amp; 3.30PM Summary'!T99,IF('Delivery Summary'!B3="Weekdays",'10.30AM &amp; 3.30PM Summary'!AP99,IF('Delivery Summary'!B3="Saturday",'10.30AM &amp; 3.30PM Summary'!BK99,IF('Delivery Summary'!B3="Sunday",'10.30AM &amp; 3.30PM Summary'!CF99,IF('Delivery Summary'!B3="April New Year",'10.30AM &amp; 3.30PM Summary'!DA99))))),0)</f>
        <v>0</v>
      </c>
      <c r="I14" s="501">
        <f>IF('Delivery Summary'!X21&gt;0,IF('Delivery Summary'!B3="Curfew",'10.30AM &amp; 3.30PM Summary'!T21,IF('Delivery Summary'!B3="Weekdays",'10.30AM &amp; 3.30PM Summary'!AP21,IF('Delivery Summary'!B3="Saturday",'10.30AM &amp; 3.30PM Summary'!BK21,IF('Delivery Summary'!B3="Sunday",'10.30AM &amp; 3.30PM Summary'!CF21,IF('Delivery Summary'!B3="April New Year",'10.30AM &amp; 3.30PM Summary'!DA21))))),0)</f>
        <v>0</v>
      </c>
      <c r="J14" s="552">
        <f>H14</f>
        <v>0</v>
      </c>
      <c r="K14" s="551">
        <f>SUM(H14:I14)</f>
        <v>0</v>
      </c>
    </row>
    <row r="15" spans="1:11" ht="32.1" customHeight="1" thickTop="1" thickBot="1" x14ac:dyDescent="0.25">
      <c r="A15" s="152"/>
      <c r="B15" s="231" t="s">
        <v>242</v>
      </c>
      <c r="C15" s="238">
        <v>0.125</v>
      </c>
      <c r="D15" s="232" t="s">
        <v>145</v>
      </c>
      <c r="E15" s="46"/>
      <c r="F15" s="152"/>
      <c r="H15" s="500" t="s">
        <v>389</v>
      </c>
      <c r="I15" s="233" t="s">
        <v>517</v>
      </c>
      <c r="J15" s="233" t="s">
        <v>538</v>
      </c>
      <c r="K15" s="499" t="s">
        <v>518</v>
      </c>
    </row>
    <row r="16" spans="1:11" ht="15" customHeight="1" thickBot="1" x14ac:dyDescent="0.25">
      <c r="A16" s="152"/>
      <c r="B16" s="47"/>
      <c r="E16" s="46"/>
      <c r="F16" s="152"/>
    </row>
    <row r="17" spans="1:12" ht="35.1" customHeight="1" x14ac:dyDescent="0.2">
      <c r="A17" s="152"/>
      <c r="B17" s="1798" t="s">
        <v>683</v>
      </c>
      <c r="C17" s="1799"/>
      <c r="D17" s="1800"/>
      <c r="E17" s="225"/>
      <c r="F17" s="152"/>
      <c r="H17" s="1792" t="s">
        <v>416</v>
      </c>
      <c r="I17" s="1793"/>
      <c r="J17" s="1793"/>
      <c r="K17" s="1794"/>
    </row>
    <row r="18" spans="1:12" ht="20.100000000000001" customHeight="1" x14ac:dyDescent="0.25">
      <c r="A18" s="152"/>
      <c r="B18" s="47"/>
      <c r="D18" s="46"/>
      <c r="E18" s="46"/>
      <c r="F18" s="152"/>
      <c r="H18" s="1786" t="s">
        <v>388</v>
      </c>
      <c r="I18" s="1787"/>
      <c r="J18" s="1787"/>
      <c r="K18" s="1788"/>
    </row>
    <row r="19" spans="1:12" ht="21" customHeight="1" thickBot="1" x14ac:dyDescent="0.35">
      <c r="A19" s="152"/>
      <c r="B19" s="210">
        <f>SUM('Curry Sheet '!C8:Q8)+SUM('Curry Sheet '!C62:K62)</f>
        <v>4851.5583333333334</v>
      </c>
      <c r="C19" s="1173">
        <f>B19/100*2</f>
        <v>97.031166666666664</v>
      </c>
      <c r="D19" s="228">
        <f>SUM(B19:C19)</f>
        <v>4948.5895</v>
      </c>
      <c r="E19" s="46"/>
      <c r="F19" s="152"/>
      <c r="H19" s="502">
        <f>IF('Delivery Summary'!X14&gt;0,IF('Delivery Summary'!B3="Curfew",'10.30AM &amp; 3.30PM Summary'!T92,IF('Delivery Summary'!B3="Weekdays",'10.30AM &amp; 3.30PM Summary'!AP92,IF('Delivery Summary'!B3="Saturday",'10.30AM &amp; 3.30PM Summary'!BK92,IF('Delivery Summary'!B3="Sunday",'10.30AM &amp; 3.30PM Summary'!CF92,IF('Delivery Summary'!B3="April New Year",'10.30AM &amp; 3.30PM Summary'!DA92))))),0)</f>
        <v>0</v>
      </c>
      <c r="I19" s="501">
        <f>IF('Delivery Summary'!X14&gt;0,IF('Delivery Summary'!B3="Curfew",'10.30AM &amp; 3.30PM Summary'!T14,IF('Delivery Summary'!B3="Weekdays",'10.30AM &amp; 3.30PM Summary'!AP14,IF('Delivery Summary'!B3="Saturday",'10.30AM &amp; 3.30PM Summary'!BK14,IF('Delivery Summary'!B3="Sunday",'10.30AM &amp; 3.30PM Summary'!CF14,IF('Delivery Summary'!B3="April New Year",'10.30AM &amp; 3.30PM Summary'!DA14))))),0)</f>
        <v>0</v>
      </c>
      <c r="J19" s="552">
        <f>H19</f>
        <v>0</v>
      </c>
      <c r="K19" s="551">
        <f>SUM(H19:I19)</f>
        <v>0</v>
      </c>
    </row>
    <row r="20" spans="1:12" s="5" customFormat="1" ht="39.950000000000003" customHeight="1" thickTop="1" thickBot="1" x14ac:dyDescent="0.3">
      <c r="A20" s="196"/>
      <c r="B20" s="231" t="s">
        <v>686</v>
      </c>
      <c r="C20" s="1172" t="s">
        <v>687</v>
      </c>
      <c r="D20" s="232" t="s">
        <v>241</v>
      </c>
      <c r="E20" s="224"/>
      <c r="F20" s="196"/>
      <c r="H20" s="500" t="s">
        <v>389</v>
      </c>
      <c r="I20" s="233" t="s">
        <v>517</v>
      </c>
      <c r="J20" s="233" t="s">
        <v>538</v>
      </c>
      <c r="K20" s="499" t="s">
        <v>518</v>
      </c>
    </row>
    <row r="21" spans="1:12" ht="15" customHeight="1" thickBot="1" x14ac:dyDescent="0.25">
      <c r="A21" s="152"/>
      <c r="B21" s="47"/>
      <c r="E21" s="46"/>
      <c r="F21" s="152"/>
    </row>
    <row r="22" spans="1:12" ht="35.1" customHeight="1" x14ac:dyDescent="0.2">
      <c r="A22" s="152"/>
      <c r="B22" s="1798"/>
      <c r="C22" s="1799"/>
      <c r="D22" s="1800"/>
      <c r="E22" s="225"/>
      <c r="F22" s="152"/>
      <c r="H22" s="1792" t="s">
        <v>516</v>
      </c>
      <c r="I22" s="1793"/>
      <c r="J22" s="1793"/>
      <c r="K22" s="1794"/>
    </row>
    <row r="23" spans="1:12" ht="20.100000000000001" customHeight="1" x14ac:dyDescent="0.25">
      <c r="A23" s="152"/>
      <c r="B23" s="47"/>
      <c r="D23" s="46"/>
      <c r="E23" s="46"/>
      <c r="F23" s="152"/>
      <c r="H23" s="1786" t="s">
        <v>388</v>
      </c>
      <c r="I23" s="1787"/>
      <c r="J23" s="1787"/>
      <c r="K23" s="1788"/>
    </row>
    <row r="24" spans="1:12" ht="21" customHeight="1" thickBot="1" x14ac:dyDescent="0.35">
      <c r="A24" s="152"/>
      <c r="B24" s="226"/>
      <c r="C24" s="227"/>
      <c r="D24" s="228"/>
      <c r="E24" s="46"/>
      <c r="F24" s="152"/>
      <c r="H24" s="502">
        <f>IF('Delivery Summary'!X28&gt;0,IF('Delivery Summary'!B3="Curfew",'10.30AM &amp; 3.30PM Summary'!T106,IF('Delivery Summary'!B3="Weekdays",'10.30AM &amp; 3.30PM Summary'!AP106,IF('Delivery Summary'!B3="Saturday",'10.30AM &amp; 3.30PM Summary'!BK106,IF('Delivery Summary'!B3="Sunday",'10.30AM &amp; 3.30PM Summary'!CF106,IF('Delivery Summary'!B3="April New Year",'10.30AM &amp; 3.30PM Summary'!DA106))))),0)</f>
        <v>0</v>
      </c>
      <c r="I24" s="501">
        <f>IF('Delivery Summary'!X28&gt;0,IF('Delivery Summary'!B3="Curfew",'10.30AM &amp; 3.30PM Summary'!T28,IF('Delivery Summary'!B3="Weekdays",'10.30AM &amp; 3.30PM Summary'!AP28,IF('Delivery Summary'!B3="Saturday",'10.30AM &amp; 3.30PM Summary'!BK28,IF('Delivery Summary'!B3="Sunday",'10.30AM &amp; 3.30PM Summary'!CF28,IF('Delivery Summary'!B3="April New Year",'10.30AM &amp; 3.30PM Summary'!DA28))))),0)</f>
        <v>0</v>
      </c>
      <c r="J24" s="552">
        <f>H24</f>
        <v>0</v>
      </c>
      <c r="K24" s="551">
        <f>SUM(H24:I24)</f>
        <v>0</v>
      </c>
    </row>
    <row r="25" spans="1:12" s="5" customFormat="1" ht="39.950000000000003" customHeight="1" thickTop="1" thickBot="1" x14ac:dyDescent="0.3">
      <c r="A25" s="196"/>
      <c r="B25" s="231"/>
      <c r="C25" s="233"/>
      <c r="D25" s="232"/>
      <c r="E25" s="224"/>
      <c r="F25" s="196"/>
      <c r="H25" s="500" t="s">
        <v>389</v>
      </c>
      <c r="I25" s="233" t="s">
        <v>517</v>
      </c>
      <c r="J25" s="233" t="s">
        <v>538</v>
      </c>
      <c r="K25" s="499" t="s">
        <v>518</v>
      </c>
    </row>
    <row r="26" spans="1:12" ht="15" customHeight="1" thickBot="1" x14ac:dyDescent="0.25">
      <c r="A26" s="152"/>
      <c r="B26" s="47"/>
      <c r="E26" s="46"/>
      <c r="F26" s="152"/>
    </row>
    <row r="27" spans="1:12" ht="35.1" customHeight="1" x14ac:dyDescent="0.2">
      <c r="A27" s="152"/>
      <c r="B27" s="1798" t="s">
        <v>684</v>
      </c>
      <c r="C27" s="1799"/>
      <c r="D27" s="1800"/>
      <c r="E27" s="225"/>
      <c r="F27" s="152"/>
      <c r="H27" s="1792" t="s">
        <v>536</v>
      </c>
      <c r="I27" s="1793"/>
      <c r="J27" s="1793"/>
      <c r="K27" s="1794"/>
    </row>
    <row r="28" spans="1:12" ht="20.100000000000001" customHeight="1" x14ac:dyDescent="0.25">
      <c r="A28" s="152"/>
      <c r="B28" s="47"/>
      <c r="D28" s="46"/>
      <c r="E28" s="46"/>
      <c r="F28" s="152"/>
      <c r="H28" s="1786" t="s">
        <v>388</v>
      </c>
      <c r="I28" s="1787"/>
      <c r="J28" s="1787"/>
      <c r="K28" s="1788"/>
    </row>
    <row r="29" spans="1:12" ht="21" customHeight="1" thickBot="1" x14ac:dyDescent="0.35">
      <c r="A29" s="152"/>
      <c r="B29" s="226">
        <f>SUM('Curry Sheet '!C10:Q10)+SUM('Curry Sheet '!C64:K64)</f>
        <v>7009.5583333333343</v>
      </c>
      <c r="C29" s="1173">
        <f>B29/100*2</f>
        <v>140.19116666666667</v>
      </c>
      <c r="D29" s="228">
        <f>SUM(B29:C29)</f>
        <v>7149.7495000000008</v>
      </c>
      <c r="E29" s="46"/>
      <c r="F29" s="152"/>
      <c r="H29" s="502">
        <f>IF('Delivery Summary'!X29&gt;0,IF('Delivery Summary'!B3="Curfew",'10.30AM &amp; 3.30PM Summary'!T107,IF('Delivery Summary'!B3="Weekdays",'10.30AM &amp; 3.30PM Summary'!AP107,IF('Delivery Summary'!B3="Saturday",'10.30AM &amp; 3.30PM Summary'!BK107,IF('Delivery Summary'!B3="Sunday",'10.30AM &amp; 3.30PM Summary'!CF107,IF('Delivery Summary'!B3="April New Year",'10.30AM &amp; 3.30PM Summary'!DA107))))),0)</f>
        <v>0</v>
      </c>
      <c r="I29" s="501">
        <f>IF('Delivery Summary'!X29&gt;0,IF('Delivery Summary'!B3="Curfew",'10.30AM &amp; 3.30PM Summary'!T29,IF('Delivery Summary'!B3="Weekdays",'10.30AM &amp; 3.30PM Summary'!AP29,IF('Delivery Summary'!B3="Saturday",'10.30AM &amp; 3.30PM Summary'!BK29,IF('Delivery Summary'!B3="Sunday",'10.30AM &amp; 3.30PM Summary'!CF29,IF('Delivery Summary'!B3="April New Year",'10.30AM &amp; 3.30PM Summary'!DA29))))),0)</f>
        <v>12</v>
      </c>
      <c r="J29" s="552">
        <f>H29</f>
        <v>0</v>
      </c>
      <c r="K29" s="551">
        <f>SUM(H29:I29)</f>
        <v>12</v>
      </c>
    </row>
    <row r="30" spans="1:12" s="5" customFormat="1" ht="39.950000000000003" customHeight="1" thickTop="1" thickBot="1" x14ac:dyDescent="0.3">
      <c r="A30" s="196"/>
      <c r="B30" s="231" t="s">
        <v>685</v>
      </c>
      <c r="C30" s="1172" t="s">
        <v>687</v>
      </c>
      <c r="D30" s="232" t="s">
        <v>241</v>
      </c>
      <c r="E30" s="224"/>
      <c r="F30" s="196"/>
      <c r="H30" s="500" t="s">
        <v>389</v>
      </c>
      <c r="I30" s="233" t="s">
        <v>517</v>
      </c>
      <c r="J30" s="233" t="s">
        <v>538</v>
      </c>
      <c r="K30" s="499" t="s">
        <v>518</v>
      </c>
    </row>
    <row r="31" spans="1:12" ht="15" customHeight="1" thickBot="1" x14ac:dyDescent="0.25">
      <c r="A31" s="152"/>
      <c r="B31" s="47"/>
      <c r="E31" s="46"/>
      <c r="F31" s="152"/>
    </row>
    <row r="32" spans="1:12" ht="39.950000000000003" customHeight="1" x14ac:dyDescent="0.2">
      <c r="A32" s="152"/>
      <c r="B32" s="1810" t="s">
        <v>730</v>
      </c>
      <c r="C32" s="1811"/>
      <c r="D32" s="1812"/>
      <c r="E32" s="133">
        <f>+'Delivery Summary'!X54+'Delivery Summary'!X67+(('Delivery Summary'!X60)/3*2)</f>
        <v>102.66666666666667</v>
      </c>
      <c r="F32" s="152"/>
      <c r="H32" s="1789" t="s">
        <v>723</v>
      </c>
      <c r="I32" s="1790"/>
      <c r="J32" s="1790"/>
      <c r="K32" s="1791"/>
      <c r="L32" s="933"/>
    </row>
    <row r="33" spans="1:12" ht="39.950000000000003" customHeight="1" x14ac:dyDescent="0.25">
      <c r="A33" s="152"/>
      <c r="B33" s="1807" t="s">
        <v>170</v>
      </c>
      <c r="C33" s="1808"/>
      <c r="D33" s="1809"/>
      <c r="E33" s="134">
        <f>+(('Delivery Summary'!AA46+'Delivery Summary'!AA47+'Delivery Summary'!AA48)*2 +('Delivery Summary'!AA52+'Curry Sheet '!G6+'Delivery Summary'!AA54+'Delivery Summary'!AA55+'Delivery Summary'!AA56+'Delivery Summary'!AA51+'Delivery Summary'!AA34))</f>
        <v>254</v>
      </c>
      <c r="F33" s="152"/>
      <c r="H33" s="1786" t="s">
        <v>388</v>
      </c>
      <c r="I33" s="1787"/>
      <c r="J33" s="1787"/>
      <c r="K33" s="1788"/>
      <c r="L33" s="934"/>
    </row>
    <row r="34" spans="1:12" ht="39.950000000000003" customHeight="1" thickBot="1" x14ac:dyDescent="0.35">
      <c r="A34" s="152"/>
      <c r="B34" s="1807" t="s">
        <v>169</v>
      </c>
      <c r="C34" s="1808"/>
      <c r="D34" s="1809"/>
      <c r="E34" s="134">
        <f>SUM('Delivery Summary'!X49+'Delivery Summary'!X50+'Delivery Summary'!X60)</f>
        <v>210</v>
      </c>
      <c r="F34" s="152"/>
      <c r="H34" s="502">
        <f>IF('Delivery Summary'!AB13&gt;0,IF('Delivery Summary'!B3="Curfew",'10.30AM &amp; 3.30PM Summary'!D243,IF('Delivery Summary'!B3="Weekdays",'10.30AM &amp; 3.30PM Summary'!Z243,IF('Delivery Summary'!B3="Saturday",'10.30AM &amp; 3.30PM Summary'!AU243,IF('Delivery Summary'!B3="Sunday",'10.30AM &amp; 3.30PM Summary'!BP243,IF('Delivery Summary'!B3="April New Year",'10.30AM &amp; 3.30PM Summary'!CK243))))),0)</f>
        <v>64</v>
      </c>
      <c r="I34" s="501">
        <f>IF('Delivery Summary'!AB13&gt;0,IF('Delivery Summary'!B3="Curfew",'10.30AM &amp; 3.30PM Summary'!E243,IF('Delivery Summary'!B3="Weekdays",'10.30AM &amp; 3.30PM Summary'!AA243,IF('Delivery Summary'!B3="Saturday",'10.30AM &amp; 3.30PM Summary'!AV243,IF('Delivery Summary'!B3="Sunday",'10.30AM &amp; 3.30PM Summary'!BQ243,IF('Delivery Summary'!B3="April New Year",'10.30AM &amp; 3.30PM Summary'!CL243))))),0)</f>
        <v>0</v>
      </c>
      <c r="J34" s="552">
        <f>H34</f>
        <v>64</v>
      </c>
      <c r="K34" s="551">
        <f>SUM(H34:I34)</f>
        <v>64</v>
      </c>
      <c r="L34" s="933"/>
    </row>
    <row r="35" spans="1:12" ht="39.950000000000003" customHeight="1" thickTop="1" thickBot="1" x14ac:dyDescent="0.25">
      <c r="A35" s="152"/>
      <c r="B35" s="1807" t="s">
        <v>171</v>
      </c>
      <c r="C35" s="1808"/>
      <c r="D35" s="1809"/>
      <c r="E35" s="134">
        <f>SUM('Delivery Summary'!X55,'Delivery Summary'!X48)</f>
        <v>95</v>
      </c>
      <c r="F35" s="152"/>
      <c r="H35" s="500" t="s">
        <v>389</v>
      </c>
      <c r="I35" s="233" t="s">
        <v>517</v>
      </c>
      <c r="J35" s="233" t="s">
        <v>538</v>
      </c>
      <c r="K35" s="499" t="s">
        <v>518</v>
      </c>
      <c r="L35" s="933"/>
    </row>
    <row r="36" spans="1:12" ht="39.950000000000003" customHeight="1" thickBot="1" x14ac:dyDescent="0.25">
      <c r="A36" s="152"/>
      <c r="B36" s="1807" t="s">
        <v>172</v>
      </c>
      <c r="C36" s="1808"/>
      <c r="D36" s="1809"/>
      <c r="E36" s="997">
        <f>+K65+J80+J85</f>
        <v>59.375</v>
      </c>
      <c r="F36" s="152"/>
      <c r="L36" s="933"/>
    </row>
    <row r="37" spans="1:12" ht="39.950000000000003" customHeight="1" x14ac:dyDescent="0.2">
      <c r="A37" s="152"/>
      <c r="B37" s="1807"/>
      <c r="C37" s="1808"/>
      <c r="D37" s="1809"/>
      <c r="E37" s="135"/>
      <c r="F37" s="152"/>
      <c r="H37" s="1789" t="s">
        <v>545</v>
      </c>
      <c r="I37" s="1790"/>
      <c r="J37" s="1790"/>
      <c r="K37" s="1791"/>
    </row>
    <row r="38" spans="1:12" ht="39.950000000000003" customHeight="1" x14ac:dyDescent="0.25">
      <c r="A38" s="152"/>
      <c r="B38" s="1807" t="s">
        <v>184</v>
      </c>
      <c r="C38" s="1808"/>
      <c r="D38" s="1809"/>
      <c r="E38" s="135">
        <f>+'Delivery Summary'!V51+'Delivery Summary'!W51</f>
        <v>0</v>
      </c>
      <c r="F38" s="152"/>
      <c r="H38" s="1786" t="s">
        <v>388</v>
      </c>
      <c r="I38" s="1787"/>
      <c r="J38" s="1787"/>
      <c r="K38" s="1788"/>
    </row>
    <row r="39" spans="1:12" ht="39.950000000000003" customHeight="1" thickBot="1" x14ac:dyDescent="0.35">
      <c r="A39" s="152"/>
      <c r="B39" s="1813"/>
      <c r="C39" s="1814"/>
      <c r="D39" s="1815"/>
      <c r="E39" s="808"/>
      <c r="F39" s="152"/>
      <c r="H39" s="502">
        <f>IF('Delivery Summary'!X31&gt;0,IF('Delivery Summary'!B3="Curfew",'10.30AM &amp; 3.30PM Summary'!T109,IF('Delivery Summary'!B3="Weekdays",'10.30AM &amp; 3.30PM Summary'!AP109,IF('Delivery Summary'!B3="Saturday",'10.30AM &amp; 3.30PM Summary'!BK109,IF('Delivery Summary'!B3="Sunday",'10.30AM &amp; 3.30PM Summary'!CF109,IF('Delivery Summary'!B3="April New Year",'10.30AM &amp; 3.30PM Summary'!DA109))))),0)</f>
        <v>0</v>
      </c>
      <c r="I39" s="501">
        <f>IF('Delivery Summary'!X31&gt;0,IF('Delivery Summary'!B3="Curfew",'10.30AM &amp; 3.30PM Summary'!T31,IF('Delivery Summary'!B3="Weekdays",'10.30AM &amp; 3.30PM Summary'!AP31,IF('Delivery Summary'!B3="Saturday",'10.30AM &amp; 3.30PM Summary'!BK31,IF('Delivery Summary'!B3="Sunday",'10.30AM &amp; 3.30PM Summary'!CF31,IF('Delivery Summary'!B3="April New Year",'10.30AM &amp; 3.30PM Summary'!DA31))))),0)</f>
        <v>0</v>
      </c>
      <c r="J39" s="552">
        <f>H39</f>
        <v>0</v>
      </c>
      <c r="K39" s="551">
        <f>SUM(H39:I39)</f>
        <v>0</v>
      </c>
    </row>
    <row r="40" spans="1:12" ht="39.950000000000003" customHeight="1" thickTop="1" thickBot="1" x14ac:dyDescent="0.25">
      <c r="A40" s="152"/>
      <c r="B40" s="1804"/>
      <c r="C40" s="1805"/>
      <c r="D40" s="1806"/>
      <c r="E40" s="487"/>
      <c r="F40" s="152"/>
      <c r="H40" s="500" t="s">
        <v>389</v>
      </c>
      <c r="I40" s="233" t="s">
        <v>517</v>
      </c>
      <c r="J40" s="233" t="s">
        <v>538</v>
      </c>
      <c r="K40" s="499" t="s">
        <v>518</v>
      </c>
    </row>
    <row r="41" spans="1:12" ht="39.950000000000003" customHeight="1" thickBot="1" x14ac:dyDescent="0.25">
      <c r="A41" s="152"/>
      <c r="B41" s="1807"/>
      <c r="C41" s="1808"/>
      <c r="D41" s="1809"/>
      <c r="E41" s="488"/>
      <c r="F41" s="152"/>
    </row>
    <row r="42" spans="1:12" ht="39.950000000000003" customHeight="1" x14ac:dyDescent="0.2">
      <c r="A42" s="152"/>
      <c r="B42" s="1807"/>
      <c r="C42" s="1808"/>
      <c r="D42" s="1809"/>
      <c r="E42" s="488"/>
      <c r="F42" s="152"/>
      <c r="H42" s="1789" t="s">
        <v>549</v>
      </c>
      <c r="I42" s="1790"/>
      <c r="J42" s="1790"/>
      <c r="K42" s="1791"/>
    </row>
    <row r="43" spans="1:12" ht="39.950000000000003" customHeight="1" thickBot="1" x14ac:dyDescent="0.3">
      <c r="A43" s="152"/>
      <c r="B43" s="1821"/>
      <c r="C43" s="1822"/>
      <c r="D43" s="1823"/>
      <c r="E43" s="963"/>
      <c r="F43" s="152"/>
      <c r="H43" s="1786" t="s">
        <v>388</v>
      </c>
      <c r="I43" s="1787"/>
      <c r="J43" s="1787"/>
      <c r="K43" s="1788"/>
    </row>
    <row r="44" spans="1:12" ht="30" customHeight="1" thickBot="1" x14ac:dyDescent="0.35">
      <c r="A44" s="152"/>
      <c r="B44" s="1804"/>
      <c r="C44" s="1805"/>
      <c r="D44" s="1806"/>
      <c r="E44" s="487"/>
      <c r="F44" s="152"/>
      <c r="H44" s="502">
        <f>IF('Delivery Summary'!X20&gt;0,IF('Delivery Summary'!B3="Curfew",'10.30AM &amp; 3.30PM Summary'!T98,IF('Delivery Summary'!B3="Weekdays",'10.30AM &amp; 3.30PM Summary'!AP98,IF('Delivery Summary'!B3="Saturday",'10.30AM &amp; 3.30PM Summary'!BK98,IF('Delivery Summary'!B3="Sunday",'10.30AM &amp; 3.30PM Summary'!CF98,IF('Delivery Summary'!B3="April New Year",'10.30AM &amp; 3.30PM Summary'!DA98))))),0)</f>
        <v>0</v>
      </c>
      <c r="I44" s="501">
        <f>IF('Delivery Summary'!X20&gt;0,IF('Delivery Summary'!B3="Curfew",'10.30AM &amp; 3.30PM Summary'!T20,IF('Delivery Summary'!B3="Weekdays",'10.30AM &amp; 3.30PM Summary'!AP20,IF('Delivery Summary'!B3="Saturday",'10.30AM &amp; 3.30PM Summary'!BK20,IF('Delivery Summary'!B3="Sunday",'10.30AM &amp; 3.30PM Summary'!CF20,IF('Delivery Summary'!B3="April New Year",'10.30AM &amp; 3.30PM Summary'!DA20))))),0)</f>
        <v>0</v>
      </c>
      <c r="J44" s="552">
        <f>H44</f>
        <v>0</v>
      </c>
      <c r="K44" s="551">
        <f>SUM(H44:I44)</f>
        <v>0</v>
      </c>
    </row>
    <row r="45" spans="1:12" ht="30" customHeight="1" thickTop="1" thickBot="1" x14ac:dyDescent="0.25">
      <c r="A45" s="152"/>
      <c r="B45" s="1807"/>
      <c r="C45" s="1808"/>
      <c r="D45" s="1809"/>
      <c r="E45" s="488"/>
      <c r="F45" s="152"/>
      <c r="H45" s="500" t="s">
        <v>389</v>
      </c>
      <c r="I45" s="233" t="s">
        <v>517</v>
      </c>
      <c r="J45" s="233" t="s">
        <v>538</v>
      </c>
      <c r="K45" s="499" t="s">
        <v>518</v>
      </c>
    </row>
    <row r="46" spans="1:12" ht="30" customHeight="1" thickBot="1" x14ac:dyDescent="0.25">
      <c r="A46" s="152"/>
      <c r="B46" s="1807"/>
      <c r="C46" s="1808"/>
      <c r="D46" s="1809"/>
      <c r="E46" s="488"/>
      <c r="F46" s="152"/>
    </row>
    <row r="47" spans="1:12" ht="30" customHeight="1" x14ac:dyDescent="0.2">
      <c r="A47" s="152"/>
      <c r="B47" s="1807"/>
      <c r="C47" s="1808"/>
      <c r="D47" s="1809"/>
      <c r="E47" s="488"/>
      <c r="F47" s="152"/>
      <c r="H47" s="1789" t="s">
        <v>579</v>
      </c>
      <c r="I47" s="1790"/>
      <c r="J47" s="1790"/>
      <c r="K47" s="1791"/>
    </row>
    <row r="48" spans="1:12" ht="30" customHeight="1" x14ac:dyDescent="0.25">
      <c r="A48" s="152"/>
      <c r="B48" s="1807"/>
      <c r="C48" s="1808"/>
      <c r="D48" s="1809"/>
      <c r="E48" s="488"/>
      <c r="F48" s="152"/>
      <c r="H48" s="1786" t="s">
        <v>581</v>
      </c>
      <c r="I48" s="1787"/>
      <c r="J48" s="1787"/>
      <c r="K48" s="1788"/>
    </row>
    <row r="49" spans="1:11" ht="30" customHeight="1" thickBot="1" x14ac:dyDescent="0.35">
      <c r="A49" s="152"/>
      <c r="B49" s="1816"/>
      <c r="C49" s="1817"/>
      <c r="D49" s="1818"/>
      <c r="E49" s="489"/>
      <c r="F49" s="152"/>
      <c r="H49" s="502">
        <f>IF('Delivery Summary'!X73&gt;0,IF('Delivery Summary'!B3="Curfew",'10.30AM &amp; 3.30PM Summary'!T151,IF('Delivery Summary'!B3="Weekdays",'10.30AM &amp; 3.30PM Summary'!AP151,IF('Delivery Summary'!B3="Saturday",'10.30AM &amp; 3.30PM Summary'!BK151,IF('Delivery Summary'!B3="Sunday",'10.30AM &amp; 3.30PM Summary'!CF151,IF('Delivery Summary'!B3="April New Year",'10.30AM &amp; 3.30PM Summary'!DA151))))),0)</f>
        <v>43</v>
      </c>
      <c r="I49" s="501">
        <f>IF('Delivery Summary'!X73&gt;0,IF('Delivery Summary'!B3="Curfew",'10.30AM &amp; 3.30PM Summary'!T73,IF('Delivery Summary'!B3="Weekdays",'10.30AM &amp; 3.30PM Summary'!AP73,IF('Delivery Summary'!B3="Saturday",'10.30AM &amp; 3.30PM Summary'!BK73,IF('Delivery Summary'!B3="Sunday",'10.30AM &amp; 3.30PM Summary'!CF73,IF('Delivery Summary'!B3="April New Year",'10.30AM &amp; 3.30PM Summary'!DA73))))),0)</f>
        <v>50</v>
      </c>
      <c r="J49" s="552">
        <f>H49</f>
        <v>43</v>
      </c>
      <c r="K49" s="551">
        <f>SUM(H49:I49)</f>
        <v>93</v>
      </c>
    </row>
    <row r="50" spans="1:11" ht="30" customHeight="1" thickBot="1" x14ac:dyDescent="0.25">
      <c r="A50" s="152"/>
      <c r="F50" s="152"/>
      <c r="H50" s="500" t="s">
        <v>389</v>
      </c>
      <c r="I50" s="233" t="s">
        <v>517</v>
      </c>
      <c r="J50" s="233" t="s">
        <v>538</v>
      </c>
      <c r="K50" s="499" t="s">
        <v>518</v>
      </c>
    </row>
    <row r="51" spans="1:11" ht="30" customHeight="1" thickBot="1" x14ac:dyDescent="0.25">
      <c r="A51" s="152"/>
      <c r="B51" s="1819"/>
      <c r="C51" s="1820"/>
      <c r="D51" s="1820"/>
      <c r="E51" s="492"/>
      <c r="F51" s="152"/>
    </row>
    <row r="52" spans="1:11" ht="30" customHeight="1" thickBot="1" x14ac:dyDescent="0.25">
      <c r="A52" s="152"/>
      <c r="F52" s="152"/>
      <c r="H52" s="1789" t="s">
        <v>580</v>
      </c>
      <c r="I52" s="1790"/>
      <c r="J52" s="1790"/>
      <c r="K52" s="1791"/>
    </row>
    <row r="53" spans="1:11" ht="20.25" customHeight="1" x14ac:dyDescent="0.25">
      <c r="A53" s="152"/>
      <c r="B53" s="1801" t="str">
        <f>"Beef " &amp;C56*100 &amp; "% Extra"</f>
        <v>Beef 35% Extra</v>
      </c>
      <c r="C53" s="1802"/>
      <c r="D53" s="1803"/>
      <c r="F53" s="152"/>
      <c r="H53" s="1786" t="s">
        <v>581</v>
      </c>
      <c r="I53" s="1787"/>
      <c r="J53" s="1787"/>
      <c r="K53" s="1788"/>
    </row>
    <row r="54" spans="1:11" ht="20.100000000000001" customHeight="1" thickBot="1" x14ac:dyDescent="0.35">
      <c r="A54" s="152"/>
      <c r="B54" s="127"/>
      <c r="C54" s="129"/>
      <c r="D54" s="130"/>
      <c r="F54" s="152"/>
      <c r="H54" s="502">
        <f>IF('Delivery Summary'!X74&gt;0,IF('Delivery Summary'!B3="Curfew",'10.30AM &amp; 3.30PM Summary'!T152,IF('Delivery Summary'!B3="Weekdays",'10.30AM &amp; 3.30PM Summary'!AP152,IF('Delivery Summary'!B3="Saturday",'10.30AM &amp; 3.30PM Summary'!BK152,IF('Delivery Summary'!B3="Sunday",'10.30AM &amp; 3.30PM Summary'!CF152,IF('Delivery Summary'!B3="April New Year",'10.30AM &amp; 3.30PM Summary'!DA152))))),0)</f>
        <v>0</v>
      </c>
      <c r="I54" s="501">
        <f>IF('Delivery Summary'!X74&gt;0,IF('Delivery Summary'!B3="Curfew",'10.30AM &amp; 3.30PM Summary'!T74,IF('Delivery Summary'!B3="Weekdays",'10.30AM &amp; 3.30PM Summary'!AP74,IF('Delivery Summary'!B3="Saturday",'10.30AM &amp; 3.30PM Summary'!BK74,IF('Delivery Summary'!B3="Sunday",'10.30AM &amp; 3.30PM Summary'!CF74,IF('Delivery Summary'!B3="April New Year",'10.30AM &amp; 3.30PM Summary'!DA74))))),0)</f>
        <v>0</v>
      </c>
      <c r="J54" s="552">
        <f>H54</f>
        <v>0</v>
      </c>
      <c r="K54" s="551">
        <f>SUM(H54:I54)</f>
        <v>0</v>
      </c>
    </row>
    <row r="55" spans="1:11" ht="32.1" customHeight="1" thickTop="1" thickBot="1" x14ac:dyDescent="0.35">
      <c r="A55" s="152"/>
      <c r="B55" s="125">
        <f>+'Plain Roll Section'!R52</f>
        <v>0</v>
      </c>
      <c r="C55" s="126">
        <f>+(B55/100)*15</f>
        <v>0</v>
      </c>
      <c r="D55" s="229">
        <f>SUM(B55:C55)</f>
        <v>0</v>
      </c>
      <c r="F55" s="152"/>
      <c r="H55" s="500" t="s">
        <v>389</v>
      </c>
      <c r="I55" s="233" t="s">
        <v>517</v>
      </c>
      <c r="J55" s="233" t="s">
        <v>538</v>
      </c>
      <c r="K55" s="499" t="s">
        <v>518</v>
      </c>
    </row>
    <row r="56" spans="1:11" ht="18" customHeight="1" thickTop="1" thickBot="1" x14ac:dyDescent="0.25">
      <c r="A56" s="152"/>
      <c r="B56" s="234" t="s">
        <v>175</v>
      </c>
      <c r="C56" s="235">
        <v>0.35</v>
      </c>
      <c r="D56" s="236" t="s">
        <v>145</v>
      </c>
      <c r="F56" s="152"/>
    </row>
    <row r="57" spans="1:11" ht="30" customHeight="1" thickBot="1" x14ac:dyDescent="0.25">
      <c r="A57" s="152"/>
      <c r="F57" s="152"/>
      <c r="H57" s="1789" t="s">
        <v>582</v>
      </c>
      <c r="I57" s="1790"/>
      <c r="J57" s="1790"/>
      <c r="K57" s="1791"/>
    </row>
    <row r="58" spans="1:11" ht="20.25" x14ac:dyDescent="0.25">
      <c r="A58" s="152"/>
      <c r="B58" s="1801" t="str">
        <f>"Salmon Fish " &amp; C61*100 &amp; "% Extra"</f>
        <v>Salmon Fish 2.5% Extra</v>
      </c>
      <c r="C58" s="1802"/>
      <c r="D58" s="1803"/>
      <c r="F58" s="152"/>
      <c r="H58" s="1786" t="s">
        <v>581</v>
      </c>
      <c r="I58" s="1787"/>
      <c r="J58" s="1787"/>
      <c r="K58" s="1788"/>
    </row>
    <row r="59" spans="1:11" ht="20.100000000000001" customHeight="1" thickBot="1" x14ac:dyDescent="0.35">
      <c r="A59" s="152"/>
      <c r="B59" s="127"/>
      <c r="C59" s="129"/>
      <c r="D59" s="130"/>
      <c r="F59" s="152"/>
      <c r="H59" s="502">
        <f>IF('Delivery Summary'!X75&gt;0,IF('Delivery Summary'!B3="Curfew",'10.30AM &amp; 3.30PM Summary'!T153,IF('Delivery Summary'!B3="Weekdays",'10.30AM &amp; 3.30PM Summary'!AP153,IF('Delivery Summary'!B3="Saturday",'10.30AM &amp; 3.30PM Summary'!BK153,IF('Delivery Summary'!B3="Sunday",'10.30AM &amp; 3.30PM Summary'!CF153,IF('Delivery Summary'!B3="April New Year",'10.30AM &amp; 3.30PM Summary'!DA153))))),0)</f>
        <v>0</v>
      </c>
      <c r="I59" s="501">
        <f>IF('Delivery Summary'!X75&gt;0,IF('Delivery Summary'!B3="Curfew",'10.30AM &amp; 3.30PM Summary'!T75,IF('Delivery Summary'!B3="Weekdays",'10.30AM &amp; 3.30PM Summary'!AP75,IF('Delivery Summary'!B3="Saturday",'10.30AM &amp; 3.30PM Summary'!BK75,IF('Delivery Summary'!B3="Sunday",'10.30AM &amp; 3.30PM Summary'!CF75,IF('Delivery Summary'!B3="April New Year",'10.30AM &amp; 3.30PM Summary'!DA75))))),0)</f>
        <v>0</v>
      </c>
      <c r="J59" s="552">
        <f>H59</f>
        <v>0</v>
      </c>
      <c r="K59" s="551">
        <f>SUM(H59:I59)</f>
        <v>0</v>
      </c>
    </row>
    <row r="60" spans="1:11" ht="32.1" customHeight="1" thickTop="1" thickBot="1" x14ac:dyDescent="0.35">
      <c r="A60" s="152"/>
      <c r="B60" s="125">
        <f>SUM('Curry Sheet '!C12:Q12)+SUM('Curry Sheet '!C66:K66)</f>
        <v>833.75</v>
      </c>
      <c r="C60" s="126">
        <f>SUM(B60*C61)</f>
        <v>20.84375</v>
      </c>
      <c r="D60" s="229">
        <f>SUM(B60:C60)</f>
        <v>854.59375</v>
      </c>
      <c r="F60" s="152"/>
      <c r="H60" s="500" t="s">
        <v>389</v>
      </c>
      <c r="I60" s="233" t="s">
        <v>517</v>
      </c>
      <c r="J60" s="233" t="s">
        <v>538</v>
      </c>
      <c r="K60" s="499" t="s">
        <v>518</v>
      </c>
    </row>
    <row r="61" spans="1:11" ht="18" customHeight="1" thickTop="1" thickBot="1" x14ac:dyDescent="0.25">
      <c r="A61" s="152"/>
      <c r="B61" s="234" t="s">
        <v>250</v>
      </c>
      <c r="C61" s="237">
        <v>2.5000000000000001E-2</v>
      </c>
      <c r="D61" s="236" t="s">
        <v>145</v>
      </c>
      <c r="F61" s="152"/>
    </row>
    <row r="62" spans="1:11" ht="21" customHeight="1" thickBot="1" x14ac:dyDescent="0.25">
      <c r="A62" s="152"/>
      <c r="F62" s="152"/>
    </row>
    <row r="63" spans="1:11" ht="32.1" customHeight="1" x14ac:dyDescent="0.2">
      <c r="A63" s="152"/>
      <c r="B63" s="1801" t="str">
        <f>"Cuttlefish " &amp; C66*100 &amp; "% Extra"</f>
        <v>Cuttlefish 10% Extra</v>
      </c>
      <c r="C63" s="1802"/>
      <c r="D63" s="1803"/>
      <c r="F63" s="152"/>
      <c r="H63" s="1783" t="s">
        <v>585</v>
      </c>
      <c r="I63" s="1784"/>
      <c r="J63" s="1784"/>
      <c r="K63" s="1785"/>
    </row>
    <row r="64" spans="1:11" ht="20.100000000000001" customHeight="1" x14ac:dyDescent="0.3">
      <c r="A64" s="152"/>
      <c r="B64" s="127"/>
      <c r="C64" s="129"/>
      <c r="D64" s="130"/>
      <c r="F64" s="152"/>
      <c r="H64" s="1786" t="s">
        <v>581</v>
      </c>
      <c r="I64" s="1787"/>
      <c r="J64" s="1787"/>
      <c r="K64" s="1788"/>
    </row>
    <row r="65" spans="1:11" ht="32.1" customHeight="1" thickBot="1" x14ac:dyDescent="0.35">
      <c r="A65" s="152"/>
      <c r="B65" s="125">
        <f>SUM('Curry Sheet '!C15:Q15)+SUM('Curry Sheet '!C69:K69)</f>
        <v>312</v>
      </c>
      <c r="C65" s="126">
        <f>SUM(B65*C66)</f>
        <v>31.200000000000003</v>
      </c>
      <c r="D65" s="229">
        <f>SUM(B65:C65)</f>
        <v>343.2</v>
      </c>
      <c r="F65" s="152"/>
      <c r="H65" s="502">
        <f>'Delivery Summary'!V47</f>
        <v>0</v>
      </c>
      <c r="I65" s="501">
        <f>'Delivery Summary'!W47</f>
        <v>0</v>
      </c>
      <c r="J65" s="552">
        <f>(I65/40)*26</f>
        <v>0</v>
      </c>
      <c r="K65" s="996">
        <f>J65+H65</f>
        <v>0</v>
      </c>
    </row>
    <row r="66" spans="1:11" ht="38.25" customHeight="1" thickTop="1" thickBot="1" x14ac:dyDescent="0.25">
      <c r="A66" s="152"/>
      <c r="B66" s="234" t="s">
        <v>245</v>
      </c>
      <c r="C66" s="235">
        <v>0.1</v>
      </c>
      <c r="D66" s="236" t="s">
        <v>145</v>
      </c>
      <c r="F66" s="152"/>
      <c r="H66" s="993" t="s">
        <v>586</v>
      </c>
      <c r="I66" s="994" t="s">
        <v>510</v>
      </c>
      <c r="J66" s="994" t="s">
        <v>587</v>
      </c>
      <c r="K66" s="995" t="s">
        <v>29</v>
      </c>
    </row>
    <row r="67" spans="1:11" ht="21" customHeight="1" thickBot="1" x14ac:dyDescent="0.25">
      <c r="A67" s="152"/>
      <c r="F67" s="152"/>
    </row>
    <row r="68" spans="1:11" ht="30" customHeight="1" x14ac:dyDescent="0.2">
      <c r="A68" s="152"/>
      <c r="B68" s="1801" t="str">
        <f>"Prawns " &amp; C71*100 &amp; "% Extra"</f>
        <v>Prawns 10% Extra</v>
      </c>
      <c r="C68" s="1802"/>
      <c r="D68" s="1803"/>
      <c r="F68" s="152"/>
      <c r="H68" s="1792" t="s">
        <v>618</v>
      </c>
      <c r="I68" s="1793"/>
      <c r="J68" s="1793"/>
      <c r="K68" s="1794"/>
    </row>
    <row r="69" spans="1:11" ht="20.100000000000001" customHeight="1" x14ac:dyDescent="0.3">
      <c r="A69" s="152"/>
      <c r="B69" s="127"/>
      <c r="C69" s="129"/>
      <c r="D69" s="130"/>
      <c r="F69" s="152"/>
      <c r="H69" s="1786" t="s">
        <v>388</v>
      </c>
      <c r="I69" s="1787"/>
      <c r="J69" s="1787"/>
      <c r="K69" s="1788"/>
    </row>
    <row r="70" spans="1:11" ht="32.1" customHeight="1" thickBot="1" x14ac:dyDescent="0.35">
      <c r="A70" s="152"/>
      <c r="B70" s="125">
        <f>SUM('Curry Sheet '!C14:Q14)+SUM('Curry Sheet '!C68:K68)</f>
        <v>1536</v>
      </c>
      <c r="C70" s="126">
        <f>SUM(B70*C71)</f>
        <v>153.60000000000002</v>
      </c>
      <c r="D70" s="229">
        <f>SUM(B70:C70)</f>
        <v>1689.6</v>
      </c>
      <c r="F70" s="152"/>
      <c r="H70" s="502">
        <f>IF('Delivery Summary'!Y30&gt;0,IF('Delivery Summary'!B3="Curfew",'10.30AM &amp; 3.30PM Summary'!T102,IF('Delivery Summary'!B3="Weekdays",'10.30AM &amp; 3.30PM Summary'!AP102,IF('Delivery Summary'!B3="Saturday",'10.30AM &amp; 3.30PM Summary'!BK102,IF('Delivery Summary'!B3="Sunday",'10.30AM &amp; 3.30PM Summary'!CF102,IF('Delivery Summary'!B3="April New Year",'10.30AM &amp; 3.30PM Summary'!DA102))))),0)</f>
        <v>0</v>
      </c>
      <c r="I70" s="501">
        <f>IF('Delivery Summary'!Y30&gt;0,IF('Delivery Summary'!B3="Curfew",'10.30AM &amp; 3.30PM Summary'!T24,IF('Delivery Summary'!B3="Weekdays",'10.30AM &amp; 3.30PM Summary'!AP24,IF('Delivery Summary'!B3="Saturday",'10.30AM &amp; 3.30PM Summary'!BK24,IF('Delivery Summary'!B3="Sunday",'10.30AM &amp; 3.30PM Summary'!CF24,IF('Delivery Summary'!B3="April New Year",'10.30AM &amp; 3.30PM Summary'!DA24))))),0)</f>
        <v>0</v>
      </c>
      <c r="J70" s="552">
        <f>H70</f>
        <v>0</v>
      </c>
      <c r="K70" s="551">
        <f>SUM(H70:I70)</f>
        <v>0</v>
      </c>
    </row>
    <row r="71" spans="1:11" ht="32.1" customHeight="1" thickTop="1" thickBot="1" x14ac:dyDescent="0.25">
      <c r="A71" s="152"/>
      <c r="B71" s="234" t="s">
        <v>244</v>
      </c>
      <c r="C71" s="235">
        <v>0.1</v>
      </c>
      <c r="D71" s="236" t="s">
        <v>145</v>
      </c>
      <c r="F71" s="152"/>
      <c r="H71" s="500" t="s">
        <v>389</v>
      </c>
      <c r="I71" s="233" t="s">
        <v>517</v>
      </c>
      <c r="J71" s="233" t="s">
        <v>538</v>
      </c>
      <c r="K71" s="499" t="s">
        <v>518</v>
      </c>
    </row>
    <row r="72" spans="1:11" ht="21" customHeight="1" thickBot="1" x14ac:dyDescent="0.25">
      <c r="A72" s="152"/>
      <c r="F72" s="152"/>
    </row>
    <row r="73" spans="1:11" ht="30" customHeight="1" x14ac:dyDescent="0.2">
      <c r="A73" s="152"/>
      <c r="B73" s="1801" t="str">
        <f>"Thalapath Fish " &amp; C76*100 &amp; "% Extra"</f>
        <v>Thalapath Fish 2.5% Extra</v>
      </c>
      <c r="C73" s="1802"/>
      <c r="D73" s="1803"/>
      <c r="F73" s="152"/>
      <c r="H73" s="1792" t="s">
        <v>667</v>
      </c>
      <c r="I73" s="1793"/>
      <c r="J73" s="1793"/>
      <c r="K73" s="1794"/>
    </row>
    <row r="74" spans="1:11" ht="20.100000000000001" customHeight="1" x14ac:dyDescent="0.3">
      <c r="A74" s="152"/>
      <c r="B74" s="127"/>
      <c r="C74" s="129"/>
      <c r="D74" s="130"/>
      <c r="F74" s="152"/>
      <c r="H74" s="1786" t="s">
        <v>388</v>
      </c>
      <c r="I74" s="1787"/>
      <c r="J74" s="1787"/>
      <c r="K74" s="1788"/>
    </row>
    <row r="75" spans="1:11" ht="32.1" customHeight="1" thickBot="1" x14ac:dyDescent="0.35">
      <c r="A75" s="152"/>
      <c r="B75" s="125">
        <f>SUM('Curry Sheet '!C13:Q13)+SUM('Curry Sheet '!C67:K67)</f>
        <v>312</v>
      </c>
      <c r="C75" s="126">
        <f>SUM(B75*C76)</f>
        <v>7.8000000000000007</v>
      </c>
      <c r="D75" s="229">
        <f>SUM(B75:C75)</f>
        <v>319.8</v>
      </c>
      <c r="F75" s="152"/>
      <c r="H75" s="502"/>
      <c r="I75" s="501"/>
      <c r="J75" s="552">
        <f>H75</f>
        <v>0</v>
      </c>
      <c r="K75" s="551">
        <f>SUM(H75:I75)</f>
        <v>0</v>
      </c>
    </row>
    <row r="76" spans="1:11" ht="32.1" customHeight="1" thickTop="1" thickBot="1" x14ac:dyDescent="0.25">
      <c r="A76" s="152"/>
      <c r="B76" s="234" t="s">
        <v>246</v>
      </c>
      <c r="C76" s="235">
        <v>2.5000000000000001E-2</v>
      </c>
      <c r="D76" s="236" t="s">
        <v>145</v>
      </c>
      <c r="F76" s="152"/>
      <c r="H76" s="500" t="s">
        <v>389</v>
      </c>
      <c r="I76" s="233" t="s">
        <v>517</v>
      </c>
      <c r="J76" s="233" t="s">
        <v>538</v>
      </c>
      <c r="K76" s="499" t="s">
        <v>518</v>
      </c>
    </row>
    <row r="77" spans="1:11" ht="21" customHeight="1" thickBot="1" x14ac:dyDescent="0.25">
      <c r="A77" s="152"/>
      <c r="F77" s="152"/>
    </row>
    <row r="78" spans="1:11" ht="30" customHeight="1" x14ac:dyDescent="0.2">
      <c r="A78" s="152"/>
      <c r="B78" s="1824" t="str">
        <f>"Chicken " &amp;  C81*100 &amp; "% Extra"</f>
        <v>Chicken 7.5% Extra</v>
      </c>
      <c r="C78" s="1825"/>
      <c r="D78" s="1826"/>
      <c r="F78" s="152"/>
      <c r="H78" s="1783" t="s">
        <v>695</v>
      </c>
      <c r="I78" s="1784"/>
      <c r="J78" s="1784"/>
      <c r="K78" s="1785"/>
    </row>
    <row r="79" spans="1:11" ht="20.100000000000001" customHeight="1" x14ac:dyDescent="0.3">
      <c r="A79" s="152"/>
      <c r="B79" s="127"/>
      <c r="C79" s="129"/>
      <c r="D79" s="130"/>
      <c r="F79" s="152"/>
      <c r="H79" s="1786" t="s">
        <v>581</v>
      </c>
      <c r="I79" s="1787"/>
      <c r="J79" s="1787"/>
      <c r="K79" s="1788"/>
    </row>
    <row r="80" spans="1:11" ht="32.1" customHeight="1" thickBot="1" x14ac:dyDescent="0.35">
      <c r="A80" s="152"/>
      <c r="B80" s="125">
        <f>SUM('Curry Sheet '!C16:Q16)+SUM('Curry Sheet '!C70:K70)</f>
        <v>7173.3333333333339</v>
      </c>
      <c r="C80" s="126">
        <f>SUM(B80*C81)</f>
        <v>538</v>
      </c>
      <c r="D80" s="229">
        <f>SUM(B80:C80)</f>
        <v>7711.3333333333339</v>
      </c>
      <c r="F80" s="152"/>
      <c r="H80" s="502">
        <f>'Delivery Summary'!X48</f>
        <v>95</v>
      </c>
      <c r="I80" s="501"/>
      <c r="J80" s="552">
        <f>(H80/40)*25</f>
        <v>59.375</v>
      </c>
      <c r="K80" s="996">
        <f>J80</f>
        <v>59.375</v>
      </c>
    </row>
    <row r="81" spans="1:11" ht="18" customHeight="1" thickTop="1" thickBot="1" x14ac:dyDescent="0.25">
      <c r="A81" s="152"/>
      <c r="B81" s="234" t="s">
        <v>253</v>
      </c>
      <c r="C81" s="237">
        <v>7.4999999999999997E-2</v>
      </c>
      <c r="D81" s="236" t="s">
        <v>145</v>
      </c>
      <c r="F81" s="152"/>
      <c r="H81" s="993" t="s">
        <v>693</v>
      </c>
      <c r="I81" s="994"/>
      <c r="J81" s="994" t="s">
        <v>692</v>
      </c>
      <c r="K81" s="995" t="s">
        <v>29</v>
      </c>
    </row>
    <row r="82" spans="1:11" ht="21" customHeight="1" thickBot="1" x14ac:dyDescent="0.25">
      <c r="A82" s="152"/>
      <c r="F82" s="152"/>
    </row>
    <row r="83" spans="1:11" ht="30" customHeight="1" x14ac:dyDescent="0.2">
      <c r="A83" s="152"/>
      <c r="B83" s="1798" t="s">
        <v>185</v>
      </c>
      <c r="C83" s="1799"/>
      <c r="D83" s="1800"/>
      <c r="F83" s="152"/>
      <c r="H83" s="1783" t="s">
        <v>694</v>
      </c>
      <c r="I83" s="1784"/>
      <c r="J83" s="1784"/>
      <c r="K83" s="1785"/>
    </row>
    <row r="84" spans="1:11" ht="20.100000000000001" customHeight="1" x14ac:dyDescent="0.25">
      <c r="A84" s="152"/>
      <c r="B84" s="47"/>
      <c r="D84" s="46"/>
      <c r="F84" s="152"/>
      <c r="H84" s="1786" t="s">
        <v>581</v>
      </c>
      <c r="I84" s="1787"/>
      <c r="J84" s="1787"/>
      <c r="K84" s="1788"/>
    </row>
    <row r="85" spans="1:11" ht="32.1" customHeight="1" thickBot="1" x14ac:dyDescent="0.35">
      <c r="A85" s="152"/>
      <c r="B85" s="136">
        <f>+('Delivery Summary'!V35+'Delivery Summary'!V36+'Delivery Summary'!V37*3+'Delivery Summary'!V39+'Delivery Summary'!V42+'Delivery Summary'!V43)+(('Delivery Summary'!V40+'Delivery Summary'!V41)*1.5)+('Delivery Summary'!V38*2)</f>
        <v>976</v>
      </c>
      <c r="C85" s="137">
        <v>14</v>
      </c>
      <c r="D85" s="230">
        <f>+(B85/14)+1</f>
        <v>70.714285714285708</v>
      </c>
      <c r="F85" s="152"/>
      <c r="H85" s="502">
        <f>'Delivery Summary'!X51</f>
        <v>0</v>
      </c>
      <c r="I85" s="501"/>
      <c r="J85" s="552">
        <f>(H85/40)*20</f>
        <v>0</v>
      </c>
      <c r="K85" s="996">
        <f>J85</f>
        <v>0</v>
      </c>
    </row>
    <row r="86" spans="1:11" ht="18" customHeight="1" thickTop="1" thickBot="1" x14ac:dyDescent="0.3">
      <c r="A86" s="152"/>
      <c r="B86" s="1827" t="s">
        <v>187</v>
      </c>
      <c r="C86" s="1828"/>
      <c r="D86" s="1829"/>
      <c r="F86" s="152"/>
      <c r="H86" s="993" t="s">
        <v>693</v>
      </c>
      <c r="I86" s="994"/>
      <c r="J86" s="994" t="s">
        <v>692</v>
      </c>
      <c r="K86" s="995" t="s">
        <v>29</v>
      </c>
    </row>
    <row r="87" spans="1:11" ht="21" customHeight="1" thickBot="1" x14ac:dyDescent="0.25">
      <c r="A87" s="152"/>
      <c r="F87" s="152"/>
    </row>
    <row r="88" spans="1:11" ht="39.950000000000003" customHeight="1" x14ac:dyDescent="0.2">
      <c r="A88" s="152"/>
      <c r="B88" s="1798" t="s">
        <v>186</v>
      </c>
      <c r="C88" s="1799"/>
      <c r="D88" s="1800"/>
      <c r="F88" s="152"/>
      <c r="H88" s="1789" t="s">
        <v>722</v>
      </c>
      <c r="I88" s="1790"/>
      <c r="J88" s="1790"/>
      <c r="K88" s="1791"/>
    </row>
    <row r="89" spans="1:11" ht="20.100000000000001" customHeight="1" x14ac:dyDescent="0.25">
      <c r="A89" s="152"/>
      <c r="B89" s="47"/>
      <c r="D89" s="46"/>
      <c r="F89" s="152"/>
      <c r="H89" s="1786" t="s">
        <v>388</v>
      </c>
      <c r="I89" s="1787"/>
      <c r="J89" s="1787"/>
      <c r="K89" s="1788"/>
    </row>
    <row r="90" spans="1:11" ht="32.1" customHeight="1" thickBot="1" x14ac:dyDescent="0.35">
      <c r="A90" s="152"/>
      <c r="B90" s="136">
        <f>+('Delivery Summary'!W35+'Delivery Summary'!W36+'Delivery Summary'!W37+'Delivery Summary'!W39+'Delivery Summary'!W42+'Delivery Summary'!W43)+(('Delivery Summary'!W40+'Delivery Summary'!W41)*1.5)+('Delivery Summary'!W38*2)</f>
        <v>0</v>
      </c>
      <c r="C90" s="137">
        <v>22</v>
      </c>
      <c r="D90" s="230">
        <f>+(B90/22)</f>
        <v>0</v>
      </c>
      <c r="F90" s="152"/>
      <c r="H90" s="502">
        <f>IF('Delivery Summary'!X45&gt;0,IF('Delivery Summary'!B3="Curfew",'10.30AM &amp; 3.30PM Summary'!D241,IF('Delivery Summary'!B3="Weekdays",'10.30AM &amp; 3.30PM Summary'!Z241,IF('Delivery Summary'!B3="Saturday",'10.30AM &amp; 3.30PM Summary'!AU241,IF('Delivery Summary'!B3="Sunday",'10.30AM &amp; 3.30PM Summary'!BP241,IF('Delivery Summary'!B3="April New Year",'10.30AM &amp; 3.30PM Summary'!CK241))))),0)</f>
        <v>0</v>
      </c>
      <c r="I90" s="501">
        <f>IF('Delivery Summary'!X45&gt;0,IF('Delivery Summary'!B3="Curfew",'10.30AM &amp; 3.30PM Summary'!E241,IF('Delivery Summary'!B3="Weekdays",'10.30AM &amp; 3.30PM Summary'!AA241,IF('Delivery Summary'!B3="Saturday",'10.30AM &amp; 3.30PM Summary'!AV241,IF('Delivery Summary'!B3="Sunday",'10.30AM &amp; 3.30PM Summary'!BQ241,IF('Delivery Summary'!B3="April New Year",'10.30AM &amp; 3.30PM Summary'!CL241))))),0)</f>
        <v>0</v>
      </c>
      <c r="J90" s="552">
        <f>H90</f>
        <v>0</v>
      </c>
      <c r="K90" s="551">
        <f>SUM(H90:I90)</f>
        <v>0</v>
      </c>
    </row>
    <row r="91" spans="1:11" ht="35.1" customHeight="1" thickTop="1" thickBot="1" x14ac:dyDescent="0.3">
      <c r="A91" s="152"/>
      <c r="B91" s="1827" t="s">
        <v>187</v>
      </c>
      <c r="C91" s="1828"/>
      <c r="D91" s="1829"/>
      <c r="F91" s="152"/>
      <c r="H91" s="500" t="s">
        <v>389</v>
      </c>
      <c r="I91" s="233" t="s">
        <v>517</v>
      </c>
      <c r="J91" s="233" t="s">
        <v>538</v>
      </c>
      <c r="K91" s="499" t="s">
        <v>518</v>
      </c>
    </row>
    <row r="92" spans="1:11" ht="21" customHeight="1" thickBot="1" x14ac:dyDescent="0.25">
      <c r="A92" s="152"/>
      <c r="F92" s="152"/>
    </row>
    <row r="93" spans="1:11" ht="39.950000000000003" customHeight="1" x14ac:dyDescent="0.2">
      <c r="A93" s="152"/>
      <c r="B93" s="1798" t="s">
        <v>233</v>
      </c>
      <c r="C93" s="1799"/>
      <c r="D93" s="1800"/>
      <c r="F93" s="152"/>
      <c r="H93" s="1789" t="s">
        <v>752</v>
      </c>
      <c r="I93" s="1790"/>
      <c r="J93" s="1790"/>
      <c r="K93" s="1791"/>
    </row>
    <row r="94" spans="1:11" ht="20.100000000000001" customHeight="1" x14ac:dyDescent="0.25">
      <c r="A94" s="152"/>
      <c r="B94" s="47"/>
      <c r="D94" s="46"/>
      <c r="F94" s="152"/>
      <c r="H94" s="1786" t="s">
        <v>388</v>
      </c>
      <c r="I94" s="1787"/>
      <c r="J94" s="1787"/>
      <c r="K94" s="1788"/>
    </row>
    <row r="95" spans="1:11" ht="32.1" customHeight="1" thickBot="1" x14ac:dyDescent="0.35">
      <c r="A95" s="152"/>
      <c r="B95" s="136">
        <f>+'Plain Roll Section'!AT52</f>
        <v>0</v>
      </c>
      <c r="C95" s="137">
        <v>350</v>
      </c>
      <c r="D95" s="230">
        <f>+B95/C95</f>
        <v>0</v>
      </c>
      <c r="F95" s="152"/>
      <c r="H95" s="502">
        <f>IF('Delivery Summary'!X13&gt;0,IF('Delivery Summary'!B3="Curfew",'10.30AM &amp; 3.30PM Summary'!T91,IF('Delivery Summary'!B3="Weekdays",'10.30AM &amp; 3.30PM Summary'!AP91,IF('Delivery Summary'!B3="Saturday",'10.30AM &amp; 3.30PM Summary'!BK91,IF('Delivery Summary'!B3="Sunday",'10.30AM &amp; 3.30PM Summary'!CF91,IF('Delivery Summary'!B3="April New Year",'10.30AM &amp; 3.30PM Summary'!DA91))))),0)</f>
        <v>0</v>
      </c>
      <c r="I95" s="501">
        <f>IF('Delivery Summary'!X13&gt;0,IF('Delivery Summary'!B3="Curfew",'10.30AM &amp; 3.30PM Summary'!T13,IF('Delivery Summary'!B3="Weekdays",'10.30AM &amp; 3.30PM Summary'!AP13,IF('Delivery Summary'!B3="Saturday",'10.30AM &amp; 3.30PM Summary'!BK13,IF('Delivery Summary'!B3="Sunday",'10.30AM &amp; 3.30PM Summary'!CF13,IF('Delivery Summary'!B3="April New Year",'10.30AM &amp; 3.30PM Summary'!DA13))))),0)</f>
        <v>0</v>
      </c>
      <c r="J95" s="552">
        <f>H95</f>
        <v>0</v>
      </c>
      <c r="K95" s="551">
        <f>SUM(H95:I95)</f>
        <v>0</v>
      </c>
    </row>
    <row r="96" spans="1:11" ht="35.1" customHeight="1" thickTop="1" thickBot="1" x14ac:dyDescent="0.3">
      <c r="A96" s="152"/>
      <c r="B96" s="1827" t="s">
        <v>234</v>
      </c>
      <c r="C96" s="1828"/>
      <c r="D96" s="1829"/>
      <c r="F96" s="152"/>
      <c r="H96" s="500" t="s">
        <v>389</v>
      </c>
      <c r="I96" s="233" t="s">
        <v>517</v>
      </c>
      <c r="J96" s="233" t="s">
        <v>538</v>
      </c>
      <c r="K96" s="499" t="s">
        <v>518</v>
      </c>
    </row>
    <row r="97" spans="1:11" ht="21" customHeight="1" thickBot="1" x14ac:dyDescent="0.25">
      <c r="A97" s="152"/>
      <c r="F97" s="152"/>
    </row>
    <row r="98" spans="1:11" ht="39.950000000000003" customHeight="1" x14ac:dyDescent="0.2">
      <c r="A98" s="152"/>
      <c r="B98" s="1801" t="str">
        <f>"Curry Leaves " &amp; C101*100 &amp; "% Extra"</f>
        <v>Curry Leaves 10% Extra</v>
      </c>
      <c r="C98" s="1802"/>
      <c r="D98" s="1803"/>
      <c r="F98" s="152"/>
      <c r="H98" s="1789" t="s">
        <v>785</v>
      </c>
      <c r="I98" s="1790"/>
      <c r="J98" s="1790"/>
      <c r="K98" s="1791"/>
    </row>
    <row r="99" spans="1:11" ht="20.100000000000001" customHeight="1" x14ac:dyDescent="0.25">
      <c r="A99" s="152"/>
      <c r="B99" s="47"/>
      <c r="D99" s="46"/>
      <c r="F99" s="152"/>
      <c r="H99" s="1786" t="s">
        <v>388</v>
      </c>
      <c r="I99" s="1787"/>
      <c r="J99" s="1787"/>
      <c r="K99" s="1788"/>
    </row>
    <row r="100" spans="1:11" ht="32.1" customHeight="1" thickBot="1" x14ac:dyDescent="0.35">
      <c r="A100" s="152"/>
      <c r="B100" s="125">
        <f>SUM('Curry Sheet '!C37:Q37)+SUM('Curry Sheet '!C91:K91)</f>
        <v>129.00624999999999</v>
      </c>
      <c r="C100" s="126">
        <f>SUM(B100*C101)</f>
        <v>12.900625</v>
      </c>
      <c r="D100" s="229">
        <f>SUM(B100:C100)</f>
        <v>141.90687499999999</v>
      </c>
      <c r="F100" s="152"/>
      <c r="H100" s="502">
        <f>IF('Delivery Summary'!F1="6.00AM Production Activated",IF('Delivery Summary'!B3="Curfew",'10.30AM &amp; 3.30PM Summary'!T155,IF('Delivery Summary'!B3="Weekdays",'10.30AM &amp; 3.30PM Summary'!AP155,IF('Delivery Summary'!B3="Saturday",'10.30AM &amp; 3.30PM Summary'!BK155,IF('Delivery Summary'!B3="Sunday",'10.30AM &amp; 3.30PM Summary'!CF155,IF('Delivery Summary'!B3="April New Year",'10.30AM &amp; 3.30PM Summary'!DA155))))),0)</f>
        <v>0</v>
      </c>
      <c r="I100" s="501"/>
      <c r="J100" s="552"/>
      <c r="K100" s="551">
        <f>SUM(H100:I100)</f>
        <v>0</v>
      </c>
    </row>
    <row r="101" spans="1:11" ht="35.1" customHeight="1" thickTop="1" thickBot="1" x14ac:dyDescent="0.25">
      <c r="A101" s="152"/>
      <c r="B101" s="234" t="s">
        <v>462</v>
      </c>
      <c r="C101" s="235">
        <v>0.1</v>
      </c>
      <c r="D101" s="236" t="s">
        <v>145</v>
      </c>
      <c r="F101" s="152"/>
      <c r="H101" s="500" t="s">
        <v>389</v>
      </c>
      <c r="I101" s="233" t="s">
        <v>517</v>
      </c>
      <c r="J101" s="233" t="s">
        <v>538</v>
      </c>
      <c r="K101" s="499" t="s">
        <v>518</v>
      </c>
    </row>
    <row r="102" spans="1:11" ht="21" customHeight="1" thickBot="1" x14ac:dyDescent="0.25">
      <c r="A102" s="152"/>
      <c r="F102" s="152"/>
    </row>
    <row r="103" spans="1:11" ht="39.950000000000003" customHeight="1" x14ac:dyDescent="0.2">
      <c r="A103" s="152"/>
      <c r="B103" s="1801" t="str">
        <f>"Capsicum " &amp; C106*100 &amp; "% Extra"</f>
        <v>Capsicum 10% Extra</v>
      </c>
      <c r="C103" s="1802"/>
      <c r="D103" s="1803"/>
      <c r="F103" s="152"/>
      <c r="H103" s="1789" t="s">
        <v>790</v>
      </c>
      <c r="I103" s="1790"/>
      <c r="J103" s="1790"/>
      <c r="K103" s="1791"/>
    </row>
    <row r="104" spans="1:11" ht="20.100000000000001" customHeight="1" x14ac:dyDescent="0.25">
      <c r="A104" s="152"/>
      <c r="B104" s="47"/>
      <c r="D104" s="46"/>
      <c r="F104" s="152"/>
      <c r="H104" s="1786" t="s">
        <v>388</v>
      </c>
      <c r="I104" s="1787"/>
      <c r="J104" s="1787"/>
      <c r="K104" s="1788"/>
    </row>
    <row r="105" spans="1:11" ht="32.1" customHeight="1" thickBot="1" x14ac:dyDescent="0.35">
      <c r="A105" s="152"/>
      <c r="B105" s="125">
        <f>SUM('Curry Sheet '!C31:Q31)+SUM('Curry Sheet '!C85:K85)</f>
        <v>614</v>
      </c>
      <c r="C105" s="126">
        <f>SUM(B105*C106)</f>
        <v>61.400000000000006</v>
      </c>
      <c r="D105" s="229">
        <f>SUM(B105:C105)</f>
        <v>675.4</v>
      </c>
      <c r="F105" s="152"/>
      <c r="H105" s="502">
        <f>IF('Delivery Summary'!X15&gt;0,IF('Delivery Summary'!B3="Curfew",'10.30AM &amp; 3.30PM Summary'!D242,IF('Delivery Summary'!B3="Weekdays",'10.30AM &amp; 3.30PM Summary'!Z242,IF('Delivery Summary'!B3="Saturday",'10.30AM &amp; 3.30PM Summary'!AU242,IF('Delivery Summary'!B3="Sunday",'10.30AM &amp; 3.30PM Summary'!BP242,IF('Delivery Summary'!B3="April New Year",'10.30AM &amp; 3.30PM Summary'!CK242))))),0)</f>
        <v>0</v>
      </c>
      <c r="I105" s="501">
        <f>IF('Delivery Summary'!X15&gt;0,IF('Delivery Summary'!B3="Curfew",'10.30AM &amp; 3.30PM Summary'!E242,IF('Delivery Summary'!B3="Weekdays",'10.30AM &amp; 3.30PM Summary'!AA242,IF('Delivery Summary'!B3="Saturday",'10.30AM &amp; 3.30PM Summary'!AV242,IF('Delivery Summary'!B3="Sunday",'10.30AM &amp; 3.30PM Summary'!BQ242,IF('Delivery Summary'!B3="April New Year",'10.30AM &amp; 3.30PM Summary'!CL242))))),0)</f>
        <v>0</v>
      </c>
      <c r="J105" s="552">
        <f>H105</f>
        <v>0</v>
      </c>
      <c r="K105" s="551">
        <f>SUM(H105:I105)</f>
        <v>0</v>
      </c>
    </row>
    <row r="106" spans="1:11" ht="35.1" customHeight="1" thickTop="1" thickBot="1" x14ac:dyDescent="0.25">
      <c r="A106" s="152"/>
      <c r="B106" s="234" t="s">
        <v>463</v>
      </c>
      <c r="C106" s="235">
        <v>0.1</v>
      </c>
      <c r="D106" s="236" t="s">
        <v>145</v>
      </c>
      <c r="F106" s="152"/>
      <c r="H106" s="500" t="s">
        <v>389</v>
      </c>
      <c r="I106" s="233" t="s">
        <v>517</v>
      </c>
      <c r="J106" s="233" t="s">
        <v>538</v>
      </c>
      <c r="K106" s="499" t="s">
        <v>518</v>
      </c>
    </row>
    <row r="107" spans="1:11" x14ac:dyDescent="0.2">
      <c r="A107" s="152"/>
      <c r="B107" s="152"/>
      <c r="C107" s="152"/>
      <c r="D107" s="152"/>
      <c r="E107" s="152"/>
      <c r="F107" s="152"/>
    </row>
  </sheetData>
  <sheetProtection selectLockedCells="1"/>
  <mergeCells count="81">
    <mergeCell ref="H103:K103"/>
    <mergeCell ref="H104:K104"/>
    <mergeCell ref="H79:K79"/>
    <mergeCell ref="H83:K83"/>
    <mergeCell ref="H84:K84"/>
    <mergeCell ref="H98:K98"/>
    <mergeCell ref="H99:K99"/>
    <mergeCell ref="H93:K93"/>
    <mergeCell ref="H94:K94"/>
    <mergeCell ref="H88:K88"/>
    <mergeCell ref="H89:K89"/>
    <mergeCell ref="B103:D103"/>
    <mergeCell ref="B98:D98"/>
    <mergeCell ref="B78:D78"/>
    <mergeCell ref="B96:D96"/>
    <mergeCell ref="B86:D86"/>
    <mergeCell ref="B91:D91"/>
    <mergeCell ref="B68:D68"/>
    <mergeCell ref="B73:D73"/>
    <mergeCell ref="H73:K73"/>
    <mergeCell ref="H74:K74"/>
    <mergeCell ref="H78:K78"/>
    <mergeCell ref="H68:K68"/>
    <mergeCell ref="H69:K69"/>
    <mergeCell ref="B36:D36"/>
    <mergeCell ref="B35:D35"/>
    <mergeCell ref="B33:D33"/>
    <mergeCell ref="B63:D63"/>
    <mergeCell ref="B39:D39"/>
    <mergeCell ref="B58:D58"/>
    <mergeCell ref="B48:D48"/>
    <mergeCell ref="B49:D49"/>
    <mergeCell ref="B51:D51"/>
    <mergeCell ref="B37:D37"/>
    <mergeCell ref="B34:D34"/>
    <mergeCell ref="B43:D43"/>
    <mergeCell ref="B47:D47"/>
    <mergeCell ref="B45:D45"/>
    <mergeCell ref="B46:D46"/>
    <mergeCell ref="B2:D2"/>
    <mergeCell ref="B7:D7"/>
    <mergeCell ref="B12:D12"/>
    <mergeCell ref="B93:D93"/>
    <mergeCell ref="B83:D83"/>
    <mergeCell ref="B88:D88"/>
    <mergeCell ref="B53:D53"/>
    <mergeCell ref="B17:D17"/>
    <mergeCell ref="B27:D27"/>
    <mergeCell ref="B22:D22"/>
    <mergeCell ref="B40:D40"/>
    <mergeCell ref="B41:D41"/>
    <mergeCell ref="B42:D42"/>
    <mergeCell ref="B44:D44"/>
    <mergeCell ref="B32:D32"/>
    <mergeCell ref="B38:D38"/>
    <mergeCell ref="H2:K2"/>
    <mergeCell ref="H3:K3"/>
    <mergeCell ref="H18:K18"/>
    <mergeCell ref="H7:K7"/>
    <mergeCell ref="H8:K8"/>
    <mergeCell ref="H12:K12"/>
    <mergeCell ref="H13:K13"/>
    <mergeCell ref="H17:K17"/>
    <mergeCell ref="H22:K22"/>
    <mergeCell ref="H23:K23"/>
    <mergeCell ref="H32:K32"/>
    <mergeCell ref="H33:K33"/>
    <mergeCell ref="H37:K37"/>
    <mergeCell ref="H63:K63"/>
    <mergeCell ref="H64:K64"/>
    <mergeCell ref="H42:K42"/>
    <mergeCell ref="H43:K43"/>
    <mergeCell ref="H27:K27"/>
    <mergeCell ref="H28:K28"/>
    <mergeCell ref="H38:K38"/>
    <mergeCell ref="H57:K57"/>
    <mergeCell ref="H58:K58"/>
    <mergeCell ref="H47:K47"/>
    <mergeCell ref="H48:K48"/>
    <mergeCell ref="H53:K53"/>
    <mergeCell ref="H52:K52"/>
  </mergeCells>
  <pageMargins left="0.25" right="0.25" top="0" bottom="0" header="0" footer="0.3"/>
  <pageSetup paperSize="9" orientation="portrait" r:id="rId1"/>
  <headerFooter>
    <oddFooter>&amp;C&amp;"Cambria,Italic"&amp;B&amp;10This File Was Prepared by LViraj on &amp;D at &amp;T</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A1:AH446"/>
  <sheetViews>
    <sheetView showGridLines="0" zoomScale="90" zoomScaleNormal="90" workbookViewId="0">
      <pane ySplit="5" topLeftCell="A6" activePane="bottomLeft" state="frozen"/>
      <selection activeCell="B26" sqref="B26"/>
      <selection pane="bottomLeft"/>
    </sheetView>
  </sheetViews>
  <sheetFormatPr defaultColWidth="0" defaultRowHeight="15" customHeight="1" x14ac:dyDescent="0.2"/>
  <cols>
    <col min="1" max="1" width="2.7109375" style="2" customWidth="1"/>
    <col min="2" max="2" width="21.7109375" style="2" customWidth="1"/>
    <col min="3" max="27" width="8.140625" style="1" customWidth="1"/>
    <col min="28" max="28" width="2.7109375" style="2" customWidth="1"/>
    <col min="29" max="34" width="0" style="2" hidden="1" customWidth="1"/>
    <col min="35" max="16384" width="8.85546875" style="2" hidden="1"/>
  </cols>
  <sheetData>
    <row r="1" spans="1:32" ht="15" customHeight="1" thickBot="1" x14ac:dyDescent="0.25">
      <c r="A1" s="152"/>
      <c r="B1" s="152"/>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2"/>
    </row>
    <row r="2" spans="1:32" ht="21.95" customHeight="1" x14ac:dyDescent="0.2">
      <c r="A2" s="152"/>
      <c r="B2" s="1838">
        <f ca="1">+NOW()</f>
        <v>46122.74738414352</v>
      </c>
      <c r="C2" s="1835" t="s">
        <v>204</v>
      </c>
      <c r="D2" s="1835" t="s">
        <v>78</v>
      </c>
      <c r="E2" s="1835" t="s">
        <v>206</v>
      </c>
      <c r="F2" s="1841" t="s">
        <v>36</v>
      </c>
      <c r="G2" s="1835" t="s">
        <v>215</v>
      </c>
      <c r="H2" s="1835" t="s">
        <v>350</v>
      </c>
      <c r="I2" s="1835" t="s">
        <v>77</v>
      </c>
      <c r="J2" s="1835" t="s">
        <v>209</v>
      </c>
      <c r="K2" s="1835" t="s">
        <v>42</v>
      </c>
      <c r="L2" s="1835" t="s">
        <v>208</v>
      </c>
      <c r="M2" s="1835" t="s">
        <v>41</v>
      </c>
      <c r="N2" s="1835" t="s">
        <v>75</v>
      </c>
      <c r="O2" s="1835" t="s">
        <v>210</v>
      </c>
      <c r="P2" s="1835" t="s">
        <v>216</v>
      </c>
      <c r="Q2" s="1835" t="s">
        <v>211</v>
      </c>
      <c r="R2" s="1835" t="s">
        <v>719</v>
      </c>
      <c r="S2" s="1841" t="s">
        <v>784</v>
      </c>
      <c r="T2" s="1835" t="s">
        <v>218</v>
      </c>
      <c r="U2" s="1835" t="s">
        <v>143</v>
      </c>
      <c r="V2" s="1835" t="s">
        <v>147</v>
      </c>
      <c r="W2" s="1835" t="s">
        <v>149</v>
      </c>
      <c r="X2" s="1835" t="s">
        <v>81</v>
      </c>
      <c r="Y2" s="1835" t="s">
        <v>751</v>
      </c>
      <c r="Z2" s="1835"/>
      <c r="AA2" s="1835" t="s">
        <v>529</v>
      </c>
      <c r="AB2" s="152"/>
    </row>
    <row r="3" spans="1:32" ht="21.95" customHeight="1" x14ac:dyDescent="0.2">
      <c r="A3" s="152"/>
      <c r="B3" s="1839"/>
      <c r="C3" s="1836"/>
      <c r="D3" s="1836"/>
      <c r="E3" s="1836"/>
      <c r="F3" s="1842"/>
      <c r="G3" s="1836"/>
      <c r="H3" s="1836"/>
      <c r="I3" s="1836"/>
      <c r="J3" s="1836"/>
      <c r="K3" s="1836"/>
      <c r="L3" s="1836"/>
      <c r="M3" s="1836"/>
      <c r="N3" s="1836"/>
      <c r="O3" s="1836"/>
      <c r="P3" s="1836"/>
      <c r="Q3" s="1836"/>
      <c r="R3" s="1836"/>
      <c r="S3" s="1842"/>
      <c r="T3" s="1836"/>
      <c r="U3" s="1836"/>
      <c r="V3" s="1836"/>
      <c r="W3" s="1836"/>
      <c r="X3" s="1836"/>
      <c r="Y3" s="1836"/>
      <c r="Z3" s="1836"/>
      <c r="AA3" s="1836"/>
      <c r="AB3" s="152"/>
    </row>
    <row r="4" spans="1:32" ht="21.95" customHeight="1" thickBot="1" x14ac:dyDescent="0.25">
      <c r="A4" s="152"/>
      <c r="B4" s="1840"/>
      <c r="C4" s="1837"/>
      <c r="D4" s="1837"/>
      <c r="E4" s="1837"/>
      <c r="F4" s="1843"/>
      <c r="G4" s="1837"/>
      <c r="H4" s="1836"/>
      <c r="I4" s="1837"/>
      <c r="J4" s="1837"/>
      <c r="K4" s="1837"/>
      <c r="L4" s="1837"/>
      <c r="M4" s="1837"/>
      <c r="N4" s="1837"/>
      <c r="O4" s="1837"/>
      <c r="P4" s="1837"/>
      <c r="Q4" s="1836"/>
      <c r="R4" s="1837"/>
      <c r="S4" s="1843"/>
      <c r="T4" s="1837"/>
      <c r="U4" s="1837"/>
      <c r="V4" s="1837"/>
      <c r="W4" s="1837"/>
      <c r="X4" s="1837"/>
      <c r="Y4" s="1837"/>
      <c r="Z4" s="1837"/>
      <c r="AA4" s="1837"/>
      <c r="AB4" s="152"/>
    </row>
    <row r="5" spans="1:32" ht="23.1" customHeight="1" thickBot="1" x14ac:dyDescent="0.25">
      <c r="A5" s="152"/>
      <c r="B5" s="762" t="s">
        <v>154</v>
      </c>
      <c r="C5" s="763"/>
      <c r="D5" s="700"/>
      <c r="E5" s="764"/>
      <c r="F5" s="765"/>
      <c r="G5" s="766"/>
      <c r="H5" s="700"/>
      <c r="I5" s="700"/>
      <c r="J5" s="763"/>
      <c r="K5" s="700"/>
      <c r="L5" s="700"/>
      <c r="M5" s="701"/>
      <c r="N5" s="701"/>
      <c r="O5" s="700"/>
      <c r="P5" s="766"/>
      <c r="Q5" s="700"/>
      <c r="R5" s="700"/>
      <c r="S5" s="765"/>
      <c r="T5" s="767"/>
      <c r="U5" s="768"/>
      <c r="V5" s="768"/>
      <c r="W5" s="768"/>
      <c r="X5" s="768"/>
      <c r="Y5" s="768"/>
      <c r="Z5" s="768"/>
      <c r="AA5" s="768"/>
      <c r="AB5" s="152"/>
    </row>
    <row r="6" spans="1:32" ht="18" customHeight="1" x14ac:dyDescent="0.25">
      <c r="A6" s="152"/>
      <c r="B6" s="288" t="s">
        <v>681</v>
      </c>
      <c r="C6" s="760">
        <v>25</v>
      </c>
      <c r="D6" s="761"/>
      <c r="E6" s="761">
        <v>15</v>
      </c>
      <c r="F6" s="761">
        <v>6</v>
      </c>
      <c r="G6" s="761">
        <v>12</v>
      </c>
      <c r="H6" s="761">
        <v>5</v>
      </c>
      <c r="I6" s="761">
        <v>16.25</v>
      </c>
      <c r="J6" s="761">
        <v>1.5</v>
      </c>
      <c r="K6" s="761">
        <v>1.5</v>
      </c>
      <c r="L6" s="761"/>
      <c r="M6" s="761"/>
      <c r="N6" s="761">
        <v>15</v>
      </c>
      <c r="O6" s="761">
        <v>6.67</v>
      </c>
      <c r="P6" s="761">
        <v>7.25</v>
      </c>
      <c r="Q6" s="761">
        <v>22</v>
      </c>
      <c r="R6" s="761">
        <v>15</v>
      </c>
      <c r="S6" s="761">
        <v>29</v>
      </c>
      <c r="T6" s="761">
        <v>0.4</v>
      </c>
      <c r="U6" s="761">
        <v>3.75</v>
      </c>
      <c r="V6" s="761">
        <v>3.75</v>
      </c>
      <c r="W6" s="761"/>
      <c r="X6" s="788"/>
      <c r="Y6" s="806">
        <v>8.5</v>
      </c>
      <c r="Z6" s="806"/>
      <c r="AA6" s="795"/>
      <c r="AB6" s="152"/>
      <c r="AF6" s="36"/>
    </row>
    <row r="7" spans="1:32" ht="18" customHeight="1" x14ac:dyDescent="0.25">
      <c r="A7" s="152"/>
      <c r="B7" s="32" t="s">
        <v>488</v>
      </c>
      <c r="C7" s="702">
        <v>0.125</v>
      </c>
      <c r="D7" s="703"/>
      <c r="E7" s="703">
        <v>0.125</v>
      </c>
      <c r="F7" s="703"/>
      <c r="G7" s="703">
        <v>0.125</v>
      </c>
      <c r="H7" s="703">
        <v>0.125</v>
      </c>
      <c r="I7" s="703">
        <v>0.125</v>
      </c>
      <c r="J7" s="703">
        <v>0.125</v>
      </c>
      <c r="K7" s="703">
        <v>0.125</v>
      </c>
      <c r="L7" s="703"/>
      <c r="M7" s="703"/>
      <c r="N7" s="703">
        <v>0.17</v>
      </c>
      <c r="O7" s="703">
        <v>0.17</v>
      </c>
      <c r="P7" s="703">
        <v>0.125</v>
      </c>
      <c r="Q7" s="703">
        <v>0.125</v>
      </c>
      <c r="R7" s="703"/>
      <c r="S7" s="703">
        <v>0.16</v>
      </c>
      <c r="T7" s="703">
        <v>0.125</v>
      </c>
      <c r="U7" s="703">
        <v>0.125</v>
      </c>
      <c r="V7" s="703">
        <v>0.125</v>
      </c>
      <c r="W7" s="703">
        <v>0.125</v>
      </c>
      <c r="X7" s="789"/>
      <c r="Y7" s="789"/>
      <c r="Z7" s="789"/>
      <c r="AA7" s="704"/>
      <c r="AB7" s="152"/>
      <c r="AF7" s="36"/>
    </row>
    <row r="8" spans="1:32" ht="18" customHeight="1" x14ac:dyDescent="0.25">
      <c r="A8" s="152"/>
      <c r="B8" s="32" t="s">
        <v>682</v>
      </c>
      <c r="C8" s="702">
        <v>15</v>
      </c>
      <c r="D8" s="703"/>
      <c r="E8" s="703">
        <v>0</v>
      </c>
      <c r="F8" s="703">
        <v>20</v>
      </c>
      <c r="G8" s="703"/>
      <c r="H8" s="703">
        <v>5</v>
      </c>
      <c r="I8" s="703">
        <v>0</v>
      </c>
      <c r="J8" s="703"/>
      <c r="K8" s="703"/>
      <c r="L8" s="703"/>
      <c r="M8" s="703"/>
      <c r="N8" s="703">
        <v>20</v>
      </c>
      <c r="O8" s="703">
        <v>26.67</v>
      </c>
      <c r="P8" s="703">
        <v>23</v>
      </c>
      <c r="Q8" s="703">
        <v>22</v>
      </c>
      <c r="R8" s="703">
        <v>15</v>
      </c>
      <c r="S8" s="703"/>
      <c r="T8" s="703">
        <v>4</v>
      </c>
      <c r="U8" s="703"/>
      <c r="V8" s="703"/>
      <c r="W8" s="703"/>
      <c r="X8" s="789"/>
      <c r="Y8" s="789">
        <v>20</v>
      </c>
      <c r="Z8" s="789"/>
      <c r="AA8" s="704"/>
      <c r="AB8" s="152"/>
      <c r="AF8" s="36"/>
    </row>
    <row r="9" spans="1:32" ht="18" customHeight="1" x14ac:dyDescent="0.25">
      <c r="A9" s="152"/>
      <c r="B9" s="32" t="s">
        <v>491</v>
      </c>
      <c r="C9" s="702">
        <v>0.25</v>
      </c>
      <c r="D9" s="703"/>
      <c r="E9" s="703">
        <v>0.25</v>
      </c>
      <c r="F9" s="703">
        <v>0.25</v>
      </c>
      <c r="G9" s="703">
        <v>0.25</v>
      </c>
      <c r="H9" s="703">
        <v>0.25</v>
      </c>
      <c r="I9" s="703">
        <v>0.25</v>
      </c>
      <c r="J9" s="703">
        <v>0.25</v>
      </c>
      <c r="K9" s="703">
        <v>0.25</v>
      </c>
      <c r="L9" s="703"/>
      <c r="M9" s="703"/>
      <c r="N9" s="703">
        <v>0.33</v>
      </c>
      <c r="O9" s="703">
        <v>0.33</v>
      </c>
      <c r="P9" s="703">
        <v>0.25</v>
      </c>
      <c r="Q9" s="703">
        <v>0.25</v>
      </c>
      <c r="R9" s="703"/>
      <c r="S9" s="703">
        <v>0.3</v>
      </c>
      <c r="T9" s="703">
        <v>0.25</v>
      </c>
      <c r="U9" s="703">
        <v>0.25</v>
      </c>
      <c r="V9" s="703">
        <v>0.25</v>
      </c>
      <c r="W9" s="703">
        <v>0.25</v>
      </c>
      <c r="X9" s="789"/>
      <c r="Y9" s="789"/>
      <c r="Z9" s="789"/>
      <c r="AA9" s="704"/>
      <c r="AB9" s="152"/>
      <c r="AF9" s="36"/>
    </row>
    <row r="10" spans="1:32" ht="18" customHeight="1" x14ac:dyDescent="0.25">
      <c r="A10" s="152"/>
      <c r="B10" s="32" t="s">
        <v>249</v>
      </c>
      <c r="C10" s="702">
        <v>10</v>
      </c>
      <c r="D10" s="703"/>
      <c r="E10" s="703">
        <v>6</v>
      </c>
      <c r="F10" s="703">
        <v>13</v>
      </c>
      <c r="G10" s="703">
        <v>6</v>
      </c>
      <c r="H10" s="703"/>
      <c r="I10" s="703">
        <v>5</v>
      </c>
      <c r="J10" s="703"/>
      <c r="K10" s="703"/>
      <c r="L10" s="703"/>
      <c r="M10" s="703"/>
      <c r="N10" s="703">
        <v>8</v>
      </c>
      <c r="O10" s="703"/>
      <c r="P10" s="703">
        <v>0</v>
      </c>
      <c r="Q10" s="703"/>
      <c r="R10" s="703"/>
      <c r="S10" s="703">
        <v>12</v>
      </c>
      <c r="T10" s="703">
        <v>0</v>
      </c>
      <c r="U10" s="703"/>
      <c r="V10" s="703"/>
      <c r="W10" s="703"/>
      <c r="X10" s="789"/>
      <c r="Y10" s="789"/>
      <c r="Z10" s="789"/>
      <c r="AA10" s="704"/>
      <c r="AB10" s="152"/>
      <c r="AF10" s="36"/>
    </row>
    <row r="11" spans="1:32" ht="18" customHeight="1" x14ac:dyDescent="0.25">
      <c r="A11" s="152"/>
      <c r="B11" s="32" t="s">
        <v>248</v>
      </c>
      <c r="C11" s="702"/>
      <c r="D11" s="703"/>
      <c r="E11" s="703"/>
      <c r="F11" s="703"/>
      <c r="G11" s="703"/>
      <c r="H11" s="703"/>
      <c r="I11" s="703"/>
      <c r="J11" s="703">
        <v>6.5</v>
      </c>
      <c r="K11" s="703"/>
      <c r="L11" s="703"/>
      <c r="M11" s="703"/>
      <c r="N11" s="703"/>
      <c r="O11" s="703"/>
      <c r="P11" s="703"/>
      <c r="Q11" s="703"/>
      <c r="R11" s="703"/>
      <c r="S11" s="703"/>
      <c r="T11" s="703"/>
      <c r="U11" s="703"/>
      <c r="V11" s="703"/>
      <c r="W11" s="703"/>
      <c r="X11" s="789"/>
      <c r="Y11" s="789"/>
      <c r="Z11" s="789"/>
      <c r="AA11" s="704"/>
      <c r="AB11" s="152"/>
      <c r="AF11" s="36"/>
    </row>
    <row r="12" spans="1:32" s="1" customFormat="1" ht="18" customHeight="1" x14ac:dyDescent="0.25">
      <c r="A12" s="157"/>
      <c r="B12" s="769" t="s">
        <v>74</v>
      </c>
      <c r="C12" s="770"/>
      <c r="D12" s="771"/>
      <c r="E12" s="771"/>
      <c r="F12" s="772"/>
      <c r="G12" s="771"/>
      <c r="H12" s="771"/>
      <c r="I12" s="771"/>
      <c r="J12" s="771">
        <v>6.5</v>
      </c>
      <c r="K12" s="771"/>
      <c r="L12" s="771"/>
      <c r="M12" s="771"/>
      <c r="N12" s="771"/>
      <c r="O12" s="771"/>
      <c r="P12" s="771"/>
      <c r="Q12" s="771"/>
      <c r="R12" s="771"/>
      <c r="S12" s="772"/>
      <c r="T12" s="772"/>
      <c r="U12" s="772"/>
      <c r="V12" s="772">
        <v>17</v>
      </c>
      <c r="W12" s="772"/>
      <c r="X12" s="790"/>
      <c r="Y12" s="790"/>
      <c r="Z12" s="790"/>
      <c r="AA12" s="773"/>
      <c r="AB12" s="157"/>
      <c r="AF12" s="26"/>
    </row>
    <row r="13" spans="1:32" ht="18" customHeight="1" x14ac:dyDescent="0.25">
      <c r="A13" s="152"/>
      <c r="B13" s="32" t="s">
        <v>247</v>
      </c>
      <c r="C13" s="702"/>
      <c r="D13" s="703"/>
      <c r="E13" s="703"/>
      <c r="F13" s="703"/>
      <c r="G13" s="703"/>
      <c r="H13" s="703"/>
      <c r="I13" s="703"/>
      <c r="J13" s="703">
        <v>6.5</v>
      </c>
      <c r="K13" s="703"/>
      <c r="L13" s="703"/>
      <c r="M13" s="703"/>
      <c r="N13" s="703"/>
      <c r="O13" s="703"/>
      <c r="P13" s="703"/>
      <c r="Q13" s="703"/>
      <c r="R13" s="703"/>
      <c r="S13" s="703"/>
      <c r="T13" s="703"/>
      <c r="U13" s="703"/>
      <c r="V13" s="703"/>
      <c r="W13" s="703"/>
      <c r="X13" s="789"/>
      <c r="Y13" s="789"/>
      <c r="Z13" s="789"/>
      <c r="AA13" s="704"/>
      <c r="AB13" s="152"/>
      <c r="AF13" s="36"/>
    </row>
    <row r="14" spans="1:32" ht="18" customHeight="1" x14ac:dyDescent="0.25">
      <c r="A14" s="152"/>
      <c r="B14" s="32" t="s">
        <v>8</v>
      </c>
      <c r="C14" s="702"/>
      <c r="D14" s="703"/>
      <c r="E14" s="703">
        <v>0</v>
      </c>
      <c r="F14" s="703"/>
      <c r="G14" s="703">
        <v>0</v>
      </c>
      <c r="H14" s="703">
        <v>20</v>
      </c>
      <c r="I14" s="703">
        <v>0</v>
      </c>
      <c r="J14" s="703"/>
      <c r="K14" s="703">
        <v>20</v>
      </c>
      <c r="L14" s="703"/>
      <c r="M14" s="703"/>
      <c r="N14" s="703"/>
      <c r="O14" s="703"/>
      <c r="P14" s="703">
        <v>0</v>
      </c>
      <c r="Q14" s="703">
        <v>33</v>
      </c>
      <c r="R14" s="703"/>
      <c r="S14" s="703"/>
      <c r="T14" s="703"/>
      <c r="U14" s="703">
        <v>15</v>
      </c>
      <c r="V14" s="703"/>
      <c r="W14" s="703"/>
      <c r="X14" s="789"/>
      <c r="Y14" s="789"/>
      <c r="Z14" s="789"/>
      <c r="AA14" s="704"/>
      <c r="AB14" s="152"/>
      <c r="AF14" s="36"/>
    </row>
    <row r="15" spans="1:32" ht="18" customHeight="1" x14ac:dyDescent="0.25">
      <c r="A15" s="152"/>
      <c r="B15" s="285" t="s">
        <v>292</v>
      </c>
      <c r="C15" s="708"/>
      <c r="D15" s="709"/>
      <c r="E15" s="709"/>
      <c r="F15" s="709"/>
      <c r="G15" s="709"/>
      <c r="H15" s="709"/>
      <c r="I15" s="709"/>
      <c r="J15" s="709"/>
      <c r="K15" s="709"/>
      <c r="L15" s="709">
        <v>25</v>
      </c>
      <c r="M15" s="709"/>
      <c r="N15" s="709"/>
      <c r="O15" s="709"/>
      <c r="P15" s="709"/>
      <c r="Q15" s="709"/>
      <c r="R15" s="709"/>
      <c r="S15" s="709"/>
      <c r="T15" s="709"/>
      <c r="U15" s="709"/>
      <c r="V15" s="709"/>
      <c r="W15" s="709"/>
      <c r="X15" s="791"/>
      <c r="Y15" s="791"/>
      <c r="Z15" s="791"/>
      <c r="AA15" s="710"/>
      <c r="AB15" s="152"/>
    </row>
    <row r="16" spans="1:32" ht="18" customHeight="1" x14ac:dyDescent="0.25">
      <c r="A16" s="152"/>
      <c r="B16" s="285" t="s">
        <v>293</v>
      </c>
      <c r="C16" s="708"/>
      <c r="D16" s="709"/>
      <c r="E16" s="709"/>
      <c r="F16" s="709"/>
      <c r="G16" s="709"/>
      <c r="H16" s="709"/>
      <c r="I16" s="709"/>
      <c r="J16" s="709"/>
      <c r="K16" s="709"/>
      <c r="L16" s="709"/>
      <c r="M16" s="709">
        <v>20</v>
      </c>
      <c r="N16" s="709"/>
      <c r="O16" s="709"/>
      <c r="P16" s="709"/>
      <c r="Q16" s="709"/>
      <c r="R16" s="709"/>
      <c r="S16" s="709"/>
      <c r="T16" s="709"/>
      <c r="U16" s="709"/>
      <c r="V16" s="709"/>
      <c r="W16" s="709"/>
      <c r="X16" s="791"/>
      <c r="Y16" s="791"/>
      <c r="Z16" s="791"/>
      <c r="AA16" s="710"/>
      <c r="AB16" s="152"/>
    </row>
    <row r="17" spans="1:32" ht="18" customHeight="1" x14ac:dyDescent="0.25">
      <c r="A17" s="152"/>
      <c r="B17" s="32" t="s">
        <v>32</v>
      </c>
      <c r="C17" s="702"/>
      <c r="D17" s="703"/>
      <c r="E17" s="703">
        <v>0</v>
      </c>
      <c r="F17" s="703"/>
      <c r="G17" s="703">
        <v>0</v>
      </c>
      <c r="H17" s="703"/>
      <c r="I17" s="703">
        <v>0</v>
      </c>
      <c r="J17" s="703"/>
      <c r="K17" s="703"/>
      <c r="L17" s="703"/>
      <c r="M17" s="703"/>
      <c r="N17" s="703"/>
      <c r="O17" s="703"/>
      <c r="P17" s="703">
        <v>0</v>
      </c>
      <c r="Q17" s="703"/>
      <c r="R17" s="703">
        <v>35</v>
      </c>
      <c r="S17" s="703"/>
      <c r="T17" s="703"/>
      <c r="U17" s="703"/>
      <c r="V17" s="703"/>
      <c r="W17" s="703"/>
      <c r="X17" s="789"/>
      <c r="Y17" s="789"/>
      <c r="Z17" s="789"/>
      <c r="AA17" s="704"/>
      <c r="AB17" s="152"/>
      <c r="AF17" s="36"/>
    </row>
    <row r="18" spans="1:32" ht="18" customHeight="1" x14ac:dyDescent="0.25">
      <c r="A18" s="152"/>
      <c r="B18" s="32" t="s">
        <v>567</v>
      </c>
      <c r="C18" s="702"/>
      <c r="D18" s="703"/>
      <c r="E18" s="703"/>
      <c r="F18" s="703"/>
      <c r="G18" s="703"/>
      <c r="H18" s="703"/>
      <c r="I18" s="703"/>
      <c r="J18" s="703"/>
      <c r="K18" s="703"/>
      <c r="L18" s="703"/>
      <c r="M18" s="703"/>
      <c r="N18" s="703"/>
      <c r="O18" s="703">
        <v>0.27</v>
      </c>
      <c r="P18" s="703"/>
      <c r="Q18" s="703"/>
      <c r="R18" s="703"/>
      <c r="S18" s="703"/>
      <c r="T18" s="703"/>
      <c r="U18" s="703"/>
      <c r="V18" s="703"/>
      <c r="W18" s="703"/>
      <c r="X18" s="789"/>
      <c r="Y18" s="789"/>
      <c r="Z18" s="789"/>
      <c r="AA18" s="704"/>
      <c r="AB18" s="152"/>
      <c r="AF18" s="36"/>
    </row>
    <row r="19" spans="1:32" ht="18" customHeight="1" x14ac:dyDescent="0.25">
      <c r="A19" s="152"/>
      <c r="B19" s="32" t="s">
        <v>70</v>
      </c>
      <c r="C19" s="702"/>
      <c r="D19" s="703"/>
      <c r="E19" s="703">
        <v>0</v>
      </c>
      <c r="F19" s="703"/>
      <c r="G19" s="703">
        <v>0</v>
      </c>
      <c r="H19" s="703"/>
      <c r="I19" s="703">
        <v>0</v>
      </c>
      <c r="J19" s="703"/>
      <c r="K19" s="703"/>
      <c r="L19" s="703"/>
      <c r="M19" s="703"/>
      <c r="N19" s="703"/>
      <c r="O19" s="703"/>
      <c r="P19" s="703">
        <v>0</v>
      </c>
      <c r="Q19" s="703"/>
      <c r="R19" s="703"/>
      <c r="S19" s="703"/>
      <c r="T19" s="703"/>
      <c r="U19" s="703">
        <v>0.5</v>
      </c>
      <c r="V19" s="703">
        <v>0.5</v>
      </c>
      <c r="W19" s="703"/>
      <c r="X19" s="789"/>
      <c r="Y19" s="789"/>
      <c r="Z19" s="789"/>
      <c r="AA19" s="704"/>
      <c r="AB19" s="152"/>
      <c r="AF19" s="36"/>
    </row>
    <row r="20" spans="1:32" ht="18" customHeight="1" x14ac:dyDescent="0.25">
      <c r="A20" s="152"/>
      <c r="B20" s="32" t="s">
        <v>71</v>
      </c>
      <c r="C20" s="702"/>
      <c r="D20" s="703">
        <v>0.5</v>
      </c>
      <c r="E20" s="703">
        <v>0</v>
      </c>
      <c r="F20" s="703"/>
      <c r="G20" s="703">
        <v>0</v>
      </c>
      <c r="H20" s="703"/>
      <c r="I20" s="703">
        <v>0</v>
      </c>
      <c r="J20" s="703"/>
      <c r="K20" s="703"/>
      <c r="L20" s="703"/>
      <c r="M20" s="703">
        <v>0.5</v>
      </c>
      <c r="N20" s="703"/>
      <c r="O20" s="703"/>
      <c r="P20" s="703">
        <v>0</v>
      </c>
      <c r="Q20" s="703"/>
      <c r="R20" s="703"/>
      <c r="S20" s="703">
        <v>0.5</v>
      </c>
      <c r="T20" s="703"/>
      <c r="U20" s="703"/>
      <c r="V20" s="703"/>
      <c r="W20" s="703"/>
      <c r="X20" s="789"/>
      <c r="Y20" s="789"/>
      <c r="Z20" s="789"/>
      <c r="AA20" s="704"/>
      <c r="AB20" s="152"/>
    </row>
    <row r="21" spans="1:32" ht="18" customHeight="1" x14ac:dyDescent="0.25">
      <c r="A21" s="152"/>
      <c r="B21" s="37" t="s">
        <v>72</v>
      </c>
      <c r="C21" s="705"/>
      <c r="D21" s="706"/>
      <c r="E21" s="706"/>
      <c r="F21" s="706"/>
      <c r="G21" s="706"/>
      <c r="H21" s="706"/>
      <c r="I21" s="706"/>
      <c r="J21" s="706"/>
      <c r="K21" s="706"/>
      <c r="L21" s="706"/>
      <c r="M21" s="706"/>
      <c r="N21" s="706"/>
      <c r="O21" s="706"/>
      <c r="P21" s="706"/>
      <c r="Q21" s="706"/>
      <c r="R21" s="706"/>
      <c r="S21" s="706"/>
      <c r="T21" s="706">
        <v>3.5</v>
      </c>
      <c r="U21" s="706"/>
      <c r="V21" s="706"/>
      <c r="W21" s="706"/>
      <c r="X21" s="792"/>
      <c r="Y21" s="792"/>
      <c r="Z21" s="792"/>
      <c r="AA21" s="707">
        <v>5</v>
      </c>
      <c r="AB21" s="152"/>
    </row>
    <row r="22" spans="1:32" ht="18" customHeight="1" x14ac:dyDescent="0.25">
      <c r="A22" s="152"/>
      <c r="B22" s="37" t="s">
        <v>73</v>
      </c>
      <c r="C22" s="705"/>
      <c r="D22" s="706"/>
      <c r="E22" s="706"/>
      <c r="F22" s="706"/>
      <c r="G22" s="706"/>
      <c r="H22" s="706"/>
      <c r="I22" s="706"/>
      <c r="J22" s="706">
        <v>20</v>
      </c>
      <c r="K22" s="706">
        <v>20</v>
      </c>
      <c r="L22" s="706"/>
      <c r="M22" s="706"/>
      <c r="N22" s="706"/>
      <c r="O22" s="706"/>
      <c r="P22" s="706"/>
      <c r="Q22" s="706"/>
      <c r="R22" s="706"/>
      <c r="S22" s="706"/>
      <c r="T22" s="706">
        <v>18</v>
      </c>
      <c r="U22" s="706"/>
      <c r="V22" s="706"/>
      <c r="W22" s="706"/>
      <c r="X22" s="792"/>
      <c r="Y22" s="792"/>
      <c r="Z22" s="792"/>
      <c r="AA22" s="707"/>
      <c r="AB22" s="152"/>
    </row>
    <row r="23" spans="1:32" ht="18" customHeight="1" x14ac:dyDescent="0.25">
      <c r="A23" s="152"/>
      <c r="B23" s="32" t="s">
        <v>69</v>
      </c>
      <c r="C23" s="702"/>
      <c r="D23" s="703"/>
      <c r="E23" s="703">
        <v>0</v>
      </c>
      <c r="F23" s="703"/>
      <c r="G23" s="703">
        <v>0</v>
      </c>
      <c r="H23" s="703"/>
      <c r="I23" s="703">
        <v>0</v>
      </c>
      <c r="J23" s="703"/>
      <c r="K23" s="703"/>
      <c r="L23" s="703"/>
      <c r="M23" s="703"/>
      <c r="N23" s="703"/>
      <c r="O23" s="703"/>
      <c r="P23" s="703">
        <v>0</v>
      </c>
      <c r="Q23" s="703"/>
      <c r="R23" s="703"/>
      <c r="S23" s="703"/>
      <c r="T23" s="703"/>
      <c r="U23" s="703"/>
      <c r="V23" s="703"/>
      <c r="W23" s="703"/>
      <c r="X23" s="789"/>
      <c r="Y23" s="789"/>
      <c r="Z23" s="789"/>
      <c r="AA23" s="704"/>
      <c r="AB23" s="152"/>
      <c r="AF23" s="36"/>
    </row>
    <row r="24" spans="1:32" ht="18" customHeight="1" x14ac:dyDescent="0.25">
      <c r="A24" s="152"/>
      <c r="B24" s="37" t="s">
        <v>23</v>
      </c>
      <c r="C24" s="705"/>
      <c r="D24" s="706"/>
      <c r="E24" s="706"/>
      <c r="F24" s="706"/>
      <c r="G24" s="706"/>
      <c r="H24" s="706"/>
      <c r="I24" s="706"/>
      <c r="J24" s="706">
        <v>1</v>
      </c>
      <c r="K24" s="706">
        <v>1</v>
      </c>
      <c r="L24" s="706"/>
      <c r="M24" s="706"/>
      <c r="N24" s="706"/>
      <c r="O24" s="706"/>
      <c r="P24" s="706"/>
      <c r="Q24" s="706"/>
      <c r="R24" s="706"/>
      <c r="S24" s="706"/>
      <c r="T24" s="706">
        <v>1.5</v>
      </c>
      <c r="U24" s="706"/>
      <c r="V24" s="706"/>
      <c r="W24" s="706"/>
      <c r="X24" s="792"/>
      <c r="Y24" s="792"/>
      <c r="Z24" s="792"/>
      <c r="AA24" s="707"/>
      <c r="AB24" s="152"/>
    </row>
    <row r="25" spans="1:32" ht="18" customHeight="1" x14ac:dyDescent="0.25">
      <c r="A25" s="152"/>
      <c r="B25" s="32" t="s">
        <v>27</v>
      </c>
      <c r="C25" s="702"/>
      <c r="D25" s="703"/>
      <c r="E25" s="703"/>
      <c r="F25" s="703"/>
      <c r="G25" s="703"/>
      <c r="H25" s="703"/>
      <c r="I25" s="703"/>
      <c r="J25" s="703"/>
      <c r="K25" s="703"/>
      <c r="L25" s="703"/>
      <c r="M25" s="703"/>
      <c r="N25" s="703"/>
      <c r="O25" s="703"/>
      <c r="P25" s="703"/>
      <c r="Q25" s="703"/>
      <c r="R25" s="703">
        <v>15</v>
      </c>
      <c r="S25" s="703"/>
      <c r="T25" s="703"/>
      <c r="U25" s="703"/>
      <c r="V25" s="703"/>
      <c r="W25" s="703"/>
      <c r="X25" s="789"/>
      <c r="Y25" s="789"/>
      <c r="Z25" s="789"/>
      <c r="AA25" s="704"/>
      <c r="AB25" s="152"/>
      <c r="AF25" s="36"/>
    </row>
    <row r="26" spans="1:32" ht="18" customHeight="1" x14ac:dyDescent="0.25">
      <c r="A26" s="152"/>
      <c r="B26" s="32" t="s">
        <v>64</v>
      </c>
      <c r="C26" s="702">
        <v>0.5</v>
      </c>
      <c r="D26" s="703"/>
      <c r="E26" s="703">
        <v>0.5</v>
      </c>
      <c r="F26" s="703">
        <v>0.7</v>
      </c>
      <c r="G26" s="703">
        <v>0.5</v>
      </c>
      <c r="H26" s="703">
        <v>0.5</v>
      </c>
      <c r="I26" s="703">
        <v>0.5</v>
      </c>
      <c r="J26" s="703">
        <v>0.5</v>
      </c>
      <c r="K26" s="703">
        <v>0.5</v>
      </c>
      <c r="L26" s="703">
        <v>0.5</v>
      </c>
      <c r="M26" s="703">
        <v>0</v>
      </c>
      <c r="N26" s="703">
        <v>0.67</v>
      </c>
      <c r="O26" s="703">
        <v>0.67</v>
      </c>
      <c r="P26" s="703">
        <v>0.5</v>
      </c>
      <c r="Q26" s="703">
        <v>1</v>
      </c>
      <c r="R26" s="703">
        <v>1</v>
      </c>
      <c r="S26" s="703">
        <v>0.61</v>
      </c>
      <c r="T26" s="703">
        <v>0.5</v>
      </c>
      <c r="U26" s="703">
        <v>0.5</v>
      </c>
      <c r="V26" s="703">
        <v>0.5</v>
      </c>
      <c r="W26" s="703">
        <v>0.5</v>
      </c>
      <c r="X26" s="789"/>
      <c r="Y26" s="789"/>
      <c r="Z26" s="789"/>
      <c r="AA26" s="704"/>
      <c r="AB26" s="152"/>
      <c r="AF26" s="36"/>
    </row>
    <row r="27" spans="1:32" ht="18" customHeight="1" x14ac:dyDescent="0.25">
      <c r="A27" s="152"/>
      <c r="B27" s="32" t="s">
        <v>65</v>
      </c>
      <c r="C27" s="702">
        <v>0.1</v>
      </c>
      <c r="D27" s="703"/>
      <c r="E27" s="703">
        <v>0.1</v>
      </c>
      <c r="F27" s="703">
        <v>0.15</v>
      </c>
      <c r="G27" s="703">
        <v>0.1</v>
      </c>
      <c r="H27" s="703">
        <v>0.1</v>
      </c>
      <c r="I27" s="703">
        <v>0.1</v>
      </c>
      <c r="J27" s="703">
        <v>0.1</v>
      </c>
      <c r="K27" s="703">
        <v>0.1</v>
      </c>
      <c r="L27" s="703">
        <v>0.1</v>
      </c>
      <c r="M27" s="703">
        <v>0</v>
      </c>
      <c r="N27" s="703">
        <v>0.13</v>
      </c>
      <c r="O27" s="703">
        <v>0.27</v>
      </c>
      <c r="P27" s="703">
        <v>0.1</v>
      </c>
      <c r="Q27" s="703">
        <v>0.5</v>
      </c>
      <c r="R27" s="703">
        <v>0.5</v>
      </c>
      <c r="S27" s="703">
        <v>0.14000000000000001</v>
      </c>
      <c r="T27" s="703">
        <v>0.1</v>
      </c>
      <c r="U27" s="703">
        <v>0.1</v>
      </c>
      <c r="V27" s="703">
        <v>0.1</v>
      </c>
      <c r="W27" s="703">
        <v>0.1</v>
      </c>
      <c r="X27" s="789"/>
      <c r="Y27" s="789"/>
      <c r="Z27" s="789"/>
      <c r="AA27" s="704"/>
      <c r="AB27" s="152"/>
      <c r="AF27" s="36"/>
    </row>
    <row r="28" spans="1:32" ht="18" customHeight="1" x14ac:dyDescent="0.25">
      <c r="A28" s="152"/>
      <c r="B28" s="32" t="s">
        <v>566</v>
      </c>
      <c r="C28" s="702"/>
      <c r="D28" s="703"/>
      <c r="E28" s="703"/>
      <c r="F28" s="703"/>
      <c r="G28" s="703"/>
      <c r="H28" s="703"/>
      <c r="I28" s="703"/>
      <c r="J28" s="703"/>
      <c r="K28" s="703"/>
      <c r="L28" s="703"/>
      <c r="M28" s="703"/>
      <c r="N28" s="703"/>
      <c r="O28" s="703">
        <v>0.27</v>
      </c>
      <c r="P28" s="703"/>
      <c r="Q28" s="703"/>
      <c r="R28" s="703"/>
      <c r="S28" s="703"/>
      <c r="T28" s="703"/>
      <c r="U28" s="703"/>
      <c r="V28" s="703"/>
      <c r="W28" s="703"/>
      <c r="X28" s="789"/>
      <c r="Y28" s="789"/>
      <c r="Z28" s="789"/>
      <c r="AA28" s="704"/>
      <c r="AB28" s="152"/>
      <c r="AF28" s="36"/>
    </row>
    <row r="29" spans="1:32" ht="18" customHeight="1" x14ac:dyDescent="0.25">
      <c r="A29" s="152"/>
      <c r="B29" s="32" t="s">
        <v>178</v>
      </c>
      <c r="C29" s="702"/>
      <c r="D29" s="703"/>
      <c r="E29" s="703">
        <v>0</v>
      </c>
      <c r="F29" s="703"/>
      <c r="G29" s="703">
        <v>0</v>
      </c>
      <c r="H29" s="703"/>
      <c r="I29" s="703">
        <v>0</v>
      </c>
      <c r="J29" s="703"/>
      <c r="K29" s="703"/>
      <c r="L29" s="703"/>
      <c r="M29" s="703"/>
      <c r="N29" s="703">
        <v>1.33</v>
      </c>
      <c r="O29" s="703"/>
      <c r="P29" s="703">
        <v>2</v>
      </c>
      <c r="Q29" s="703">
        <v>7.5</v>
      </c>
      <c r="R29" s="703">
        <v>7.5</v>
      </c>
      <c r="S29" s="703"/>
      <c r="T29" s="703"/>
      <c r="U29" s="703">
        <v>4</v>
      </c>
      <c r="V29" s="703">
        <v>6</v>
      </c>
      <c r="W29" s="703"/>
      <c r="X29" s="789"/>
      <c r="Y29" s="789"/>
      <c r="Z29" s="789"/>
      <c r="AA29" s="704"/>
      <c r="AB29" s="152"/>
      <c r="AF29" s="36"/>
    </row>
    <row r="30" spans="1:32" ht="18" customHeight="1" x14ac:dyDescent="0.25">
      <c r="A30" s="152"/>
      <c r="B30" s="32" t="s">
        <v>14</v>
      </c>
      <c r="C30" s="702"/>
      <c r="D30" s="703"/>
      <c r="E30" s="703"/>
      <c r="F30" s="703">
        <v>5</v>
      </c>
      <c r="G30" s="703">
        <v>5</v>
      </c>
      <c r="H30" s="703">
        <v>8</v>
      </c>
      <c r="I30" s="703"/>
      <c r="J30" s="703"/>
      <c r="K30" s="703"/>
      <c r="L30" s="703"/>
      <c r="M30" s="703"/>
      <c r="N30" s="703"/>
      <c r="O30" s="703">
        <v>13.33</v>
      </c>
      <c r="P30" s="703">
        <v>4</v>
      </c>
      <c r="Q30" s="703"/>
      <c r="R30" s="703"/>
      <c r="S30" s="703"/>
      <c r="T30" s="703">
        <v>4</v>
      </c>
      <c r="U30" s="703">
        <v>2</v>
      </c>
      <c r="V30" s="703">
        <v>3</v>
      </c>
      <c r="W30" s="703">
        <v>22</v>
      </c>
      <c r="X30" s="789"/>
      <c r="Y30" s="789">
        <v>7</v>
      </c>
      <c r="Z30" s="789"/>
      <c r="AA30" s="704"/>
      <c r="AB30" s="152"/>
      <c r="AF30" s="36"/>
    </row>
    <row r="31" spans="1:32" ht="18" customHeight="1" x14ac:dyDescent="0.25">
      <c r="A31" s="152"/>
      <c r="B31" s="32" t="s">
        <v>67</v>
      </c>
      <c r="C31" s="702"/>
      <c r="D31" s="703"/>
      <c r="E31" s="703">
        <v>0</v>
      </c>
      <c r="F31" s="703"/>
      <c r="G31" s="703">
        <v>0</v>
      </c>
      <c r="H31" s="703"/>
      <c r="I31" s="703">
        <v>0</v>
      </c>
      <c r="J31" s="703"/>
      <c r="K31" s="703"/>
      <c r="L31" s="703"/>
      <c r="M31" s="703"/>
      <c r="N31" s="703"/>
      <c r="O31" s="703">
        <v>6.67</v>
      </c>
      <c r="P31" s="703">
        <v>4</v>
      </c>
      <c r="Q31" s="703"/>
      <c r="R31" s="703"/>
      <c r="S31" s="703"/>
      <c r="T31" s="703"/>
      <c r="U31" s="703"/>
      <c r="V31" s="703"/>
      <c r="W31" s="703">
        <v>11</v>
      </c>
      <c r="X31" s="789"/>
      <c r="Y31" s="789">
        <v>4</v>
      </c>
      <c r="Z31" s="789"/>
      <c r="AA31" s="704"/>
      <c r="AB31" s="152"/>
      <c r="AF31" s="36"/>
    </row>
    <row r="32" spans="1:32" ht="18" customHeight="1" x14ac:dyDescent="0.25">
      <c r="A32" s="152"/>
      <c r="B32" s="32" t="s">
        <v>562</v>
      </c>
      <c r="C32" s="702"/>
      <c r="D32" s="703"/>
      <c r="E32" s="703">
        <v>0</v>
      </c>
      <c r="F32" s="703"/>
      <c r="G32" s="703">
        <v>0</v>
      </c>
      <c r="H32" s="703"/>
      <c r="I32" s="703">
        <v>0</v>
      </c>
      <c r="J32" s="703"/>
      <c r="K32" s="703"/>
      <c r="L32" s="703"/>
      <c r="M32" s="703"/>
      <c r="N32" s="703"/>
      <c r="O32" s="703"/>
      <c r="P32" s="703">
        <v>4</v>
      </c>
      <c r="Q32" s="703"/>
      <c r="R32" s="703"/>
      <c r="S32" s="703"/>
      <c r="T32" s="703"/>
      <c r="U32" s="703"/>
      <c r="V32" s="703"/>
      <c r="W32" s="703">
        <v>22</v>
      </c>
      <c r="X32" s="789"/>
      <c r="Y32" s="789">
        <v>4</v>
      </c>
      <c r="Z32" s="789"/>
      <c r="AA32" s="704"/>
      <c r="AB32" s="152"/>
      <c r="AF32" s="36"/>
    </row>
    <row r="33" spans="1:32" ht="18" customHeight="1" x14ac:dyDescent="0.25">
      <c r="A33" s="152"/>
      <c r="B33" s="32" t="s">
        <v>251</v>
      </c>
      <c r="C33" s="702"/>
      <c r="D33" s="703"/>
      <c r="E33" s="703"/>
      <c r="F33" s="703"/>
      <c r="G33" s="703"/>
      <c r="H33" s="703"/>
      <c r="I33" s="703"/>
      <c r="J33" s="703"/>
      <c r="K33" s="703"/>
      <c r="L33" s="703"/>
      <c r="M33" s="703"/>
      <c r="N33" s="703"/>
      <c r="O33" s="703"/>
      <c r="P33" s="703"/>
      <c r="Q33" s="703"/>
      <c r="R33" s="703"/>
      <c r="S33" s="703"/>
      <c r="T33" s="703"/>
      <c r="U33" s="703"/>
      <c r="V33" s="703"/>
      <c r="W33" s="703"/>
      <c r="X33" s="789">
        <v>1</v>
      </c>
      <c r="Y33" s="789"/>
      <c r="Z33" s="789"/>
      <c r="AA33" s="704"/>
      <c r="AB33" s="152"/>
      <c r="AF33" s="36"/>
    </row>
    <row r="34" spans="1:32" ht="18" customHeight="1" x14ac:dyDescent="0.25">
      <c r="A34" s="152"/>
      <c r="B34" s="37" t="s">
        <v>164</v>
      </c>
      <c r="C34" s="705">
        <v>0.05</v>
      </c>
      <c r="D34" s="706"/>
      <c r="E34" s="706">
        <v>0.05</v>
      </c>
      <c r="F34" s="706">
        <v>6.6666666666666666E-2</v>
      </c>
      <c r="G34" s="706">
        <v>0.05</v>
      </c>
      <c r="H34" s="706">
        <v>0.05</v>
      </c>
      <c r="I34" s="706">
        <v>0.05</v>
      </c>
      <c r="J34" s="706">
        <v>0.05</v>
      </c>
      <c r="K34" s="706">
        <v>0.05</v>
      </c>
      <c r="L34" s="706"/>
      <c r="M34" s="706"/>
      <c r="N34" s="706">
        <v>7.0000000000000007E-2</v>
      </c>
      <c r="O34" s="706">
        <v>7.0000000000000007E-2</v>
      </c>
      <c r="P34" s="706">
        <v>0.05</v>
      </c>
      <c r="Q34" s="706">
        <v>0.05</v>
      </c>
      <c r="R34" s="706"/>
      <c r="S34" s="706">
        <v>0.06</v>
      </c>
      <c r="T34" s="706">
        <v>0.05</v>
      </c>
      <c r="U34" s="706">
        <v>0.05</v>
      </c>
      <c r="V34" s="706">
        <v>0.05</v>
      </c>
      <c r="W34" s="706"/>
      <c r="X34" s="792"/>
      <c r="Y34" s="792"/>
      <c r="Z34" s="792"/>
      <c r="AA34" s="707"/>
      <c r="AB34" s="152"/>
    </row>
    <row r="35" spans="1:32" ht="18" customHeight="1" x14ac:dyDescent="0.25">
      <c r="A35" s="152"/>
      <c r="B35" s="37" t="s">
        <v>161</v>
      </c>
      <c r="C35" s="705">
        <v>0.15</v>
      </c>
      <c r="D35" s="706"/>
      <c r="E35" s="706">
        <v>0.15</v>
      </c>
      <c r="F35" s="706">
        <v>0.2</v>
      </c>
      <c r="G35" s="706">
        <v>0.15</v>
      </c>
      <c r="H35" s="706">
        <v>0.15</v>
      </c>
      <c r="I35" s="706">
        <v>0.15</v>
      </c>
      <c r="J35" s="706">
        <v>0.15</v>
      </c>
      <c r="K35" s="706">
        <v>0.15</v>
      </c>
      <c r="L35" s="706">
        <v>0.5</v>
      </c>
      <c r="M35" s="706"/>
      <c r="N35" s="706">
        <v>0.2</v>
      </c>
      <c r="O35" s="706">
        <v>0.2</v>
      </c>
      <c r="P35" s="706">
        <v>0.15</v>
      </c>
      <c r="Q35" s="706">
        <v>0.15</v>
      </c>
      <c r="R35" s="706"/>
      <c r="S35" s="706">
        <v>0.18</v>
      </c>
      <c r="T35" s="706">
        <v>0.15</v>
      </c>
      <c r="U35" s="706">
        <v>0.15</v>
      </c>
      <c r="V35" s="706">
        <v>0.15</v>
      </c>
      <c r="W35" s="706"/>
      <c r="X35" s="792"/>
      <c r="Y35" s="792"/>
      <c r="Z35" s="792"/>
      <c r="AA35" s="707"/>
      <c r="AB35" s="152"/>
    </row>
    <row r="36" spans="1:32" ht="18" customHeight="1" x14ac:dyDescent="0.25">
      <c r="A36" s="152"/>
      <c r="B36" s="32" t="s">
        <v>155</v>
      </c>
      <c r="C36" s="702"/>
      <c r="D36" s="703"/>
      <c r="E36" s="703"/>
      <c r="F36" s="703"/>
      <c r="G36" s="703"/>
      <c r="H36" s="703"/>
      <c r="I36" s="703"/>
      <c r="J36" s="703">
        <v>1</v>
      </c>
      <c r="K36" s="703">
        <v>1</v>
      </c>
      <c r="L36" s="703"/>
      <c r="M36" s="703"/>
      <c r="N36" s="703"/>
      <c r="O36" s="703"/>
      <c r="P36" s="703"/>
      <c r="Q36" s="703"/>
      <c r="R36" s="703"/>
      <c r="S36" s="703"/>
      <c r="T36" s="703"/>
      <c r="U36" s="703"/>
      <c r="V36" s="703"/>
      <c r="W36" s="703"/>
      <c r="X36" s="789"/>
      <c r="Y36" s="789"/>
      <c r="Z36" s="789"/>
      <c r="AA36" s="704"/>
      <c r="AB36" s="152"/>
      <c r="AF36" s="36"/>
    </row>
    <row r="37" spans="1:32" ht="18" customHeight="1" x14ac:dyDescent="0.25">
      <c r="A37" s="152"/>
      <c r="B37" s="37" t="s">
        <v>83</v>
      </c>
      <c r="C37" s="705"/>
      <c r="D37" s="706"/>
      <c r="E37" s="706"/>
      <c r="F37" s="706"/>
      <c r="G37" s="706"/>
      <c r="H37" s="706"/>
      <c r="I37" s="706"/>
      <c r="J37" s="706"/>
      <c r="K37" s="706"/>
      <c r="L37" s="706"/>
      <c r="M37" s="706"/>
      <c r="N37" s="706"/>
      <c r="O37" s="706"/>
      <c r="P37" s="706"/>
      <c r="Q37" s="706"/>
      <c r="R37" s="706"/>
      <c r="S37" s="706"/>
      <c r="T37" s="706">
        <v>0.25</v>
      </c>
      <c r="U37" s="706"/>
      <c r="V37" s="706"/>
      <c r="W37" s="706"/>
      <c r="X37" s="792"/>
      <c r="Y37" s="792"/>
      <c r="Z37" s="792"/>
      <c r="AA37" s="707"/>
      <c r="AB37" s="152"/>
    </row>
    <row r="38" spans="1:32" ht="18" customHeight="1" x14ac:dyDescent="0.25">
      <c r="A38" s="152"/>
      <c r="B38" s="37" t="s">
        <v>219</v>
      </c>
      <c r="C38" s="705"/>
      <c r="D38" s="706"/>
      <c r="E38" s="706"/>
      <c r="F38" s="706"/>
      <c r="G38" s="706"/>
      <c r="H38" s="706"/>
      <c r="I38" s="706"/>
      <c r="J38" s="706"/>
      <c r="K38" s="706"/>
      <c r="L38" s="706"/>
      <c r="M38" s="706"/>
      <c r="N38" s="706"/>
      <c r="O38" s="706">
        <v>0.8</v>
      </c>
      <c r="P38" s="706">
        <v>0.6</v>
      </c>
      <c r="Q38" s="706"/>
      <c r="R38" s="706"/>
      <c r="S38" s="706"/>
      <c r="T38" s="706"/>
      <c r="U38" s="706"/>
      <c r="V38" s="706"/>
      <c r="W38" s="706"/>
      <c r="X38" s="792"/>
      <c r="Y38" s="792"/>
      <c r="Z38" s="792"/>
      <c r="AA38" s="707"/>
      <c r="AB38" s="152"/>
    </row>
    <row r="39" spans="1:32" ht="18" customHeight="1" x14ac:dyDescent="0.25">
      <c r="A39" s="152"/>
      <c r="B39" s="37" t="s">
        <v>162</v>
      </c>
      <c r="C39" s="705"/>
      <c r="D39" s="706"/>
      <c r="E39" s="706"/>
      <c r="F39" s="706"/>
      <c r="G39" s="706"/>
      <c r="H39" s="706"/>
      <c r="I39" s="706"/>
      <c r="J39" s="706"/>
      <c r="K39" s="706"/>
      <c r="L39" s="706"/>
      <c r="M39" s="706"/>
      <c r="N39" s="706"/>
      <c r="O39" s="706">
        <v>1.33</v>
      </c>
      <c r="P39" s="706">
        <v>0.5</v>
      </c>
      <c r="Q39" s="706"/>
      <c r="R39" s="706"/>
      <c r="S39" s="706"/>
      <c r="T39" s="706"/>
      <c r="U39" s="706"/>
      <c r="V39" s="706"/>
      <c r="W39" s="706"/>
      <c r="X39" s="792"/>
      <c r="Y39" s="792">
        <v>0.6</v>
      </c>
      <c r="Z39" s="792"/>
      <c r="AA39" s="707"/>
      <c r="AB39" s="152"/>
    </row>
    <row r="40" spans="1:32" ht="18" customHeight="1" x14ac:dyDescent="0.25">
      <c r="A40" s="152"/>
      <c r="B40" s="37" t="s">
        <v>486</v>
      </c>
      <c r="C40" s="705"/>
      <c r="D40" s="706"/>
      <c r="E40" s="706"/>
      <c r="F40" s="706"/>
      <c r="G40" s="706"/>
      <c r="H40" s="706"/>
      <c r="I40" s="706"/>
      <c r="J40" s="706"/>
      <c r="K40" s="706"/>
      <c r="L40" s="706"/>
      <c r="M40" s="706"/>
      <c r="N40" s="706"/>
      <c r="O40" s="706"/>
      <c r="P40" s="706"/>
      <c r="Q40" s="706"/>
      <c r="R40" s="706"/>
      <c r="S40" s="706"/>
      <c r="T40" s="706"/>
      <c r="U40" s="706"/>
      <c r="V40" s="706"/>
      <c r="W40" s="706"/>
      <c r="X40" s="792"/>
      <c r="Y40" s="792"/>
      <c r="Z40" s="792"/>
      <c r="AA40" s="707"/>
      <c r="AB40" s="152"/>
    </row>
    <row r="41" spans="1:32" ht="18" customHeight="1" x14ac:dyDescent="0.25">
      <c r="A41" s="152"/>
      <c r="B41" s="37" t="s">
        <v>341</v>
      </c>
      <c r="C41" s="705"/>
      <c r="D41" s="706"/>
      <c r="E41" s="706"/>
      <c r="F41" s="706"/>
      <c r="G41" s="706"/>
      <c r="H41" s="706"/>
      <c r="I41" s="706"/>
      <c r="J41" s="706"/>
      <c r="K41" s="706"/>
      <c r="L41" s="706"/>
      <c r="M41" s="706"/>
      <c r="N41" s="706"/>
      <c r="O41" s="706"/>
      <c r="P41" s="706"/>
      <c r="Q41" s="706"/>
      <c r="R41" s="706"/>
      <c r="S41" s="706"/>
      <c r="T41" s="706"/>
      <c r="U41" s="706"/>
      <c r="V41" s="706"/>
      <c r="W41" s="706"/>
      <c r="X41" s="792"/>
      <c r="Y41" s="792"/>
      <c r="Z41" s="792"/>
      <c r="AA41" s="707"/>
      <c r="AB41" s="152"/>
    </row>
    <row r="42" spans="1:32" ht="18" customHeight="1" x14ac:dyDescent="0.25">
      <c r="A42" s="152"/>
      <c r="B42" s="37" t="s">
        <v>374</v>
      </c>
      <c r="C42" s="705"/>
      <c r="D42" s="706"/>
      <c r="E42" s="706"/>
      <c r="F42" s="706"/>
      <c r="G42" s="706"/>
      <c r="H42" s="706"/>
      <c r="I42" s="706"/>
      <c r="J42" s="706"/>
      <c r="K42" s="706"/>
      <c r="L42" s="706">
        <v>5</v>
      </c>
      <c r="M42" s="706">
        <v>5</v>
      </c>
      <c r="N42" s="706"/>
      <c r="O42" s="706"/>
      <c r="P42" s="706"/>
      <c r="Q42" s="706">
        <v>15</v>
      </c>
      <c r="R42" s="706">
        <v>15</v>
      </c>
      <c r="S42" s="706"/>
      <c r="T42" s="706"/>
      <c r="U42" s="706">
        <v>2.5</v>
      </c>
      <c r="V42" s="706">
        <v>2.5</v>
      </c>
      <c r="W42" s="706"/>
      <c r="X42" s="792"/>
      <c r="Y42" s="792"/>
      <c r="Z42" s="792"/>
      <c r="AA42" s="707"/>
      <c r="AB42" s="152"/>
    </row>
    <row r="43" spans="1:32" ht="18" customHeight="1" x14ac:dyDescent="0.25">
      <c r="A43" s="152"/>
      <c r="B43" s="37" t="s">
        <v>513</v>
      </c>
      <c r="C43" s="705"/>
      <c r="D43" s="706"/>
      <c r="E43" s="706"/>
      <c r="F43" s="706"/>
      <c r="G43" s="706"/>
      <c r="H43" s="706"/>
      <c r="I43" s="706"/>
      <c r="J43" s="706"/>
      <c r="K43" s="706"/>
      <c r="L43" s="706"/>
      <c r="M43" s="706"/>
      <c r="N43" s="706"/>
      <c r="O43" s="706"/>
      <c r="P43" s="706"/>
      <c r="Q43" s="706"/>
      <c r="R43" s="706"/>
      <c r="S43" s="706"/>
      <c r="T43" s="706"/>
      <c r="U43" s="706"/>
      <c r="V43" s="706"/>
      <c r="W43" s="706"/>
      <c r="X43" s="792"/>
      <c r="Y43" s="792"/>
      <c r="Z43" s="792"/>
      <c r="AA43" s="707"/>
      <c r="AB43" s="152"/>
    </row>
    <row r="44" spans="1:32" ht="18" customHeight="1" x14ac:dyDescent="0.25">
      <c r="A44" s="152"/>
      <c r="B44" s="37" t="s">
        <v>82</v>
      </c>
      <c r="C44" s="705"/>
      <c r="D44" s="706"/>
      <c r="E44" s="706"/>
      <c r="F44" s="706"/>
      <c r="G44" s="706"/>
      <c r="H44" s="706"/>
      <c r="I44" s="706"/>
      <c r="J44" s="706"/>
      <c r="K44" s="706"/>
      <c r="L44" s="706"/>
      <c r="M44" s="706"/>
      <c r="N44" s="706"/>
      <c r="O44" s="706"/>
      <c r="P44" s="706"/>
      <c r="Q44" s="706"/>
      <c r="R44" s="706"/>
      <c r="S44" s="706"/>
      <c r="T44" s="706"/>
      <c r="U44" s="706"/>
      <c r="V44" s="706"/>
      <c r="W44" s="706"/>
      <c r="X44" s="792"/>
      <c r="Y44" s="792"/>
      <c r="Z44" s="792"/>
      <c r="AA44" s="707"/>
      <c r="AB44" s="152"/>
    </row>
    <row r="45" spans="1:32" ht="18" customHeight="1" x14ac:dyDescent="0.25">
      <c r="A45" s="152"/>
      <c r="B45" s="37" t="s">
        <v>471</v>
      </c>
      <c r="C45" s="705"/>
      <c r="D45" s="706"/>
      <c r="E45" s="706"/>
      <c r="F45" s="706"/>
      <c r="G45" s="706"/>
      <c r="H45" s="706"/>
      <c r="I45" s="706">
        <v>1</v>
      </c>
      <c r="J45" s="706">
        <v>1</v>
      </c>
      <c r="K45" s="706">
        <v>1</v>
      </c>
      <c r="L45" s="706">
        <v>1</v>
      </c>
      <c r="M45" s="706">
        <v>1</v>
      </c>
      <c r="N45" s="706"/>
      <c r="O45" s="706"/>
      <c r="P45" s="706">
        <v>1</v>
      </c>
      <c r="Q45" s="706"/>
      <c r="R45" s="706"/>
      <c r="S45" s="706"/>
      <c r="T45" s="706"/>
      <c r="U45" s="706"/>
      <c r="V45" s="706"/>
      <c r="W45" s="706"/>
      <c r="X45" s="792"/>
      <c r="Y45" s="792"/>
      <c r="Z45" s="792"/>
      <c r="AA45" s="707">
        <v>1</v>
      </c>
      <c r="AB45" s="152"/>
    </row>
    <row r="46" spans="1:32" ht="18" customHeight="1" x14ac:dyDescent="0.25">
      <c r="A46" s="152"/>
      <c r="B46" s="37" t="s">
        <v>189</v>
      </c>
      <c r="C46" s="705"/>
      <c r="D46" s="706"/>
      <c r="E46" s="706"/>
      <c r="F46" s="706"/>
      <c r="G46" s="706"/>
      <c r="H46" s="706"/>
      <c r="I46" s="706"/>
      <c r="J46" s="706"/>
      <c r="K46" s="706"/>
      <c r="L46" s="706"/>
      <c r="M46" s="706"/>
      <c r="N46" s="706"/>
      <c r="O46" s="706"/>
      <c r="P46" s="706"/>
      <c r="Q46" s="706"/>
      <c r="R46" s="706"/>
      <c r="S46" s="706"/>
      <c r="T46" s="706"/>
      <c r="U46" s="706"/>
      <c r="V46" s="706"/>
      <c r="W46" s="706">
        <v>1</v>
      </c>
      <c r="X46" s="792"/>
      <c r="Y46" s="792"/>
      <c r="Z46" s="792"/>
      <c r="AA46" s="707"/>
      <c r="AB46" s="152"/>
    </row>
    <row r="47" spans="1:32" ht="18" customHeight="1" x14ac:dyDescent="0.25">
      <c r="A47" s="152"/>
      <c r="B47" s="37" t="s">
        <v>469</v>
      </c>
      <c r="C47" s="711"/>
      <c r="D47" s="712"/>
      <c r="E47" s="712"/>
      <c r="F47" s="712"/>
      <c r="G47" s="712"/>
      <c r="H47" s="712">
        <v>1</v>
      </c>
      <c r="I47" s="712"/>
      <c r="J47" s="712"/>
      <c r="K47" s="712"/>
      <c r="L47" s="712"/>
      <c r="M47" s="712"/>
      <c r="N47" s="712"/>
      <c r="O47" s="712"/>
      <c r="P47" s="712">
        <v>1</v>
      </c>
      <c r="Q47" s="712"/>
      <c r="R47" s="712"/>
      <c r="S47" s="712"/>
      <c r="T47" s="712"/>
      <c r="U47" s="712"/>
      <c r="V47" s="712"/>
      <c r="W47" s="712"/>
      <c r="X47" s="793"/>
      <c r="Y47" s="793"/>
      <c r="Z47" s="793"/>
      <c r="AA47" s="713"/>
      <c r="AB47" s="152"/>
    </row>
    <row r="48" spans="1:32" ht="18" customHeight="1" thickBot="1" x14ac:dyDescent="0.3">
      <c r="A48" s="152"/>
      <c r="B48" s="598" t="s">
        <v>470</v>
      </c>
      <c r="C48" s="714"/>
      <c r="D48" s="715"/>
      <c r="E48" s="715">
        <v>1</v>
      </c>
      <c r="F48" s="715"/>
      <c r="G48" s="715"/>
      <c r="H48" s="715"/>
      <c r="I48" s="715"/>
      <c r="J48" s="715"/>
      <c r="K48" s="715"/>
      <c r="L48" s="715"/>
      <c r="M48" s="715"/>
      <c r="N48" s="715"/>
      <c r="O48" s="715"/>
      <c r="P48" s="715"/>
      <c r="Q48" s="715"/>
      <c r="R48" s="715"/>
      <c r="S48" s="715"/>
      <c r="T48" s="715"/>
      <c r="U48" s="715"/>
      <c r="V48" s="715"/>
      <c r="W48" s="715"/>
      <c r="X48" s="794"/>
      <c r="Y48" s="794"/>
      <c r="Z48" s="794"/>
      <c r="AA48" s="716"/>
      <c r="AB48" s="152"/>
    </row>
    <row r="49" spans="1:32" ht="18.75" thickBot="1" x14ac:dyDescent="0.3">
      <c r="A49" s="152"/>
      <c r="B49" s="40"/>
      <c r="C49" s="40"/>
      <c r="D49" s="40"/>
      <c r="E49" s="40"/>
      <c r="J49" s="2"/>
      <c r="P49" s="1830" t="s">
        <v>231</v>
      </c>
      <c r="Q49" s="1831"/>
      <c r="R49" s="1832" t="s">
        <v>796</v>
      </c>
      <c r="S49" s="1833"/>
      <c r="T49" s="1833"/>
      <c r="U49" s="1833"/>
      <c r="V49" s="1833"/>
      <c r="W49" s="1833"/>
      <c r="X49" s="1833"/>
      <c r="Y49" s="1833"/>
      <c r="Z49" s="1833"/>
      <c r="AA49" s="1834"/>
      <c r="AB49" s="152"/>
    </row>
    <row r="50" spans="1:32" ht="15" customHeight="1" thickBot="1" x14ac:dyDescent="0.25">
      <c r="A50" s="152"/>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row>
    <row r="51" spans="1:32" ht="66" customHeight="1" thickBot="1" x14ac:dyDescent="0.25">
      <c r="A51" s="152"/>
      <c r="B51" s="1221">
        <f ca="1">B2</f>
        <v>46122.74738414352</v>
      </c>
      <c r="C51" s="541" t="s">
        <v>512</v>
      </c>
      <c r="D51" s="541" t="s">
        <v>528</v>
      </c>
      <c r="E51" s="541" t="s">
        <v>347</v>
      </c>
      <c r="F51" s="541" t="s">
        <v>89</v>
      </c>
      <c r="G51" s="541" t="s">
        <v>533</v>
      </c>
      <c r="H51" s="541" t="s">
        <v>514</v>
      </c>
      <c r="I51" s="1218" t="s">
        <v>700</v>
      </c>
      <c r="J51" s="541" t="s">
        <v>18</v>
      </c>
      <c r="K51" s="541"/>
      <c r="L51" s="541"/>
      <c r="M51" s="541"/>
      <c r="N51" s="541"/>
      <c r="O51" s="541"/>
      <c r="P51" s="541"/>
      <c r="Q51" s="541"/>
      <c r="R51" s="541"/>
      <c r="S51" s="541"/>
      <c r="T51" s="541"/>
      <c r="U51" s="541"/>
      <c r="V51" s="541"/>
      <c r="W51" s="541"/>
      <c r="X51" s="541"/>
      <c r="Y51" s="541"/>
      <c r="Z51" s="541"/>
      <c r="AA51" s="541"/>
      <c r="AB51" s="152"/>
    </row>
    <row r="52" spans="1:32" ht="23.1" customHeight="1" thickBot="1" x14ac:dyDescent="0.25">
      <c r="A52" s="152"/>
      <c r="B52" s="223" t="s">
        <v>154</v>
      </c>
      <c r="C52" s="1208"/>
      <c r="D52" s="1209"/>
      <c r="E52" s="1210"/>
      <c r="F52" s="1211"/>
      <c r="G52" s="1212"/>
      <c r="H52" s="1209"/>
      <c r="I52" s="1209"/>
      <c r="J52" s="1208"/>
      <c r="K52" s="1209"/>
      <c r="L52" s="1209"/>
      <c r="M52" s="1213"/>
      <c r="N52" s="1213"/>
      <c r="O52" s="1209"/>
      <c r="P52" s="1212"/>
      <c r="Q52" s="1209"/>
      <c r="R52" s="1209"/>
      <c r="S52" s="1211"/>
      <c r="T52" s="1214"/>
      <c r="U52" s="1215"/>
      <c r="V52" s="1215"/>
      <c r="W52" s="1215"/>
      <c r="X52" s="1215"/>
      <c r="Y52" s="1215"/>
      <c r="Z52" s="1215"/>
      <c r="AA52" s="1215"/>
      <c r="AB52" s="152"/>
    </row>
    <row r="53" spans="1:32" ht="18" customHeight="1" x14ac:dyDescent="0.25">
      <c r="A53" s="152"/>
      <c r="B53" s="288" t="s">
        <v>681</v>
      </c>
      <c r="C53" s="760">
        <v>15</v>
      </c>
      <c r="D53" s="761">
        <v>13</v>
      </c>
      <c r="E53" s="761">
        <v>25.71</v>
      </c>
      <c r="F53" s="761">
        <v>10</v>
      </c>
      <c r="G53" s="761">
        <v>8</v>
      </c>
      <c r="H53" s="761">
        <v>15</v>
      </c>
      <c r="I53" s="761">
        <v>15</v>
      </c>
      <c r="J53" s="761">
        <v>15</v>
      </c>
      <c r="K53" s="761"/>
      <c r="L53" s="761"/>
      <c r="M53" s="761"/>
      <c r="N53" s="761"/>
      <c r="O53" s="761"/>
      <c r="P53" s="761"/>
      <c r="Q53" s="761"/>
      <c r="R53" s="761"/>
      <c r="S53" s="761"/>
      <c r="T53" s="761"/>
      <c r="U53" s="761"/>
      <c r="V53" s="761"/>
      <c r="W53" s="761"/>
      <c r="X53" s="788"/>
      <c r="Y53" s="806"/>
      <c r="Z53" s="806"/>
      <c r="AA53" s="795"/>
      <c r="AB53" s="152"/>
      <c r="AF53" s="36"/>
    </row>
    <row r="54" spans="1:32" ht="18" customHeight="1" x14ac:dyDescent="0.25">
      <c r="A54" s="152"/>
      <c r="B54" s="288" t="s">
        <v>488</v>
      </c>
      <c r="C54" s="760"/>
      <c r="D54" s="761"/>
      <c r="E54" s="761"/>
      <c r="F54" s="761"/>
      <c r="G54" s="761"/>
      <c r="H54" s="761"/>
      <c r="I54" s="761"/>
      <c r="J54" s="761"/>
      <c r="K54" s="761"/>
      <c r="L54" s="761"/>
      <c r="M54" s="761"/>
      <c r="N54" s="761"/>
      <c r="O54" s="761"/>
      <c r="P54" s="761"/>
      <c r="Q54" s="761"/>
      <c r="R54" s="761"/>
      <c r="S54" s="761"/>
      <c r="T54" s="761"/>
      <c r="U54" s="761"/>
      <c r="V54" s="761"/>
      <c r="W54" s="761"/>
      <c r="X54" s="788"/>
      <c r="Y54" s="788"/>
      <c r="Z54" s="788"/>
      <c r="AA54" s="1217"/>
      <c r="AB54" s="152"/>
      <c r="AF54" s="36"/>
    </row>
    <row r="55" spans="1:32" ht="18" customHeight="1" x14ac:dyDescent="0.25">
      <c r="A55" s="152"/>
      <c r="B55" s="288" t="s">
        <v>682</v>
      </c>
      <c r="C55" s="760"/>
      <c r="D55" s="761"/>
      <c r="E55" s="761"/>
      <c r="F55" s="761"/>
      <c r="G55" s="761"/>
      <c r="H55" s="761"/>
      <c r="I55" s="761"/>
      <c r="J55" s="761"/>
      <c r="K55" s="761"/>
      <c r="L55" s="761"/>
      <c r="M55" s="761"/>
      <c r="N55" s="761"/>
      <c r="O55" s="761"/>
      <c r="P55" s="761"/>
      <c r="Q55" s="761"/>
      <c r="R55" s="761"/>
      <c r="S55" s="761"/>
      <c r="T55" s="761"/>
      <c r="U55" s="761"/>
      <c r="V55" s="761"/>
      <c r="W55" s="761"/>
      <c r="X55" s="788"/>
      <c r="Y55" s="788"/>
      <c r="Z55" s="788"/>
      <c r="AA55" s="1217"/>
      <c r="AB55" s="152"/>
      <c r="AF55" s="36"/>
    </row>
    <row r="56" spans="1:32" ht="18" customHeight="1" x14ac:dyDescent="0.25">
      <c r="A56" s="152"/>
      <c r="B56" s="288" t="s">
        <v>491</v>
      </c>
      <c r="C56" s="760"/>
      <c r="D56" s="761"/>
      <c r="E56" s="761"/>
      <c r="F56" s="761"/>
      <c r="G56" s="761"/>
      <c r="H56" s="761"/>
      <c r="I56" s="761"/>
      <c r="J56" s="761"/>
      <c r="K56" s="761"/>
      <c r="L56" s="761"/>
      <c r="M56" s="761"/>
      <c r="N56" s="761"/>
      <c r="O56" s="761"/>
      <c r="P56" s="761"/>
      <c r="Q56" s="761"/>
      <c r="R56" s="761"/>
      <c r="S56" s="761"/>
      <c r="T56" s="761"/>
      <c r="U56" s="761"/>
      <c r="V56" s="761"/>
      <c r="W56" s="761"/>
      <c r="X56" s="788"/>
      <c r="Y56" s="788"/>
      <c r="Z56" s="788"/>
      <c r="AA56" s="1217"/>
      <c r="AB56" s="152"/>
      <c r="AF56" s="36"/>
    </row>
    <row r="57" spans="1:32" ht="18" customHeight="1" x14ac:dyDescent="0.25">
      <c r="A57" s="152"/>
      <c r="B57" s="288" t="s">
        <v>249</v>
      </c>
      <c r="C57" s="760"/>
      <c r="D57" s="761"/>
      <c r="E57" s="761">
        <v>0</v>
      </c>
      <c r="F57" s="761"/>
      <c r="G57" s="761"/>
      <c r="H57" s="761"/>
      <c r="I57" s="761"/>
      <c r="J57" s="761">
        <v>6</v>
      </c>
      <c r="K57" s="761"/>
      <c r="L57" s="761"/>
      <c r="M57" s="761"/>
      <c r="N57" s="761"/>
      <c r="O57" s="761"/>
      <c r="P57" s="761"/>
      <c r="Q57" s="761"/>
      <c r="R57" s="761"/>
      <c r="S57" s="761"/>
      <c r="T57" s="761"/>
      <c r="U57" s="761"/>
      <c r="V57" s="761"/>
      <c r="W57" s="761"/>
      <c r="X57" s="788"/>
      <c r="Y57" s="788"/>
      <c r="Z57" s="788"/>
      <c r="AA57" s="1217"/>
      <c r="AB57" s="152"/>
      <c r="AF57" s="36"/>
    </row>
    <row r="58" spans="1:32" ht="18" customHeight="1" x14ac:dyDescent="0.25">
      <c r="A58" s="152"/>
      <c r="B58" s="288" t="s">
        <v>248</v>
      </c>
      <c r="C58" s="760"/>
      <c r="D58" s="761"/>
      <c r="E58" s="761"/>
      <c r="F58" s="761"/>
      <c r="G58" s="761"/>
      <c r="H58" s="761"/>
      <c r="I58" s="761"/>
      <c r="J58" s="761"/>
      <c r="K58" s="761"/>
      <c r="L58" s="761"/>
      <c r="M58" s="761"/>
      <c r="N58" s="761"/>
      <c r="O58" s="761"/>
      <c r="P58" s="761"/>
      <c r="Q58" s="761"/>
      <c r="R58" s="761"/>
      <c r="S58" s="761"/>
      <c r="T58" s="761"/>
      <c r="U58" s="761"/>
      <c r="V58" s="761"/>
      <c r="W58" s="761"/>
      <c r="X58" s="788"/>
      <c r="Y58" s="788"/>
      <c r="Z58" s="788"/>
      <c r="AA58" s="1217"/>
      <c r="AB58" s="152"/>
      <c r="AF58" s="36"/>
    </row>
    <row r="59" spans="1:32" ht="18" customHeight="1" x14ac:dyDescent="0.25">
      <c r="A59" s="152"/>
      <c r="B59" s="288" t="s">
        <v>74</v>
      </c>
      <c r="C59" s="760"/>
      <c r="D59" s="761"/>
      <c r="E59" s="761"/>
      <c r="F59" s="761"/>
      <c r="G59" s="761"/>
      <c r="H59" s="761"/>
      <c r="I59" s="761"/>
      <c r="J59" s="761"/>
      <c r="K59" s="761"/>
      <c r="L59" s="761"/>
      <c r="M59" s="761"/>
      <c r="N59" s="761"/>
      <c r="O59" s="761"/>
      <c r="P59" s="761"/>
      <c r="Q59" s="761"/>
      <c r="R59" s="761"/>
      <c r="S59" s="761"/>
      <c r="T59" s="761"/>
      <c r="U59" s="761"/>
      <c r="V59" s="761"/>
      <c r="W59" s="761"/>
      <c r="X59" s="788"/>
      <c r="Y59" s="788"/>
      <c r="Z59" s="788"/>
      <c r="AA59" s="1217"/>
      <c r="AB59" s="152"/>
      <c r="AF59" s="36"/>
    </row>
    <row r="60" spans="1:32" ht="18" customHeight="1" x14ac:dyDescent="0.25">
      <c r="A60" s="152"/>
      <c r="B60" s="288" t="s">
        <v>247</v>
      </c>
      <c r="C60" s="760"/>
      <c r="D60" s="761"/>
      <c r="E60" s="761"/>
      <c r="F60" s="761"/>
      <c r="G60" s="761"/>
      <c r="H60" s="761"/>
      <c r="I60" s="761"/>
      <c r="J60" s="761"/>
      <c r="K60" s="761"/>
      <c r="L60" s="761"/>
      <c r="M60" s="761"/>
      <c r="N60" s="761"/>
      <c r="O60" s="761"/>
      <c r="P60" s="761"/>
      <c r="Q60" s="761"/>
      <c r="R60" s="761"/>
      <c r="S60" s="761"/>
      <c r="T60" s="761"/>
      <c r="U60" s="761"/>
      <c r="V60" s="761"/>
      <c r="W60" s="761"/>
      <c r="X60" s="788"/>
      <c r="Y60" s="788"/>
      <c r="Z60" s="788"/>
      <c r="AA60" s="1217"/>
      <c r="AB60" s="152"/>
      <c r="AF60" s="36"/>
    </row>
    <row r="61" spans="1:32" ht="18" customHeight="1" x14ac:dyDescent="0.25">
      <c r="A61" s="152"/>
      <c r="B61" s="288" t="s">
        <v>8</v>
      </c>
      <c r="C61" s="760"/>
      <c r="D61" s="761">
        <v>25</v>
      </c>
      <c r="E61" s="761"/>
      <c r="F61" s="761"/>
      <c r="G61" s="761"/>
      <c r="H61" s="761"/>
      <c r="I61" s="761"/>
      <c r="J61" s="761"/>
      <c r="K61" s="761"/>
      <c r="L61" s="761"/>
      <c r="M61" s="761"/>
      <c r="N61" s="761"/>
      <c r="O61" s="761"/>
      <c r="P61" s="761"/>
      <c r="Q61" s="761"/>
      <c r="R61" s="761"/>
      <c r="S61" s="761"/>
      <c r="T61" s="761"/>
      <c r="U61" s="761"/>
      <c r="V61" s="761"/>
      <c r="W61" s="761"/>
      <c r="X61" s="788"/>
      <c r="Y61" s="788"/>
      <c r="Z61" s="788"/>
      <c r="AA61" s="1217"/>
      <c r="AB61" s="152"/>
      <c r="AF61" s="36"/>
    </row>
    <row r="62" spans="1:32" ht="18" customHeight="1" x14ac:dyDescent="0.25">
      <c r="A62" s="152"/>
      <c r="B62" s="288" t="s">
        <v>292</v>
      </c>
      <c r="C62" s="760">
        <v>1</v>
      </c>
      <c r="D62" s="761"/>
      <c r="E62" s="761"/>
      <c r="F62" s="761"/>
      <c r="G62" s="761"/>
      <c r="H62" s="761"/>
      <c r="I62" s="761"/>
      <c r="J62" s="761"/>
      <c r="K62" s="761"/>
      <c r="L62" s="761"/>
      <c r="M62" s="761"/>
      <c r="N62" s="761"/>
      <c r="O62" s="761"/>
      <c r="P62" s="761"/>
      <c r="Q62" s="761"/>
      <c r="R62" s="761"/>
      <c r="S62" s="761"/>
      <c r="T62" s="761"/>
      <c r="U62" s="761"/>
      <c r="V62" s="761"/>
      <c r="W62" s="761"/>
      <c r="X62" s="788"/>
      <c r="Y62" s="788"/>
      <c r="Z62" s="788"/>
      <c r="AA62" s="1217"/>
      <c r="AB62" s="152"/>
      <c r="AF62" s="36"/>
    </row>
    <row r="63" spans="1:32" ht="18" customHeight="1" x14ac:dyDescent="0.25">
      <c r="A63" s="152"/>
      <c r="B63" s="288" t="s">
        <v>293</v>
      </c>
      <c r="C63" s="760"/>
      <c r="D63" s="761"/>
      <c r="E63" s="761"/>
      <c r="F63" s="761"/>
      <c r="G63" s="761"/>
      <c r="H63" s="761"/>
      <c r="I63" s="761"/>
      <c r="J63" s="761"/>
      <c r="K63" s="761"/>
      <c r="L63" s="761"/>
      <c r="M63" s="761"/>
      <c r="N63" s="761"/>
      <c r="O63" s="761"/>
      <c r="P63" s="761"/>
      <c r="Q63" s="761"/>
      <c r="R63" s="761"/>
      <c r="S63" s="761"/>
      <c r="T63" s="761"/>
      <c r="U63" s="761"/>
      <c r="V63" s="761"/>
      <c r="W63" s="761"/>
      <c r="X63" s="788"/>
      <c r="Y63" s="788"/>
      <c r="Z63" s="788"/>
      <c r="AA63" s="1217"/>
      <c r="AB63" s="152"/>
      <c r="AF63" s="36"/>
    </row>
    <row r="64" spans="1:32" ht="18" customHeight="1" x14ac:dyDescent="0.25">
      <c r="A64" s="152"/>
      <c r="B64" s="288" t="s">
        <v>32</v>
      </c>
      <c r="C64" s="760"/>
      <c r="D64" s="761"/>
      <c r="E64" s="761">
        <v>0</v>
      </c>
      <c r="F64" s="761"/>
      <c r="G64" s="761"/>
      <c r="H64" s="761"/>
      <c r="I64" s="761"/>
      <c r="J64" s="761"/>
      <c r="K64" s="761"/>
      <c r="L64" s="761"/>
      <c r="M64" s="761"/>
      <c r="N64" s="761"/>
      <c r="O64" s="761"/>
      <c r="P64" s="761"/>
      <c r="Q64" s="761"/>
      <c r="R64" s="761"/>
      <c r="S64" s="761"/>
      <c r="T64" s="761"/>
      <c r="U64" s="761"/>
      <c r="V64" s="761"/>
      <c r="W64" s="761"/>
      <c r="X64" s="788"/>
      <c r="Y64" s="788"/>
      <c r="Z64" s="788"/>
      <c r="AA64" s="1217"/>
      <c r="AB64" s="152"/>
      <c r="AF64" s="36"/>
    </row>
    <row r="65" spans="1:32" ht="18" customHeight="1" x14ac:dyDescent="0.25">
      <c r="A65" s="152"/>
      <c r="B65" s="288" t="s">
        <v>567</v>
      </c>
      <c r="C65" s="760"/>
      <c r="D65" s="761"/>
      <c r="E65" s="761"/>
      <c r="F65" s="761"/>
      <c r="G65" s="761"/>
      <c r="H65" s="761"/>
      <c r="I65" s="761"/>
      <c r="J65" s="761"/>
      <c r="K65" s="761"/>
      <c r="L65" s="761"/>
      <c r="M65" s="761"/>
      <c r="N65" s="761"/>
      <c r="O65" s="761"/>
      <c r="P65" s="761"/>
      <c r="Q65" s="761"/>
      <c r="R65" s="761"/>
      <c r="S65" s="761"/>
      <c r="T65" s="761"/>
      <c r="U65" s="761"/>
      <c r="V65" s="761"/>
      <c r="W65" s="761"/>
      <c r="X65" s="788"/>
      <c r="Y65" s="788"/>
      <c r="Z65" s="788"/>
      <c r="AA65" s="1217"/>
      <c r="AB65" s="152"/>
      <c r="AF65" s="36"/>
    </row>
    <row r="66" spans="1:32" ht="18" customHeight="1" x14ac:dyDescent="0.25">
      <c r="A66" s="152"/>
      <c r="B66" s="288" t="s">
        <v>70</v>
      </c>
      <c r="C66" s="760"/>
      <c r="D66" s="761"/>
      <c r="E66" s="761">
        <v>0</v>
      </c>
      <c r="F66" s="761"/>
      <c r="G66" s="761">
        <v>0.5</v>
      </c>
      <c r="H66" s="761"/>
      <c r="I66" s="761"/>
      <c r="J66" s="761"/>
      <c r="K66" s="761"/>
      <c r="L66" s="761"/>
      <c r="M66" s="761"/>
      <c r="N66" s="761"/>
      <c r="O66" s="761"/>
      <c r="P66" s="761"/>
      <c r="Q66" s="761"/>
      <c r="R66" s="761"/>
      <c r="S66" s="761"/>
      <c r="T66" s="761"/>
      <c r="U66" s="761"/>
      <c r="V66" s="761"/>
      <c r="W66" s="761"/>
      <c r="X66" s="788"/>
      <c r="Y66" s="788"/>
      <c r="Z66" s="788"/>
      <c r="AA66" s="1217"/>
      <c r="AB66" s="152"/>
      <c r="AF66" s="36"/>
    </row>
    <row r="67" spans="1:32" ht="18" customHeight="1" x14ac:dyDescent="0.25">
      <c r="A67" s="152"/>
      <c r="B67" s="288" t="s">
        <v>71</v>
      </c>
      <c r="C67" s="760"/>
      <c r="D67" s="761"/>
      <c r="E67" s="761">
        <v>0</v>
      </c>
      <c r="F67" s="761"/>
      <c r="G67" s="761"/>
      <c r="H67" s="761"/>
      <c r="I67" s="761"/>
      <c r="J67" s="761"/>
      <c r="K67" s="761"/>
      <c r="L67" s="761"/>
      <c r="M67" s="761"/>
      <c r="N67" s="761"/>
      <c r="O67" s="761"/>
      <c r="P67" s="761"/>
      <c r="Q67" s="761"/>
      <c r="R67" s="761"/>
      <c r="S67" s="761"/>
      <c r="T67" s="761"/>
      <c r="U67" s="761"/>
      <c r="V67" s="761"/>
      <c r="W67" s="761"/>
      <c r="X67" s="788"/>
      <c r="Y67" s="788"/>
      <c r="Z67" s="788"/>
      <c r="AA67" s="1217"/>
      <c r="AB67" s="152"/>
      <c r="AF67" s="36"/>
    </row>
    <row r="68" spans="1:32" ht="18" customHeight="1" x14ac:dyDescent="0.25">
      <c r="A68" s="152"/>
      <c r="B68" s="288" t="s">
        <v>72</v>
      </c>
      <c r="C68" s="760"/>
      <c r="D68" s="761"/>
      <c r="E68" s="761"/>
      <c r="F68" s="761"/>
      <c r="G68" s="761"/>
      <c r="H68" s="761"/>
      <c r="I68" s="761"/>
      <c r="J68" s="761"/>
      <c r="K68" s="761"/>
      <c r="L68" s="761"/>
      <c r="M68" s="761"/>
      <c r="N68" s="761"/>
      <c r="O68" s="761"/>
      <c r="P68" s="761"/>
      <c r="Q68" s="761"/>
      <c r="R68" s="761"/>
      <c r="S68" s="761"/>
      <c r="T68" s="761"/>
      <c r="U68" s="761"/>
      <c r="V68" s="761"/>
      <c r="W68" s="761"/>
      <c r="X68" s="788"/>
      <c r="Y68" s="788"/>
      <c r="Z68" s="788"/>
      <c r="AA68" s="1217"/>
      <c r="AB68" s="152"/>
      <c r="AF68" s="36"/>
    </row>
    <row r="69" spans="1:32" ht="18" customHeight="1" x14ac:dyDescent="0.25">
      <c r="A69" s="152"/>
      <c r="B69" s="288"/>
      <c r="C69" s="760"/>
      <c r="D69" s="761"/>
      <c r="E69" s="761"/>
      <c r="F69" s="761"/>
      <c r="G69" s="761"/>
      <c r="H69" s="761"/>
      <c r="I69" s="761"/>
      <c r="J69" s="761"/>
      <c r="K69" s="761"/>
      <c r="L69" s="761"/>
      <c r="M69" s="761"/>
      <c r="N69" s="761"/>
      <c r="O69" s="761"/>
      <c r="P69" s="761"/>
      <c r="Q69" s="761"/>
      <c r="R69" s="761"/>
      <c r="S69" s="761"/>
      <c r="T69" s="761"/>
      <c r="U69" s="761"/>
      <c r="V69" s="761"/>
      <c r="W69" s="761"/>
      <c r="X69" s="788"/>
      <c r="Y69" s="788"/>
      <c r="Z69" s="788"/>
      <c r="AA69" s="1217"/>
      <c r="AB69" s="152"/>
      <c r="AF69" s="36"/>
    </row>
    <row r="70" spans="1:32" ht="18" customHeight="1" x14ac:dyDescent="0.25">
      <c r="A70" s="152"/>
      <c r="B70" s="288" t="s">
        <v>69</v>
      </c>
      <c r="C70" s="760"/>
      <c r="D70" s="761"/>
      <c r="E70" s="761">
        <v>0</v>
      </c>
      <c r="F70" s="761"/>
      <c r="G70" s="761"/>
      <c r="H70" s="761"/>
      <c r="I70" s="761"/>
      <c r="J70" s="761"/>
      <c r="K70" s="761"/>
      <c r="L70" s="761"/>
      <c r="M70" s="761"/>
      <c r="N70" s="761"/>
      <c r="O70" s="761"/>
      <c r="P70" s="761"/>
      <c r="Q70" s="761"/>
      <c r="R70" s="761"/>
      <c r="S70" s="761"/>
      <c r="T70" s="761"/>
      <c r="U70" s="761"/>
      <c r="V70" s="761"/>
      <c r="W70" s="761"/>
      <c r="X70" s="788"/>
      <c r="Y70" s="788"/>
      <c r="Z70" s="788"/>
      <c r="AA70" s="1217"/>
      <c r="AB70" s="152"/>
      <c r="AF70" s="36"/>
    </row>
    <row r="71" spans="1:32" ht="18" customHeight="1" x14ac:dyDescent="0.25">
      <c r="A71" s="152"/>
      <c r="B71" s="288" t="s">
        <v>23</v>
      </c>
      <c r="C71" s="760"/>
      <c r="D71" s="761"/>
      <c r="E71" s="761"/>
      <c r="F71" s="761"/>
      <c r="G71" s="761"/>
      <c r="H71" s="761"/>
      <c r="I71" s="761"/>
      <c r="J71" s="761"/>
      <c r="K71" s="761"/>
      <c r="L71" s="761"/>
      <c r="M71" s="761"/>
      <c r="N71" s="761"/>
      <c r="O71" s="761"/>
      <c r="P71" s="761"/>
      <c r="Q71" s="761"/>
      <c r="R71" s="761"/>
      <c r="S71" s="761"/>
      <c r="T71" s="761"/>
      <c r="U71" s="761"/>
      <c r="V71" s="761"/>
      <c r="W71" s="761"/>
      <c r="X71" s="788"/>
      <c r="Y71" s="788"/>
      <c r="Z71" s="788"/>
      <c r="AA71" s="1217"/>
      <c r="AB71" s="152"/>
      <c r="AF71" s="36"/>
    </row>
    <row r="72" spans="1:32" ht="18" customHeight="1" x14ac:dyDescent="0.25">
      <c r="A72" s="152"/>
      <c r="B72" s="288" t="s">
        <v>27</v>
      </c>
      <c r="C72" s="760">
        <v>5</v>
      </c>
      <c r="D72" s="761"/>
      <c r="E72" s="761"/>
      <c r="F72" s="761"/>
      <c r="G72" s="761">
        <v>2.4</v>
      </c>
      <c r="H72" s="761"/>
      <c r="I72" s="761"/>
      <c r="J72" s="761">
        <v>1.66</v>
      </c>
      <c r="K72" s="761"/>
      <c r="L72" s="761"/>
      <c r="M72" s="761"/>
      <c r="N72" s="761"/>
      <c r="O72" s="761"/>
      <c r="P72" s="761"/>
      <c r="Q72" s="761"/>
      <c r="R72" s="761"/>
      <c r="S72" s="761"/>
      <c r="T72" s="761"/>
      <c r="U72" s="761"/>
      <c r="V72" s="761"/>
      <c r="W72" s="761"/>
      <c r="X72" s="788"/>
      <c r="Y72" s="788"/>
      <c r="Z72" s="788"/>
      <c r="AA72" s="1217"/>
      <c r="AB72" s="152"/>
      <c r="AF72" s="36"/>
    </row>
    <row r="73" spans="1:32" ht="18" customHeight="1" x14ac:dyDescent="0.25">
      <c r="A73" s="152"/>
      <c r="B73" s="288" t="s">
        <v>64</v>
      </c>
      <c r="C73" s="760"/>
      <c r="D73" s="761"/>
      <c r="E73" s="761">
        <v>0.5</v>
      </c>
      <c r="F73" s="761"/>
      <c r="G73" s="761"/>
      <c r="H73" s="761"/>
      <c r="I73" s="761"/>
      <c r="J73" s="761"/>
      <c r="K73" s="761"/>
      <c r="L73" s="761"/>
      <c r="M73" s="761"/>
      <c r="N73" s="761"/>
      <c r="O73" s="761"/>
      <c r="P73" s="761"/>
      <c r="Q73" s="761"/>
      <c r="R73" s="761"/>
      <c r="S73" s="761"/>
      <c r="T73" s="761"/>
      <c r="U73" s="761"/>
      <c r="V73" s="761"/>
      <c r="W73" s="761"/>
      <c r="X73" s="788"/>
      <c r="Y73" s="788"/>
      <c r="Z73" s="788"/>
      <c r="AA73" s="1217"/>
      <c r="AB73" s="152"/>
      <c r="AF73" s="36"/>
    </row>
    <row r="74" spans="1:32" ht="18" customHeight="1" x14ac:dyDescent="0.25">
      <c r="A74" s="152"/>
      <c r="B74" s="288" t="s">
        <v>65</v>
      </c>
      <c r="C74" s="760"/>
      <c r="D74" s="761"/>
      <c r="E74" s="761">
        <v>0.1</v>
      </c>
      <c r="F74" s="761"/>
      <c r="G74" s="761"/>
      <c r="H74" s="761"/>
      <c r="I74" s="761"/>
      <c r="J74" s="761"/>
      <c r="K74" s="761"/>
      <c r="L74" s="761"/>
      <c r="M74" s="761"/>
      <c r="N74" s="761"/>
      <c r="O74" s="761"/>
      <c r="P74" s="761"/>
      <c r="Q74" s="761"/>
      <c r="R74" s="761"/>
      <c r="S74" s="761"/>
      <c r="T74" s="761"/>
      <c r="U74" s="761"/>
      <c r="V74" s="761"/>
      <c r="W74" s="761"/>
      <c r="X74" s="788"/>
      <c r="Y74" s="788"/>
      <c r="Z74" s="788"/>
      <c r="AA74" s="1217"/>
      <c r="AB74" s="152"/>
      <c r="AF74" s="36"/>
    </row>
    <row r="75" spans="1:32" ht="18" customHeight="1" x14ac:dyDescent="0.25">
      <c r="A75" s="152"/>
      <c r="B75" s="288" t="s">
        <v>566</v>
      </c>
      <c r="C75" s="760"/>
      <c r="D75" s="761"/>
      <c r="E75" s="761"/>
      <c r="F75" s="761"/>
      <c r="G75" s="761"/>
      <c r="H75" s="761"/>
      <c r="I75" s="761"/>
      <c r="J75" s="761"/>
      <c r="K75" s="761"/>
      <c r="L75" s="761"/>
      <c r="M75" s="761"/>
      <c r="N75" s="761"/>
      <c r="O75" s="761"/>
      <c r="P75" s="761"/>
      <c r="Q75" s="761"/>
      <c r="R75" s="761"/>
      <c r="S75" s="761"/>
      <c r="T75" s="761"/>
      <c r="U75" s="761"/>
      <c r="V75" s="761"/>
      <c r="W75" s="761"/>
      <c r="X75" s="788"/>
      <c r="Y75" s="788"/>
      <c r="Z75" s="788"/>
      <c r="AA75" s="1217"/>
      <c r="AB75" s="152"/>
      <c r="AF75" s="36"/>
    </row>
    <row r="76" spans="1:32" ht="18" customHeight="1" x14ac:dyDescent="0.25">
      <c r="A76" s="152"/>
      <c r="B76" s="288" t="s">
        <v>178</v>
      </c>
      <c r="C76" s="760">
        <v>5</v>
      </c>
      <c r="D76" s="761"/>
      <c r="E76" s="761"/>
      <c r="F76" s="761"/>
      <c r="G76" s="761">
        <v>1</v>
      </c>
      <c r="H76" s="761"/>
      <c r="I76" s="761">
        <v>10</v>
      </c>
      <c r="J76" s="761">
        <v>1.66</v>
      </c>
      <c r="K76" s="761"/>
      <c r="L76" s="761"/>
      <c r="M76" s="761"/>
      <c r="N76" s="761"/>
      <c r="O76" s="761"/>
      <c r="P76" s="761"/>
      <c r="Q76" s="761"/>
      <c r="R76" s="761"/>
      <c r="S76" s="761"/>
      <c r="T76" s="761"/>
      <c r="U76" s="761"/>
      <c r="V76" s="761"/>
      <c r="W76" s="761"/>
      <c r="X76" s="788"/>
      <c r="Y76" s="788"/>
      <c r="Z76" s="788"/>
      <c r="AA76" s="1217"/>
      <c r="AB76" s="152"/>
      <c r="AF76" s="36"/>
    </row>
    <row r="77" spans="1:32" ht="18" customHeight="1" x14ac:dyDescent="0.25">
      <c r="A77" s="152"/>
      <c r="B77" s="288" t="s">
        <v>14</v>
      </c>
      <c r="C77" s="760"/>
      <c r="D77" s="761"/>
      <c r="E77" s="761"/>
      <c r="F77" s="761"/>
      <c r="G77" s="761"/>
      <c r="H77" s="761"/>
      <c r="I77" s="761">
        <v>15</v>
      </c>
      <c r="J77" s="761"/>
      <c r="K77" s="761"/>
      <c r="L77" s="761"/>
      <c r="M77" s="761"/>
      <c r="N77" s="761"/>
      <c r="O77" s="761"/>
      <c r="P77" s="761"/>
      <c r="Q77" s="761"/>
      <c r="R77" s="761"/>
      <c r="S77" s="761"/>
      <c r="T77" s="761"/>
      <c r="U77" s="761"/>
      <c r="V77" s="761"/>
      <c r="W77" s="761"/>
      <c r="X77" s="788"/>
      <c r="Y77" s="788"/>
      <c r="Z77" s="788"/>
      <c r="AA77" s="1217"/>
      <c r="AB77" s="152"/>
      <c r="AF77" s="36"/>
    </row>
    <row r="78" spans="1:32" ht="18" customHeight="1" x14ac:dyDescent="0.25">
      <c r="A78" s="152"/>
      <c r="B78" s="288" t="s">
        <v>67</v>
      </c>
      <c r="C78" s="760"/>
      <c r="D78" s="761"/>
      <c r="E78" s="761"/>
      <c r="F78" s="761"/>
      <c r="G78" s="761"/>
      <c r="H78" s="761"/>
      <c r="I78" s="761"/>
      <c r="J78" s="761"/>
      <c r="K78" s="761"/>
      <c r="L78" s="761"/>
      <c r="M78" s="761"/>
      <c r="N78" s="761"/>
      <c r="O78" s="761"/>
      <c r="P78" s="761"/>
      <c r="Q78" s="761"/>
      <c r="R78" s="761"/>
      <c r="S78" s="761"/>
      <c r="T78" s="761"/>
      <c r="U78" s="761"/>
      <c r="V78" s="761"/>
      <c r="W78" s="761"/>
      <c r="X78" s="788"/>
      <c r="Y78" s="788"/>
      <c r="Z78" s="788"/>
      <c r="AA78" s="1217"/>
      <c r="AB78" s="152"/>
      <c r="AF78" s="36"/>
    </row>
    <row r="79" spans="1:32" ht="18" customHeight="1" x14ac:dyDescent="0.25">
      <c r="A79" s="152"/>
      <c r="B79" s="288" t="s">
        <v>562</v>
      </c>
      <c r="C79" s="760"/>
      <c r="D79" s="761"/>
      <c r="E79" s="761">
        <v>0</v>
      </c>
      <c r="F79" s="761"/>
      <c r="G79" s="761"/>
      <c r="H79" s="761"/>
      <c r="I79" s="761"/>
      <c r="J79" s="761"/>
      <c r="K79" s="761"/>
      <c r="L79" s="761"/>
      <c r="M79" s="761"/>
      <c r="N79" s="761"/>
      <c r="O79" s="761"/>
      <c r="P79" s="761"/>
      <c r="Q79" s="761"/>
      <c r="R79" s="761"/>
      <c r="S79" s="761"/>
      <c r="T79" s="761"/>
      <c r="U79" s="761"/>
      <c r="V79" s="761"/>
      <c r="W79" s="761"/>
      <c r="X79" s="788"/>
      <c r="Y79" s="788"/>
      <c r="Z79" s="788"/>
      <c r="AA79" s="1217"/>
      <c r="AB79" s="152"/>
      <c r="AF79" s="36"/>
    </row>
    <row r="80" spans="1:32" ht="18" customHeight="1" x14ac:dyDescent="0.25">
      <c r="A80" s="152"/>
      <c r="B80" s="288" t="s">
        <v>251</v>
      </c>
      <c r="C80" s="760"/>
      <c r="D80" s="761"/>
      <c r="E80" s="761"/>
      <c r="F80" s="761"/>
      <c r="G80" s="761"/>
      <c r="H80" s="761"/>
      <c r="I80" s="761"/>
      <c r="J80" s="761"/>
      <c r="K80" s="761"/>
      <c r="L80" s="761"/>
      <c r="M80" s="761"/>
      <c r="N80" s="761"/>
      <c r="O80" s="761"/>
      <c r="P80" s="761"/>
      <c r="Q80" s="761"/>
      <c r="R80" s="761"/>
      <c r="S80" s="761"/>
      <c r="T80" s="761"/>
      <c r="U80" s="761"/>
      <c r="V80" s="761"/>
      <c r="W80" s="761"/>
      <c r="X80" s="788"/>
      <c r="Y80" s="788"/>
      <c r="Z80" s="788"/>
      <c r="AA80" s="1217"/>
      <c r="AB80" s="152"/>
      <c r="AF80" s="36"/>
    </row>
    <row r="81" spans="1:32" ht="18" customHeight="1" x14ac:dyDescent="0.25">
      <c r="A81" s="152"/>
      <c r="B81" s="32" t="s">
        <v>164</v>
      </c>
      <c r="C81" s="702">
        <v>1</v>
      </c>
      <c r="D81" s="703"/>
      <c r="E81" s="703">
        <v>0.05</v>
      </c>
      <c r="F81" s="703"/>
      <c r="G81" s="703">
        <v>0.2</v>
      </c>
      <c r="H81" s="703"/>
      <c r="I81" s="703"/>
      <c r="J81" s="703">
        <v>0.25</v>
      </c>
      <c r="K81" s="703"/>
      <c r="L81" s="703"/>
      <c r="M81" s="703"/>
      <c r="N81" s="703"/>
      <c r="O81" s="703"/>
      <c r="P81" s="703"/>
      <c r="Q81" s="703"/>
      <c r="R81" s="703"/>
      <c r="S81" s="703"/>
      <c r="T81" s="703"/>
      <c r="U81" s="703"/>
      <c r="V81" s="703"/>
      <c r="W81" s="703"/>
      <c r="X81" s="789"/>
      <c r="Y81" s="789"/>
      <c r="Z81" s="789"/>
      <c r="AA81" s="704"/>
      <c r="AB81" s="152"/>
      <c r="AF81" s="36"/>
    </row>
    <row r="82" spans="1:32" ht="18" customHeight="1" x14ac:dyDescent="0.25">
      <c r="A82" s="152"/>
      <c r="B82" s="32" t="s">
        <v>161</v>
      </c>
      <c r="C82" s="702">
        <v>1</v>
      </c>
      <c r="D82" s="703"/>
      <c r="E82" s="703">
        <v>0.15</v>
      </c>
      <c r="F82" s="703"/>
      <c r="G82" s="703">
        <v>0.2</v>
      </c>
      <c r="H82" s="703"/>
      <c r="I82" s="703"/>
      <c r="J82" s="703">
        <v>0.25</v>
      </c>
      <c r="K82" s="703"/>
      <c r="L82" s="703"/>
      <c r="M82" s="703"/>
      <c r="N82" s="703"/>
      <c r="O82" s="703"/>
      <c r="P82" s="703"/>
      <c r="Q82" s="703"/>
      <c r="R82" s="703"/>
      <c r="S82" s="703"/>
      <c r="T82" s="703"/>
      <c r="U82" s="703"/>
      <c r="V82" s="703"/>
      <c r="W82" s="703"/>
      <c r="X82" s="789"/>
      <c r="Y82" s="789"/>
      <c r="Z82" s="789"/>
      <c r="AA82" s="704"/>
      <c r="AB82" s="152"/>
      <c r="AF82" s="36"/>
    </row>
    <row r="83" spans="1:32" ht="18" customHeight="1" x14ac:dyDescent="0.25">
      <c r="A83" s="152"/>
      <c r="B83" s="32" t="s">
        <v>155</v>
      </c>
      <c r="C83" s="702"/>
      <c r="D83" s="703"/>
      <c r="E83" s="703"/>
      <c r="F83" s="703"/>
      <c r="G83" s="703"/>
      <c r="H83" s="703"/>
      <c r="I83" s="703"/>
      <c r="J83" s="703"/>
      <c r="K83" s="703"/>
      <c r="L83" s="703"/>
      <c r="M83" s="703"/>
      <c r="N83" s="703"/>
      <c r="O83" s="703"/>
      <c r="P83" s="703"/>
      <c r="Q83" s="703"/>
      <c r="R83" s="703"/>
      <c r="S83" s="703"/>
      <c r="T83" s="703"/>
      <c r="U83" s="703"/>
      <c r="V83" s="703"/>
      <c r="W83" s="703"/>
      <c r="X83" s="789"/>
      <c r="Y83" s="789"/>
      <c r="Z83" s="789"/>
      <c r="AA83" s="704"/>
      <c r="AB83" s="152"/>
      <c r="AF83" s="36"/>
    </row>
    <row r="84" spans="1:32" ht="18" customHeight="1" x14ac:dyDescent="0.25">
      <c r="A84" s="152"/>
      <c r="B84" s="32" t="s">
        <v>83</v>
      </c>
      <c r="C84" s="702"/>
      <c r="D84" s="703"/>
      <c r="E84" s="703"/>
      <c r="F84" s="703"/>
      <c r="G84" s="703"/>
      <c r="H84" s="703"/>
      <c r="I84" s="703"/>
      <c r="J84" s="703"/>
      <c r="K84" s="703"/>
      <c r="L84" s="703"/>
      <c r="M84" s="703"/>
      <c r="N84" s="703"/>
      <c r="O84" s="703"/>
      <c r="P84" s="703"/>
      <c r="Q84" s="703"/>
      <c r="R84" s="703"/>
      <c r="S84" s="703"/>
      <c r="T84" s="703"/>
      <c r="U84" s="703"/>
      <c r="V84" s="703"/>
      <c r="W84" s="703"/>
      <c r="X84" s="789"/>
      <c r="Y84" s="789"/>
      <c r="Z84" s="789"/>
      <c r="AA84" s="704"/>
      <c r="AB84" s="152"/>
      <c r="AF84" s="36"/>
    </row>
    <row r="85" spans="1:32" ht="18" customHeight="1" x14ac:dyDescent="0.25">
      <c r="A85" s="152"/>
      <c r="B85" s="37" t="s">
        <v>219</v>
      </c>
      <c r="C85" s="705"/>
      <c r="D85" s="706"/>
      <c r="E85" s="706"/>
      <c r="F85" s="706"/>
      <c r="G85" s="706"/>
      <c r="H85" s="706"/>
      <c r="I85" s="706"/>
      <c r="J85" s="706"/>
      <c r="K85" s="706"/>
      <c r="L85" s="706"/>
      <c r="M85" s="706"/>
      <c r="N85" s="706"/>
      <c r="O85" s="706"/>
      <c r="P85" s="706"/>
      <c r="Q85" s="706"/>
      <c r="R85" s="706"/>
      <c r="S85" s="706"/>
      <c r="T85" s="706"/>
      <c r="U85" s="706"/>
      <c r="V85" s="706"/>
      <c r="W85" s="706"/>
      <c r="X85" s="792"/>
      <c r="Y85" s="792"/>
      <c r="Z85" s="792"/>
      <c r="AA85" s="707"/>
      <c r="AB85" s="152"/>
    </row>
    <row r="86" spans="1:32" ht="18" customHeight="1" x14ac:dyDescent="0.25">
      <c r="A86" s="152"/>
      <c r="B86" s="37" t="s">
        <v>162</v>
      </c>
      <c r="C86" s="705"/>
      <c r="D86" s="706"/>
      <c r="E86" s="706"/>
      <c r="F86" s="706"/>
      <c r="G86" s="706"/>
      <c r="H86" s="706"/>
      <c r="I86" s="706"/>
      <c r="J86" s="706"/>
      <c r="K86" s="706"/>
      <c r="L86" s="706"/>
      <c r="M86" s="706"/>
      <c r="N86" s="706"/>
      <c r="O86" s="706"/>
      <c r="P86" s="706"/>
      <c r="Q86" s="706"/>
      <c r="R86" s="706"/>
      <c r="S86" s="706"/>
      <c r="T86" s="706"/>
      <c r="U86" s="706"/>
      <c r="V86" s="706"/>
      <c r="W86" s="706"/>
      <c r="X86" s="792"/>
      <c r="Y86" s="792"/>
      <c r="Z86" s="792"/>
      <c r="AA86" s="707"/>
      <c r="AB86" s="152"/>
    </row>
    <row r="87" spans="1:32" ht="18" customHeight="1" x14ac:dyDescent="0.25">
      <c r="A87" s="152"/>
      <c r="B87" s="32" t="s">
        <v>486</v>
      </c>
      <c r="C87" s="702"/>
      <c r="D87" s="703"/>
      <c r="E87" s="703"/>
      <c r="F87" s="703"/>
      <c r="G87" s="703"/>
      <c r="H87" s="703"/>
      <c r="I87" s="703"/>
      <c r="J87" s="703"/>
      <c r="K87" s="703"/>
      <c r="L87" s="703"/>
      <c r="M87" s="703"/>
      <c r="N87" s="703"/>
      <c r="O87" s="703"/>
      <c r="P87" s="703"/>
      <c r="Q87" s="703"/>
      <c r="R87" s="703"/>
      <c r="S87" s="703"/>
      <c r="T87" s="703"/>
      <c r="U87" s="703"/>
      <c r="V87" s="703"/>
      <c r="W87" s="703"/>
      <c r="X87" s="789"/>
      <c r="Y87" s="789"/>
      <c r="Z87" s="789"/>
      <c r="AA87" s="704"/>
      <c r="AB87" s="152"/>
      <c r="AF87" s="36"/>
    </row>
    <row r="88" spans="1:32" ht="18" customHeight="1" x14ac:dyDescent="0.25">
      <c r="A88" s="152"/>
      <c r="B88" s="37" t="s">
        <v>341</v>
      </c>
      <c r="C88" s="705"/>
      <c r="D88" s="706"/>
      <c r="E88" s="706"/>
      <c r="F88" s="706"/>
      <c r="G88" s="706"/>
      <c r="H88" s="706"/>
      <c r="I88" s="706"/>
      <c r="J88" s="706"/>
      <c r="K88" s="706"/>
      <c r="L88" s="706"/>
      <c r="M88" s="706"/>
      <c r="N88" s="706"/>
      <c r="O88" s="706"/>
      <c r="P88" s="706"/>
      <c r="Q88" s="706"/>
      <c r="R88" s="706"/>
      <c r="S88" s="706"/>
      <c r="T88" s="706"/>
      <c r="U88" s="706"/>
      <c r="V88" s="706"/>
      <c r="W88" s="706"/>
      <c r="X88" s="792"/>
      <c r="Y88" s="792"/>
      <c r="Z88" s="792"/>
      <c r="AA88" s="707"/>
      <c r="AB88" s="152"/>
    </row>
    <row r="89" spans="1:32" ht="18" customHeight="1" x14ac:dyDescent="0.25">
      <c r="A89" s="152"/>
      <c r="B89" s="37" t="s">
        <v>374</v>
      </c>
      <c r="C89" s="705"/>
      <c r="D89" s="706">
        <v>10</v>
      </c>
      <c r="E89" s="706">
        <v>3.2</v>
      </c>
      <c r="F89" s="706">
        <v>4</v>
      </c>
      <c r="G89" s="706"/>
      <c r="H89" s="706">
        <v>5</v>
      </c>
      <c r="I89" s="706">
        <v>5</v>
      </c>
      <c r="J89" s="706"/>
      <c r="K89" s="706"/>
      <c r="L89" s="706"/>
      <c r="M89" s="706"/>
      <c r="N89" s="706"/>
      <c r="O89" s="706"/>
      <c r="P89" s="706"/>
      <c r="Q89" s="706"/>
      <c r="R89" s="706"/>
      <c r="S89" s="706"/>
      <c r="T89" s="706"/>
      <c r="U89" s="706"/>
      <c r="V89" s="706"/>
      <c r="W89" s="706"/>
      <c r="X89" s="792"/>
      <c r="Y89" s="792"/>
      <c r="Z89" s="792"/>
      <c r="AA89" s="707"/>
      <c r="AB89" s="152"/>
    </row>
    <row r="90" spans="1:32" ht="18" customHeight="1" x14ac:dyDescent="0.25">
      <c r="A90" s="152"/>
      <c r="B90" s="37" t="s">
        <v>513</v>
      </c>
      <c r="C90" s="705">
        <v>5</v>
      </c>
      <c r="D90" s="706"/>
      <c r="E90" s="706"/>
      <c r="F90" s="706"/>
      <c r="G90" s="706"/>
      <c r="H90" s="706"/>
      <c r="I90" s="706"/>
      <c r="J90" s="706"/>
      <c r="K90" s="706"/>
      <c r="L90" s="706"/>
      <c r="M90" s="706"/>
      <c r="N90" s="706"/>
      <c r="O90" s="706"/>
      <c r="P90" s="706"/>
      <c r="Q90" s="706"/>
      <c r="R90" s="706"/>
      <c r="S90" s="706"/>
      <c r="T90" s="706"/>
      <c r="U90" s="706"/>
      <c r="V90" s="706"/>
      <c r="W90" s="706"/>
      <c r="X90" s="792"/>
      <c r="Y90" s="792"/>
      <c r="Z90" s="792"/>
      <c r="AA90" s="707"/>
      <c r="AB90" s="152"/>
    </row>
    <row r="91" spans="1:32" ht="18" customHeight="1" x14ac:dyDescent="0.25">
      <c r="A91" s="152"/>
      <c r="B91" s="37" t="s">
        <v>82</v>
      </c>
      <c r="C91" s="705">
        <v>1</v>
      </c>
      <c r="D91" s="706"/>
      <c r="E91" s="706"/>
      <c r="F91" s="706"/>
      <c r="G91" s="706"/>
      <c r="H91" s="706"/>
      <c r="I91" s="706"/>
      <c r="J91" s="706"/>
      <c r="K91" s="706"/>
      <c r="L91" s="706"/>
      <c r="M91" s="706"/>
      <c r="N91" s="706"/>
      <c r="O91" s="706"/>
      <c r="P91" s="706"/>
      <c r="Q91" s="706"/>
      <c r="R91" s="706"/>
      <c r="S91" s="706"/>
      <c r="T91" s="706"/>
      <c r="U91" s="706"/>
      <c r="V91" s="706"/>
      <c r="W91" s="706"/>
      <c r="X91" s="792"/>
      <c r="Y91" s="792"/>
      <c r="Z91" s="792"/>
      <c r="AA91" s="707"/>
      <c r="AB91" s="152"/>
    </row>
    <row r="92" spans="1:32" ht="18" customHeight="1" x14ac:dyDescent="0.25">
      <c r="A92" s="152"/>
      <c r="B92" s="37" t="s">
        <v>701</v>
      </c>
      <c r="C92" s="705"/>
      <c r="D92" s="706"/>
      <c r="E92" s="706"/>
      <c r="F92" s="706"/>
      <c r="G92" s="706"/>
      <c r="H92" s="706"/>
      <c r="I92" s="706"/>
      <c r="J92" s="706">
        <v>0.5</v>
      </c>
      <c r="K92" s="706"/>
      <c r="L92" s="706"/>
      <c r="M92" s="706"/>
      <c r="N92" s="706"/>
      <c r="O92" s="706"/>
      <c r="P92" s="706"/>
      <c r="Q92" s="706"/>
      <c r="R92" s="706"/>
      <c r="S92" s="706"/>
      <c r="T92" s="706"/>
      <c r="U92" s="706"/>
      <c r="V92" s="706"/>
      <c r="W92" s="706"/>
      <c r="X92" s="792"/>
      <c r="Y92" s="792"/>
      <c r="Z92" s="792"/>
      <c r="AA92" s="707"/>
      <c r="AB92" s="152"/>
    </row>
    <row r="93" spans="1:32" ht="18" customHeight="1" x14ac:dyDescent="0.25">
      <c r="A93" s="152"/>
      <c r="B93" s="37" t="s">
        <v>50</v>
      </c>
      <c r="C93" s="705"/>
      <c r="D93" s="706"/>
      <c r="E93" s="706"/>
      <c r="F93" s="706"/>
      <c r="G93" s="706">
        <v>0.8</v>
      </c>
      <c r="H93" s="706"/>
      <c r="I93" s="706"/>
      <c r="J93" s="706">
        <v>0.8</v>
      </c>
      <c r="K93" s="706"/>
      <c r="L93" s="706"/>
      <c r="M93" s="706"/>
      <c r="N93" s="706"/>
      <c r="O93" s="706"/>
      <c r="P93" s="706"/>
      <c r="Q93" s="706"/>
      <c r="R93" s="706"/>
      <c r="S93" s="706"/>
      <c r="T93" s="706"/>
      <c r="U93" s="706"/>
      <c r="V93" s="706"/>
      <c r="W93" s="706"/>
      <c r="X93" s="792"/>
      <c r="Y93" s="792"/>
      <c r="Z93" s="792"/>
      <c r="AA93" s="707"/>
      <c r="AB93" s="152"/>
    </row>
    <row r="94" spans="1:32" ht="18" customHeight="1" x14ac:dyDescent="0.25">
      <c r="A94" s="152"/>
      <c r="B94" s="37" t="s">
        <v>555</v>
      </c>
      <c r="C94" s="705"/>
      <c r="D94" s="706"/>
      <c r="E94" s="706"/>
      <c r="F94" s="706"/>
      <c r="G94" s="706"/>
      <c r="H94" s="706"/>
      <c r="I94" s="706">
        <v>2</v>
      </c>
      <c r="J94" s="706"/>
      <c r="K94" s="706"/>
      <c r="L94" s="706"/>
      <c r="M94" s="706"/>
      <c r="N94" s="706"/>
      <c r="O94" s="706"/>
      <c r="P94" s="706"/>
      <c r="Q94" s="706"/>
      <c r="R94" s="706"/>
      <c r="S94" s="706"/>
      <c r="T94" s="706"/>
      <c r="U94" s="706"/>
      <c r="V94" s="706"/>
      <c r="W94" s="706"/>
      <c r="X94" s="792"/>
      <c r="Y94" s="792"/>
      <c r="Z94" s="792"/>
      <c r="AA94" s="707"/>
      <c r="AB94" s="152"/>
    </row>
    <row r="95" spans="1:32" ht="18" customHeight="1" x14ac:dyDescent="0.25">
      <c r="A95" s="152"/>
      <c r="B95" s="37" t="s">
        <v>95</v>
      </c>
      <c r="C95" s="705"/>
      <c r="D95" s="706"/>
      <c r="E95" s="706"/>
      <c r="F95" s="706">
        <v>2</v>
      </c>
      <c r="G95" s="706"/>
      <c r="H95" s="706">
        <v>2.5</v>
      </c>
      <c r="I95" s="706">
        <v>2</v>
      </c>
      <c r="J95" s="706"/>
      <c r="K95" s="706"/>
      <c r="L95" s="706"/>
      <c r="M95" s="706"/>
      <c r="N95" s="706"/>
      <c r="O95" s="706"/>
      <c r="P95" s="706"/>
      <c r="Q95" s="706"/>
      <c r="R95" s="706"/>
      <c r="S95" s="706"/>
      <c r="T95" s="706"/>
      <c r="U95" s="706"/>
      <c r="V95" s="706"/>
      <c r="W95" s="706"/>
      <c r="X95" s="792"/>
      <c r="Y95" s="792"/>
      <c r="Z95" s="792"/>
      <c r="AA95" s="707"/>
      <c r="AB95" s="152"/>
    </row>
    <row r="96" spans="1:32" ht="18" customHeight="1" x14ac:dyDescent="0.25">
      <c r="A96" s="152"/>
      <c r="B96" s="37" t="s">
        <v>373</v>
      </c>
      <c r="C96" s="705"/>
      <c r="D96" s="706"/>
      <c r="E96" s="706"/>
      <c r="F96" s="706">
        <v>0.35</v>
      </c>
      <c r="G96" s="706"/>
      <c r="H96" s="706"/>
      <c r="I96" s="706"/>
      <c r="J96" s="706">
        <v>0.75</v>
      </c>
      <c r="K96" s="706"/>
      <c r="L96" s="706"/>
      <c r="M96" s="706"/>
      <c r="N96" s="706"/>
      <c r="O96" s="706"/>
      <c r="P96" s="706"/>
      <c r="Q96" s="706"/>
      <c r="R96" s="706"/>
      <c r="S96" s="706"/>
      <c r="T96" s="706"/>
      <c r="U96" s="706"/>
      <c r="V96" s="706"/>
      <c r="W96" s="706"/>
      <c r="X96" s="792"/>
      <c r="Y96" s="792"/>
      <c r="Z96" s="792"/>
      <c r="AA96" s="707"/>
      <c r="AB96" s="152"/>
    </row>
    <row r="97" spans="1:28" ht="18" customHeight="1" x14ac:dyDescent="0.25">
      <c r="A97" s="152"/>
      <c r="B97" s="37"/>
      <c r="C97" s="705"/>
      <c r="D97" s="706"/>
      <c r="E97" s="706"/>
      <c r="F97" s="706"/>
      <c r="G97" s="706"/>
      <c r="H97" s="706"/>
      <c r="I97" s="706"/>
      <c r="J97" s="706"/>
      <c r="K97" s="706"/>
      <c r="L97" s="706"/>
      <c r="M97" s="706"/>
      <c r="N97" s="706"/>
      <c r="O97" s="706"/>
      <c r="P97" s="706"/>
      <c r="Q97" s="706"/>
      <c r="R97" s="706"/>
      <c r="S97" s="706"/>
      <c r="T97" s="706"/>
      <c r="U97" s="706"/>
      <c r="V97" s="706"/>
      <c r="W97" s="706"/>
      <c r="X97" s="792"/>
      <c r="Y97" s="792"/>
      <c r="Z97" s="792"/>
      <c r="AA97" s="707"/>
      <c r="AB97" s="152"/>
    </row>
    <row r="98" spans="1:28" ht="18" customHeight="1" x14ac:dyDescent="0.25">
      <c r="A98" s="152"/>
      <c r="B98" s="37"/>
      <c r="C98" s="705"/>
      <c r="D98" s="706"/>
      <c r="E98" s="706"/>
      <c r="F98" s="706"/>
      <c r="G98" s="706"/>
      <c r="H98" s="706"/>
      <c r="I98" s="706"/>
      <c r="J98" s="706"/>
      <c r="K98" s="706"/>
      <c r="L98" s="706"/>
      <c r="M98" s="706"/>
      <c r="N98" s="706"/>
      <c r="O98" s="706"/>
      <c r="P98" s="706"/>
      <c r="Q98" s="706"/>
      <c r="R98" s="706"/>
      <c r="S98" s="706"/>
      <c r="T98" s="706"/>
      <c r="U98" s="706"/>
      <c r="V98" s="706"/>
      <c r="W98" s="706"/>
      <c r="X98" s="792"/>
      <c r="Y98" s="792"/>
      <c r="Z98" s="792"/>
      <c r="AA98" s="707"/>
      <c r="AB98" s="152"/>
    </row>
    <row r="99" spans="1:28" ht="18" customHeight="1" x14ac:dyDescent="0.25">
      <c r="A99" s="152"/>
      <c r="B99" s="37"/>
      <c r="C99" s="705"/>
      <c r="D99" s="706"/>
      <c r="E99" s="706"/>
      <c r="F99" s="706"/>
      <c r="G99" s="706"/>
      <c r="H99" s="706"/>
      <c r="I99" s="706"/>
      <c r="J99" s="706"/>
      <c r="K99" s="706"/>
      <c r="L99" s="706"/>
      <c r="M99" s="706"/>
      <c r="N99" s="706"/>
      <c r="O99" s="706"/>
      <c r="P99" s="706"/>
      <c r="Q99" s="706"/>
      <c r="R99" s="706"/>
      <c r="S99" s="706"/>
      <c r="T99" s="706"/>
      <c r="U99" s="706"/>
      <c r="V99" s="706"/>
      <c r="W99" s="706"/>
      <c r="X99" s="792"/>
      <c r="Y99" s="792"/>
      <c r="Z99" s="792"/>
      <c r="AA99" s="707"/>
      <c r="AB99" s="152"/>
    </row>
    <row r="100" spans="1:28" ht="18" customHeight="1" x14ac:dyDescent="0.25">
      <c r="A100" s="152"/>
      <c r="B100" s="37" t="s">
        <v>28</v>
      </c>
      <c r="C100" s="705"/>
      <c r="D100" s="706"/>
      <c r="E100" s="706"/>
      <c r="F100" s="706"/>
      <c r="G100" s="706"/>
      <c r="H100" s="706"/>
      <c r="I100" s="706"/>
      <c r="J100" s="706">
        <v>0.8</v>
      </c>
      <c r="K100" s="706"/>
      <c r="L100" s="706"/>
      <c r="M100" s="706"/>
      <c r="N100" s="706"/>
      <c r="O100" s="706"/>
      <c r="P100" s="706"/>
      <c r="Q100" s="706"/>
      <c r="R100" s="706"/>
      <c r="S100" s="706"/>
      <c r="T100" s="706"/>
      <c r="U100" s="706"/>
      <c r="V100" s="706"/>
      <c r="W100" s="706"/>
      <c r="X100" s="792"/>
      <c r="Y100" s="792"/>
      <c r="Z100" s="792"/>
      <c r="AA100" s="707"/>
      <c r="AB100" s="152"/>
    </row>
    <row r="101" spans="1:28" ht="18" customHeight="1" x14ac:dyDescent="0.25">
      <c r="A101" s="152"/>
      <c r="B101" s="37" t="s">
        <v>60</v>
      </c>
      <c r="C101" s="711"/>
      <c r="D101" s="712"/>
      <c r="E101" s="712"/>
      <c r="F101" s="712">
        <v>5</v>
      </c>
      <c r="G101" s="712">
        <v>10</v>
      </c>
      <c r="H101" s="712">
        <v>10</v>
      </c>
      <c r="I101" s="712">
        <v>10</v>
      </c>
      <c r="J101" s="712">
        <v>5</v>
      </c>
      <c r="K101" s="712"/>
      <c r="L101" s="712"/>
      <c r="M101" s="712"/>
      <c r="N101" s="712"/>
      <c r="O101" s="712"/>
      <c r="P101" s="712"/>
      <c r="Q101" s="712"/>
      <c r="R101" s="712"/>
      <c r="S101" s="712"/>
      <c r="T101" s="712"/>
      <c r="U101" s="712"/>
      <c r="V101" s="712"/>
      <c r="W101" s="712"/>
      <c r="X101" s="793"/>
      <c r="Y101" s="793"/>
      <c r="Z101" s="793"/>
      <c r="AA101" s="713"/>
      <c r="AB101" s="152"/>
    </row>
    <row r="102" spans="1:28" ht="18" customHeight="1" thickBot="1" x14ac:dyDescent="0.3">
      <c r="A102" s="152"/>
      <c r="B102" s="598"/>
      <c r="C102" s="714"/>
      <c r="D102" s="715"/>
      <c r="E102" s="715"/>
      <c r="F102" s="715"/>
      <c r="G102" s="715"/>
      <c r="H102" s="715"/>
      <c r="I102" s="715"/>
      <c r="J102" s="715"/>
      <c r="K102" s="715"/>
      <c r="L102" s="715"/>
      <c r="M102" s="715"/>
      <c r="N102" s="715"/>
      <c r="O102" s="715"/>
      <c r="P102" s="715"/>
      <c r="Q102" s="715"/>
      <c r="R102" s="715"/>
      <c r="S102" s="715"/>
      <c r="T102" s="715"/>
      <c r="U102" s="715"/>
      <c r="V102" s="715"/>
      <c r="W102" s="715"/>
      <c r="X102" s="794"/>
      <c r="Y102" s="794"/>
      <c r="Z102" s="794"/>
      <c r="AA102" s="716"/>
      <c r="AB102" s="152"/>
    </row>
    <row r="103" spans="1:28" ht="18.75" thickBot="1" x14ac:dyDescent="0.3">
      <c r="A103" s="152"/>
      <c r="B103" s="40"/>
      <c r="C103" s="40"/>
      <c r="D103" s="40"/>
      <c r="E103" s="40"/>
      <c r="J103" s="2"/>
      <c r="P103" s="1830" t="s">
        <v>231</v>
      </c>
      <c r="Q103" s="1831"/>
      <c r="R103" s="1832" t="str">
        <f>R49</f>
        <v>Monday, January 19, 2026</v>
      </c>
      <c r="S103" s="1833"/>
      <c r="T103" s="1833"/>
      <c r="U103" s="1833"/>
      <c r="V103" s="1833"/>
      <c r="W103" s="1833"/>
      <c r="X103" s="1833"/>
      <c r="Y103" s="1833"/>
      <c r="Z103" s="1833"/>
      <c r="AA103" s="1834"/>
      <c r="AB103" s="152"/>
    </row>
    <row r="104" spans="1:28" thickBot="1" x14ac:dyDescent="0.25">
      <c r="A104" s="152"/>
      <c r="B104" s="152"/>
      <c r="C104" s="152"/>
      <c r="D104" s="152"/>
      <c r="E104" s="152"/>
      <c r="F104" s="152"/>
      <c r="G104" s="152"/>
      <c r="H104" s="152"/>
      <c r="I104" s="152"/>
      <c r="J104" s="152"/>
      <c r="K104" s="152"/>
      <c r="L104" s="152"/>
      <c r="M104" s="152"/>
      <c r="N104" s="152"/>
      <c r="O104" s="152"/>
      <c r="P104" s="152"/>
      <c r="Q104" s="152"/>
      <c r="R104" s="152"/>
      <c r="S104" s="152"/>
      <c r="T104" s="152"/>
      <c r="U104" s="152"/>
      <c r="V104" s="152"/>
      <c r="W104" s="152"/>
      <c r="X104" s="152"/>
      <c r="Y104" s="152"/>
      <c r="Z104" s="152"/>
      <c r="AA104" s="152"/>
      <c r="AB104" s="152"/>
    </row>
    <row r="105" spans="1:28" ht="66" customHeight="1" thickBot="1" x14ac:dyDescent="0.25">
      <c r="A105" s="152"/>
      <c r="B105" s="1216"/>
      <c r="C105" s="541" t="s">
        <v>512</v>
      </c>
      <c r="D105" s="541" t="s">
        <v>528</v>
      </c>
      <c r="E105" s="541" t="s">
        <v>347</v>
      </c>
      <c r="F105" s="541" t="s">
        <v>89</v>
      </c>
      <c r="G105" s="541" t="s">
        <v>533</v>
      </c>
      <c r="H105" s="541" t="s">
        <v>514</v>
      </c>
      <c r="I105" s="1218" t="s">
        <v>700</v>
      </c>
      <c r="J105" s="541" t="s">
        <v>18</v>
      </c>
      <c r="K105" s="541"/>
      <c r="L105" s="541"/>
      <c r="M105" s="541"/>
      <c r="N105" s="541"/>
      <c r="O105" s="541"/>
      <c r="P105" s="541"/>
      <c r="Q105" s="541"/>
      <c r="R105" s="541"/>
      <c r="S105" s="541"/>
      <c r="T105" s="541"/>
      <c r="U105" s="541"/>
      <c r="V105" s="541"/>
      <c r="W105" s="541"/>
      <c r="X105" s="541"/>
      <c r="Y105" s="541"/>
      <c r="Z105" s="541"/>
      <c r="AA105" s="541"/>
      <c r="AB105" s="152"/>
    </row>
    <row r="106" spans="1:28" ht="15" customHeight="1" x14ac:dyDescent="0.2">
      <c r="C106" s="2"/>
      <c r="D106" s="2"/>
      <c r="E106" s="2"/>
      <c r="F106" s="2"/>
      <c r="G106" s="2"/>
      <c r="H106" s="2"/>
      <c r="I106" s="2"/>
      <c r="J106" s="2"/>
      <c r="K106" s="2"/>
      <c r="L106" s="2"/>
      <c r="M106" s="2"/>
      <c r="N106" s="2"/>
      <c r="O106" s="2"/>
      <c r="P106" s="2"/>
      <c r="Q106" s="2"/>
      <c r="R106" s="2"/>
      <c r="S106" s="2"/>
      <c r="T106" s="2"/>
      <c r="U106" s="2"/>
      <c r="V106" s="2"/>
      <c r="W106" s="2"/>
      <c r="X106" s="2"/>
      <c r="Y106" s="2"/>
      <c r="Z106" s="2"/>
      <c r="AA106" s="2"/>
    </row>
    <row r="107" spans="1:28" ht="15" customHeight="1" x14ac:dyDescent="0.2">
      <c r="C107" s="2"/>
      <c r="D107" s="2"/>
      <c r="E107" s="2"/>
      <c r="F107" s="2"/>
      <c r="G107" s="2"/>
      <c r="H107" s="2"/>
      <c r="I107" s="2"/>
      <c r="J107" s="2"/>
      <c r="K107" s="2"/>
      <c r="L107" s="2"/>
      <c r="M107" s="2"/>
      <c r="N107" s="2"/>
      <c r="O107" s="2"/>
      <c r="P107" s="2"/>
      <c r="Q107" s="2"/>
      <c r="R107" s="2"/>
      <c r="S107" s="2"/>
      <c r="T107" s="2"/>
      <c r="U107" s="2"/>
      <c r="V107" s="2"/>
      <c r="W107" s="2"/>
      <c r="X107" s="2"/>
      <c r="Y107" s="2"/>
      <c r="Z107" s="2"/>
      <c r="AA107" s="2"/>
    </row>
    <row r="108" spans="1:28" ht="15" customHeight="1" x14ac:dyDescent="0.2">
      <c r="C108" s="2"/>
      <c r="D108" s="2"/>
      <c r="E108" s="2"/>
      <c r="F108" s="2"/>
      <c r="G108" s="2"/>
      <c r="H108" s="2"/>
      <c r="I108" s="2"/>
      <c r="J108" s="2"/>
      <c r="K108" s="2"/>
      <c r="L108" s="2"/>
      <c r="M108" s="2"/>
      <c r="N108" s="2"/>
      <c r="O108" s="2"/>
      <c r="P108" s="2"/>
      <c r="Q108" s="2"/>
      <c r="R108" s="2"/>
      <c r="S108" s="2"/>
      <c r="T108" s="2"/>
      <c r="U108" s="2"/>
      <c r="V108" s="2"/>
      <c r="W108" s="2"/>
      <c r="X108" s="2"/>
      <c r="Y108" s="2"/>
      <c r="Z108" s="2"/>
      <c r="AA108" s="2"/>
    </row>
    <row r="109" spans="1:28" ht="15" customHeight="1" x14ac:dyDescent="0.2">
      <c r="C109" s="2"/>
      <c r="D109" s="2"/>
      <c r="E109" s="2"/>
      <c r="F109" s="2"/>
      <c r="G109" s="2"/>
      <c r="H109" s="2"/>
      <c r="I109" s="2"/>
      <c r="J109" s="2"/>
      <c r="K109" s="2"/>
      <c r="L109" s="2"/>
      <c r="M109" s="2"/>
      <c r="N109" s="2"/>
      <c r="O109" s="2"/>
      <c r="P109" s="2"/>
      <c r="Q109" s="2"/>
      <c r="R109" s="2"/>
      <c r="S109" s="2"/>
      <c r="T109" s="2"/>
      <c r="U109" s="2"/>
      <c r="V109" s="2"/>
      <c r="W109" s="2"/>
      <c r="X109" s="2"/>
      <c r="Y109" s="2"/>
      <c r="Z109" s="2"/>
      <c r="AA109" s="2"/>
    </row>
    <row r="110" spans="1:28" ht="15" customHeight="1" x14ac:dyDescent="0.2">
      <c r="C110" s="2"/>
      <c r="D110" s="2"/>
      <c r="E110" s="2"/>
      <c r="F110" s="2"/>
      <c r="G110" s="2"/>
      <c r="H110" s="2"/>
      <c r="I110" s="2"/>
      <c r="J110" s="2"/>
      <c r="K110" s="2"/>
      <c r="L110" s="2"/>
      <c r="M110" s="2"/>
      <c r="N110" s="2"/>
      <c r="O110" s="2"/>
      <c r="P110" s="2"/>
      <c r="Q110" s="2"/>
      <c r="R110" s="2"/>
      <c r="S110" s="2"/>
      <c r="T110" s="2"/>
      <c r="U110" s="2"/>
      <c r="V110" s="2"/>
      <c r="W110" s="2"/>
      <c r="X110" s="2"/>
      <c r="Y110" s="2"/>
      <c r="Z110" s="2"/>
      <c r="AA110" s="2"/>
    </row>
    <row r="111" spans="1:28" ht="15" customHeight="1" x14ac:dyDescent="0.2">
      <c r="C111" s="2"/>
      <c r="D111" s="2"/>
      <c r="E111" s="2"/>
      <c r="F111" s="2"/>
      <c r="G111" s="2"/>
      <c r="H111" s="2"/>
      <c r="I111" s="2"/>
      <c r="J111" s="2"/>
      <c r="K111" s="2"/>
      <c r="L111" s="2"/>
      <c r="M111" s="2"/>
      <c r="N111" s="2"/>
      <c r="O111" s="2"/>
      <c r="P111" s="2"/>
      <c r="Q111" s="2"/>
      <c r="R111" s="2"/>
      <c r="S111" s="2"/>
      <c r="T111" s="2"/>
      <c r="U111" s="2"/>
      <c r="V111" s="2"/>
      <c r="W111" s="2"/>
      <c r="X111" s="2"/>
      <c r="Y111" s="2"/>
      <c r="Z111" s="2"/>
      <c r="AA111" s="2"/>
    </row>
    <row r="112" spans="1:28" ht="15" customHeight="1" x14ac:dyDescent="0.2">
      <c r="C112" s="2"/>
      <c r="D112" s="2"/>
      <c r="E112" s="2"/>
      <c r="F112" s="2"/>
      <c r="G112" s="2"/>
      <c r="H112" s="2"/>
      <c r="I112" s="2"/>
      <c r="J112" s="2"/>
      <c r="K112" s="2"/>
      <c r="L112" s="2"/>
      <c r="M112" s="2"/>
      <c r="N112" s="2"/>
      <c r="O112" s="2"/>
      <c r="P112" s="2"/>
      <c r="Q112" s="2"/>
      <c r="R112" s="2"/>
      <c r="S112" s="2"/>
      <c r="T112" s="2"/>
      <c r="U112" s="2"/>
      <c r="V112" s="2"/>
      <c r="W112" s="2"/>
      <c r="X112" s="2"/>
      <c r="Y112" s="2"/>
      <c r="Z112" s="2"/>
      <c r="AA112" s="2"/>
    </row>
    <row r="113" s="2" customFormat="1" ht="15" customHeight="1" x14ac:dyDescent="0.2"/>
    <row r="114" s="2" customFormat="1" ht="15" customHeight="1" x14ac:dyDescent="0.2"/>
    <row r="115" s="2" customFormat="1" ht="15" customHeight="1" x14ac:dyDescent="0.2"/>
    <row r="116" s="2" customFormat="1" ht="15" customHeight="1" x14ac:dyDescent="0.2"/>
    <row r="117" s="2" customFormat="1" ht="15" customHeight="1" x14ac:dyDescent="0.2"/>
    <row r="118" s="2" customFormat="1" ht="15" customHeight="1" x14ac:dyDescent="0.2"/>
    <row r="119" s="2" customFormat="1" ht="15" customHeight="1" x14ac:dyDescent="0.2"/>
    <row r="120" s="2" customFormat="1" ht="15" customHeight="1" x14ac:dyDescent="0.2"/>
    <row r="121" s="2" customFormat="1" ht="15" customHeight="1" x14ac:dyDescent="0.2"/>
    <row r="122" s="2" customFormat="1" ht="15" customHeight="1" x14ac:dyDescent="0.2"/>
    <row r="123" s="2" customFormat="1" ht="15" customHeight="1" x14ac:dyDescent="0.2"/>
    <row r="124" s="2" customFormat="1" ht="15" customHeight="1" x14ac:dyDescent="0.2"/>
    <row r="125" s="2" customFormat="1" ht="15" customHeight="1" x14ac:dyDescent="0.2"/>
    <row r="126" s="2" customFormat="1" ht="15" customHeight="1" x14ac:dyDescent="0.2"/>
    <row r="127" s="2" customFormat="1" ht="15" customHeight="1" x14ac:dyDescent="0.2"/>
    <row r="128" s="2" customFormat="1" ht="15" customHeight="1" x14ac:dyDescent="0.2"/>
    <row r="129" s="2" customFormat="1" ht="15" customHeight="1" x14ac:dyDescent="0.2"/>
    <row r="130" s="2" customFormat="1" ht="15" customHeight="1" x14ac:dyDescent="0.2"/>
    <row r="131" s="2" customFormat="1" ht="15" customHeight="1" x14ac:dyDescent="0.2"/>
    <row r="132" s="2" customFormat="1" ht="15" customHeight="1" x14ac:dyDescent="0.2"/>
    <row r="133" s="2" customFormat="1" ht="15" customHeight="1" x14ac:dyDescent="0.2"/>
    <row r="134" s="2" customFormat="1" ht="15" customHeight="1" x14ac:dyDescent="0.2"/>
    <row r="135" s="2" customFormat="1" ht="15" customHeight="1" x14ac:dyDescent="0.2"/>
    <row r="136" s="2" customFormat="1" ht="15" customHeight="1" x14ac:dyDescent="0.2"/>
    <row r="137" s="2" customFormat="1" ht="15" customHeight="1" x14ac:dyDescent="0.2"/>
    <row r="138" s="2" customFormat="1" ht="15" customHeight="1" x14ac:dyDescent="0.2"/>
    <row r="139" s="2" customFormat="1" ht="15" customHeight="1" x14ac:dyDescent="0.2"/>
    <row r="140" s="2" customFormat="1" ht="15" customHeight="1" x14ac:dyDescent="0.2"/>
    <row r="141" s="2" customFormat="1" ht="15" customHeight="1" x14ac:dyDescent="0.2"/>
    <row r="142" s="2" customFormat="1" ht="15" customHeight="1" x14ac:dyDescent="0.2"/>
    <row r="143" s="2" customFormat="1" ht="15" customHeight="1" x14ac:dyDescent="0.2"/>
    <row r="144" s="2" customFormat="1" ht="15" customHeight="1" x14ac:dyDescent="0.2"/>
    <row r="145" s="2" customFormat="1" ht="15" customHeight="1" x14ac:dyDescent="0.2"/>
    <row r="146" s="2" customFormat="1" ht="15" customHeight="1" x14ac:dyDescent="0.2"/>
    <row r="147" s="2" customFormat="1" ht="15" customHeight="1" x14ac:dyDescent="0.2"/>
    <row r="148" s="2" customFormat="1" ht="15" customHeight="1" x14ac:dyDescent="0.2"/>
    <row r="149" s="2" customFormat="1" ht="15" customHeight="1" x14ac:dyDescent="0.2"/>
    <row r="150" s="2" customFormat="1" ht="15" customHeight="1" x14ac:dyDescent="0.2"/>
    <row r="151" s="2" customFormat="1" ht="15" customHeight="1" x14ac:dyDescent="0.2"/>
    <row r="152" s="2" customFormat="1" ht="15" customHeight="1" x14ac:dyDescent="0.2"/>
    <row r="153" s="2" customFormat="1" ht="15" customHeight="1" x14ac:dyDescent="0.2"/>
    <row r="154" s="2" customFormat="1" ht="15" customHeight="1" x14ac:dyDescent="0.2"/>
    <row r="155" s="2" customFormat="1" ht="15" customHeight="1" x14ac:dyDescent="0.2"/>
    <row r="156" s="2" customFormat="1" ht="15" customHeight="1" x14ac:dyDescent="0.2"/>
    <row r="157" s="2" customFormat="1" ht="15" customHeight="1" x14ac:dyDescent="0.2"/>
    <row r="158" s="2" customFormat="1" ht="15" customHeight="1" x14ac:dyDescent="0.2"/>
    <row r="159" s="2" customFormat="1" ht="15" customHeight="1" x14ac:dyDescent="0.2"/>
    <row r="160" s="2" customFormat="1" ht="15" customHeight="1" x14ac:dyDescent="0.2"/>
    <row r="161" s="2" customFormat="1" ht="15" customHeight="1" x14ac:dyDescent="0.2"/>
    <row r="162" s="2" customFormat="1" ht="15" customHeight="1" x14ac:dyDescent="0.2"/>
    <row r="163" s="2" customFormat="1" ht="15" customHeight="1" x14ac:dyDescent="0.2"/>
    <row r="164" s="2" customFormat="1" ht="15" customHeight="1" x14ac:dyDescent="0.2"/>
    <row r="165" s="2" customFormat="1" ht="15" customHeight="1" x14ac:dyDescent="0.2"/>
    <row r="166" s="2" customFormat="1" ht="15" customHeight="1" x14ac:dyDescent="0.2"/>
    <row r="167" s="2" customFormat="1" ht="15" customHeight="1" x14ac:dyDescent="0.2"/>
    <row r="168" s="2" customFormat="1" ht="15" customHeight="1" x14ac:dyDescent="0.2"/>
    <row r="169" s="2" customFormat="1" ht="15" customHeight="1" x14ac:dyDescent="0.2"/>
    <row r="170" s="2" customFormat="1" ht="15" customHeight="1" x14ac:dyDescent="0.2"/>
    <row r="171" s="2" customFormat="1" ht="15" customHeight="1" x14ac:dyDescent="0.2"/>
    <row r="172" s="2" customFormat="1" ht="15" customHeight="1" x14ac:dyDescent="0.2"/>
    <row r="173" s="2" customFormat="1" ht="15" customHeight="1" x14ac:dyDescent="0.2"/>
    <row r="174" s="2" customFormat="1" ht="15" customHeight="1" x14ac:dyDescent="0.2"/>
    <row r="175" s="2" customFormat="1" ht="15" customHeight="1" x14ac:dyDescent="0.2"/>
    <row r="176" s="2" customFormat="1" ht="15" customHeight="1" x14ac:dyDescent="0.2"/>
    <row r="177" s="2" customFormat="1" ht="15" customHeight="1" x14ac:dyDescent="0.2"/>
    <row r="178" s="2" customFormat="1" ht="15" customHeight="1" x14ac:dyDescent="0.2"/>
    <row r="179" s="2" customFormat="1" ht="15" customHeight="1" x14ac:dyDescent="0.2"/>
    <row r="180" s="2" customFormat="1" ht="15" customHeight="1" x14ac:dyDescent="0.2"/>
    <row r="181" s="2" customFormat="1" ht="15" customHeight="1" x14ac:dyDescent="0.2"/>
    <row r="182" s="2" customFormat="1" ht="15" customHeight="1" x14ac:dyDescent="0.2"/>
    <row r="183" s="2" customFormat="1" ht="15" customHeight="1" x14ac:dyDescent="0.2"/>
    <row r="184" s="2" customFormat="1" ht="15" customHeight="1" x14ac:dyDescent="0.2"/>
    <row r="185" s="2" customFormat="1" ht="15" customHeight="1" x14ac:dyDescent="0.2"/>
    <row r="186" s="2" customFormat="1" ht="15" customHeight="1" x14ac:dyDescent="0.2"/>
    <row r="187" s="2" customFormat="1" ht="15" customHeight="1" x14ac:dyDescent="0.2"/>
    <row r="188" s="2" customFormat="1" ht="15" customHeight="1" x14ac:dyDescent="0.2"/>
    <row r="189" s="2" customFormat="1" ht="15" customHeight="1" x14ac:dyDescent="0.2"/>
    <row r="190" s="2" customFormat="1" ht="15" customHeight="1" x14ac:dyDescent="0.2"/>
    <row r="191" s="2" customFormat="1" ht="15" customHeight="1" x14ac:dyDescent="0.2"/>
    <row r="192" s="2" customFormat="1" ht="15" customHeight="1" x14ac:dyDescent="0.2"/>
    <row r="193" s="2" customFormat="1" ht="15" customHeight="1" x14ac:dyDescent="0.2"/>
    <row r="194" s="2" customFormat="1" ht="15" customHeight="1" x14ac:dyDescent="0.2"/>
    <row r="195" s="2" customFormat="1" ht="15" customHeight="1" x14ac:dyDescent="0.2"/>
    <row r="196" s="2" customFormat="1" ht="15" customHeight="1" x14ac:dyDescent="0.2"/>
    <row r="197" s="2" customFormat="1" ht="15" customHeight="1" x14ac:dyDescent="0.2"/>
    <row r="198" s="2" customFormat="1" ht="15" customHeight="1" x14ac:dyDescent="0.2"/>
    <row r="199" s="2" customFormat="1" ht="15" customHeight="1" x14ac:dyDescent="0.2"/>
    <row r="200" s="2" customFormat="1" ht="15" customHeight="1" x14ac:dyDescent="0.2"/>
    <row r="201" s="2" customFormat="1" ht="15" customHeight="1" x14ac:dyDescent="0.2"/>
    <row r="202" s="2" customFormat="1" ht="15" customHeight="1" x14ac:dyDescent="0.2"/>
    <row r="203" s="2" customFormat="1" ht="15" customHeight="1" x14ac:dyDescent="0.2"/>
    <row r="204" s="2" customFormat="1" ht="15" customHeight="1" x14ac:dyDescent="0.2"/>
    <row r="205" s="2" customFormat="1" ht="15" customHeight="1" x14ac:dyDescent="0.2"/>
    <row r="206" s="2" customFormat="1" ht="15" customHeight="1" x14ac:dyDescent="0.2"/>
    <row r="207" s="2" customFormat="1" ht="15" customHeight="1" x14ac:dyDescent="0.2"/>
    <row r="208" s="2" customFormat="1" ht="15" customHeight="1" x14ac:dyDescent="0.2"/>
    <row r="209" s="2" customFormat="1" ht="15" customHeight="1" x14ac:dyDescent="0.2"/>
    <row r="210" s="2" customFormat="1" ht="15" customHeight="1" x14ac:dyDescent="0.2"/>
    <row r="211" s="2" customFormat="1" ht="15" customHeight="1" x14ac:dyDescent="0.2"/>
    <row r="212" s="2" customFormat="1" ht="15" customHeight="1" x14ac:dyDescent="0.2"/>
    <row r="213" s="2" customFormat="1" ht="15" customHeight="1" x14ac:dyDescent="0.2"/>
    <row r="214" s="2" customFormat="1" ht="15" customHeight="1" x14ac:dyDescent="0.2"/>
    <row r="215" s="2" customFormat="1" ht="15" customHeight="1" x14ac:dyDescent="0.2"/>
    <row r="216" s="2" customFormat="1" ht="15" customHeight="1" x14ac:dyDescent="0.2"/>
    <row r="217" s="2" customFormat="1" ht="15" customHeight="1" x14ac:dyDescent="0.2"/>
    <row r="218" s="2" customFormat="1" ht="15" customHeight="1" x14ac:dyDescent="0.2"/>
    <row r="219" s="2" customFormat="1" ht="15" customHeight="1" x14ac:dyDescent="0.2"/>
    <row r="220" s="2" customFormat="1" ht="15" customHeight="1" x14ac:dyDescent="0.2"/>
    <row r="221" s="2" customFormat="1" ht="15" customHeight="1" x14ac:dyDescent="0.2"/>
    <row r="222" s="2" customFormat="1" ht="15" customHeight="1" x14ac:dyDescent="0.2"/>
    <row r="223" s="2" customFormat="1" ht="15" customHeight="1" x14ac:dyDescent="0.2"/>
    <row r="224" s="2" customFormat="1" ht="15" customHeight="1" x14ac:dyDescent="0.2"/>
    <row r="225" s="2" customFormat="1" ht="15" customHeight="1" x14ac:dyDescent="0.2"/>
    <row r="226" s="2" customFormat="1" ht="15" customHeight="1" x14ac:dyDescent="0.2"/>
    <row r="227" s="2" customFormat="1" ht="15" customHeight="1" x14ac:dyDescent="0.2"/>
    <row r="228" s="2" customFormat="1" ht="15" customHeight="1" x14ac:dyDescent="0.2"/>
    <row r="229" s="2" customFormat="1" ht="15" customHeight="1" x14ac:dyDescent="0.2"/>
    <row r="230" s="2" customFormat="1" ht="15" customHeight="1" x14ac:dyDescent="0.2"/>
    <row r="231" s="2" customFormat="1" ht="15" customHeight="1" x14ac:dyDescent="0.2"/>
    <row r="232" s="2" customFormat="1" ht="15" customHeight="1" x14ac:dyDescent="0.2"/>
    <row r="233" s="2" customFormat="1" ht="15" customHeight="1" x14ac:dyDescent="0.2"/>
    <row r="234" s="2" customFormat="1" ht="15" customHeight="1" x14ac:dyDescent="0.2"/>
    <row r="235" s="2" customFormat="1" ht="15" customHeight="1" x14ac:dyDescent="0.2"/>
    <row r="236" s="2" customFormat="1" ht="15" customHeight="1" x14ac:dyDescent="0.2"/>
    <row r="237" s="2" customFormat="1" ht="15" customHeight="1" x14ac:dyDescent="0.2"/>
    <row r="238" s="2" customFormat="1" ht="15" customHeight="1" x14ac:dyDescent="0.2"/>
    <row r="239" s="2" customFormat="1" ht="15" customHeight="1" x14ac:dyDescent="0.2"/>
    <row r="240" s="2" customFormat="1" ht="15" customHeight="1" x14ac:dyDescent="0.2"/>
    <row r="241" s="2" customFormat="1" ht="15" customHeight="1" x14ac:dyDescent="0.2"/>
    <row r="242" s="2" customFormat="1" ht="15" customHeight="1" x14ac:dyDescent="0.2"/>
    <row r="243" s="2" customFormat="1" ht="15" customHeight="1" x14ac:dyDescent="0.2"/>
    <row r="244" s="2" customFormat="1" ht="15" customHeight="1" x14ac:dyDescent="0.2"/>
    <row r="245" s="2" customFormat="1" ht="15" customHeight="1" x14ac:dyDescent="0.2"/>
    <row r="246" s="2" customFormat="1" ht="15" customHeight="1" x14ac:dyDescent="0.2"/>
    <row r="247" s="2" customFormat="1" ht="15" customHeight="1" x14ac:dyDescent="0.2"/>
    <row r="248" s="2" customFormat="1" ht="15" customHeight="1" x14ac:dyDescent="0.2"/>
    <row r="249" s="2" customFormat="1" ht="15" customHeight="1" x14ac:dyDescent="0.2"/>
    <row r="250" s="2" customFormat="1" ht="15" customHeight="1" x14ac:dyDescent="0.2"/>
    <row r="251" s="2" customFormat="1" ht="15" customHeight="1" x14ac:dyDescent="0.2"/>
    <row r="252" s="2" customFormat="1" ht="15" customHeight="1" x14ac:dyDescent="0.2"/>
    <row r="253" s="2" customFormat="1" ht="15" customHeight="1" x14ac:dyDescent="0.2"/>
    <row r="254" s="2" customFormat="1" ht="15" customHeight="1" x14ac:dyDescent="0.2"/>
    <row r="255" s="2" customFormat="1" ht="15" customHeight="1" x14ac:dyDescent="0.2"/>
    <row r="256" s="2" customFormat="1" ht="15" customHeight="1" x14ac:dyDescent="0.2"/>
    <row r="257" s="2" customFormat="1" ht="15" customHeight="1" x14ac:dyDescent="0.2"/>
    <row r="258" s="2" customFormat="1" ht="15" customHeight="1" x14ac:dyDescent="0.2"/>
    <row r="259" s="2" customFormat="1" ht="15" customHeight="1" x14ac:dyDescent="0.2"/>
    <row r="260" s="2" customFormat="1" ht="15" customHeight="1" x14ac:dyDescent="0.2"/>
    <row r="261" s="2" customFormat="1" ht="15" customHeight="1" x14ac:dyDescent="0.2"/>
    <row r="262" s="2" customFormat="1" ht="15" customHeight="1" x14ac:dyDescent="0.2"/>
    <row r="263" s="2" customFormat="1" ht="15" customHeight="1" x14ac:dyDescent="0.2"/>
    <row r="264" s="2" customFormat="1" ht="15" customHeight="1" x14ac:dyDescent="0.2"/>
    <row r="265" s="2" customFormat="1" ht="15" customHeight="1" x14ac:dyDescent="0.2"/>
    <row r="266" s="2" customFormat="1" ht="15" customHeight="1" x14ac:dyDescent="0.2"/>
    <row r="267" s="2" customFormat="1" ht="15" customHeight="1" x14ac:dyDescent="0.2"/>
    <row r="268" s="2" customFormat="1" ht="15" customHeight="1" x14ac:dyDescent="0.2"/>
    <row r="269" s="2" customFormat="1" ht="15" customHeight="1" x14ac:dyDescent="0.2"/>
    <row r="270" s="2" customFormat="1" ht="15" customHeight="1" x14ac:dyDescent="0.2"/>
    <row r="271" s="2" customFormat="1" ht="15" customHeight="1" x14ac:dyDescent="0.2"/>
    <row r="272" s="2" customFormat="1" ht="15" customHeight="1" x14ac:dyDescent="0.2"/>
    <row r="273" s="2" customFormat="1" ht="15" customHeight="1" x14ac:dyDescent="0.2"/>
    <row r="274" s="2" customFormat="1" ht="15" customHeight="1" x14ac:dyDescent="0.2"/>
    <row r="275" s="2" customFormat="1" ht="15" customHeight="1" x14ac:dyDescent="0.2"/>
    <row r="276" s="2" customFormat="1" ht="15" customHeight="1" x14ac:dyDescent="0.2"/>
    <row r="277" s="2" customFormat="1" ht="15" customHeight="1" x14ac:dyDescent="0.2"/>
    <row r="278" s="2" customFormat="1" ht="15" customHeight="1" x14ac:dyDescent="0.2"/>
    <row r="279" s="2" customFormat="1" ht="15" customHeight="1" x14ac:dyDescent="0.2"/>
    <row r="280" s="2" customFormat="1" ht="15" customHeight="1" x14ac:dyDescent="0.2"/>
    <row r="281" s="2" customFormat="1" ht="15" customHeight="1" x14ac:dyDescent="0.2"/>
    <row r="282" s="2" customFormat="1" ht="15" customHeight="1" x14ac:dyDescent="0.2"/>
    <row r="283" s="2" customFormat="1" ht="15" customHeight="1" x14ac:dyDescent="0.2"/>
    <row r="284" s="2" customFormat="1" ht="15" customHeight="1" x14ac:dyDescent="0.2"/>
    <row r="285" s="2" customFormat="1" ht="15" customHeight="1" x14ac:dyDescent="0.2"/>
    <row r="286" s="2" customFormat="1" ht="15" customHeight="1" x14ac:dyDescent="0.2"/>
    <row r="287" s="2" customFormat="1" ht="15" customHeight="1" x14ac:dyDescent="0.2"/>
    <row r="288" s="2" customFormat="1" ht="15" customHeight="1" x14ac:dyDescent="0.2"/>
    <row r="289" s="2" customFormat="1" ht="15" customHeight="1" x14ac:dyDescent="0.2"/>
    <row r="290" s="2" customFormat="1" ht="15" customHeight="1" x14ac:dyDescent="0.2"/>
    <row r="291" s="2" customFormat="1" ht="15" customHeight="1" x14ac:dyDescent="0.2"/>
    <row r="292" s="2" customFormat="1" ht="15" customHeight="1" x14ac:dyDescent="0.2"/>
    <row r="293" s="2" customFormat="1" ht="15" customHeight="1" x14ac:dyDescent="0.2"/>
    <row r="294" s="2" customFormat="1" ht="15" customHeight="1" x14ac:dyDescent="0.2"/>
    <row r="295" s="2" customFormat="1" ht="15" customHeight="1" x14ac:dyDescent="0.2"/>
    <row r="296" s="2" customFormat="1" ht="15" customHeight="1" x14ac:dyDescent="0.2"/>
    <row r="297" s="2" customFormat="1" ht="15" customHeight="1" x14ac:dyDescent="0.2"/>
    <row r="298" s="2" customFormat="1" ht="15" customHeight="1" x14ac:dyDescent="0.2"/>
    <row r="299" s="2" customFormat="1" ht="15" customHeight="1" x14ac:dyDescent="0.2"/>
    <row r="300" s="2" customFormat="1" ht="15" customHeight="1" x14ac:dyDescent="0.2"/>
    <row r="301" s="2" customFormat="1" ht="15" customHeight="1" x14ac:dyDescent="0.2"/>
    <row r="302" s="2" customFormat="1" ht="15" customHeight="1" x14ac:dyDescent="0.2"/>
    <row r="303" s="2" customFormat="1" ht="15" customHeight="1" x14ac:dyDescent="0.2"/>
    <row r="304" s="2" customFormat="1" ht="15" customHeight="1" x14ac:dyDescent="0.2"/>
    <row r="305" s="2" customFormat="1" ht="15" customHeight="1" x14ac:dyDescent="0.2"/>
    <row r="306" s="2" customFormat="1" ht="15" customHeight="1" x14ac:dyDescent="0.2"/>
    <row r="307" s="2" customFormat="1" ht="15" customHeight="1" x14ac:dyDescent="0.2"/>
    <row r="308" s="2" customFormat="1" ht="15" customHeight="1" x14ac:dyDescent="0.2"/>
    <row r="309" s="2" customFormat="1" ht="15" customHeight="1" x14ac:dyDescent="0.2"/>
    <row r="310" s="2" customFormat="1" ht="15" customHeight="1" x14ac:dyDescent="0.2"/>
    <row r="311" s="2" customFormat="1" ht="15" customHeight="1" x14ac:dyDescent="0.2"/>
    <row r="312" s="2" customFormat="1" ht="15" customHeight="1" x14ac:dyDescent="0.2"/>
    <row r="313" s="2" customFormat="1" ht="15" customHeight="1" x14ac:dyDescent="0.2"/>
    <row r="314" s="2" customFormat="1" ht="15" customHeight="1" x14ac:dyDescent="0.2"/>
    <row r="315" s="2" customFormat="1" ht="15" customHeight="1" x14ac:dyDescent="0.2"/>
    <row r="316" s="2" customFormat="1" ht="15" customHeight="1" x14ac:dyDescent="0.2"/>
    <row r="317" s="2" customFormat="1" ht="15" customHeight="1" x14ac:dyDescent="0.2"/>
    <row r="318" s="2" customFormat="1" ht="15" customHeight="1" x14ac:dyDescent="0.2"/>
    <row r="319" s="2" customFormat="1" ht="15" customHeight="1" x14ac:dyDescent="0.2"/>
    <row r="320" s="2" customFormat="1" ht="15" customHeight="1" x14ac:dyDescent="0.2"/>
    <row r="321" s="2" customFormat="1" ht="15" customHeight="1" x14ac:dyDescent="0.2"/>
    <row r="322" s="2" customFormat="1" ht="15" customHeight="1" x14ac:dyDescent="0.2"/>
    <row r="323" s="2" customFormat="1" ht="15" customHeight="1" x14ac:dyDescent="0.2"/>
    <row r="324" s="2" customFormat="1" ht="15" customHeight="1" x14ac:dyDescent="0.2"/>
    <row r="325" s="2" customFormat="1" ht="15" customHeight="1" x14ac:dyDescent="0.2"/>
    <row r="326" s="2" customFormat="1" ht="15" customHeight="1" x14ac:dyDescent="0.2"/>
    <row r="327" s="2" customFormat="1" ht="15" customHeight="1" x14ac:dyDescent="0.2"/>
    <row r="328" s="2" customFormat="1" ht="15" customHeight="1" x14ac:dyDescent="0.2"/>
    <row r="329" s="2" customFormat="1" ht="15" customHeight="1" x14ac:dyDescent="0.2"/>
    <row r="330" s="2" customFormat="1" ht="15" customHeight="1" x14ac:dyDescent="0.2"/>
    <row r="331" s="2" customFormat="1" ht="15" customHeight="1" x14ac:dyDescent="0.2"/>
    <row r="332" s="2" customFormat="1" ht="15" customHeight="1" x14ac:dyDescent="0.2"/>
    <row r="333" s="2" customFormat="1" ht="15" customHeight="1" x14ac:dyDescent="0.2"/>
    <row r="334" s="2" customFormat="1" ht="15" customHeight="1" x14ac:dyDescent="0.2"/>
    <row r="335" s="2" customFormat="1" ht="15" customHeight="1" x14ac:dyDescent="0.2"/>
    <row r="336" s="2" customFormat="1" ht="15" customHeight="1" x14ac:dyDescent="0.2"/>
    <row r="337" s="2" customFormat="1" ht="15" customHeight="1" x14ac:dyDescent="0.2"/>
    <row r="338" s="2" customFormat="1" ht="15" customHeight="1" x14ac:dyDescent="0.2"/>
    <row r="339" s="2" customFormat="1" ht="15" customHeight="1" x14ac:dyDescent="0.2"/>
    <row r="340" s="2" customFormat="1" ht="15" customHeight="1" x14ac:dyDescent="0.2"/>
    <row r="341" s="2" customFormat="1" ht="15" customHeight="1" x14ac:dyDescent="0.2"/>
    <row r="342" s="2" customFormat="1" ht="15" customHeight="1" x14ac:dyDescent="0.2"/>
    <row r="343" s="2" customFormat="1" ht="15" customHeight="1" x14ac:dyDescent="0.2"/>
    <row r="344" s="2" customFormat="1" ht="15" customHeight="1" x14ac:dyDescent="0.2"/>
    <row r="345" s="2" customFormat="1" ht="15" customHeight="1" x14ac:dyDescent="0.2"/>
    <row r="346" s="2" customFormat="1" ht="15" customHeight="1" x14ac:dyDescent="0.2"/>
    <row r="347" s="2" customFormat="1" ht="15" customHeight="1" x14ac:dyDescent="0.2"/>
    <row r="348" s="2" customFormat="1" ht="15" customHeight="1" x14ac:dyDescent="0.2"/>
    <row r="349" s="2" customFormat="1" ht="15" customHeight="1" x14ac:dyDescent="0.2"/>
    <row r="350" s="2" customFormat="1" ht="15" customHeight="1" x14ac:dyDescent="0.2"/>
    <row r="351" s="2" customFormat="1" ht="15" customHeight="1" x14ac:dyDescent="0.2"/>
    <row r="352" s="2" customFormat="1" ht="15" customHeight="1" x14ac:dyDescent="0.2"/>
    <row r="353" s="2" customFormat="1" ht="15" customHeight="1" x14ac:dyDescent="0.2"/>
    <row r="354" s="2" customFormat="1" ht="15" customHeight="1" x14ac:dyDescent="0.2"/>
    <row r="355" s="2" customFormat="1" ht="15" customHeight="1" x14ac:dyDescent="0.2"/>
    <row r="356" s="2" customFormat="1" ht="15" customHeight="1" x14ac:dyDescent="0.2"/>
    <row r="357" s="2" customFormat="1" ht="15" customHeight="1" x14ac:dyDescent="0.2"/>
    <row r="358" s="2" customFormat="1" ht="15" customHeight="1" x14ac:dyDescent="0.2"/>
    <row r="359" s="2" customFormat="1" ht="15" customHeight="1" x14ac:dyDescent="0.2"/>
    <row r="360" s="2" customFormat="1" ht="15" customHeight="1" x14ac:dyDescent="0.2"/>
    <row r="361" s="2" customFormat="1" ht="15" customHeight="1" x14ac:dyDescent="0.2"/>
    <row r="362" s="2" customFormat="1" ht="15" customHeight="1" x14ac:dyDescent="0.2"/>
    <row r="363" s="2" customFormat="1" ht="15" customHeight="1" x14ac:dyDescent="0.2"/>
    <row r="364" s="2" customFormat="1" ht="15" customHeight="1" x14ac:dyDescent="0.2"/>
    <row r="365" s="2" customFormat="1" ht="15" customHeight="1" x14ac:dyDescent="0.2"/>
    <row r="366" s="2" customFormat="1" ht="15" customHeight="1" x14ac:dyDescent="0.2"/>
    <row r="367" s="2" customFormat="1" ht="15" customHeight="1" x14ac:dyDescent="0.2"/>
    <row r="368" s="2" customFormat="1" ht="15" customHeight="1" x14ac:dyDescent="0.2"/>
    <row r="369" s="2" customFormat="1" ht="15" customHeight="1" x14ac:dyDescent="0.2"/>
    <row r="370" s="2" customFormat="1" ht="15" customHeight="1" x14ac:dyDescent="0.2"/>
    <row r="371" s="2" customFormat="1" ht="15" customHeight="1" x14ac:dyDescent="0.2"/>
    <row r="372" s="2" customFormat="1" ht="15" customHeight="1" x14ac:dyDescent="0.2"/>
    <row r="373" s="2" customFormat="1" ht="15" customHeight="1" x14ac:dyDescent="0.2"/>
    <row r="374" s="2" customFormat="1" ht="15" customHeight="1" x14ac:dyDescent="0.2"/>
    <row r="375" s="2" customFormat="1" ht="15" customHeight="1" x14ac:dyDescent="0.2"/>
    <row r="376" s="2" customFormat="1" ht="15" customHeight="1" x14ac:dyDescent="0.2"/>
    <row r="377" s="2" customFormat="1" ht="15" customHeight="1" x14ac:dyDescent="0.2"/>
    <row r="378" s="2" customFormat="1" ht="15" customHeight="1" x14ac:dyDescent="0.2"/>
    <row r="379" s="2" customFormat="1" ht="15" customHeight="1" x14ac:dyDescent="0.2"/>
    <row r="380" s="2" customFormat="1" ht="15" customHeight="1" x14ac:dyDescent="0.2"/>
    <row r="381" s="2" customFormat="1" ht="15" customHeight="1" x14ac:dyDescent="0.2"/>
    <row r="382" s="2" customFormat="1" ht="15" customHeight="1" x14ac:dyDescent="0.2"/>
    <row r="383" s="2" customFormat="1" ht="15" customHeight="1" x14ac:dyDescent="0.2"/>
    <row r="384" s="2" customFormat="1" ht="15" customHeight="1" x14ac:dyDescent="0.2"/>
    <row r="385" spans="3:27" ht="15" customHeight="1" x14ac:dyDescent="0.2">
      <c r="C385" s="2"/>
      <c r="D385" s="2"/>
      <c r="E385" s="2"/>
      <c r="F385" s="2"/>
      <c r="G385" s="2"/>
      <c r="H385" s="2"/>
      <c r="I385" s="2"/>
      <c r="J385" s="2"/>
      <c r="K385" s="2"/>
      <c r="L385" s="2"/>
      <c r="M385" s="2"/>
      <c r="N385" s="2"/>
      <c r="O385" s="2"/>
      <c r="P385" s="2"/>
      <c r="Q385" s="2"/>
      <c r="R385" s="2"/>
      <c r="S385" s="2"/>
      <c r="T385" s="2"/>
      <c r="U385" s="2"/>
      <c r="V385" s="2"/>
      <c r="W385" s="2"/>
      <c r="X385" s="2"/>
      <c r="Y385" s="2"/>
      <c r="Z385" s="2"/>
      <c r="AA385" s="2"/>
    </row>
    <row r="386" spans="3:27" ht="15" customHeight="1" x14ac:dyDescent="0.2">
      <c r="C386" s="2"/>
      <c r="D386" s="2"/>
      <c r="E386" s="2"/>
      <c r="F386" s="2"/>
      <c r="G386" s="2"/>
      <c r="H386" s="2"/>
      <c r="I386" s="2"/>
      <c r="J386" s="2"/>
      <c r="K386" s="2"/>
      <c r="L386" s="2"/>
      <c r="M386" s="2"/>
      <c r="N386" s="2"/>
      <c r="O386" s="2"/>
      <c r="P386" s="2"/>
      <c r="Q386" s="2"/>
      <c r="R386" s="2"/>
      <c r="S386" s="2"/>
      <c r="T386" s="2"/>
      <c r="U386" s="2"/>
      <c r="V386" s="2"/>
      <c r="W386" s="2"/>
      <c r="X386" s="2"/>
      <c r="Y386" s="2"/>
      <c r="Z386" s="2"/>
      <c r="AA386" s="2"/>
    </row>
    <row r="387" spans="3:27" ht="15" customHeight="1" x14ac:dyDescent="0.2">
      <c r="C387" s="2"/>
      <c r="D387" s="2"/>
      <c r="E387" s="2"/>
      <c r="F387" s="2"/>
      <c r="G387" s="2"/>
      <c r="H387" s="2"/>
      <c r="I387" s="2"/>
      <c r="J387" s="2"/>
      <c r="K387" s="2"/>
      <c r="L387" s="2"/>
      <c r="M387" s="2"/>
      <c r="N387" s="2"/>
      <c r="O387" s="2"/>
      <c r="P387" s="2"/>
      <c r="Q387" s="2"/>
      <c r="R387" s="2"/>
      <c r="S387" s="2"/>
      <c r="T387" s="2"/>
      <c r="U387" s="2"/>
      <c r="V387" s="2"/>
      <c r="W387" s="2"/>
      <c r="X387" s="2"/>
      <c r="Y387" s="2"/>
      <c r="Z387" s="2"/>
      <c r="AA387" s="2"/>
    </row>
    <row r="388" spans="3:27" ht="15" customHeight="1" x14ac:dyDescent="0.2">
      <c r="C388" s="2"/>
      <c r="D388" s="2"/>
      <c r="E388" s="2"/>
      <c r="F388" s="2"/>
      <c r="G388" s="2"/>
      <c r="H388" s="2"/>
      <c r="I388" s="2"/>
      <c r="J388" s="2"/>
      <c r="K388" s="2"/>
      <c r="L388" s="2"/>
      <c r="M388" s="2"/>
      <c r="N388" s="2"/>
      <c r="O388" s="2"/>
      <c r="P388" s="2"/>
      <c r="Q388" s="2"/>
      <c r="R388" s="2"/>
      <c r="S388" s="2"/>
      <c r="T388" s="2"/>
      <c r="U388" s="2"/>
      <c r="V388" s="2"/>
      <c r="W388" s="2"/>
      <c r="X388" s="2"/>
      <c r="Y388" s="2"/>
      <c r="Z388" s="2"/>
      <c r="AA388" s="2"/>
    </row>
    <row r="389" spans="3:27" ht="15" customHeight="1" x14ac:dyDescent="0.2">
      <c r="C389" s="2"/>
      <c r="D389" s="2"/>
      <c r="E389" s="2"/>
      <c r="F389" s="2"/>
      <c r="G389" s="2"/>
      <c r="H389" s="2"/>
      <c r="I389" s="2"/>
      <c r="J389" s="2"/>
      <c r="K389" s="2"/>
      <c r="L389" s="2"/>
      <c r="M389" s="2"/>
      <c r="N389" s="2"/>
      <c r="O389" s="2"/>
      <c r="P389" s="2"/>
      <c r="Q389" s="2"/>
      <c r="R389" s="2"/>
      <c r="S389" s="2"/>
    </row>
    <row r="390" spans="3:27" ht="15" customHeight="1" x14ac:dyDescent="0.2">
      <c r="C390" s="2"/>
      <c r="D390" s="2"/>
      <c r="E390" s="2"/>
      <c r="F390" s="2"/>
      <c r="G390" s="2"/>
      <c r="H390" s="2"/>
      <c r="I390" s="2"/>
      <c r="J390" s="2"/>
      <c r="K390" s="2"/>
      <c r="L390" s="2"/>
      <c r="M390" s="2"/>
      <c r="N390" s="2"/>
      <c r="O390" s="2"/>
      <c r="P390" s="2"/>
      <c r="Q390" s="2"/>
      <c r="R390" s="2"/>
      <c r="S390" s="2"/>
    </row>
    <row r="391" spans="3:27" ht="15" customHeight="1" x14ac:dyDescent="0.2">
      <c r="C391" s="2"/>
      <c r="D391" s="2"/>
      <c r="E391" s="2"/>
      <c r="F391" s="2"/>
      <c r="G391" s="2"/>
      <c r="H391" s="2"/>
      <c r="I391" s="2"/>
      <c r="J391" s="2"/>
      <c r="K391" s="2"/>
      <c r="L391" s="2"/>
      <c r="M391" s="2"/>
      <c r="N391" s="2"/>
      <c r="O391" s="2"/>
      <c r="P391" s="2"/>
      <c r="Q391" s="2"/>
      <c r="R391" s="2"/>
      <c r="S391" s="2"/>
    </row>
    <row r="392" spans="3:27" ht="15" customHeight="1" x14ac:dyDescent="0.2">
      <c r="C392" s="2"/>
      <c r="D392" s="2"/>
      <c r="E392" s="2"/>
      <c r="F392" s="2"/>
      <c r="G392" s="2"/>
      <c r="H392" s="2"/>
      <c r="I392" s="2"/>
      <c r="J392" s="2"/>
      <c r="K392" s="2"/>
      <c r="L392" s="2"/>
      <c r="M392" s="2"/>
      <c r="N392" s="2"/>
      <c r="O392" s="2"/>
      <c r="P392" s="2"/>
      <c r="Q392" s="2"/>
      <c r="R392" s="2"/>
      <c r="S392" s="2"/>
    </row>
    <row r="393" spans="3:27" ht="15" customHeight="1" x14ac:dyDescent="0.2">
      <c r="C393" s="2"/>
      <c r="D393" s="2"/>
      <c r="E393" s="2"/>
      <c r="F393" s="2"/>
      <c r="G393" s="2"/>
      <c r="H393" s="2"/>
      <c r="I393" s="2"/>
      <c r="J393" s="2"/>
      <c r="K393" s="2"/>
      <c r="L393" s="2"/>
      <c r="M393" s="2"/>
      <c r="N393" s="2"/>
      <c r="O393" s="2"/>
      <c r="P393" s="2"/>
      <c r="Q393" s="2"/>
      <c r="R393" s="2"/>
      <c r="S393" s="2"/>
    </row>
    <row r="394" spans="3:27" ht="15" customHeight="1" x14ac:dyDescent="0.2">
      <c r="C394" s="2"/>
      <c r="D394" s="2"/>
      <c r="E394" s="2"/>
      <c r="F394" s="2"/>
      <c r="G394" s="2"/>
      <c r="H394" s="2"/>
      <c r="I394" s="2"/>
      <c r="J394" s="2"/>
      <c r="K394" s="2"/>
      <c r="L394" s="2"/>
      <c r="M394" s="2"/>
      <c r="N394" s="2"/>
      <c r="O394" s="2"/>
      <c r="P394" s="2"/>
      <c r="Q394" s="2"/>
      <c r="R394" s="2"/>
      <c r="S394" s="2"/>
    </row>
    <row r="395" spans="3:27" ht="15" customHeight="1" x14ac:dyDescent="0.2">
      <c r="C395" s="2"/>
      <c r="D395" s="2"/>
      <c r="E395" s="2"/>
      <c r="F395" s="2"/>
      <c r="G395" s="2"/>
      <c r="H395" s="2"/>
      <c r="I395" s="2"/>
      <c r="J395" s="2"/>
      <c r="K395" s="2"/>
      <c r="L395" s="2"/>
      <c r="M395" s="2"/>
      <c r="N395" s="2"/>
      <c r="O395" s="2"/>
      <c r="P395" s="2"/>
      <c r="Q395" s="2"/>
      <c r="R395" s="2"/>
      <c r="S395" s="2"/>
    </row>
    <row r="396" spans="3:27" ht="15" customHeight="1" x14ac:dyDescent="0.2">
      <c r="C396" s="2"/>
      <c r="D396" s="2"/>
      <c r="E396" s="2"/>
      <c r="F396" s="2"/>
      <c r="G396" s="2"/>
      <c r="H396" s="2"/>
      <c r="I396" s="2"/>
      <c r="J396" s="2"/>
      <c r="K396" s="2"/>
      <c r="L396" s="2"/>
      <c r="M396" s="2"/>
      <c r="N396" s="2"/>
      <c r="O396" s="2"/>
      <c r="P396" s="2"/>
      <c r="Q396" s="2"/>
      <c r="R396" s="2"/>
      <c r="S396" s="2"/>
    </row>
    <row r="397" spans="3:27" ht="15" customHeight="1" x14ac:dyDescent="0.2">
      <c r="C397" s="2"/>
      <c r="D397" s="2"/>
      <c r="E397" s="2"/>
      <c r="F397" s="2"/>
      <c r="G397" s="2"/>
      <c r="H397" s="2"/>
      <c r="I397" s="2"/>
      <c r="J397" s="2"/>
      <c r="K397" s="2"/>
      <c r="L397" s="2"/>
      <c r="M397" s="2"/>
      <c r="N397" s="2"/>
      <c r="O397" s="2"/>
      <c r="P397" s="2"/>
      <c r="Q397" s="2"/>
      <c r="R397" s="2"/>
      <c r="S397" s="2"/>
    </row>
    <row r="398" spans="3:27" ht="15" customHeight="1" x14ac:dyDescent="0.2">
      <c r="C398" s="2"/>
      <c r="D398" s="2"/>
      <c r="E398" s="2"/>
      <c r="F398" s="2"/>
      <c r="G398" s="2"/>
      <c r="H398" s="2"/>
      <c r="I398" s="2"/>
      <c r="J398" s="2"/>
      <c r="K398" s="2"/>
      <c r="L398" s="2"/>
      <c r="M398" s="2"/>
      <c r="N398" s="2"/>
      <c r="O398" s="2"/>
      <c r="P398" s="2"/>
      <c r="Q398" s="2"/>
      <c r="R398" s="2"/>
      <c r="S398" s="2"/>
    </row>
    <row r="399" spans="3:27" ht="15" customHeight="1" x14ac:dyDescent="0.2">
      <c r="C399" s="2"/>
      <c r="D399" s="2"/>
      <c r="E399" s="2"/>
      <c r="F399" s="2"/>
      <c r="G399" s="2"/>
      <c r="H399" s="2"/>
      <c r="I399" s="2"/>
      <c r="J399" s="2"/>
      <c r="K399" s="2"/>
      <c r="L399" s="2"/>
      <c r="M399" s="2"/>
      <c r="N399" s="2"/>
      <c r="O399" s="2"/>
      <c r="P399" s="2"/>
      <c r="Q399" s="2"/>
      <c r="R399" s="2"/>
      <c r="S399" s="2"/>
    </row>
    <row r="400" spans="3:27" ht="15" customHeight="1" x14ac:dyDescent="0.2">
      <c r="C400" s="2"/>
      <c r="D400" s="2"/>
      <c r="E400" s="2"/>
      <c r="F400" s="2"/>
      <c r="G400" s="2"/>
      <c r="H400" s="2"/>
      <c r="I400" s="2"/>
      <c r="J400" s="2"/>
      <c r="K400" s="2"/>
      <c r="L400" s="2"/>
      <c r="M400" s="2"/>
      <c r="N400" s="2"/>
      <c r="O400" s="2"/>
      <c r="P400" s="2"/>
      <c r="Q400" s="2"/>
      <c r="R400" s="2"/>
      <c r="S400" s="2"/>
    </row>
    <row r="401" spans="3:19" ht="15" customHeight="1" x14ac:dyDescent="0.2">
      <c r="C401" s="2"/>
      <c r="D401" s="2"/>
      <c r="E401" s="2"/>
      <c r="F401" s="2"/>
      <c r="G401" s="2"/>
      <c r="H401" s="2"/>
      <c r="I401" s="2"/>
      <c r="J401" s="2"/>
      <c r="K401" s="2"/>
      <c r="L401" s="2"/>
      <c r="M401" s="2"/>
      <c r="N401" s="2"/>
      <c r="O401" s="2"/>
      <c r="P401" s="2"/>
      <c r="Q401" s="2"/>
      <c r="R401" s="2"/>
      <c r="S401" s="2"/>
    </row>
    <row r="402" spans="3:19" ht="15" customHeight="1" x14ac:dyDescent="0.2">
      <c r="C402" s="2"/>
      <c r="D402" s="2"/>
      <c r="E402" s="2"/>
      <c r="F402" s="2"/>
      <c r="G402" s="2"/>
      <c r="H402" s="2"/>
      <c r="I402" s="2"/>
      <c r="J402" s="2"/>
      <c r="K402" s="2"/>
      <c r="L402" s="2"/>
      <c r="M402" s="2"/>
      <c r="N402" s="2"/>
      <c r="O402" s="2"/>
      <c r="P402" s="2"/>
      <c r="Q402" s="2"/>
      <c r="R402" s="2"/>
      <c r="S402" s="2"/>
    </row>
    <row r="403" spans="3:19" ht="15" customHeight="1" x14ac:dyDescent="0.2">
      <c r="C403" s="2"/>
      <c r="D403" s="2"/>
      <c r="E403" s="2"/>
      <c r="F403" s="2"/>
      <c r="G403" s="2"/>
      <c r="H403" s="2"/>
      <c r="I403" s="2"/>
      <c r="J403" s="2"/>
      <c r="K403" s="2"/>
      <c r="L403" s="2"/>
      <c r="M403" s="2"/>
      <c r="N403" s="2"/>
      <c r="O403" s="2"/>
      <c r="P403" s="2"/>
      <c r="Q403" s="2"/>
      <c r="R403" s="2"/>
      <c r="S403" s="2"/>
    </row>
    <row r="404" spans="3:19" ht="15" customHeight="1" x14ac:dyDescent="0.2">
      <c r="C404" s="2"/>
      <c r="D404" s="2"/>
      <c r="E404" s="2"/>
      <c r="F404" s="2"/>
      <c r="G404" s="2"/>
      <c r="H404" s="2"/>
      <c r="I404" s="2"/>
      <c r="J404" s="2"/>
      <c r="K404" s="2"/>
      <c r="L404" s="2"/>
      <c r="M404" s="2"/>
      <c r="N404" s="2"/>
      <c r="O404" s="2"/>
      <c r="P404" s="2"/>
      <c r="Q404" s="2"/>
      <c r="R404" s="2"/>
      <c r="S404" s="2"/>
    </row>
    <row r="405" spans="3:19" ht="15" customHeight="1" x14ac:dyDescent="0.2">
      <c r="C405" s="2"/>
      <c r="D405" s="2"/>
      <c r="E405" s="2"/>
      <c r="F405" s="2"/>
      <c r="G405" s="2"/>
      <c r="H405" s="2"/>
      <c r="I405" s="2"/>
      <c r="J405" s="2"/>
      <c r="K405" s="2"/>
      <c r="L405" s="2"/>
      <c r="M405" s="2"/>
      <c r="N405" s="2"/>
      <c r="O405" s="2"/>
      <c r="P405" s="2"/>
      <c r="Q405" s="2"/>
      <c r="R405" s="2"/>
      <c r="S405" s="2"/>
    </row>
    <row r="406" spans="3:19" ht="15" customHeight="1" x14ac:dyDescent="0.2">
      <c r="C406" s="2"/>
      <c r="D406" s="2"/>
      <c r="E406" s="2"/>
      <c r="F406" s="2"/>
      <c r="G406" s="2"/>
      <c r="H406" s="2"/>
      <c r="I406" s="2"/>
      <c r="J406" s="2"/>
      <c r="K406" s="2"/>
      <c r="L406" s="2"/>
      <c r="M406" s="2"/>
      <c r="N406" s="2"/>
      <c r="O406" s="2"/>
      <c r="P406" s="2"/>
      <c r="Q406" s="2"/>
      <c r="R406" s="2"/>
      <c r="S406" s="2"/>
    </row>
    <row r="407" spans="3:19" ht="15" customHeight="1" x14ac:dyDescent="0.2">
      <c r="C407" s="2"/>
      <c r="D407" s="2"/>
      <c r="E407" s="2"/>
      <c r="F407" s="2"/>
      <c r="G407" s="2"/>
      <c r="H407" s="2"/>
      <c r="I407" s="2"/>
      <c r="J407" s="2"/>
      <c r="K407" s="2"/>
      <c r="L407" s="2"/>
      <c r="M407" s="2"/>
      <c r="N407" s="2"/>
      <c r="O407" s="2"/>
      <c r="P407" s="2"/>
      <c r="Q407" s="2"/>
      <c r="R407" s="2"/>
      <c r="S407" s="2"/>
    </row>
    <row r="408" spans="3:19" ht="15" customHeight="1" x14ac:dyDescent="0.2">
      <c r="C408" s="2"/>
      <c r="D408" s="2"/>
      <c r="E408" s="2"/>
      <c r="F408" s="2"/>
      <c r="G408" s="2"/>
      <c r="H408" s="2"/>
      <c r="I408" s="2"/>
      <c r="J408" s="2"/>
      <c r="K408" s="2"/>
      <c r="L408" s="2"/>
      <c r="M408" s="2"/>
      <c r="N408" s="2"/>
      <c r="O408" s="2"/>
      <c r="P408" s="2"/>
      <c r="Q408" s="2"/>
      <c r="R408" s="2"/>
      <c r="S408" s="2"/>
    </row>
    <row r="409" spans="3:19" ht="15" customHeight="1" x14ac:dyDescent="0.2">
      <c r="C409" s="2"/>
      <c r="D409" s="2"/>
      <c r="E409" s="2"/>
      <c r="F409" s="2"/>
      <c r="G409" s="2"/>
      <c r="H409" s="2"/>
      <c r="I409" s="2"/>
      <c r="J409" s="2"/>
      <c r="K409" s="2"/>
      <c r="L409" s="2"/>
      <c r="M409" s="2"/>
      <c r="N409" s="2"/>
      <c r="O409" s="2"/>
      <c r="P409" s="2"/>
      <c r="Q409" s="2"/>
      <c r="R409" s="2"/>
      <c r="S409" s="2"/>
    </row>
    <row r="410" spans="3:19" ht="15" customHeight="1" x14ac:dyDescent="0.2">
      <c r="C410" s="2"/>
      <c r="D410" s="2"/>
      <c r="E410" s="2"/>
      <c r="F410" s="2"/>
      <c r="G410" s="2"/>
      <c r="H410" s="2"/>
      <c r="I410" s="2"/>
      <c r="J410" s="2"/>
      <c r="K410" s="2"/>
      <c r="L410" s="2"/>
      <c r="M410" s="2"/>
      <c r="N410" s="2"/>
      <c r="O410" s="2"/>
      <c r="P410" s="2"/>
      <c r="Q410" s="2"/>
      <c r="R410" s="2"/>
      <c r="S410" s="2"/>
    </row>
    <row r="411" spans="3:19" ht="15" customHeight="1" x14ac:dyDescent="0.2">
      <c r="C411" s="2"/>
      <c r="D411" s="2"/>
      <c r="E411" s="2"/>
      <c r="F411" s="2"/>
      <c r="G411" s="2"/>
      <c r="H411" s="2"/>
      <c r="I411" s="2"/>
      <c r="J411" s="2"/>
      <c r="K411" s="2"/>
      <c r="L411" s="2"/>
      <c r="M411" s="2"/>
      <c r="N411" s="2"/>
      <c r="O411" s="2"/>
      <c r="P411" s="2"/>
      <c r="Q411" s="2"/>
      <c r="R411" s="2"/>
      <c r="S411" s="2"/>
    </row>
    <row r="412" spans="3:19" ht="15" customHeight="1" x14ac:dyDescent="0.2">
      <c r="C412" s="2"/>
      <c r="D412" s="2"/>
      <c r="E412" s="2"/>
      <c r="F412" s="2"/>
      <c r="G412" s="2"/>
      <c r="H412" s="2"/>
      <c r="I412" s="2"/>
      <c r="J412" s="2"/>
      <c r="K412" s="2"/>
      <c r="L412" s="2"/>
      <c r="M412" s="2"/>
      <c r="N412" s="2"/>
      <c r="O412" s="2"/>
      <c r="P412" s="2"/>
      <c r="Q412" s="2"/>
      <c r="R412" s="2"/>
      <c r="S412" s="2"/>
    </row>
    <row r="413" spans="3:19" ht="15" customHeight="1" x14ac:dyDescent="0.2">
      <c r="C413" s="2"/>
      <c r="D413" s="2"/>
      <c r="E413" s="2"/>
      <c r="F413" s="2"/>
      <c r="G413" s="2"/>
      <c r="H413" s="2"/>
      <c r="I413" s="2"/>
      <c r="J413" s="2"/>
      <c r="K413" s="2"/>
      <c r="L413" s="2"/>
      <c r="M413" s="2"/>
      <c r="N413" s="2"/>
      <c r="O413" s="2"/>
      <c r="P413" s="2"/>
      <c r="Q413" s="2"/>
      <c r="R413" s="2"/>
      <c r="S413" s="2"/>
    </row>
    <row r="414" spans="3:19" ht="15" customHeight="1" x14ac:dyDescent="0.2">
      <c r="C414" s="2"/>
      <c r="D414" s="2"/>
      <c r="E414" s="2"/>
      <c r="F414" s="2"/>
      <c r="G414" s="2"/>
      <c r="H414" s="2"/>
      <c r="I414" s="2"/>
      <c r="J414" s="2"/>
      <c r="K414" s="2"/>
      <c r="L414" s="2"/>
      <c r="M414" s="2"/>
      <c r="N414" s="2"/>
      <c r="O414" s="2"/>
      <c r="P414" s="2"/>
      <c r="Q414" s="2"/>
      <c r="R414" s="2"/>
      <c r="S414" s="2"/>
    </row>
    <row r="415" spans="3:19" ht="15" customHeight="1" x14ac:dyDescent="0.2">
      <c r="C415" s="2"/>
      <c r="D415" s="2"/>
      <c r="E415" s="2"/>
      <c r="F415" s="2"/>
      <c r="G415" s="2"/>
      <c r="H415" s="2"/>
      <c r="I415" s="2"/>
      <c r="J415" s="2"/>
      <c r="K415" s="2"/>
      <c r="L415" s="2"/>
      <c r="M415" s="2"/>
      <c r="N415" s="2"/>
      <c r="O415" s="2"/>
      <c r="P415" s="2"/>
      <c r="Q415" s="2"/>
      <c r="R415" s="2"/>
      <c r="S415" s="2"/>
    </row>
    <row r="416" spans="3:19" ht="15" customHeight="1" x14ac:dyDescent="0.2">
      <c r="C416" s="2"/>
      <c r="D416" s="2"/>
      <c r="E416" s="2"/>
      <c r="F416" s="2"/>
      <c r="G416" s="2"/>
      <c r="H416" s="2"/>
      <c r="I416" s="2"/>
      <c r="J416" s="2"/>
      <c r="K416" s="2"/>
      <c r="L416" s="2"/>
      <c r="M416" s="2"/>
      <c r="N416" s="2"/>
      <c r="O416" s="2"/>
      <c r="P416" s="2"/>
      <c r="Q416" s="2"/>
      <c r="R416" s="2"/>
      <c r="S416" s="2"/>
    </row>
    <row r="417" spans="3:19" ht="15" customHeight="1" x14ac:dyDescent="0.2">
      <c r="C417" s="2"/>
      <c r="D417" s="2"/>
      <c r="E417" s="2"/>
      <c r="F417" s="2"/>
      <c r="G417" s="2"/>
      <c r="H417" s="2"/>
      <c r="I417" s="2"/>
      <c r="J417" s="2"/>
      <c r="K417" s="2"/>
      <c r="L417" s="2"/>
      <c r="M417" s="2"/>
      <c r="N417" s="2"/>
      <c r="O417" s="2"/>
      <c r="P417" s="2"/>
      <c r="Q417" s="2"/>
      <c r="R417" s="2"/>
      <c r="S417" s="2"/>
    </row>
    <row r="418" spans="3:19" ht="15" customHeight="1" x14ac:dyDescent="0.2">
      <c r="C418" s="2"/>
      <c r="D418" s="2"/>
      <c r="E418" s="2"/>
      <c r="F418" s="2"/>
      <c r="G418" s="2"/>
      <c r="H418" s="2"/>
      <c r="I418" s="2"/>
      <c r="J418" s="2"/>
      <c r="K418" s="2"/>
      <c r="L418" s="2"/>
      <c r="M418" s="2"/>
      <c r="N418" s="2"/>
      <c r="O418" s="2"/>
      <c r="P418" s="2"/>
      <c r="Q418" s="2"/>
      <c r="R418" s="2"/>
      <c r="S418" s="2"/>
    </row>
    <row r="419" spans="3:19" ht="15" customHeight="1" x14ac:dyDescent="0.2">
      <c r="C419" s="2"/>
      <c r="D419" s="2"/>
      <c r="E419" s="2"/>
      <c r="F419" s="2"/>
      <c r="G419" s="2"/>
      <c r="H419" s="2"/>
      <c r="I419" s="2"/>
      <c r="J419" s="2"/>
      <c r="K419" s="2"/>
      <c r="L419" s="2"/>
      <c r="M419" s="2"/>
      <c r="N419" s="2"/>
      <c r="O419" s="2"/>
      <c r="P419" s="2"/>
      <c r="Q419" s="2"/>
      <c r="R419" s="2"/>
      <c r="S419" s="2"/>
    </row>
    <row r="420" spans="3:19" ht="15" customHeight="1" x14ac:dyDescent="0.2">
      <c r="C420" s="2"/>
      <c r="D420" s="2"/>
      <c r="E420" s="2"/>
      <c r="F420" s="2"/>
      <c r="G420" s="2"/>
      <c r="H420" s="2"/>
      <c r="I420" s="2"/>
      <c r="J420" s="2"/>
      <c r="K420" s="2"/>
      <c r="L420" s="2"/>
      <c r="M420" s="2"/>
      <c r="N420" s="2"/>
      <c r="O420" s="2"/>
      <c r="P420" s="2"/>
      <c r="Q420" s="2"/>
      <c r="R420" s="2"/>
      <c r="S420" s="2"/>
    </row>
    <row r="421" spans="3:19" ht="15" customHeight="1" x14ac:dyDescent="0.2">
      <c r="C421" s="2"/>
      <c r="D421" s="2"/>
      <c r="E421" s="2"/>
      <c r="F421" s="2"/>
      <c r="G421" s="2"/>
      <c r="H421" s="2"/>
      <c r="I421" s="2"/>
      <c r="J421" s="2"/>
      <c r="K421" s="2"/>
      <c r="L421" s="2"/>
      <c r="M421" s="2"/>
      <c r="N421" s="2"/>
      <c r="O421" s="2"/>
      <c r="P421" s="2"/>
      <c r="Q421" s="2"/>
      <c r="R421" s="2"/>
      <c r="S421" s="2"/>
    </row>
    <row r="422" spans="3:19" ht="15" customHeight="1" x14ac:dyDescent="0.2">
      <c r="C422" s="2"/>
      <c r="D422" s="2"/>
      <c r="E422" s="2"/>
      <c r="F422" s="2"/>
      <c r="G422" s="2"/>
      <c r="H422" s="2"/>
      <c r="I422" s="2"/>
      <c r="J422" s="2"/>
      <c r="K422" s="2"/>
      <c r="L422" s="2"/>
      <c r="M422" s="2"/>
      <c r="N422" s="2"/>
      <c r="O422" s="2"/>
      <c r="P422" s="2"/>
      <c r="Q422" s="2"/>
      <c r="R422" s="2"/>
      <c r="S422" s="2"/>
    </row>
    <row r="423" spans="3:19" ht="15" customHeight="1" x14ac:dyDescent="0.2">
      <c r="C423" s="2"/>
      <c r="D423" s="2"/>
      <c r="E423" s="2"/>
      <c r="F423" s="2"/>
      <c r="G423" s="2"/>
      <c r="H423" s="2"/>
      <c r="I423" s="2"/>
      <c r="J423" s="2"/>
      <c r="K423" s="2"/>
      <c r="L423" s="2"/>
      <c r="M423" s="2"/>
      <c r="N423" s="2"/>
      <c r="O423" s="2"/>
      <c r="P423" s="2"/>
      <c r="Q423" s="2"/>
      <c r="R423" s="2"/>
      <c r="S423" s="2"/>
    </row>
    <row r="424" spans="3:19" ht="15" customHeight="1" x14ac:dyDescent="0.2">
      <c r="C424" s="2"/>
      <c r="D424" s="2"/>
      <c r="E424" s="2"/>
      <c r="F424" s="2"/>
      <c r="G424" s="2"/>
      <c r="H424" s="2"/>
      <c r="I424" s="2"/>
      <c r="J424" s="2"/>
      <c r="K424" s="2"/>
      <c r="L424" s="2"/>
      <c r="M424" s="2"/>
      <c r="N424" s="2"/>
      <c r="O424" s="2"/>
      <c r="P424" s="2"/>
      <c r="Q424" s="2"/>
      <c r="R424" s="2"/>
      <c r="S424" s="2"/>
    </row>
    <row r="425" spans="3:19" ht="15" customHeight="1" x14ac:dyDescent="0.2">
      <c r="C425" s="2"/>
      <c r="D425" s="2"/>
      <c r="E425" s="2"/>
      <c r="F425" s="2"/>
      <c r="G425" s="2"/>
      <c r="H425" s="2"/>
      <c r="I425" s="2"/>
      <c r="J425" s="2"/>
      <c r="K425" s="2"/>
      <c r="L425" s="2"/>
      <c r="M425" s="2"/>
      <c r="N425" s="2"/>
      <c r="O425" s="2"/>
      <c r="P425" s="2"/>
      <c r="Q425" s="2"/>
      <c r="R425" s="2"/>
      <c r="S425" s="2"/>
    </row>
    <row r="426" spans="3:19" ht="15" customHeight="1" x14ac:dyDescent="0.2">
      <c r="C426" s="2"/>
      <c r="D426" s="2"/>
      <c r="E426" s="2"/>
      <c r="F426" s="2"/>
      <c r="G426" s="2"/>
      <c r="H426" s="2"/>
      <c r="I426" s="2"/>
      <c r="J426" s="2"/>
      <c r="K426" s="2"/>
      <c r="L426" s="2"/>
      <c r="M426" s="2"/>
      <c r="N426" s="2"/>
      <c r="O426" s="2"/>
      <c r="P426" s="2"/>
      <c r="Q426" s="2"/>
      <c r="R426" s="2"/>
      <c r="S426" s="2"/>
    </row>
    <row r="427" spans="3:19" ht="15" customHeight="1" x14ac:dyDescent="0.2">
      <c r="C427" s="2"/>
      <c r="D427" s="2"/>
      <c r="E427" s="2"/>
      <c r="F427" s="2"/>
      <c r="G427" s="2"/>
      <c r="H427" s="2"/>
      <c r="I427" s="2"/>
      <c r="J427" s="2"/>
      <c r="K427" s="2"/>
      <c r="L427" s="2"/>
      <c r="M427" s="2"/>
      <c r="N427" s="2"/>
      <c r="O427" s="2"/>
      <c r="P427" s="2"/>
      <c r="Q427" s="2"/>
      <c r="R427" s="2"/>
      <c r="S427" s="2"/>
    </row>
    <row r="428" spans="3:19" ht="15" customHeight="1" x14ac:dyDescent="0.2">
      <c r="C428" s="2"/>
      <c r="D428" s="2"/>
      <c r="E428" s="2"/>
      <c r="F428" s="2"/>
      <c r="G428" s="2"/>
      <c r="H428" s="2"/>
      <c r="I428" s="2"/>
      <c r="J428" s="2"/>
      <c r="K428" s="2"/>
      <c r="L428" s="2"/>
      <c r="M428" s="2"/>
      <c r="N428" s="2"/>
      <c r="O428" s="2"/>
      <c r="P428" s="2"/>
      <c r="Q428" s="2"/>
      <c r="R428" s="2"/>
      <c r="S428" s="2"/>
    </row>
    <row r="429" spans="3:19" ht="15" customHeight="1" x14ac:dyDescent="0.2">
      <c r="C429" s="2"/>
      <c r="D429" s="2"/>
      <c r="E429" s="2"/>
      <c r="F429" s="2"/>
      <c r="G429" s="2"/>
      <c r="H429" s="2"/>
      <c r="I429" s="2"/>
      <c r="J429" s="2"/>
      <c r="K429" s="2"/>
      <c r="L429" s="2"/>
      <c r="M429" s="2"/>
      <c r="N429" s="2"/>
      <c r="O429" s="2"/>
      <c r="P429" s="2"/>
      <c r="Q429" s="2"/>
      <c r="R429" s="2"/>
      <c r="S429" s="2"/>
    </row>
    <row r="430" spans="3:19" ht="15" customHeight="1" x14ac:dyDescent="0.2">
      <c r="C430" s="2"/>
      <c r="D430" s="2"/>
      <c r="E430" s="2"/>
      <c r="F430" s="2"/>
      <c r="G430" s="2"/>
      <c r="H430" s="2"/>
      <c r="I430" s="2"/>
      <c r="J430" s="2"/>
      <c r="K430" s="2"/>
      <c r="L430" s="2"/>
      <c r="M430" s="2"/>
      <c r="N430" s="2"/>
      <c r="O430" s="2"/>
      <c r="P430" s="2"/>
      <c r="Q430" s="2"/>
      <c r="R430" s="2"/>
      <c r="S430" s="2"/>
    </row>
    <row r="431" spans="3:19" ht="15" customHeight="1" x14ac:dyDescent="0.2">
      <c r="C431" s="2"/>
      <c r="D431" s="2"/>
      <c r="E431" s="2"/>
      <c r="F431" s="2"/>
      <c r="G431" s="2"/>
      <c r="H431" s="2"/>
      <c r="I431" s="2"/>
      <c r="J431" s="2"/>
      <c r="K431" s="2"/>
      <c r="L431" s="2"/>
      <c r="M431" s="2"/>
      <c r="N431" s="2"/>
      <c r="O431" s="2"/>
      <c r="P431" s="2"/>
      <c r="Q431" s="2"/>
      <c r="R431" s="2"/>
      <c r="S431" s="2"/>
    </row>
    <row r="432" spans="3:19" ht="15" customHeight="1" x14ac:dyDescent="0.2">
      <c r="C432" s="2"/>
      <c r="D432" s="2"/>
      <c r="E432" s="2"/>
      <c r="F432" s="2"/>
      <c r="G432" s="2"/>
      <c r="H432" s="2"/>
      <c r="I432" s="2"/>
      <c r="J432" s="2"/>
      <c r="K432" s="2"/>
      <c r="L432" s="2"/>
      <c r="M432" s="2"/>
      <c r="N432" s="2"/>
      <c r="O432" s="2"/>
      <c r="P432" s="2"/>
      <c r="Q432" s="2"/>
      <c r="R432" s="2"/>
      <c r="S432" s="2"/>
    </row>
    <row r="433" spans="3:19" ht="15" customHeight="1" x14ac:dyDescent="0.2">
      <c r="C433" s="2"/>
      <c r="D433" s="2"/>
      <c r="E433" s="2"/>
      <c r="F433" s="2"/>
      <c r="G433" s="2"/>
      <c r="H433" s="2"/>
      <c r="I433" s="2"/>
      <c r="J433" s="2"/>
      <c r="K433" s="2"/>
      <c r="L433" s="2"/>
      <c r="M433" s="2"/>
      <c r="N433" s="2"/>
      <c r="O433" s="2"/>
      <c r="P433" s="2"/>
      <c r="Q433" s="2"/>
      <c r="R433" s="2"/>
      <c r="S433" s="2"/>
    </row>
    <row r="434" spans="3:19" ht="15" customHeight="1" x14ac:dyDescent="0.2">
      <c r="C434" s="2"/>
      <c r="D434" s="2"/>
      <c r="E434" s="2"/>
      <c r="F434" s="2"/>
      <c r="G434" s="2"/>
      <c r="H434" s="2"/>
      <c r="I434" s="2"/>
      <c r="J434" s="2"/>
      <c r="K434" s="2"/>
      <c r="L434" s="2"/>
      <c r="M434" s="2"/>
      <c r="N434" s="2"/>
      <c r="O434" s="2"/>
      <c r="P434" s="2"/>
      <c r="Q434" s="2"/>
      <c r="R434" s="2"/>
      <c r="S434" s="2"/>
    </row>
    <row r="435" spans="3:19" ht="15" customHeight="1" x14ac:dyDescent="0.2">
      <c r="C435" s="2"/>
      <c r="D435" s="2"/>
      <c r="E435" s="2"/>
      <c r="F435" s="2"/>
      <c r="G435" s="2"/>
      <c r="H435" s="2"/>
      <c r="I435" s="2"/>
      <c r="J435" s="2"/>
      <c r="K435" s="2"/>
      <c r="L435" s="2"/>
      <c r="M435" s="2"/>
      <c r="N435" s="2"/>
      <c r="O435" s="2"/>
      <c r="P435" s="2"/>
      <c r="Q435" s="2"/>
      <c r="R435" s="2"/>
      <c r="S435" s="2"/>
    </row>
    <row r="436" spans="3:19" ht="15" customHeight="1" x14ac:dyDescent="0.2">
      <c r="C436" s="2"/>
      <c r="D436" s="2"/>
      <c r="E436" s="2"/>
      <c r="F436" s="2"/>
      <c r="G436" s="2"/>
      <c r="H436" s="2"/>
      <c r="I436" s="2"/>
      <c r="J436" s="2"/>
      <c r="K436" s="2"/>
      <c r="L436" s="2"/>
      <c r="M436" s="2"/>
      <c r="N436" s="2"/>
      <c r="O436" s="2"/>
      <c r="P436" s="2"/>
      <c r="Q436" s="2"/>
      <c r="R436" s="2"/>
      <c r="S436" s="2"/>
    </row>
    <row r="437" spans="3:19" ht="15" customHeight="1" x14ac:dyDescent="0.2">
      <c r="C437" s="2"/>
      <c r="D437" s="2"/>
      <c r="E437" s="2"/>
      <c r="F437" s="2"/>
      <c r="G437" s="2"/>
      <c r="H437" s="2"/>
      <c r="I437" s="2"/>
      <c r="J437" s="2"/>
      <c r="K437" s="2"/>
      <c r="L437" s="2"/>
      <c r="M437" s="2"/>
      <c r="N437" s="2"/>
      <c r="O437" s="2"/>
      <c r="P437" s="2"/>
      <c r="Q437" s="2"/>
      <c r="R437" s="2"/>
      <c r="S437" s="2"/>
    </row>
    <row r="438" spans="3:19" ht="15" customHeight="1" x14ac:dyDescent="0.2">
      <c r="C438" s="2"/>
      <c r="D438" s="2"/>
      <c r="E438" s="2"/>
      <c r="F438" s="2"/>
      <c r="G438" s="2"/>
      <c r="H438" s="2"/>
      <c r="I438" s="2"/>
      <c r="J438" s="2"/>
      <c r="K438" s="2"/>
      <c r="L438" s="2"/>
      <c r="M438" s="2"/>
      <c r="N438" s="2"/>
      <c r="O438" s="2"/>
      <c r="P438" s="2"/>
      <c r="Q438" s="2"/>
      <c r="R438" s="2"/>
      <c r="S438" s="2"/>
    </row>
    <row r="439" spans="3:19" ht="15" customHeight="1" x14ac:dyDescent="0.2">
      <c r="C439" s="2"/>
      <c r="D439" s="2"/>
      <c r="E439" s="2"/>
      <c r="F439" s="2"/>
      <c r="G439" s="2"/>
      <c r="H439" s="2"/>
      <c r="I439" s="2"/>
      <c r="J439" s="2"/>
      <c r="K439" s="2"/>
      <c r="L439" s="2"/>
      <c r="M439" s="2"/>
      <c r="N439" s="2"/>
      <c r="O439" s="2"/>
      <c r="P439" s="2"/>
      <c r="Q439" s="2"/>
      <c r="R439" s="2"/>
      <c r="S439" s="2"/>
    </row>
    <row r="440" spans="3:19" ht="15" customHeight="1" x14ac:dyDescent="0.2">
      <c r="C440" s="2"/>
      <c r="D440" s="2"/>
      <c r="E440" s="2"/>
      <c r="F440" s="2"/>
      <c r="G440" s="2"/>
      <c r="H440" s="2"/>
      <c r="I440" s="2"/>
      <c r="J440" s="2"/>
      <c r="K440" s="2"/>
      <c r="L440" s="2"/>
      <c r="M440" s="2"/>
      <c r="N440" s="2"/>
      <c r="O440" s="2"/>
      <c r="P440" s="2"/>
      <c r="Q440" s="2"/>
      <c r="R440" s="2"/>
      <c r="S440" s="2"/>
    </row>
    <row r="441" spans="3:19" ht="15" customHeight="1" x14ac:dyDescent="0.2">
      <c r="C441" s="2"/>
      <c r="D441" s="2"/>
      <c r="E441" s="2"/>
      <c r="F441" s="2"/>
      <c r="G441" s="2"/>
      <c r="H441" s="2"/>
      <c r="I441" s="2"/>
      <c r="J441" s="2"/>
      <c r="K441" s="2"/>
      <c r="L441" s="2"/>
      <c r="M441" s="2"/>
      <c r="N441" s="2"/>
      <c r="O441" s="2"/>
      <c r="P441" s="2"/>
      <c r="Q441" s="2"/>
      <c r="R441" s="2"/>
      <c r="S441" s="2"/>
    </row>
    <row r="442" spans="3:19" ht="15" customHeight="1" x14ac:dyDescent="0.2">
      <c r="C442" s="2"/>
      <c r="D442" s="2"/>
      <c r="E442" s="2"/>
      <c r="F442" s="2"/>
      <c r="G442" s="2"/>
      <c r="H442" s="2"/>
      <c r="I442" s="2"/>
      <c r="J442" s="2"/>
      <c r="K442" s="2"/>
      <c r="L442" s="2"/>
      <c r="M442" s="2"/>
      <c r="N442" s="2"/>
      <c r="O442" s="2"/>
      <c r="P442" s="2"/>
      <c r="Q442" s="2"/>
      <c r="R442" s="2"/>
      <c r="S442" s="2"/>
    </row>
    <row r="443" spans="3:19" ht="15" customHeight="1" x14ac:dyDescent="0.2">
      <c r="C443" s="2"/>
      <c r="D443" s="2"/>
      <c r="E443" s="2"/>
      <c r="F443" s="2"/>
      <c r="G443" s="2"/>
      <c r="H443" s="2"/>
      <c r="I443" s="2"/>
      <c r="J443" s="2"/>
      <c r="K443" s="2"/>
      <c r="L443" s="2"/>
      <c r="M443" s="2"/>
      <c r="N443" s="2"/>
      <c r="O443" s="2"/>
      <c r="P443" s="2"/>
      <c r="Q443" s="2"/>
      <c r="R443" s="2"/>
      <c r="S443" s="2"/>
    </row>
    <row r="444" spans="3:19" ht="15" customHeight="1" x14ac:dyDescent="0.2">
      <c r="C444" s="2"/>
      <c r="D444" s="2"/>
      <c r="E444" s="2"/>
      <c r="F444" s="2"/>
      <c r="G444" s="2"/>
      <c r="H444" s="2"/>
      <c r="I444" s="2"/>
      <c r="J444" s="2"/>
      <c r="K444" s="2"/>
      <c r="L444" s="2"/>
      <c r="M444" s="2"/>
      <c r="N444" s="2"/>
      <c r="O444" s="2"/>
      <c r="P444" s="2"/>
      <c r="Q444" s="2"/>
      <c r="R444" s="2"/>
      <c r="S444" s="2"/>
    </row>
    <row r="445" spans="3:19" ht="15" customHeight="1" x14ac:dyDescent="0.2">
      <c r="C445" s="2"/>
      <c r="D445" s="2"/>
      <c r="E445" s="2"/>
      <c r="F445" s="2"/>
      <c r="G445" s="2"/>
      <c r="H445" s="2"/>
      <c r="I445" s="2"/>
      <c r="J445" s="2"/>
      <c r="K445" s="2"/>
      <c r="L445" s="2"/>
      <c r="M445" s="2"/>
      <c r="N445" s="2"/>
      <c r="O445" s="2"/>
      <c r="P445" s="2"/>
      <c r="Q445" s="2"/>
      <c r="R445" s="2"/>
      <c r="S445" s="2"/>
    </row>
    <row r="446" spans="3:19" ht="15" customHeight="1" x14ac:dyDescent="0.2">
      <c r="C446" s="2"/>
      <c r="D446" s="2"/>
      <c r="E446" s="2"/>
      <c r="F446" s="2"/>
      <c r="G446" s="2"/>
      <c r="H446" s="2"/>
      <c r="I446" s="2"/>
      <c r="J446" s="2"/>
      <c r="K446" s="2"/>
      <c r="L446" s="2"/>
      <c r="M446" s="2"/>
      <c r="N446" s="2"/>
      <c r="O446" s="2"/>
      <c r="P446" s="2"/>
      <c r="Q446" s="2"/>
      <c r="R446" s="2"/>
      <c r="S446" s="2"/>
    </row>
  </sheetData>
  <sheetProtection selectLockedCells="1"/>
  <mergeCells count="30">
    <mergeCell ref="G2:G4"/>
    <mergeCell ref="J2:J4"/>
    <mergeCell ref="L2:L4"/>
    <mergeCell ref="M2:M4"/>
    <mergeCell ref="P49:Q49"/>
    <mergeCell ref="K2:K4"/>
    <mergeCell ref="H2:H4"/>
    <mergeCell ref="I2:I4"/>
    <mergeCell ref="R2:R4"/>
    <mergeCell ref="Z2:Z4"/>
    <mergeCell ref="N2:N4"/>
    <mergeCell ref="O2:O4"/>
    <mergeCell ref="P2:P4"/>
    <mergeCell ref="Q2:Q4"/>
    <mergeCell ref="P103:Q103"/>
    <mergeCell ref="R103:AA103"/>
    <mergeCell ref="AA2:AA4"/>
    <mergeCell ref="R49:AA49"/>
    <mergeCell ref="B2:B4"/>
    <mergeCell ref="C2:C4"/>
    <mergeCell ref="D2:D4"/>
    <mergeCell ref="Y2:Y4"/>
    <mergeCell ref="E2:E4"/>
    <mergeCell ref="F2:F4"/>
    <mergeCell ref="X2:X4"/>
    <mergeCell ref="S2:S4"/>
    <mergeCell ref="T2:T4"/>
    <mergeCell ref="U2:U4"/>
    <mergeCell ref="V2:V4"/>
    <mergeCell ref="W2:W4"/>
  </mergeCells>
  <pageMargins left="0" right="0" top="0" bottom="0.35" header="0" footer="0"/>
  <pageSetup paperSize="9" scale="56" orientation="landscape" r:id="rId1"/>
  <headerFooter>
    <oddFooter>&amp;R&amp;"Cambria,Bold Italic"Page &amp;P&amp;C&amp;"Cambria,Italic"&amp;B&amp;10This File Was Prepared by LViraj on &amp;D at &amp;T</oddFooter>
  </headerFooter>
  <drawing r:id="rId2"/>
  <legacyDrawing r:id="rId3"/>
  <controls>
    <mc:AlternateContent xmlns:mc="http://schemas.openxmlformats.org/markup-compatibility/2006">
      <mc:Choice Requires="x14">
        <control shapeId="12289" r:id="rId4" name="CommandButton1">
          <controlPr defaultSize="0" print="0" autoLine="0" r:id="rId5">
            <anchor moveWithCells="1">
              <from>
                <xdr:col>1</xdr:col>
                <xdr:colOff>238125</xdr:colOff>
                <xdr:row>0</xdr:row>
                <xdr:rowOff>104775</xdr:rowOff>
              </from>
              <to>
                <xdr:col>1</xdr:col>
                <xdr:colOff>1228725</xdr:colOff>
                <xdr:row>1</xdr:row>
                <xdr:rowOff>247650</xdr:rowOff>
              </to>
            </anchor>
          </controlPr>
        </control>
      </mc:Choice>
      <mc:Fallback>
        <control shapeId="12289"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pageSetUpPr fitToPage="1"/>
  </sheetPr>
  <dimension ref="A1:BD514"/>
  <sheetViews>
    <sheetView showGridLines="0" zoomScale="90" zoomScaleNormal="90" workbookViewId="0">
      <pane ySplit="7" topLeftCell="A74" activePane="bottomLeft" state="frozen"/>
      <selection pane="bottomLeft" activeCell="F107" sqref="F107:G107"/>
    </sheetView>
  </sheetViews>
  <sheetFormatPr defaultColWidth="0" defaultRowHeight="0" customHeight="1" zeroHeight="1" x14ac:dyDescent="0.2"/>
  <cols>
    <col min="1" max="1" width="8.7109375" style="1" customWidth="1"/>
    <col min="2" max="2" width="20.85546875" style="2" customWidth="1"/>
    <col min="3" max="11" width="12.7109375" style="1" customWidth="1"/>
    <col min="12" max="12" width="13.28515625" style="1" customWidth="1"/>
    <col min="13" max="17" width="12.7109375" style="1" customWidth="1"/>
    <col min="18" max="18" width="15.7109375" style="1" customWidth="1"/>
    <col min="19" max="19" width="5.7109375" style="2" customWidth="1"/>
    <col min="20" max="46" width="0" style="2" hidden="1" customWidth="1"/>
    <col min="47" max="47" width="5.7109375" style="2" hidden="1" customWidth="1"/>
    <col min="48" max="56" width="0" style="2" hidden="1" customWidth="1"/>
    <col min="57" max="16384" width="5.7109375" style="2" hidden="1"/>
  </cols>
  <sheetData>
    <row r="1" spans="1:19" ht="27" customHeight="1" thickBot="1" x14ac:dyDescent="0.25">
      <c r="A1" s="157" t="s">
        <v>300</v>
      </c>
      <c r="B1" s="152"/>
      <c r="C1" s="157"/>
      <c r="D1" s="157"/>
      <c r="E1" s="157"/>
      <c r="F1" s="157"/>
      <c r="G1" s="157"/>
      <c r="H1" s="157"/>
      <c r="I1" s="157"/>
      <c r="J1" s="157"/>
      <c r="K1" s="157"/>
      <c r="L1" s="157"/>
      <c r="M1" s="157"/>
      <c r="N1" s="157"/>
      <c r="O1" s="157"/>
      <c r="P1" s="157"/>
      <c r="Q1" s="157"/>
      <c r="R1" s="157"/>
      <c r="S1" s="152"/>
    </row>
    <row r="2" spans="1:19" ht="20.100000000000001" customHeight="1" x14ac:dyDescent="0.2">
      <c r="A2" s="157" t="s">
        <v>300</v>
      </c>
      <c r="B2" s="1910">
        <f ca="1">+'Delivery Summary'!B4</f>
        <v>46123</v>
      </c>
      <c r="C2" s="1899" t="s">
        <v>204</v>
      </c>
      <c r="D2" s="1899" t="s">
        <v>78</v>
      </c>
      <c r="E2" s="1899" t="s">
        <v>206</v>
      </c>
      <c r="F2" s="2000" t="s">
        <v>36</v>
      </c>
      <c r="G2" s="1899" t="s">
        <v>200</v>
      </c>
      <c r="H2" s="1899" t="s">
        <v>222</v>
      </c>
      <c r="I2" s="1899" t="s">
        <v>350</v>
      </c>
      <c r="J2" s="1899" t="s">
        <v>216</v>
      </c>
      <c r="K2" s="2000" t="s">
        <v>784</v>
      </c>
      <c r="L2" s="1899" t="s">
        <v>77</v>
      </c>
      <c r="M2" s="1899" t="s">
        <v>529</v>
      </c>
      <c r="N2" s="1899" t="s">
        <v>209</v>
      </c>
      <c r="O2" s="1899" t="s">
        <v>42</v>
      </c>
      <c r="P2" s="1899" t="s">
        <v>208</v>
      </c>
      <c r="Q2" s="1904" t="s">
        <v>41</v>
      </c>
      <c r="R2" s="1908" t="s">
        <v>63</v>
      </c>
      <c r="S2" s="152"/>
    </row>
    <row r="3" spans="1:19" ht="20.100000000000001" customHeight="1" x14ac:dyDescent="0.2">
      <c r="A3" s="157" t="s">
        <v>300</v>
      </c>
      <c r="B3" s="1911"/>
      <c r="C3" s="1900"/>
      <c r="D3" s="1900"/>
      <c r="E3" s="1900"/>
      <c r="F3" s="2001"/>
      <c r="G3" s="1900"/>
      <c r="H3" s="1900"/>
      <c r="I3" s="1900"/>
      <c r="J3" s="1900"/>
      <c r="K3" s="2001"/>
      <c r="L3" s="1900"/>
      <c r="M3" s="1900"/>
      <c r="N3" s="1900"/>
      <c r="O3" s="1900"/>
      <c r="P3" s="1900"/>
      <c r="Q3" s="1905"/>
      <c r="R3" s="1909"/>
      <c r="S3" s="152"/>
    </row>
    <row r="4" spans="1:19" ht="20.100000000000001" customHeight="1" thickBot="1" x14ac:dyDescent="0.25">
      <c r="A4" s="157" t="s">
        <v>300</v>
      </c>
      <c r="B4" s="1912"/>
      <c r="C4" s="1901"/>
      <c r="D4" s="1901"/>
      <c r="E4" s="1901"/>
      <c r="F4" s="2002"/>
      <c r="G4" s="1901"/>
      <c r="H4" s="1901"/>
      <c r="I4" s="1901"/>
      <c r="J4" s="1901"/>
      <c r="K4" s="2002"/>
      <c r="L4" s="1901"/>
      <c r="M4" s="1901"/>
      <c r="N4" s="1901"/>
      <c r="O4" s="1901"/>
      <c r="P4" s="1900"/>
      <c r="Q4" s="1905"/>
      <c r="R4" s="1909"/>
      <c r="S4" s="152"/>
    </row>
    <row r="5" spans="1:19" ht="23.1" customHeight="1" thickBot="1" x14ac:dyDescent="0.25">
      <c r="A5" s="157" t="s">
        <v>300</v>
      </c>
      <c r="B5" s="1986" t="s">
        <v>495</v>
      </c>
      <c r="C5" s="1906"/>
      <c r="D5" s="1907"/>
      <c r="E5" s="1991" t="str">
        <f>+Printing!D97</f>
        <v>Production Starting Time :</v>
      </c>
      <c r="F5" s="1991"/>
      <c r="G5" s="1991"/>
      <c r="H5" s="1992">
        <f ca="1">+Printing!G97</f>
        <v>46122</v>
      </c>
      <c r="I5" s="1992"/>
      <c r="J5" s="900" t="str">
        <f>+Printing!H97</f>
        <v>2:00PM</v>
      </c>
      <c r="K5" s="2008" t="str">
        <f>+Printing!D98</f>
        <v>Effective Delivery Time :</v>
      </c>
      <c r="L5" s="2009"/>
      <c r="M5" s="1993">
        <f ca="1">+Printing!G98</f>
        <v>46123</v>
      </c>
      <c r="N5" s="1993"/>
      <c r="O5" s="900" t="str">
        <f>+Printing!H98</f>
        <v>05:00AM</v>
      </c>
      <c r="P5" s="1906"/>
      <c r="Q5" s="1907"/>
      <c r="R5" s="929"/>
      <c r="S5" s="152"/>
    </row>
    <row r="6" spans="1:19" s="1" customFormat="1" ht="23.1" customHeight="1" thickBot="1" x14ac:dyDescent="0.3">
      <c r="A6" s="157" t="s">
        <v>300</v>
      </c>
      <c r="B6" s="1987"/>
      <c r="C6" s="858">
        <f>+Calculation!E36</f>
        <v>59.375</v>
      </c>
      <c r="D6" s="858">
        <f>+'Delivery Summary'!X48</f>
        <v>95</v>
      </c>
      <c r="E6" s="858">
        <f>+'Delivery Summary'!X50</f>
        <v>40</v>
      </c>
      <c r="F6" s="856">
        <f>+'Delivery Summary'!X19</f>
        <v>0</v>
      </c>
      <c r="G6" s="858">
        <f>+'Delivery Summary'!X53</f>
        <v>0</v>
      </c>
      <c r="H6" s="859">
        <f>+'Delivery Summary'!X52</f>
        <v>0</v>
      </c>
      <c r="I6" s="858">
        <f>+Calculation!E32</f>
        <v>102.66666666666667</v>
      </c>
      <c r="J6" s="860">
        <f>SUM('Vegetable Curry Sheet'!C6:G6)</f>
        <v>70</v>
      </c>
      <c r="K6" s="859">
        <f>+'Delivery Summary'!X55</f>
        <v>0</v>
      </c>
      <c r="L6" s="858">
        <f>+'Delivery Summary'!X66</f>
        <v>0</v>
      </c>
      <c r="M6" s="856">
        <f>+'Delivery Summary'!X67</f>
        <v>0</v>
      </c>
      <c r="N6" s="858">
        <f>+'Delivery Summary'!X70</f>
        <v>48</v>
      </c>
      <c r="O6" s="858">
        <f>+'Delivery Summary'!X71</f>
        <v>235</v>
      </c>
      <c r="P6" s="901">
        <f>+'Delivery Summary'!X69</f>
        <v>0</v>
      </c>
      <c r="Q6" s="902">
        <f>+'Delivery Summary'!X68</f>
        <v>110</v>
      </c>
      <c r="R6" s="2019"/>
      <c r="S6" s="157"/>
    </row>
    <row r="7" spans="1:19" s="1" customFormat="1" ht="30" customHeight="1" thickBot="1" x14ac:dyDescent="0.3">
      <c r="A7" s="157" t="s">
        <v>300</v>
      </c>
      <c r="B7" s="1987"/>
      <c r="C7" s="753"/>
      <c r="D7" s="757"/>
      <c r="E7" s="753"/>
      <c r="F7" s="759"/>
      <c r="G7" s="753"/>
      <c r="H7" s="754"/>
      <c r="I7" s="757"/>
      <c r="J7" s="774"/>
      <c r="K7" s="759"/>
      <c r="L7" s="753"/>
      <c r="M7" s="754"/>
      <c r="N7" s="753"/>
      <c r="O7" s="753"/>
      <c r="P7" s="753"/>
      <c r="Q7" s="752"/>
      <c r="R7" s="2019"/>
      <c r="S7" s="157"/>
    </row>
    <row r="8" spans="1:19" ht="20.100000000000001" customHeight="1" x14ac:dyDescent="0.25">
      <c r="A8" s="157" t="str">
        <f t="shared" ref="A8:A20" si="0">IF(R8&gt;0,"Y","N")</f>
        <v>Y</v>
      </c>
      <c r="B8" s="1008" t="str">
        <f>'Recipe Per Item'!B6</f>
        <v>B'onion</v>
      </c>
      <c r="C8" s="861">
        <f>+'Recipe Per Item'!C6*C6</f>
        <v>1484.375</v>
      </c>
      <c r="D8" s="862">
        <f>+'Recipe Per Item'!D6*D6</f>
        <v>0</v>
      </c>
      <c r="E8" s="862">
        <f>+'Recipe Per Item'!E6*E6</f>
        <v>600</v>
      </c>
      <c r="F8" s="862">
        <f>+'Recipe Per Item'!F6*F6</f>
        <v>0</v>
      </c>
      <c r="G8" s="862">
        <f>+'Recipe Per Item'!G6*G6</f>
        <v>0</v>
      </c>
      <c r="H8" s="862">
        <f>+'Recipe Per Item'!T6*H6</f>
        <v>0</v>
      </c>
      <c r="I8" s="862">
        <f>+'Recipe Per Item'!H6*I6</f>
        <v>513.33333333333337</v>
      </c>
      <c r="J8" s="862">
        <f>+'Vegetable Curry Sheet'!H12</f>
        <v>253.75</v>
      </c>
      <c r="K8" s="862">
        <f>+'Recipe Per Item'!S6*K6</f>
        <v>0</v>
      </c>
      <c r="L8" s="862">
        <f>+'Recipe Per Item'!I6*L6</f>
        <v>0</v>
      </c>
      <c r="M8" s="863">
        <f>+'Recipe Per Item'!AA6*M6</f>
        <v>0</v>
      </c>
      <c r="N8" s="862">
        <f>+'Recipe Per Item'!J6*N6</f>
        <v>72</v>
      </c>
      <c r="O8" s="862">
        <f>+'Recipe Per Item'!K6*O6</f>
        <v>352.5</v>
      </c>
      <c r="P8" s="862">
        <f>+'Recipe Per Item'!L6*P6</f>
        <v>0</v>
      </c>
      <c r="Q8" s="863">
        <f>+'Recipe Per Item'!M6*Q6</f>
        <v>0</v>
      </c>
      <c r="R8" s="923">
        <f>Calculation!D19</f>
        <v>4948.5895</v>
      </c>
      <c r="S8" s="152"/>
    </row>
    <row r="9" spans="1:19" ht="20.100000000000001" customHeight="1" x14ac:dyDescent="0.25">
      <c r="A9" s="157" t="str">
        <f t="shared" si="0"/>
        <v>Y</v>
      </c>
      <c r="B9" s="1223" t="str">
        <f>'Recipe Per Item'!B7</f>
        <v>Turmeric Powder</v>
      </c>
      <c r="C9" s="864">
        <f>+'Recipe Per Item'!C7*'Curry Sheet '!C6</f>
        <v>7.421875</v>
      </c>
      <c r="D9" s="865">
        <f>+'Recipe Per Item'!D7*'Curry Sheet '!D6</f>
        <v>0</v>
      </c>
      <c r="E9" s="865">
        <f>+'Recipe Per Item'!E7*'Curry Sheet '!E6</f>
        <v>5</v>
      </c>
      <c r="F9" s="865">
        <f>+'Recipe Per Item'!F7*F6</f>
        <v>0</v>
      </c>
      <c r="G9" s="865">
        <f>+'Recipe Per Item'!G7*'Curry Sheet '!G6</f>
        <v>0</v>
      </c>
      <c r="H9" s="865">
        <f>+'Recipe Per Item'!T7*'Curry Sheet '!H6</f>
        <v>0</v>
      </c>
      <c r="I9" s="865">
        <f>+'Recipe Per Item'!H7*'Curry Sheet '!I6</f>
        <v>12.833333333333334</v>
      </c>
      <c r="J9" s="865">
        <f>+'Vegetable Curry Sheet'!H13</f>
        <v>4.375</v>
      </c>
      <c r="K9" s="865">
        <f>+'Recipe Per Item'!S7*'Curry Sheet '!K6</f>
        <v>0</v>
      </c>
      <c r="L9" s="865">
        <f>+'Recipe Per Item'!I7*'Curry Sheet '!L6</f>
        <v>0</v>
      </c>
      <c r="M9" s="866">
        <f>+'Recipe Per Item'!AA7*'Curry Sheet '!M6</f>
        <v>0</v>
      </c>
      <c r="N9" s="865">
        <f>+'Recipe Per Item'!J7*'Curry Sheet '!N6</f>
        <v>6</v>
      </c>
      <c r="O9" s="865">
        <f>+'Recipe Per Item'!K7*'Curry Sheet '!O6</f>
        <v>29.375</v>
      </c>
      <c r="P9" s="865">
        <f>+'Recipe Per Item'!L7*P6</f>
        <v>0</v>
      </c>
      <c r="Q9" s="866">
        <f>+'Recipe Per Item'!M7*Q6</f>
        <v>0</v>
      </c>
      <c r="R9" s="924">
        <f>SUM(C9:Q9)</f>
        <v>65.005208333333343</v>
      </c>
      <c r="S9" s="649">
        <f>R9+R63</f>
        <v>108.10520833333334</v>
      </c>
    </row>
    <row r="10" spans="1:19" ht="20.100000000000001" customHeight="1" x14ac:dyDescent="0.25">
      <c r="A10" s="157" t="str">
        <f t="shared" si="0"/>
        <v>Y</v>
      </c>
      <c r="B10" s="1010" t="str">
        <f>'Recipe Per Item'!B8</f>
        <v>Potatos</v>
      </c>
      <c r="C10" s="867">
        <f>+'Recipe Per Item'!C8*C6</f>
        <v>890.625</v>
      </c>
      <c r="D10" s="868">
        <f>+'Recipe Per Item'!D8*D6</f>
        <v>0</v>
      </c>
      <c r="E10" s="868">
        <f>+'Recipe Per Item'!E8*E6</f>
        <v>0</v>
      </c>
      <c r="F10" s="868">
        <f>+'Recipe Per Item'!F8*F6</f>
        <v>0</v>
      </c>
      <c r="G10" s="868">
        <f>+'Recipe Per Item'!G8*G6</f>
        <v>0</v>
      </c>
      <c r="H10" s="868">
        <f>+'Recipe Per Item'!T8*H6</f>
        <v>0</v>
      </c>
      <c r="I10" s="868">
        <f>+'Recipe Per Item'!H8*I6</f>
        <v>513.33333333333337</v>
      </c>
      <c r="J10" s="868">
        <f>+'Vegetable Curry Sheet'!H15</f>
        <v>805</v>
      </c>
      <c r="K10" s="868">
        <f>+'Recipe Per Item'!S8*K6</f>
        <v>0</v>
      </c>
      <c r="L10" s="868">
        <f>+'Recipe Per Item'!I8*L6</f>
        <v>0</v>
      </c>
      <c r="M10" s="869">
        <f>+'Recipe Per Item'!AA8*M6</f>
        <v>0</v>
      </c>
      <c r="N10" s="868">
        <f>+'Recipe Per Item'!J8*N6</f>
        <v>0</v>
      </c>
      <c r="O10" s="868">
        <f>+'Recipe Per Item'!K8*O6</f>
        <v>0</v>
      </c>
      <c r="P10" s="868">
        <f>+'Recipe Per Item'!L8*P6</f>
        <v>0</v>
      </c>
      <c r="Q10" s="869">
        <f>+'Recipe Per Item'!M8*Q6</f>
        <v>0</v>
      </c>
      <c r="R10" s="924">
        <f>+Calculation!D29</f>
        <v>7149.7495000000008</v>
      </c>
      <c r="S10" s="152"/>
    </row>
    <row r="11" spans="1:19" ht="20.100000000000001" customHeight="1" thickBot="1" x14ac:dyDescent="0.3">
      <c r="A11" s="157" t="str">
        <f t="shared" si="0"/>
        <v>Y</v>
      </c>
      <c r="B11" s="1011" t="str">
        <f>'Recipe Per Item'!B9</f>
        <v>Chillie Pieces</v>
      </c>
      <c r="C11" s="897">
        <f>+'Recipe Per Item'!C9*'Curry Sheet '!C6</f>
        <v>14.84375</v>
      </c>
      <c r="D11" s="918">
        <f>+'Recipe Per Item'!D9*'Curry Sheet '!D6</f>
        <v>0</v>
      </c>
      <c r="E11" s="898">
        <f>+'Recipe Per Item'!E9*'Curry Sheet '!E6</f>
        <v>10</v>
      </c>
      <c r="F11" s="898">
        <f>+'Recipe Per Item'!F9*F6</f>
        <v>0</v>
      </c>
      <c r="G11" s="898">
        <f>+'Recipe Per Item'!G9*'Curry Sheet '!G6</f>
        <v>0</v>
      </c>
      <c r="H11" s="898">
        <f>+'Recipe Per Item'!T9*'Curry Sheet '!H6</f>
        <v>0</v>
      </c>
      <c r="I11" s="898">
        <f>+'Recipe Per Item'!H9*'Curry Sheet '!I6</f>
        <v>25.666666666666668</v>
      </c>
      <c r="J11" s="898">
        <f>+'Vegetable Curry Sheet'!H14</f>
        <v>8.75</v>
      </c>
      <c r="K11" s="898">
        <f>+'Recipe Per Item'!S9*'Curry Sheet '!K6</f>
        <v>0</v>
      </c>
      <c r="L11" s="898">
        <f>+'Recipe Per Item'!I9*'Curry Sheet '!L6</f>
        <v>0</v>
      </c>
      <c r="M11" s="899">
        <f>+'Recipe Per Item'!AA9*'Curry Sheet '!M6</f>
        <v>0</v>
      </c>
      <c r="N11" s="898">
        <f>+'Recipe Per Item'!J9*'Curry Sheet '!N6</f>
        <v>12</v>
      </c>
      <c r="O11" s="898">
        <f>+'Recipe Per Item'!K9*'Curry Sheet '!O6</f>
        <v>58.75</v>
      </c>
      <c r="P11" s="898">
        <f>+'Recipe Per Item'!L9*P6</f>
        <v>0</v>
      </c>
      <c r="Q11" s="899">
        <f>+'Recipe Per Item'!M9*Q6</f>
        <v>0</v>
      </c>
      <c r="R11" s="925">
        <f>SUM(C11:Q11)</f>
        <v>130.01041666666669</v>
      </c>
      <c r="S11" s="649">
        <f>R11+R65</f>
        <v>214.41041666666669</v>
      </c>
    </row>
    <row r="12" spans="1:19" ht="20.100000000000001" customHeight="1" x14ac:dyDescent="0.25">
      <c r="A12" s="157" t="str">
        <f t="shared" si="0"/>
        <v>Y</v>
      </c>
      <c r="B12" s="1008" t="str">
        <f>'Recipe Per Item'!B10</f>
        <v>Salmon Fish</v>
      </c>
      <c r="C12" s="861">
        <f>+'Recipe Per Item'!C10*C6</f>
        <v>593.75</v>
      </c>
      <c r="D12" s="862">
        <f>+'Recipe Per Item'!D10*D6</f>
        <v>0</v>
      </c>
      <c r="E12" s="862">
        <f>+'Recipe Per Item'!E10*E6</f>
        <v>240</v>
      </c>
      <c r="F12" s="862">
        <f>+'Recipe Per Item'!F10*F6</f>
        <v>0</v>
      </c>
      <c r="G12" s="862">
        <f>+'Recipe Per Item'!G10*G6</f>
        <v>0</v>
      </c>
      <c r="H12" s="862">
        <f>+'Recipe Per Item'!T10*H6</f>
        <v>0</v>
      </c>
      <c r="I12" s="862">
        <f>+'Recipe Per Item'!H10*I6</f>
        <v>0</v>
      </c>
      <c r="J12" s="862">
        <f>+'Vegetable Curry Sheet'!H9</f>
        <v>0</v>
      </c>
      <c r="K12" s="862">
        <f>+'Recipe Per Item'!S10*K6</f>
        <v>0</v>
      </c>
      <c r="L12" s="862">
        <f>+'Recipe Per Item'!I10*L6</f>
        <v>0</v>
      </c>
      <c r="M12" s="863">
        <f>+'Recipe Per Item'!AA10*M6</f>
        <v>0</v>
      </c>
      <c r="N12" s="862">
        <f>+'Recipe Per Item'!J10*N6</f>
        <v>0</v>
      </c>
      <c r="O12" s="862">
        <f>+'Recipe Per Item'!K10*O6</f>
        <v>0</v>
      </c>
      <c r="P12" s="862">
        <f>+'Recipe Per Item'!L10*P6</f>
        <v>0</v>
      </c>
      <c r="Q12" s="863">
        <f>+'Recipe Per Item'!M10*Q6</f>
        <v>0</v>
      </c>
      <c r="R12" s="923">
        <f>+Calculation!D60</f>
        <v>854.59375</v>
      </c>
      <c r="S12" s="152"/>
    </row>
    <row r="13" spans="1:19" ht="20.100000000000001" customHeight="1" x14ac:dyDescent="0.25">
      <c r="A13" s="157" t="str">
        <f t="shared" si="0"/>
        <v>Y</v>
      </c>
      <c r="B13" s="1009" t="str">
        <f>'Recipe Per Item'!B11</f>
        <v>Thalapath Fish</v>
      </c>
      <c r="C13" s="864">
        <f>+'Recipe Per Item'!C11*'Curry Sheet '!C6</f>
        <v>0</v>
      </c>
      <c r="D13" s="865">
        <f>+'Recipe Per Item'!D11*'Curry Sheet '!D6</f>
        <v>0</v>
      </c>
      <c r="E13" s="865">
        <f>+'Recipe Per Item'!E11*'Curry Sheet '!E6</f>
        <v>0</v>
      </c>
      <c r="F13" s="865">
        <f>+'Recipe Per Item'!F11*F6</f>
        <v>0</v>
      </c>
      <c r="G13" s="865">
        <f>+'Recipe Per Item'!G11*'Curry Sheet '!G6</f>
        <v>0</v>
      </c>
      <c r="H13" s="865">
        <f>+'Recipe Per Item'!T11*'Curry Sheet '!H6</f>
        <v>0</v>
      </c>
      <c r="I13" s="865">
        <f>+'Recipe Per Item'!H11*'Curry Sheet '!I6</f>
        <v>0</v>
      </c>
      <c r="J13" s="865">
        <f>+'Vegetable Curry Sheet'!H10</f>
        <v>0</v>
      </c>
      <c r="K13" s="865">
        <f>+'Recipe Per Item'!S11*'Curry Sheet '!K6</f>
        <v>0</v>
      </c>
      <c r="L13" s="865">
        <f>+'Recipe Per Item'!I11*'Curry Sheet '!L6</f>
        <v>0</v>
      </c>
      <c r="M13" s="866">
        <f>+'Recipe Per Item'!AA11*'Curry Sheet '!M6</f>
        <v>0</v>
      </c>
      <c r="N13" s="865">
        <f>+'Recipe Per Item'!J11*'Curry Sheet '!N6</f>
        <v>312</v>
      </c>
      <c r="O13" s="865">
        <f>+'Recipe Per Item'!K11*'Curry Sheet '!O6</f>
        <v>0</v>
      </c>
      <c r="P13" s="865">
        <f>+'Recipe Per Item'!L11*P6</f>
        <v>0</v>
      </c>
      <c r="Q13" s="866">
        <f>+'Recipe Per Item'!M11*Q6</f>
        <v>0</v>
      </c>
      <c r="R13" s="924">
        <f>+Calculation!D75</f>
        <v>319.8</v>
      </c>
      <c r="S13" s="152"/>
    </row>
    <row r="14" spans="1:19" s="1" customFormat="1" ht="20.100000000000001" customHeight="1" x14ac:dyDescent="0.25">
      <c r="A14" s="157" t="str">
        <f t="shared" si="0"/>
        <v>Y</v>
      </c>
      <c r="B14" s="1012" t="str">
        <f>'Recipe Per Item'!B12</f>
        <v>Prawns</v>
      </c>
      <c r="C14" s="873">
        <f>+'Recipe Per Item'!C12*C6</f>
        <v>0</v>
      </c>
      <c r="D14" s="874">
        <f>+'Recipe Per Item'!D12*D6</f>
        <v>0</v>
      </c>
      <c r="E14" s="874">
        <f>+'Recipe Per Item'!E12*E6</f>
        <v>0</v>
      </c>
      <c r="F14" s="874">
        <f>+'Recipe Per Item'!F12*F6</f>
        <v>0</v>
      </c>
      <c r="G14" s="874">
        <f>+'Recipe Per Item'!G12*G6</f>
        <v>0</v>
      </c>
      <c r="H14" s="874">
        <f>+'Recipe Per Item'!T12*H6</f>
        <v>0</v>
      </c>
      <c r="I14" s="874">
        <f>+'Recipe Per Item'!H12*I6</f>
        <v>0</v>
      </c>
      <c r="J14" s="874">
        <f>+'Vegetable Curry Sheet'!H8</f>
        <v>0</v>
      </c>
      <c r="K14" s="874">
        <f>+'Recipe Per Item'!S12*K6</f>
        <v>0</v>
      </c>
      <c r="L14" s="874">
        <f>+'Recipe Per Item'!I12*L6</f>
        <v>0</v>
      </c>
      <c r="M14" s="875">
        <f>+'Recipe Per Item'!AA12*M6</f>
        <v>0</v>
      </c>
      <c r="N14" s="874">
        <f>+'Recipe Per Item'!J12*N6</f>
        <v>312</v>
      </c>
      <c r="O14" s="874">
        <f>+'Recipe Per Item'!K12*O6</f>
        <v>0</v>
      </c>
      <c r="P14" s="874">
        <f>+'Recipe Per Item'!L12*P6</f>
        <v>0</v>
      </c>
      <c r="Q14" s="875">
        <f>+'Recipe Per Item'!M12*Q6</f>
        <v>0</v>
      </c>
      <c r="R14" s="924">
        <f>+Calculation!D70</f>
        <v>1689.6</v>
      </c>
      <c r="S14" s="157"/>
    </row>
    <row r="15" spans="1:19" ht="20.100000000000001" customHeight="1" x14ac:dyDescent="0.25">
      <c r="A15" s="157" t="str">
        <f t="shared" si="0"/>
        <v>Y</v>
      </c>
      <c r="B15" s="1009" t="str">
        <f>'Recipe Per Item'!B13</f>
        <v>Cuttlefish</v>
      </c>
      <c r="C15" s="864">
        <f>+'Recipe Per Item'!C13*C6</f>
        <v>0</v>
      </c>
      <c r="D15" s="865">
        <f>+'Recipe Per Item'!D13*D6</f>
        <v>0</v>
      </c>
      <c r="E15" s="865">
        <f>+'Recipe Per Item'!E13*E6</f>
        <v>0</v>
      </c>
      <c r="F15" s="865">
        <f>+'Recipe Per Item'!F13*F6</f>
        <v>0</v>
      </c>
      <c r="G15" s="865">
        <f>+'Recipe Per Item'!G13*G6</f>
        <v>0</v>
      </c>
      <c r="H15" s="865">
        <f>+'Recipe Per Item'!T13*H6</f>
        <v>0</v>
      </c>
      <c r="I15" s="865">
        <f>+'Recipe Per Item'!H13*I6</f>
        <v>0</v>
      </c>
      <c r="J15" s="865">
        <f>+'Vegetable Curry Sheet'!H11</f>
        <v>0</v>
      </c>
      <c r="K15" s="865">
        <f>+'Recipe Per Item'!S13*K6</f>
        <v>0</v>
      </c>
      <c r="L15" s="865">
        <f>+'Recipe Per Item'!I13*L6</f>
        <v>0</v>
      </c>
      <c r="M15" s="866">
        <f>+'Recipe Per Item'!AA13*M6</f>
        <v>0</v>
      </c>
      <c r="N15" s="865">
        <f>+'Recipe Per Item'!J13*N6</f>
        <v>312</v>
      </c>
      <c r="O15" s="865">
        <f>+'Recipe Per Item'!K13*O6</f>
        <v>0</v>
      </c>
      <c r="P15" s="865">
        <f>+'Recipe Per Item'!L13*P6</f>
        <v>0</v>
      </c>
      <c r="Q15" s="866">
        <f>+'Recipe Per Item'!M13*Q6</f>
        <v>0</v>
      </c>
      <c r="R15" s="924">
        <f>+Calculation!D65</f>
        <v>343.2</v>
      </c>
      <c r="S15" s="152"/>
    </row>
    <row r="16" spans="1:19" ht="20.100000000000001" customHeight="1" x14ac:dyDescent="0.25">
      <c r="A16" s="157" t="str">
        <f t="shared" si="0"/>
        <v>Y</v>
      </c>
      <c r="B16" s="1010" t="str">
        <f>'Recipe Per Item'!B14</f>
        <v>Chicken</v>
      </c>
      <c r="C16" s="867">
        <f>+'Recipe Per Item'!C14*C6</f>
        <v>0</v>
      </c>
      <c r="D16" s="868">
        <f>+'Recipe Per Item'!D14*D6</f>
        <v>0</v>
      </c>
      <c r="E16" s="868">
        <f>+'Recipe Per Item'!E14*E6</f>
        <v>0</v>
      </c>
      <c r="F16" s="868">
        <f>+'Recipe Per Item'!F14*F6</f>
        <v>0</v>
      </c>
      <c r="G16" s="868">
        <f>+'Recipe Per Item'!G14*G6</f>
        <v>0</v>
      </c>
      <c r="H16" s="868">
        <f>+'Recipe Per Item'!T14*H6</f>
        <v>0</v>
      </c>
      <c r="I16" s="868">
        <f>+'Recipe Per Item'!H14*I6</f>
        <v>2053.3333333333335</v>
      </c>
      <c r="J16" s="868">
        <f>+'Vegetable Curry Sheet'!H28</f>
        <v>0</v>
      </c>
      <c r="K16" s="868">
        <f>+'Recipe Per Item'!S14*K6</f>
        <v>0</v>
      </c>
      <c r="L16" s="868">
        <f>+'Recipe Per Item'!I14*L6</f>
        <v>0</v>
      </c>
      <c r="M16" s="869">
        <f>+'Recipe Per Item'!AA14*M6</f>
        <v>0</v>
      </c>
      <c r="N16" s="868">
        <f>+'Recipe Per Item'!J14*N6</f>
        <v>0</v>
      </c>
      <c r="O16" s="868">
        <f>+'Recipe Per Item'!K14*O6</f>
        <v>4700</v>
      </c>
      <c r="P16" s="868">
        <f>+'Recipe Per Item'!L14*P6</f>
        <v>0</v>
      </c>
      <c r="Q16" s="869">
        <f>+'Recipe Per Item'!M14*Q6</f>
        <v>0</v>
      </c>
      <c r="R16" s="924">
        <f>+Calculation!D80</f>
        <v>7711.3333333333339</v>
      </c>
      <c r="S16" s="152"/>
    </row>
    <row r="17" spans="1:19" ht="20.100000000000001" customHeight="1" x14ac:dyDescent="0.25">
      <c r="A17" s="157" t="str">
        <f t="shared" si="0"/>
        <v>N</v>
      </c>
      <c r="B17" s="1013" t="str">
        <f>'Recipe Per Item'!B15</f>
        <v>Sausage</v>
      </c>
      <c r="C17" s="1988"/>
      <c r="D17" s="1989"/>
      <c r="E17" s="1989"/>
      <c r="F17" s="1989"/>
      <c r="G17" s="1989"/>
      <c r="H17" s="1989"/>
      <c r="I17" s="1989"/>
      <c r="J17" s="1989"/>
      <c r="K17" s="1989"/>
      <c r="L17" s="1989"/>
      <c r="M17" s="1989"/>
      <c r="N17" s="1989"/>
      <c r="O17" s="1990"/>
      <c r="P17" s="868">
        <f>+'Recipe Per Item'!L15*P6</f>
        <v>0</v>
      </c>
      <c r="Q17" s="876"/>
      <c r="R17" s="924">
        <f>SUM(C17:Q17)</f>
        <v>0</v>
      </c>
      <c r="S17" s="152"/>
    </row>
    <row r="18" spans="1:19" ht="20.100000000000001" customHeight="1" x14ac:dyDescent="0.25">
      <c r="A18" s="157" t="str">
        <f t="shared" si="0"/>
        <v>Y</v>
      </c>
      <c r="B18" s="1013" t="str">
        <f>'Recipe Per Item'!B16</f>
        <v>Bacon</v>
      </c>
      <c r="C18" s="1988"/>
      <c r="D18" s="1989"/>
      <c r="E18" s="1989"/>
      <c r="F18" s="1989"/>
      <c r="G18" s="1989"/>
      <c r="H18" s="1989"/>
      <c r="I18" s="1989"/>
      <c r="J18" s="1989"/>
      <c r="K18" s="1989"/>
      <c r="L18" s="1989"/>
      <c r="M18" s="1989"/>
      <c r="N18" s="1989"/>
      <c r="O18" s="1989"/>
      <c r="P18" s="1990"/>
      <c r="Q18" s="869">
        <f>+'Recipe Per Item'!M16*Q6</f>
        <v>2200</v>
      </c>
      <c r="R18" s="924">
        <f>SUM(C18:Q18)</f>
        <v>2200</v>
      </c>
      <c r="S18" s="152"/>
    </row>
    <row r="19" spans="1:19" ht="20.100000000000001" customHeight="1" thickBot="1" x14ac:dyDescent="0.3">
      <c r="A19" s="157" t="str">
        <f t="shared" si="0"/>
        <v>N</v>
      </c>
      <c r="B19" s="1014" t="str">
        <f>'Recipe Per Item'!B17</f>
        <v>Beef</v>
      </c>
      <c r="C19" s="843"/>
      <c r="D19" s="842"/>
      <c r="E19" s="842"/>
      <c r="F19" s="842"/>
      <c r="G19" s="842"/>
      <c r="H19" s="842"/>
      <c r="I19" s="842"/>
      <c r="J19" s="842"/>
      <c r="K19" s="842"/>
      <c r="L19" s="842"/>
      <c r="M19" s="842"/>
      <c r="N19" s="842"/>
      <c r="O19" s="842"/>
      <c r="P19" s="842"/>
      <c r="Q19" s="842"/>
      <c r="R19" s="925">
        <f>SUM(C19:Q19)</f>
        <v>0</v>
      </c>
      <c r="S19" s="152"/>
    </row>
    <row r="20" spans="1:19" ht="20.100000000000001" customHeight="1" thickBot="1" x14ac:dyDescent="0.3">
      <c r="A20" s="157" t="str">
        <f t="shared" si="0"/>
        <v>N</v>
      </c>
      <c r="B20" s="1014" t="str">
        <f>'Recipe Per Item'!B18</f>
        <v>Cinnamon</v>
      </c>
      <c r="C20" s="877">
        <f>+'Recipe Per Item'!C18*C6</f>
        <v>0</v>
      </c>
      <c r="D20" s="878">
        <f>+'Recipe Per Item'!D18*D6</f>
        <v>0</v>
      </c>
      <c r="E20" s="878">
        <f>+'Recipe Per Item'!E18*E6</f>
        <v>0</v>
      </c>
      <c r="F20" s="878">
        <f>+'Recipe Per Item'!F18*F6</f>
        <v>0</v>
      </c>
      <c r="G20" s="878">
        <f>+'Recipe Per Item'!G18*G6</f>
        <v>0</v>
      </c>
      <c r="H20" s="878">
        <f>+'Recipe Per Item'!T18*H6</f>
        <v>0</v>
      </c>
      <c r="I20" s="878">
        <f>+'Recipe Per Item'!H18*I6</f>
        <v>0</v>
      </c>
      <c r="J20" s="878">
        <f>+'Vegetable Curry Sheet'!H29</f>
        <v>0</v>
      </c>
      <c r="K20" s="878">
        <f>+'Recipe Per Item'!S18*K6</f>
        <v>0</v>
      </c>
      <c r="L20" s="878">
        <f>+'Recipe Per Item'!I18*L6</f>
        <v>0</v>
      </c>
      <c r="M20" s="884">
        <f>+'Recipe Per Item'!AA18*M6</f>
        <v>0</v>
      </c>
      <c r="N20" s="878">
        <f>+'Recipe Per Item'!J18*N6</f>
        <v>0</v>
      </c>
      <c r="O20" s="878">
        <f>+'Recipe Per Item'!K18*O6</f>
        <v>0</v>
      </c>
      <c r="P20" s="878">
        <f>+'Recipe Per Item'!L18*P6</f>
        <v>0</v>
      </c>
      <c r="Q20" s="884">
        <f>+'Recipe Per Item'!M18*Q6</f>
        <v>0</v>
      </c>
      <c r="R20" s="923">
        <f t="shared" ref="R20:R30" si="1">SUM(C20:Q20)</f>
        <v>0</v>
      </c>
      <c r="S20" s="152"/>
    </row>
    <row r="21" spans="1:19" ht="20.100000000000001" customHeight="1" x14ac:dyDescent="0.25">
      <c r="A21" s="157" t="str">
        <f t="shared" ref="A21:A50" si="2">IF(R21&gt;0,"Y","N")</f>
        <v>N</v>
      </c>
      <c r="B21" s="1015" t="str">
        <f>'Recipe Per Item'!B19</f>
        <v>Raw Eggs</v>
      </c>
      <c r="C21" s="877">
        <f>+'Recipe Per Item'!C19*C6</f>
        <v>0</v>
      </c>
      <c r="D21" s="878">
        <f>+'Recipe Per Item'!D19*D6</f>
        <v>0</v>
      </c>
      <c r="E21" s="878">
        <f>+'Recipe Per Item'!E19*E6</f>
        <v>0</v>
      </c>
      <c r="F21" s="878">
        <f>+'Recipe Per Item'!F19*F6</f>
        <v>0</v>
      </c>
      <c r="G21" s="878">
        <f>+'Recipe Per Item'!G19*G6</f>
        <v>0</v>
      </c>
      <c r="H21" s="879">
        <f>+'Recipe Per Item'!T19*H6</f>
        <v>0</v>
      </c>
      <c r="I21" s="878">
        <f>+'Recipe Per Item'!H19*I6</f>
        <v>0</v>
      </c>
      <c r="J21" s="878">
        <f>+'Vegetable Curry Sheet'!H30</f>
        <v>0</v>
      </c>
      <c r="K21" s="879">
        <f>+'Recipe Per Item'!S19*K6</f>
        <v>0</v>
      </c>
      <c r="L21" s="878">
        <f>+'Recipe Per Item'!I19*L6</f>
        <v>0</v>
      </c>
      <c r="M21" s="880">
        <f>+'Recipe Per Item'!AA19*M6</f>
        <v>0</v>
      </c>
      <c r="N21" s="878">
        <f>+'Recipe Per Item'!J19*N6</f>
        <v>0</v>
      </c>
      <c r="O21" s="878">
        <f>+'Recipe Per Item'!K19*O6</f>
        <v>0</v>
      </c>
      <c r="P21" s="878">
        <f>+'Recipe Per Item'!L19*P6</f>
        <v>0</v>
      </c>
      <c r="Q21" s="884">
        <f>+'Recipe Per Item'!M19*Q6</f>
        <v>0</v>
      </c>
      <c r="R21" s="923">
        <f t="shared" si="1"/>
        <v>0</v>
      </c>
      <c r="S21" s="649">
        <f>IF(R21&gt;0,R21+1,0)</f>
        <v>0</v>
      </c>
    </row>
    <row r="22" spans="1:19" ht="20.100000000000001" customHeight="1" thickBot="1" x14ac:dyDescent="0.3">
      <c r="A22" s="157" t="str">
        <f t="shared" si="2"/>
        <v>Y</v>
      </c>
      <c r="B22" s="1014" t="str">
        <f>'Recipe Per Item'!B20</f>
        <v>Boiled Eggs</v>
      </c>
      <c r="C22" s="881">
        <f>+'Recipe Per Item'!C20*C6</f>
        <v>0</v>
      </c>
      <c r="D22" s="882">
        <f>+'Recipe Per Item'!D20*D6</f>
        <v>47.5</v>
      </c>
      <c r="E22" s="882">
        <f>+'Recipe Per Item'!E20*E6</f>
        <v>0</v>
      </c>
      <c r="F22" s="882">
        <f>+'Recipe Per Item'!F20*F6</f>
        <v>0</v>
      </c>
      <c r="G22" s="882">
        <f>+'Recipe Per Item'!G20*G6</f>
        <v>0</v>
      </c>
      <c r="H22" s="882">
        <f>+'Recipe Per Item'!T20*H6</f>
        <v>0</v>
      </c>
      <c r="I22" s="882">
        <f>+'Recipe Per Item'!H20*I6</f>
        <v>0</v>
      </c>
      <c r="J22" s="882">
        <f>+'Vegetable Curry Sheet'!H31</f>
        <v>0</v>
      </c>
      <c r="K22" s="882">
        <f>+'Recipe Per Item'!S20*K6</f>
        <v>0</v>
      </c>
      <c r="L22" s="882">
        <f>+'Recipe Per Item'!I20*L6</f>
        <v>0</v>
      </c>
      <c r="M22" s="883">
        <f>+'Recipe Per Item'!AA20*M6</f>
        <v>0</v>
      </c>
      <c r="N22" s="882">
        <f>+'Recipe Per Item'!J20*N6</f>
        <v>0</v>
      </c>
      <c r="O22" s="882">
        <f>+'Recipe Per Item'!K20*O6</f>
        <v>0</v>
      </c>
      <c r="P22" s="882">
        <f>+'Recipe Per Item'!L20*P6</f>
        <v>0</v>
      </c>
      <c r="Q22" s="883">
        <f>+'Recipe Per Item'!M20*Q6</f>
        <v>55</v>
      </c>
      <c r="R22" s="925">
        <f t="shared" si="1"/>
        <v>102.5</v>
      </c>
      <c r="S22" s="649">
        <f>IF(R22&gt;0,R22+1,0)</f>
        <v>103.5</v>
      </c>
    </row>
    <row r="23" spans="1:19" ht="20.100000000000001" customHeight="1" x14ac:dyDescent="0.25">
      <c r="A23" s="157" t="str">
        <f t="shared" si="2"/>
        <v>N</v>
      </c>
      <c r="B23" s="1016" t="str">
        <f>'Recipe Per Item'!B21</f>
        <v>Grated Cheese</v>
      </c>
      <c r="C23" s="877">
        <f>+'Recipe Per Item'!C21*C6</f>
        <v>0</v>
      </c>
      <c r="D23" s="878">
        <f>+'Recipe Per Item'!D21*D6</f>
        <v>0</v>
      </c>
      <c r="E23" s="878">
        <f>+'Recipe Per Item'!E21*E6</f>
        <v>0</v>
      </c>
      <c r="F23" s="878">
        <f>+'Recipe Per Item'!F21*F6</f>
        <v>0</v>
      </c>
      <c r="G23" s="878">
        <f>+'Recipe Per Item'!G21*G6</f>
        <v>0</v>
      </c>
      <c r="H23" s="878">
        <f>+'Recipe Per Item'!T21*H6</f>
        <v>0</v>
      </c>
      <c r="I23" s="878">
        <f>+'Recipe Per Item'!H21*I6</f>
        <v>0</v>
      </c>
      <c r="J23" s="878">
        <f>+'Vegetable Curry Sheet'!H32</f>
        <v>0</v>
      </c>
      <c r="K23" s="878">
        <f>+'Recipe Per Item'!S21*K6</f>
        <v>0</v>
      </c>
      <c r="L23" s="878">
        <f>+'Recipe Per Item'!I21*L6</f>
        <v>0</v>
      </c>
      <c r="M23" s="884">
        <f>+'Recipe Per Item'!AA21*M6</f>
        <v>0</v>
      </c>
      <c r="N23" s="878">
        <f>+'Recipe Per Item'!J21*N6</f>
        <v>0</v>
      </c>
      <c r="O23" s="878">
        <f>+'Recipe Per Item'!K21*O6</f>
        <v>0</v>
      </c>
      <c r="P23" s="878">
        <f>+'Recipe Per Item'!L21*P6</f>
        <v>0</v>
      </c>
      <c r="Q23" s="884">
        <f>+'Recipe Per Item'!M21*Q6</f>
        <v>0</v>
      </c>
      <c r="R23" s="923">
        <f t="shared" si="1"/>
        <v>0</v>
      </c>
      <c r="S23" s="152"/>
    </row>
    <row r="24" spans="1:19" ht="20.100000000000001" customHeight="1" x14ac:dyDescent="0.25">
      <c r="A24" s="157" t="str">
        <f t="shared" si="2"/>
        <v>Y</v>
      </c>
      <c r="B24" s="1013" t="str">
        <f>'Recipe Per Item'!B22</f>
        <v>Milk Bottle ml</v>
      </c>
      <c r="C24" s="864">
        <f>+'Recipe Per Item'!C22*C6</f>
        <v>0</v>
      </c>
      <c r="D24" s="865">
        <f>+'Recipe Per Item'!D22*D6</f>
        <v>0</v>
      </c>
      <c r="E24" s="865">
        <f>+'Recipe Per Item'!E22*E6</f>
        <v>0</v>
      </c>
      <c r="F24" s="865">
        <f>+'Recipe Per Item'!F22*F6</f>
        <v>0</v>
      </c>
      <c r="G24" s="865">
        <f>+'Recipe Per Item'!G22*G6</f>
        <v>0</v>
      </c>
      <c r="H24" s="865">
        <f>+'Recipe Per Item'!T22*H6</f>
        <v>0</v>
      </c>
      <c r="I24" s="865">
        <f>+'Recipe Per Item'!H22*I6</f>
        <v>0</v>
      </c>
      <c r="J24" s="865">
        <f>+'Vegetable Curry Sheet'!H33</f>
        <v>0</v>
      </c>
      <c r="K24" s="865">
        <f>+'Recipe Per Item'!S22*K6</f>
        <v>0</v>
      </c>
      <c r="L24" s="865">
        <f>+'Recipe Per Item'!I22*L6</f>
        <v>0</v>
      </c>
      <c r="M24" s="866">
        <f>+'Recipe Per Item'!AA22*M6</f>
        <v>0</v>
      </c>
      <c r="N24" s="865">
        <f>+'Recipe Per Item'!J22*N6</f>
        <v>960</v>
      </c>
      <c r="O24" s="865">
        <f>+'Recipe Per Item'!K22*O6</f>
        <v>4700</v>
      </c>
      <c r="P24" s="865">
        <f>+'Recipe Per Item'!L22*P6</f>
        <v>0</v>
      </c>
      <c r="Q24" s="866">
        <f>+'Recipe Per Item'!M22*Q6</f>
        <v>0</v>
      </c>
      <c r="R24" s="924">
        <f t="shared" si="1"/>
        <v>5660</v>
      </c>
      <c r="S24" s="649">
        <f>R24+R78</f>
        <v>5660</v>
      </c>
    </row>
    <row r="25" spans="1:19" ht="20.100000000000001" customHeight="1" x14ac:dyDescent="0.25">
      <c r="A25" s="157" t="str">
        <f t="shared" si="2"/>
        <v>N</v>
      </c>
      <c r="B25" s="1009" t="str">
        <f>'Recipe Per Item'!B23</f>
        <v>Magarine</v>
      </c>
      <c r="C25" s="864">
        <f>+'Recipe Per Item'!C23*C6</f>
        <v>0</v>
      </c>
      <c r="D25" s="865">
        <f>+'Recipe Per Item'!D23*D6</f>
        <v>0</v>
      </c>
      <c r="E25" s="865">
        <f>+'Recipe Per Item'!E23*E6</f>
        <v>0</v>
      </c>
      <c r="F25" s="865">
        <f>+'Recipe Per Item'!F23*F6</f>
        <v>0</v>
      </c>
      <c r="G25" s="865">
        <f>+'Recipe Per Item'!G23*G6</f>
        <v>0</v>
      </c>
      <c r="H25" s="865">
        <f>+'Recipe Per Item'!T23*H6</f>
        <v>0</v>
      </c>
      <c r="I25" s="865">
        <f>+'Recipe Per Item'!H23*I6</f>
        <v>0</v>
      </c>
      <c r="J25" s="865">
        <f>+'Vegetable Curry Sheet'!H27</f>
        <v>0</v>
      </c>
      <c r="K25" s="865">
        <f>+'Recipe Per Item'!S23*K6</f>
        <v>0</v>
      </c>
      <c r="L25" s="865">
        <f>+'Recipe Per Item'!I23*L6</f>
        <v>0</v>
      </c>
      <c r="M25" s="866">
        <f>+'Recipe Per Item'!AA23*M6</f>
        <v>0</v>
      </c>
      <c r="N25" s="865">
        <f>+'Recipe Per Item'!J23*N6</f>
        <v>0</v>
      </c>
      <c r="O25" s="865">
        <f>+'Recipe Per Item'!K23*O6</f>
        <v>0</v>
      </c>
      <c r="P25" s="865">
        <f>+'Recipe Per Item'!L23*P6</f>
        <v>0</v>
      </c>
      <c r="Q25" s="866">
        <f>+'Recipe Per Item'!M23*Q6</f>
        <v>0</v>
      </c>
      <c r="R25" s="924">
        <f t="shared" si="1"/>
        <v>0</v>
      </c>
      <c r="S25" s="152"/>
    </row>
    <row r="26" spans="1:19" ht="20.100000000000001" customHeight="1" thickBot="1" x14ac:dyDescent="0.3">
      <c r="A26" s="157" t="str">
        <f t="shared" si="2"/>
        <v>Y</v>
      </c>
      <c r="B26" s="1017" t="str">
        <f>'Recipe Per Item'!B24</f>
        <v>Flour</v>
      </c>
      <c r="C26" s="881">
        <f>+'Recipe Per Item'!C24*C6</f>
        <v>0</v>
      </c>
      <c r="D26" s="882">
        <f>+'Recipe Per Item'!D24*D6</f>
        <v>0</v>
      </c>
      <c r="E26" s="882">
        <f>+'Recipe Per Item'!E24*E6</f>
        <v>0</v>
      </c>
      <c r="F26" s="882">
        <f>+'Recipe Per Item'!F24*F6</f>
        <v>0</v>
      </c>
      <c r="G26" s="882">
        <f>+'Recipe Per Item'!G24*G6</f>
        <v>0</v>
      </c>
      <c r="H26" s="882">
        <f>+'Recipe Per Item'!T24*H6</f>
        <v>0</v>
      </c>
      <c r="I26" s="882">
        <f>+'Recipe Per Item'!H24*I6</f>
        <v>0</v>
      </c>
      <c r="J26" s="882">
        <f>+'Vegetable Curry Sheet'!H35</f>
        <v>0</v>
      </c>
      <c r="K26" s="882">
        <f>+'Recipe Per Item'!S24*K6</f>
        <v>0</v>
      </c>
      <c r="L26" s="882">
        <f>+'Recipe Per Item'!I24*L6</f>
        <v>0</v>
      </c>
      <c r="M26" s="883">
        <f>+'Recipe Per Item'!AA24*M6</f>
        <v>0</v>
      </c>
      <c r="N26" s="882">
        <f>+'Recipe Per Item'!J24*N6</f>
        <v>48</v>
      </c>
      <c r="O26" s="882">
        <f>+'Recipe Per Item'!K24*O6</f>
        <v>235</v>
      </c>
      <c r="P26" s="882">
        <f>+'Recipe Per Item'!L24*P6</f>
        <v>0</v>
      </c>
      <c r="Q26" s="883">
        <f>+'Recipe Per Item'!M24*Q6</f>
        <v>0</v>
      </c>
      <c r="R26" s="925">
        <f t="shared" si="1"/>
        <v>283</v>
      </c>
      <c r="S26" s="152"/>
    </row>
    <row r="27" spans="1:19" ht="20.100000000000001" customHeight="1" x14ac:dyDescent="0.25">
      <c r="A27" s="157" t="str">
        <f t="shared" si="2"/>
        <v>N</v>
      </c>
      <c r="B27" s="1015" t="str">
        <f>'Recipe Per Item'!B25</f>
        <v>Tomato</v>
      </c>
      <c r="C27" s="877">
        <f>+'Recipe Per Item'!C25*C6</f>
        <v>0</v>
      </c>
      <c r="D27" s="878">
        <f>+'Recipe Per Item'!D25*D6</f>
        <v>0</v>
      </c>
      <c r="E27" s="878">
        <f>+'Recipe Per Item'!E25*E6</f>
        <v>0</v>
      </c>
      <c r="F27" s="878">
        <f>+'Recipe Per Item'!F25*F6</f>
        <v>0</v>
      </c>
      <c r="G27" s="878">
        <f>+'Recipe Per Item'!G25*G6</f>
        <v>0</v>
      </c>
      <c r="H27" s="878">
        <f>+'Recipe Per Item'!T25*H6</f>
        <v>0</v>
      </c>
      <c r="I27" s="878">
        <f>+'Recipe Per Item'!H25*I6</f>
        <v>0</v>
      </c>
      <c r="J27" s="878">
        <f>+'Vegetable Curry Sheet'!H17</f>
        <v>0</v>
      </c>
      <c r="K27" s="878">
        <f>+'Recipe Per Item'!S25*K6</f>
        <v>0</v>
      </c>
      <c r="L27" s="878">
        <f>+'Recipe Per Item'!I25*L6</f>
        <v>0</v>
      </c>
      <c r="M27" s="884">
        <f>+'Recipe Per Item'!AA25*M6</f>
        <v>0</v>
      </c>
      <c r="N27" s="878">
        <f>+'Recipe Per Item'!J25*N6</f>
        <v>0</v>
      </c>
      <c r="O27" s="878">
        <f>+'Recipe Per Item'!K25*O6</f>
        <v>0</v>
      </c>
      <c r="P27" s="878">
        <f>+'Recipe Per Item'!L25*P6</f>
        <v>0</v>
      </c>
      <c r="Q27" s="884">
        <f>+'Recipe Per Item'!M25*Q6</f>
        <v>0</v>
      </c>
      <c r="R27" s="923">
        <f t="shared" si="1"/>
        <v>0</v>
      </c>
      <c r="S27" s="152"/>
    </row>
    <row r="28" spans="1:19" ht="20.100000000000001" customHeight="1" x14ac:dyDescent="0.25">
      <c r="A28" s="157" t="str">
        <f t="shared" si="2"/>
        <v>Y</v>
      </c>
      <c r="B28" s="1018" t="str">
        <f>'Recipe Per Item'!B26</f>
        <v>Garlic</v>
      </c>
      <c r="C28" s="870">
        <f>+'Recipe Per Item'!C26*C6</f>
        <v>29.6875</v>
      </c>
      <c r="D28" s="871">
        <f>+'Recipe Per Item'!D26*D6</f>
        <v>0</v>
      </c>
      <c r="E28" s="871">
        <f>+'Recipe Per Item'!E26*E6</f>
        <v>20</v>
      </c>
      <c r="F28" s="871">
        <f>+'Recipe Per Item'!F26*F6</f>
        <v>0</v>
      </c>
      <c r="G28" s="871">
        <f>+'Recipe Per Item'!G26*G6</f>
        <v>0</v>
      </c>
      <c r="H28" s="871">
        <f>+'Recipe Per Item'!T26*H6</f>
        <v>0</v>
      </c>
      <c r="I28" s="871">
        <f>+'Recipe Per Item'!H26*I6</f>
        <v>51.333333333333336</v>
      </c>
      <c r="J28" s="871">
        <f>+'Vegetable Curry Sheet'!H18</f>
        <v>17.5</v>
      </c>
      <c r="K28" s="871">
        <f>+'Recipe Per Item'!S26*K6</f>
        <v>0</v>
      </c>
      <c r="L28" s="871">
        <f>+'Recipe Per Item'!I26*L6</f>
        <v>0</v>
      </c>
      <c r="M28" s="872">
        <f>+'Recipe Per Item'!AA26*M6</f>
        <v>0</v>
      </c>
      <c r="N28" s="871">
        <f>+'Recipe Per Item'!J26*N6</f>
        <v>24</v>
      </c>
      <c r="O28" s="871">
        <f>+'Recipe Per Item'!K26*O6</f>
        <v>117.5</v>
      </c>
      <c r="P28" s="871">
        <f>+'Recipe Per Item'!L26*P6</f>
        <v>0</v>
      </c>
      <c r="Q28" s="872">
        <f>+'Recipe Per Item'!M26*Q6</f>
        <v>0</v>
      </c>
      <c r="R28" s="924">
        <f t="shared" si="1"/>
        <v>260.02083333333337</v>
      </c>
      <c r="S28" s="152"/>
    </row>
    <row r="29" spans="1:19" ht="20.100000000000001" customHeight="1" x14ac:dyDescent="0.25">
      <c r="A29" s="157" t="str">
        <f t="shared" si="2"/>
        <v>Y</v>
      </c>
      <c r="B29" s="1009" t="str">
        <f>'Recipe Per Item'!B27</f>
        <v>Ginger</v>
      </c>
      <c r="C29" s="864">
        <f>+'Recipe Per Item'!C27*C6</f>
        <v>5.9375</v>
      </c>
      <c r="D29" s="865">
        <f>+'Recipe Per Item'!D27*D6</f>
        <v>0</v>
      </c>
      <c r="E29" s="865">
        <f>+'Recipe Per Item'!E27*E6</f>
        <v>4</v>
      </c>
      <c r="F29" s="865">
        <f>+'Recipe Per Item'!F27*F6</f>
        <v>0</v>
      </c>
      <c r="G29" s="865">
        <f>+'Recipe Per Item'!G27*G6</f>
        <v>0</v>
      </c>
      <c r="H29" s="865">
        <f>+'Recipe Per Item'!T27*H6</f>
        <v>0</v>
      </c>
      <c r="I29" s="865">
        <f>+'Recipe Per Item'!H27*I6</f>
        <v>10.266666666666667</v>
      </c>
      <c r="J29" s="865">
        <f>+'Vegetable Curry Sheet'!H19</f>
        <v>3.5</v>
      </c>
      <c r="K29" s="865">
        <f>+'Recipe Per Item'!S27*K6</f>
        <v>0</v>
      </c>
      <c r="L29" s="865">
        <f>+'Recipe Per Item'!I27*L6</f>
        <v>0</v>
      </c>
      <c r="M29" s="866">
        <f>+'Recipe Per Item'!AA27*M6</f>
        <v>0</v>
      </c>
      <c r="N29" s="865">
        <f>+'Recipe Per Item'!J27*N6</f>
        <v>4.8000000000000007</v>
      </c>
      <c r="O29" s="865">
        <f>+'Recipe Per Item'!K27*O6</f>
        <v>23.5</v>
      </c>
      <c r="P29" s="865">
        <f>+'Recipe Per Item'!L27*P6</f>
        <v>0</v>
      </c>
      <c r="Q29" s="866">
        <f>+'Recipe Per Item'!M27*Q6</f>
        <v>0</v>
      </c>
      <c r="R29" s="924">
        <f t="shared" si="1"/>
        <v>52.004166666666663</v>
      </c>
      <c r="S29" s="152"/>
    </row>
    <row r="30" spans="1:19" ht="20.100000000000001" customHeight="1" x14ac:dyDescent="0.25">
      <c r="A30" s="157" t="str">
        <f t="shared" si="2"/>
        <v>N</v>
      </c>
      <c r="B30" s="1018" t="str">
        <f>'Recipe Per Item'!B28</f>
        <v>Mustard</v>
      </c>
      <c r="C30" s="870">
        <f>+'Recipe Per Item'!C28*C6</f>
        <v>0</v>
      </c>
      <c r="D30" s="871">
        <f>+'Recipe Per Item'!D28*D6</f>
        <v>0</v>
      </c>
      <c r="E30" s="871">
        <f>+'Recipe Per Item'!E28*E6</f>
        <v>0</v>
      </c>
      <c r="F30" s="871">
        <f>+'Recipe Per Item'!F28*F6</f>
        <v>0</v>
      </c>
      <c r="G30" s="871">
        <f>+'Recipe Per Item'!G28*G6</f>
        <v>0</v>
      </c>
      <c r="H30" s="871">
        <f>+'Recipe Per Item'!T28*H6</f>
        <v>0</v>
      </c>
      <c r="I30" s="871">
        <f>+'Recipe Per Item'!H28*I6</f>
        <v>0</v>
      </c>
      <c r="J30" s="871">
        <f>+'Vegetable Curry Sheet'!H20</f>
        <v>0</v>
      </c>
      <c r="K30" s="871">
        <f>+'Recipe Per Item'!S28*K6</f>
        <v>0</v>
      </c>
      <c r="L30" s="871">
        <f>+'Recipe Per Item'!I28*L6</f>
        <v>0</v>
      </c>
      <c r="M30" s="872">
        <f>+'Recipe Per Item'!AA28*M6</f>
        <v>0</v>
      </c>
      <c r="N30" s="871">
        <f>+'Recipe Per Item'!J28*N6</f>
        <v>0</v>
      </c>
      <c r="O30" s="871">
        <f>+'Recipe Per Item'!K28*O6</f>
        <v>0</v>
      </c>
      <c r="P30" s="871">
        <f>+'Recipe Per Item'!L28*P6</f>
        <v>0</v>
      </c>
      <c r="Q30" s="872">
        <f>+'Recipe Per Item'!M28*Q6</f>
        <v>0</v>
      </c>
      <c r="R30" s="924">
        <f t="shared" si="1"/>
        <v>0</v>
      </c>
      <c r="S30" s="152"/>
    </row>
    <row r="31" spans="1:19" ht="20.100000000000001" customHeight="1" x14ac:dyDescent="0.25">
      <c r="A31" s="157" t="str">
        <f t="shared" si="2"/>
        <v>Y</v>
      </c>
      <c r="B31" s="1009" t="str">
        <f>'Recipe Per Item'!B29</f>
        <v>Capsicum</v>
      </c>
      <c r="C31" s="864">
        <f>+'Recipe Per Item'!C29*C6</f>
        <v>0</v>
      </c>
      <c r="D31" s="865">
        <f>+'Recipe Per Item'!D29*D6</f>
        <v>0</v>
      </c>
      <c r="E31" s="865">
        <f>+'Recipe Per Item'!E29*E6</f>
        <v>0</v>
      </c>
      <c r="F31" s="865">
        <f>+'Recipe Per Item'!F29*F6</f>
        <v>0</v>
      </c>
      <c r="G31" s="865">
        <f>+'Recipe Per Item'!G29*G6</f>
        <v>0</v>
      </c>
      <c r="H31" s="865">
        <f>+'Recipe Per Item'!T29*H6</f>
        <v>0</v>
      </c>
      <c r="I31" s="865">
        <f>+'Recipe Per Item'!H29*I6</f>
        <v>0</v>
      </c>
      <c r="J31" s="865">
        <f>+'Vegetable Curry Sheet'!H21</f>
        <v>70</v>
      </c>
      <c r="K31" s="865">
        <f>+'Recipe Per Item'!S29*K6</f>
        <v>0</v>
      </c>
      <c r="L31" s="865">
        <f>+'Recipe Per Item'!I29*L6</f>
        <v>0</v>
      </c>
      <c r="M31" s="866">
        <f>+'Recipe Per Item'!AA29*M6</f>
        <v>0</v>
      </c>
      <c r="N31" s="865">
        <f>+'Recipe Per Item'!J29*N6</f>
        <v>0</v>
      </c>
      <c r="O31" s="865">
        <f>+'Recipe Per Item'!K29*O6</f>
        <v>0</v>
      </c>
      <c r="P31" s="865">
        <f>+'Recipe Per Item'!L29*P6</f>
        <v>0</v>
      </c>
      <c r="Q31" s="866">
        <f>+'Recipe Per Item'!M29*Q6</f>
        <v>0</v>
      </c>
      <c r="R31" s="924">
        <f>Calculation!D105</f>
        <v>675.4</v>
      </c>
      <c r="S31" s="152"/>
    </row>
    <row r="32" spans="1:19" ht="20.100000000000001" customHeight="1" x14ac:dyDescent="0.25">
      <c r="A32" s="157" t="str">
        <f t="shared" si="2"/>
        <v>Y</v>
      </c>
      <c r="B32" s="1009" t="str">
        <f>'Recipe Per Item'!B30</f>
        <v>Carrot</v>
      </c>
      <c r="C32" s="864">
        <f>+'Recipe Per Item'!C30*C6</f>
        <v>0</v>
      </c>
      <c r="D32" s="865">
        <f>+'Recipe Per Item'!D30*D6</f>
        <v>0</v>
      </c>
      <c r="E32" s="865">
        <f>+'Recipe Per Item'!E30*E6</f>
        <v>0</v>
      </c>
      <c r="F32" s="865">
        <f>+'Recipe Per Item'!F30*F6</f>
        <v>0</v>
      </c>
      <c r="G32" s="865">
        <f>+'Recipe Per Item'!G30*G6</f>
        <v>0</v>
      </c>
      <c r="H32" s="865">
        <f>+'Recipe Per Item'!T30*H6</f>
        <v>0</v>
      </c>
      <c r="I32" s="865">
        <f>+'Recipe Per Item'!H30*I6</f>
        <v>821.33333333333337</v>
      </c>
      <c r="J32" s="865">
        <f>+'Vegetable Curry Sheet'!H16</f>
        <v>140</v>
      </c>
      <c r="K32" s="865">
        <f>+'Recipe Per Item'!S30*K6</f>
        <v>0</v>
      </c>
      <c r="L32" s="865">
        <f>+'Recipe Per Item'!I30*L6</f>
        <v>0</v>
      </c>
      <c r="M32" s="866">
        <f>+'Recipe Per Item'!AA30*M6</f>
        <v>0</v>
      </c>
      <c r="N32" s="865">
        <f>+'Recipe Per Item'!J30*N6</f>
        <v>0</v>
      </c>
      <c r="O32" s="865">
        <f>+'Recipe Per Item'!K30*O6</f>
        <v>0</v>
      </c>
      <c r="P32" s="865">
        <f>+'Recipe Per Item'!L30*P6</f>
        <v>0</v>
      </c>
      <c r="Q32" s="866">
        <f>+'Recipe Per Item'!M30*Q6</f>
        <v>0</v>
      </c>
      <c r="R32" s="924">
        <f>+Calculation!D4</f>
        <v>4141.3160000000007</v>
      </c>
      <c r="S32" s="152"/>
    </row>
    <row r="33" spans="1:19" ht="20.100000000000001" customHeight="1" x14ac:dyDescent="0.25">
      <c r="A33" s="157" t="str">
        <f t="shared" si="2"/>
        <v>Y</v>
      </c>
      <c r="B33" s="1009" t="str">
        <f>'Recipe Per Item'!B31</f>
        <v>Leeks</v>
      </c>
      <c r="C33" s="864">
        <f>+'Recipe Per Item'!C31*C6</f>
        <v>0</v>
      </c>
      <c r="D33" s="865">
        <f>+'Recipe Per Item'!D31*D6</f>
        <v>0</v>
      </c>
      <c r="E33" s="865">
        <f>+'Recipe Per Item'!E31*E6</f>
        <v>0</v>
      </c>
      <c r="F33" s="865">
        <f>+'Recipe Per Item'!F31*F6</f>
        <v>0</v>
      </c>
      <c r="G33" s="865">
        <f>+'Recipe Per Item'!G31*G6</f>
        <v>0</v>
      </c>
      <c r="H33" s="865">
        <f>+'Recipe Per Item'!T31*H6</f>
        <v>0</v>
      </c>
      <c r="I33" s="865">
        <f>+'Recipe Per Item'!H31*I6</f>
        <v>0</v>
      </c>
      <c r="J33" s="865">
        <f>+'Vegetable Curry Sheet'!H23</f>
        <v>140</v>
      </c>
      <c r="K33" s="865">
        <f>+'Recipe Per Item'!S31*K6</f>
        <v>0</v>
      </c>
      <c r="L33" s="865">
        <f>+'Recipe Per Item'!I31*L6</f>
        <v>0</v>
      </c>
      <c r="M33" s="866">
        <f>+'Recipe Per Item'!AA31*M6</f>
        <v>0</v>
      </c>
      <c r="N33" s="865">
        <f>+'Recipe Per Item'!J31*N6</f>
        <v>0</v>
      </c>
      <c r="O33" s="865">
        <f>+'Recipe Per Item'!K31*O6</f>
        <v>0</v>
      </c>
      <c r="P33" s="865">
        <f>+'Recipe Per Item'!L31*P6</f>
        <v>0</v>
      </c>
      <c r="Q33" s="866">
        <f>+'Recipe Per Item'!M31*Q6</f>
        <v>0</v>
      </c>
      <c r="R33" s="924">
        <f>+Calculation!D14</f>
        <v>1508.175</v>
      </c>
      <c r="S33" s="152"/>
    </row>
    <row r="34" spans="1:19" ht="20.100000000000001" customHeight="1" x14ac:dyDescent="0.25">
      <c r="A34" s="157" t="str">
        <f t="shared" si="2"/>
        <v>Y</v>
      </c>
      <c r="B34" s="1009" t="str">
        <f>'Recipe Per Item'!B32</f>
        <v>Cabbages</v>
      </c>
      <c r="C34" s="864">
        <f>+'Recipe Per Item'!C32*C6</f>
        <v>0</v>
      </c>
      <c r="D34" s="865">
        <f>+'Recipe Per Item'!D32*D6</f>
        <v>0</v>
      </c>
      <c r="E34" s="865">
        <f>+'Recipe Per Item'!E32*E6</f>
        <v>0</v>
      </c>
      <c r="F34" s="865">
        <f>+'Recipe Per Item'!F32*F6</f>
        <v>0</v>
      </c>
      <c r="G34" s="865">
        <f>+'Recipe Per Item'!G32*G6</f>
        <v>0</v>
      </c>
      <c r="H34" s="865">
        <f>+'Recipe Per Item'!T32*H6</f>
        <v>0</v>
      </c>
      <c r="I34" s="865">
        <f>+'Recipe Per Item'!H32*I6</f>
        <v>0</v>
      </c>
      <c r="J34" s="865">
        <f>+'Vegetable Curry Sheet'!H24</f>
        <v>140</v>
      </c>
      <c r="K34" s="865">
        <f>+'Recipe Per Item'!S32*K6</f>
        <v>0</v>
      </c>
      <c r="L34" s="865">
        <f>+'Recipe Per Item'!I32*L6</f>
        <v>0</v>
      </c>
      <c r="M34" s="866">
        <f>+'Recipe Per Item'!AA32*M6</f>
        <v>0</v>
      </c>
      <c r="N34" s="865">
        <f>+'Recipe Per Item'!J32*N6</f>
        <v>0</v>
      </c>
      <c r="O34" s="865">
        <f>+'Recipe Per Item'!K32*O6</f>
        <v>0</v>
      </c>
      <c r="P34" s="865">
        <f>+'Recipe Per Item'!L32*P6</f>
        <v>0</v>
      </c>
      <c r="Q34" s="866">
        <f>+'Recipe Per Item'!M32*Q6</f>
        <v>0</v>
      </c>
      <c r="R34" s="924">
        <f>+Calculation!D9</f>
        <v>157.5</v>
      </c>
      <c r="S34" s="152"/>
    </row>
    <row r="35" spans="1:19" ht="20.100000000000001" customHeight="1" x14ac:dyDescent="0.25">
      <c r="A35" s="157" t="str">
        <f t="shared" si="2"/>
        <v>N</v>
      </c>
      <c r="B35" s="1009" t="str">
        <f>'Recipe Per Item'!B33</f>
        <v>Whole Capsicum</v>
      </c>
      <c r="C35" s="864">
        <f>+'Recipe Per Item'!C33*'Curry Sheet '!C6</f>
        <v>0</v>
      </c>
      <c r="D35" s="865">
        <f>+'Recipe Per Item'!D33*'Curry Sheet '!D6</f>
        <v>0</v>
      </c>
      <c r="E35" s="865">
        <f>+'Recipe Per Item'!E33*'Curry Sheet '!E6</f>
        <v>0</v>
      </c>
      <c r="F35" s="865">
        <f>+'Recipe Per Item'!F33*F6</f>
        <v>0</v>
      </c>
      <c r="G35" s="865">
        <f>+'Recipe Per Item'!G33*'Curry Sheet '!G6</f>
        <v>0</v>
      </c>
      <c r="H35" s="865">
        <f>+'Recipe Per Item'!T33*'Curry Sheet '!H6</f>
        <v>0</v>
      </c>
      <c r="I35" s="865">
        <f>+'Recipe Per Item'!H33*'Curry Sheet '!I6</f>
        <v>0</v>
      </c>
      <c r="J35" s="865">
        <f>+'Vegetable Curry Sheet'!H22</f>
        <v>0</v>
      </c>
      <c r="K35" s="865">
        <f>+'Recipe Per Item'!S33*'Curry Sheet '!K6</f>
        <v>0</v>
      </c>
      <c r="L35" s="865">
        <f>+'Recipe Per Item'!I33*'Curry Sheet '!L6</f>
        <v>0</v>
      </c>
      <c r="M35" s="866">
        <f>+'Recipe Per Item'!AA33*'Curry Sheet '!M6</f>
        <v>0</v>
      </c>
      <c r="N35" s="865">
        <f>+'Recipe Per Item'!J33*'Curry Sheet '!N6</f>
        <v>0</v>
      </c>
      <c r="O35" s="865">
        <f>+'Recipe Per Item'!K33*'Curry Sheet '!O6</f>
        <v>0</v>
      </c>
      <c r="P35" s="865">
        <f>+'Recipe Per Item'!L33*P6</f>
        <v>0</v>
      </c>
      <c r="Q35" s="866">
        <f>+'Recipe Per Item'!M33*Q6</f>
        <v>0</v>
      </c>
      <c r="R35" s="924">
        <f>SUM(C35:Q35)</f>
        <v>0</v>
      </c>
      <c r="S35" s="152"/>
    </row>
    <row r="36" spans="1:19" ht="20.100000000000001" customHeight="1" x14ac:dyDescent="0.25">
      <c r="A36" s="157" t="str">
        <f t="shared" si="2"/>
        <v>Y</v>
      </c>
      <c r="B36" s="1019" t="str">
        <f>'Recipe Per Item'!B34</f>
        <v>Rumpe</v>
      </c>
      <c r="C36" s="867">
        <f>+'Recipe Per Item'!C34*C6</f>
        <v>2.96875</v>
      </c>
      <c r="D36" s="868">
        <f>+'Recipe Per Item'!D34*D6</f>
        <v>0</v>
      </c>
      <c r="E36" s="868">
        <f>+'Recipe Per Item'!E34*E6</f>
        <v>2</v>
      </c>
      <c r="F36" s="868">
        <f>+'Recipe Per Item'!F34*F6</f>
        <v>0</v>
      </c>
      <c r="G36" s="868">
        <f>+'Recipe Per Item'!G34*G6</f>
        <v>0</v>
      </c>
      <c r="H36" s="868">
        <f>+'Recipe Per Item'!T34*H6</f>
        <v>0</v>
      </c>
      <c r="I36" s="868">
        <f>+'Recipe Per Item'!H34*I6</f>
        <v>5.1333333333333337</v>
      </c>
      <c r="J36" s="868">
        <f>+'Vegetable Curry Sheet'!H40</f>
        <v>1.75</v>
      </c>
      <c r="K36" s="868">
        <f>+'Recipe Per Item'!S34*K6</f>
        <v>0</v>
      </c>
      <c r="L36" s="868">
        <f>+'Recipe Per Item'!I34*L6</f>
        <v>0</v>
      </c>
      <c r="M36" s="869">
        <f>+'Recipe Per Item'!AA34*M6</f>
        <v>0</v>
      </c>
      <c r="N36" s="868">
        <f>+'Recipe Per Item'!J34*N6</f>
        <v>2.4000000000000004</v>
      </c>
      <c r="O36" s="868">
        <f>+'Recipe Per Item'!K34*O6</f>
        <v>11.75</v>
      </c>
      <c r="P36" s="868">
        <f>+'Recipe Per Item'!L34*P6</f>
        <v>0</v>
      </c>
      <c r="Q36" s="869">
        <f>+'Recipe Per Item'!M34*Q6</f>
        <v>0</v>
      </c>
      <c r="R36" s="924">
        <f>SUM(C36:Q36)</f>
        <v>26.002083333333331</v>
      </c>
      <c r="S36" s="152"/>
    </row>
    <row r="37" spans="1:19" ht="20.100000000000001" customHeight="1" x14ac:dyDescent="0.25">
      <c r="A37" s="157" t="str">
        <f t="shared" si="2"/>
        <v>Y</v>
      </c>
      <c r="B37" s="1019" t="str">
        <f>'Recipe Per Item'!B35</f>
        <v>Curry Leaves</v>
      </c>
      <c r="C37" s="867">
        <f>+'Recipe Per Item'!C35*C6</f>
        <v>8.90625</v>
      </c>
      <c r="D37" s="868">
        <f>+'Recipe Per Item'!D35*D6</f>
        <v>0</v>
      </c>
      <c r="E37" s="868">
        <f>+'Recipe Per Item'!E35*E6</f>
        <v>6</v>
      </c>
      <c r="F37" s="868">
        <f>+'Recipe Per Item'!F35*F6</f>
        <v>0</v>
      </c>
      <c r="G37" s="868">
        <f>+'Recipe Per Item'!G35*G6</f>
        <v>0</v>
      </c>
      <c r="H37" s="868">
        <f>+'Recipe Per Item'!T35*H6</f>
        <v>0</v>
      </c>
      <c r="I37" s="868">
        <f>+'Recipe Per Item'!H35*I6</f>
        <v>15.4</v>
      </c>
      <c r="J37" s="868">
        <f>+'Vegetable Curry Sheet'!H37</f>
        <v>5.25</v>
      </c>
      <c r="K37" s="868">
        <f>+'Recipe Per Item'!S35*K6</f>
        <v>0</v>
      </c>
      <c r="L37" s="868">
        <f>+'Recipe Per Item'!I35*L6</f>
        <v>0</v>
      </c>
      <c r="M37" s="869">
        <f>+'Recipe Per Item'!AA35*M6</f>
        <v>0</v>
      </c>
      <c r="N37" s="868">
        <f>+'Recipe Per Item'!J35*N6</f>
        <v>7.1999999999999993</v>
      </c>
      <c r="O37" s="868">
        <f>+'Recipe Per Item'!K35*O6</f>
        <v>35.25</v>
      </c>
      <c r="P37" s="868">
        <f>+'Recipe Per Item'!L35*P6</f>
        <v>0</v>
      </c>
      <c r="Q37" s="869">
        <f>+'Recipe Per Item'!M35*Q6</f>
        <v>0</v>
      </c>
      <c r="R37" s="924">
        <f>Calculation!D100</f>
        <v>141.90687499999999</v>
      </c>
      <c r="S37" s="152"/>
    </row>
    <row r="38" spans="1:19" ht="20.100000000000001" customHeight="1" x14ac:dyDescent="0.25">
      <c r="A38" s="157" t="str">
        <f t="shared" si="2"/>
        <v>Y</v>
      </c>
      <c r="B38" s="1009" t="str">
        <f>'Recipe Per Item'!B36</f>
        <v>Celery</v>
      </c>
      <c r="C38" s="864">
        <f>+'Recipe Per Item'!C36*C6</f>
        <v>0</v>
      </c>
      <c r="D38" s="865">
        <f>+'Recipe Per Item'!D36*D6</f>
        <v>0</v>
      </c>
      <c r="E38" s="865">
        <f>+'Recipe Per Item'!E36*E6</f>
        <v>0</v>
      </c>
      <c r="F38" s="865">
        <f>+'Recipe Per Item'!F36*F6</f>
        <v>0</v>
      </c>
      <c r="G38" s="865">
        <f>+'Recipe Per Item'!G36*G6</f>
        <v>0</v>
      </c>
      <c r="H38" s="865">
        <f>+'Recipe Per Item'!T36*H6</f>
        <v>0</v>
      </c>
      <c r="I38" s="865">
        <f>+'Recipe Per Item'!H36*I6</f>
        <v>0</v>
      </c>
      <c r="J38" s="865">
        <f>+'Vegetable Curry Sheet'!H26</f>
        <v>0</v>
      </c>
      <c r="K38" s="865">
        <f>+'Recipe Per Item'!S36*K6</f>
        <v>0</v>
      </c>
      <c r="L38" s="865">
        <f>+'Recipe Per Item'!I36*L6</f>
        <v>0</v>
      </c>
      <c r="M38" s="866">
        <f>+'Recipe Per Item'!AA36*M6</f>
        <v>0</v>
      </c>
      <c r="N38" s="865">
        <f>+'Recipe Per Item'!J36*N6</f>
        <v>48</v>
      </c>
      <c r="O38" s="865">
        <f>+'Recipe Per Item'!K36*O6</f>
        <v>235</v>
      </c>
      <c r="P38" s="865">
        <f>+'Recipe Per Item'!L36*P6</f>
        <v>0</v>
      </c>
      <c r="Q38" s="866">
        <f>+'Recipe Per Item'!M36*Q6</f>
        <v>0</v>
      </c>
      <c r="R38" s="924">
        <f t="shared" ref="R38:R50" si="3">SUM(C38:Q38)</f>
        <v>283</v>
      </c>
      <c r="S38" s="152"/>
    </row>
    <row r="39" spans="1:19" ht="20.100000000000001" customHeight="1" x14ac:dyDescent="0.25">
      <c r="A39" s="157" t="str">
        <f t="shared" si="2"/>
        <v>N</v>
      </c>
      <c r="B39" s="1013" t="str">
        <f>'Recipe Per Item'!B37</f>
        <v>Origano</v>
      </c>
      <c r="C39" s="864">
        <f>+'Recipe Per Item'!C37*C6</f>
        <v>0</v>
      </c>
      <c r="D39" s="865">
        <f>+'Recipe Per Item'!D37*D6</f>
        <v>0</v>
      </c>
      <c r="E39" s="865">
        <f>+'Recipe Per Item'!E37*E6</f>
        <v>0</v>
      </c>
      <c r="F39" s="865">
        <f>+'Recipe Per Item'!F37*F6</f>
        <v>0</v>
      </c>
      <c r="G39" s="865">
        <f>+'Recipe Per Item'!G37*G6</f>
        <v>0</v>
      </c>
      <c r="H39" s="865">
        <f>+'Recipe Per Item'!T37*H6</f>
        <v>0</v>
      </c>
      <c r="I39" s="865">
        <f>+'Recipe Per Item'!H37*I6</f>
        <v>0</v>
      </c>
      <c r="J39" s="865">
        <f>+'Vegetable Curry Sheet'!H38</f>
        <v>0</v>
      </c>
      <c r="K39" s="865">
        <f>+'Recipe Per Item'!S37*K6</f>
        <v>0</v>
      </c>
      <c r="L39" s="865">
        <f>+'Recipe Per Item'!I37*L6</f>
        <v>0</v>
      </c>
      <c r="M39" s="866">
        <f>+'Recipe Per Item'!AA37*M6</f>
        <v>0</v>
      </c>
      <c r="N39" s="865">
        <f>+'Recipe Per Item'!J37*N6</f>
        <v>0</v>
      </c>
      <c r="O39" s="865">
        <f>+'Recipe Per Item'!K37*O6</f>
        <v>0</v>
      </c>
      <c r="P39" s="865">
        <f>+'Recipe Per Item'!L37*P6</f>
        <v>0</v>
      </c>
      <c r="Q39" s="866">
        <f>+'Recipe Per Item'!M37*Q6</f>
        <v>0</v>
      </c>
      <c r="R39" s="924">
        <f t="shared" si="3"/>
        <v>0</v>
      </c>
      <c r="S39" s="152"/>
    </row>
    <row r="40" spans="1:19" ht="20.100000000000001" customHeight="1" x14ac:dyDescent="0.25">
      <c r="A40" s="157" t="str">
        <f t="shared" si="2"/>
        <v>Y</v>
      </c>
      <c r="B40" s="1013" t="str">
        <f>'Recipe Per Item'!B38</f>
        <v>Suduru</v>
      </c>
      <c r="C40" s="864">
        <f>+'Recipe Per Item'!C38*C6</f>
        <v>0</v>
      </c>
      <c r="D40" s="865">
        <f>+'Recipe Per Item'!D38*D6</f>
        <v>0</v>
      </c>
      <c r="E40" s="865">
        <f>+'Recipe Per Item'!E38*E6</f>
        <v>0</v>
      </c>
      <c r="F40" s="865">
        <f>+'Recipe Per Item'!F38*F6</f>
        <v>0</v>
      </c>
      <c r="G40" s="865">
        <f>+'Recipe Per Item'!G38*G6</f>
        <v>0</v>
      </c>
      <c r="H40" s="865">
        <f>+'Recipe Per Item'!T38*H6</f>
        <v>0</v>
      </c>
      <c r="I40" s="865">
        <f>+'Recipe Per Item'!H38*I6</f>
        <v>0</v>
      </c>
      <c r="J40" s="865">
        <f>+'Vegetable Curry Sheet'!H39</f>
        <v>21</v>
      </c>
      <c r="K40" s="865">
        <f>+'Recipe Per Item'!S38*K6</f>
        <v>0</v>
      </c>
      <c r="L40" s="865">
        <f>+'Recipe Per Item'!I38*L6</f>
        <v>0</v>
      </c>
      <c r="M40" s="866">
        <f>+'Recipe Per Item'!AA38*M6</f>
        <v>0</v>
      </c>
      <c r="N40" s="865">
        <f>+'Recipe Per Item'!J38*N6</f>
        <v>0</v>
      </c>
      <c r="O40" s="865">
        <f>+'Recipe Per Item'!K38*O6</f>
        <v>0</v>
      </c>
      <c r="P40" s="865">
        <f>+'Recipe Per Item'!L38*P6</f>
        <v>0</v>
      </c>
      <c r="Q40" s="866">
        <f>+'Recipe Per Item'!M38*Q6</f>
        <v>0</v>
      </c>
      <c r="R40" s="924">
        <f t="shared" si="3"/>
        <v>21</v>
      </c>
      <c r="S40" s="152"/>
    </row>
    <row r="41" spans="1:19" ht="20.100000000000001" customHeight="1" x14ac:dyDescent="0.25">
      <c r="A41" s="157" t="str">
        <f t="shared" si="2"/>
        <v>Y</v>
      </c>
      <c r="B41" s="1013" t="str">
        <f>'Recipe Per Item'!B39</f>
        <v>Coriander Leaves</v>
      </c>
      <c r="C41" s="864">
        <f>+'Recipe Per Item'!C39*C6</f>
        <v>0</v>
      </c>
      <c r="D41" s="865">
        <f>+'Recipe Per Item'!D39*D6</f>
        <v>0</v>
      </c>
      <c r="E41" s="865">
        <f>+'Recipe Per Item'!E39*E6</f>
        <v>0</v>
      </c>
      <c r="F41" s="865">
        <f>+'Recipe Per Item'!F39*F6</f>
        <v>0</v>
      </c>
      <c r="G41" s="865">
        <f>+'Recipe Per Item'!G39*G6</f>
        <v>0</v>
      </c>
      <c r="H41" s="865">
        <f>+'Recipe Per Item'!T39*H6</f>
        <v>0</v>
      </c>
      <c r="I41" s="865">
        <f>+'Recipe Per Item'!H39*I6</f>
        <v>0</v>
      </c>
      <c r="J41" s="865">
        <f>+'Vegetable Curry Sheet'!H36</f>
        <v>17.5</v>
      </c>
      <c r="K41" s="865">
        <f>+'Recipe Per Item'!S39*K6</f>
        <v>0</v>
      </c>
      <c r="L41" s="865">
        <f>+'Recipe Per Item'!I39*L6</f>
        <v>0</v>
      </c>
      <c r="M41" s="866">
        <f>+'Recipe Per Item'!AA39*M6</f>
        <v>0</v>
      </c>
      <c r="N41" s="865">
        <f>+'Recipe Per Item'!J39*N6</f>
        <v>0</v>
      </c>
      <c r="O41" s="865">
        <f>+'Recipe Per Item'!K39*O6</f>
        <v>0</v>
      </c>
      <c r="P41" s="865">
        <f>+'Recipe Per Item'!L39*P6</f>
        <v>0</v>
      </c>
      <c r="Q41" s="866">
        <f>+'Recipe Per Item'!M39*Q6</f>
        <v>0</v>
      </c>
      <c r="R41" s="924">
        <f t="shared" si="3"/>
        <v>17.5</v>
      </c>
      <c r="S41" s="152"/>
    </row>
    <row r="42" spans="1:19" ht="20.100000000000001" customHeight="1" thickBot="1" x14ac:dyDescent="0.3">
      <c r="A42" s="157" t="str">
        <f t="shared" si="2"/>
        <v>N</v>
      </c>
      <c r="B42" s="1017" t="str">
        <f>'Recipe Per Item'!B40</f>
        <v>Lime</v>
      </c>
      <c r="C42" s="881">
        <f>+'Recipe Per Item'!C40*C6</f>
        <v>0</v>
      </c>
      <c r="D42" s="882">
        <f>+'Recipe Per Item'!D40*D6</f>
        <v>0</v>
      </c>
      <c r="E42" s="882">
        <f>+'Recipe Per Item'!E40*E6</f>
        <v>0</v>
      </c>
      <c r="F42" s="882">
        <f>+'Recipe Per Item'!F40*F6</f>
        <v>0</v>
      </c>
      <c r="G42" s="882">
        <f>+'Recipe Per Item'!G40*G6</f>
        <v>0</v>
      </c>
      <c r="H42" s="882">
        <f>+'Recipe Per Item'!T40*H6</f>
        <v>0</v>
      </c>
      <c r="I42" s="882">
        <f>+'Recipe Per Item'!H40*I6</f>
        <v>0</v>
      </c>
      <c r="J42" s="882">
        <f>+'Vegetable Curry Sheet'!H41</f>
        <v>0</v>
      </c>
      <c r="K42" s="882">
        <f>+'Recipe Per Item'!S40*K6</f>
        <v>0</v>
      </c>
      <c r="L42" s="882">
        <f>+'Recipe Per Item'!I40*L6</f>
        <v>0</v>
      </c>
      <c r="M42" s="883">
        <f>+'Recipe Per Item'!AA40*M6</f>
        <v>0</v>
      </c>
      <c r="N42" s="882">
        <f>+'Recipe Per Item'!J40*N6</f>
        <v>0</v>
      </c>
      <c r="O42" s="882">
        <f>+'Recipe Per Item'!K40*O6</f>
        <v>0</v>
      </c>
      <c r="P42" s="882">
        <f>+'Recipe Per Item'!L40*P6</f>
        <v>0</v>
      </c>
      <c r="Q42" s="883">
        <f>+'Recipe Per Item'!M40*Q6</f>
        <v>0</v>
      </c>
      <c r="R42" s="925">
        <f t="shared" si="3"/>
        <v>0</v>
      </c>
      <c r="S42" s="152"/>
    </row>
    <row r="43" spans="1:19" ht="20.100000000000001" customHeight="1" x14ac:dyDescent="0.25">
      <c r="A43" s="157" t="str">
        <f t="shared" si="2"/>
        <v>N</v>
      </c>
      <c r="B43" s="1020" t="str">
        <f>'Recipe Per Item'!B41</f>
        <v>Soya Sauce</v>
      </c>
      <c r="C43" s="885">
        <f>+'Recipe Per Item'!C41*C6</f>
        <v>0</v>
      </c>
      <c r="D43" s="886">
        <f>+'Recipe Per Item'!D41*D6</f>
        <v>0</v>
      </c>
      <c r="E43" s="886">
        <f>+'Recipe Per Item'!E41*E6</f>
        <v>0</v>
      </c>
      <c r="F43" s="886">
        <f>+'Recipe Per Item'!F41*F6</f>
        <v>0</v>
      </c>
      <c r="G43" s="886">
        <f>+'Recipe Per Item'!G41*G6</f>
        <v>0</v>
      </c>
      <c r="H43" s="886">
        <f>+'Recipe Per Item'!T41*H6</f>
        <v>0</v>
      </c>
      <c r="I43" s="886">
        <f>+'Recipe Per Item'!H41*I6</f>
        <v>0</v>
      </c>
      <c r="J43" s="886">
        <f>+'Vegetable Curry Sheet'!H34</f>
        <v>0</v>
      </c>
      <c r="K43" s="886">
        <f>+'Recipe Per Item'!S41*K6</f>
        <v>0</v>
      </c>
      <c r="L43" s="886">
        <f>+'Recipe Per Item'!I41*L6</f>
        <v>0</v>
      </c>
      <c r="M43" s="887">
        <f>+'Recipe Per Item'!AA41*M6</f>
        <v>0</v>
      </c>
      <c r="N43" s="886">
        <f>+'Recipe Per Item'!J41*N6</f>
        <v>0</v>
      </c>
      <c r="O43" s="886">
        <f>+'Recipe Per Item'!K41*O6</f>
        <v>0</v>
      </c>
      <c r="P43" s="886">
        <f>+'Recipe Per Item'!L41*P6</f>
        <v>0</v>
      </c>
      <c r="Q43" s="887">
        <f>+'Recipe Per Item'!M41*Q6</f>
        <v>0</v>
      </c>
      <c r="R43" s="926">
        <f t="shared" si="3"/>
        <v>0</v>
      </c>
      <c r="S43" s="152"/>
    </row>
    <row r="44" spans="1:19" ht="20.100000000000001" customHeight="1" x14ac:dyDescent="0.25">
      <c r="A44" s="157" t="str">
        <f t="shared" si="2"/>
        <v>Y</v>
      </c>
      <c r="B44" s="1021" t="str">
        <f>'Recipe Per Item'!B42</f>
        <v>Tomato Sauce</v>
      </c>
      <c r="C44" s="888">
        <f>+'Recipe Per Item'!C42*C6</f>
        <v>0</v>
      </c>
      <c r="D44" s="889">
        <f>+'Recipe Per Item'!D42*D6</f>
        <v>0</v>
      </c>
      <c r="E44" s="889">
        <f>+'Recipe Per Item'!E42*E6</f>
        <v>0</v>
      </c>
      <c r="F44" s="889">
        <f>+'Recipe Per Item'!F42*F6</f>
        <v>0</v>
      </c>
      <c r="G44" s="889">
        <f>+'Recipe Per Item'!G42*G6</f>
        <v>0</v>
      </c>
      <c r="H44" s="889">
        <f>+'Recipe Per Item'!T42*H6</f>
        <v>0</v>
      </c>
      <c r="I44" s="889">
        <f>+'Recipe Per Item'!H42*I6</f>
        <v>0</v>
      </c>
      <c r="J44" s="889">
        <f>+'Recipe Per Item'!P42*J6</f>
        <v>0</v>
      </c>
      <c r="K44" s="889">
        <f>+'Recipe Per Item'!S42*K6</f>
        <v>0</v>
      </c>
      <c r="L44" s="889">
        <f>+'Recipe Per Item'!I42*L6</f>
        <v>0</v>
      </c>
      <c r="M44" s="890">
        <f>+'Recipe Per Item'!AA42*M6</f>
        <v>0</v>
      </c>
      <c r="N44" s="889">
        <f>+'Recipe Per Item'!J42*N6</f>
        <v>0</v>
      </c>
      <c r="O44" s="889">
        <f>+'Recipe Per Item'!K42*O6</f>
        <v>0</v>
      </c>
      <c r="P44" s="889">
        <f>+'Recipe Per Item'!L42*P6</f>
        <v>0</v>
      </c>
      <c r="Q44" s="890">
        <f>+'Recipe Per Item'!M42*Q6</f>
        <v>550</v>
      </c>
      <c r="R44" s="927">
        <f t="shared" si="3"/>
        <v>550</v>
      </c>
      <c r="S44" s="152"/>
    </row>
    <row r="45" spans="1:19" ht="20.100000000000001" customHeight="1" x14ac:dyDescent="0.25">
      <c r="A45" s="157" t="str">
        <f t="shared" si="2"/>
        <v>N</v>
      </c>
      <c r="B45" s="1022" t="str">
        <f>'Recipe Per Item'!B43</f>
        <v>Honey</v>
      </c>
      <c r="C45" s="891">
        <f>+'Recipe Per Item'!C43*C6</f>
        <v>0</v>
      </c>
      <c r="D45" s="892">
        <f>+'Recipe Per Item'!D43*D6</f>
        <v>0</v>
      </c>
      <c r="E45" s="892">
        <f>+'Recipe Per Item'!E43*E6</f>
        <v>0</v>
      </c>
      <c r="F45" s="892">
        <f>+'Recipe Per Item'!F43*F6</f>
        <v>0</v>
      </c>
      <c r="G45" s="892">
        <f>+'Recipe Per Item'!G43*G6</f>
        <v>0</v>
      </c>
      <c r="H45" s="892">
        <f>+'Recipe Per Item'!T43*H6</f>
        <v>0</v>
      </c>
      <c r="I45" s="892">
        <f>+'Recipe Per Item'!H43*I6</f>
        <v>0</v>
      </c>
      <c r="J45" s="892">
        <f>+'Recipe Per Item'!P43*J6</f>
        <v>0</v>
      </c>
      <c r="K45" s="892">
        <f>+'Recipe Per Item'!S43*K6</f>
        <v>0</v>
      </c>
      <c r="L45" s="892">
        <f>+'Recipe Per Item'!I43*L6</f>
        <v>0</v>
      </c>
      <c r="M45" s="893">
        <f>+'Recipe Per Item'!AA43*M6</f>
        <v>0</v>
      </c>
      <c r="N45" s="892">
        <f>+'Recipe Per Item'!J43*N6</f>
        <v>0</v>
      </c>
      <c r="O45" s="892">
        <f>+'Recipe Per Item'!K43*O6</f>
        <v>0</v>
      </c>
      <c r="P45" s="892">
        <f>+'Recipe Per Item'!L43*P6</f>
        <v>0</v>
      </c>
      <c r="Q45" s="893">
        <f>+'Recipe Per Item'!M43*Q6</f>
        <v>0</v>
      </c>
      <c r="R45" s="927">
        <f t="shared" si="3"/>
        <v>0</v>
      </c>
      <c r="S45" s="152"/>
    </row>
    <row r="46" spans="1:19" ht="20.100000000000001" customHeight="1" thickBot="1" x14ac:dyDescent="0.3">
      <c r="A46" s="157" t="str">
        <f t="shared" si="2"/>
        <v>N</v>
      </c>
      <c r="B46" s="1023" t="str">
        <f>'Recipe Per Item'!B44</f>
        <v>Sugar</v>
      </c>
      <c r="C46" s="894">
        <f>+'Recipe Per Item'!C44*C6</f>
        <v>0</v>
      </c>
      <c r="D46" s="895">
        <f>+'Recipe Per Item'!D44*D6</f>
        <v>0</v>
      </c>
      <c r="E46" s="895">
        <f>+'Recipe Per Item'!E44*E6</f>
        <v>0</v>
      </c>
      <c r="F46" s="895">
        <f>+'Recipe Per Item'!F44*F6</f>
        <v>0</v>
      </c>
      <c r="G46" s="895">
        <f>+'Recipe Per Item'!G44*G6</f>
        <v>0</v>
      </c>
      <c r="H46" s="895">
        <f>+'Recipe Per Item'!T44*H6</f>
        <v>0</v>
      </c>
      <c r="I46" s="895">
        <f>+'Recipe Per Item'!H44*I6</f>
        <v>0</v>
      </c>
      <c r="J46" s="895">
        <f>+'Recipe Per Item'!P44*J6</f>
        <v>0</v>
      </c>
      <c r="K46" s="895">
        <f>+'Recipe Per Item'!S44*K6</f>
        <v>0</v>
      </c>
      <c r="L46" s="895">
        <f>+'Recipe Per Item'!I44*L6</f>
        <v>0</v>
      </c>
      <c r="M46" s="896">
        <f>+'Recipe Per Item'!AA44*M6</f>
        <v>0</v>
      </c>
      <c r="N46" s="895">
        <f>+'Recipe Per Item'!J44*N6</f>
        <v>0</v>
      </c>
      <c r="O46" s="895">
        <f>+'Recipe Per Item'!K44*O6</f>
        <v>0</v>
      </c>
      <c r="P46" s="895">
        <f>+'Recipe Per Item'!L44*P6</f>
        <v>0</v>
      </c>
      <c r="Q46" s="896">
        <f>+'Recipe Per Item'!M44*Q6</f>
        <v>0</v>
      </c>
      <c r="R46" s="928">
        <f t="shared" si="3"/>
        <v>0</v>
      </c>
      <c r="S46" s="152"/>
    </row>
    <row r="47" spans="1:19" ht="20.100000000000001" customHeight="1" x14ac:dyDescent="0.25">
      <c r="A47" s="157" t="str">
        <f t="shared" si="2"/>
        <v>Y</v>
      </c>
      <c r="B47" s="1016" t="s">
        <v>492</v>
      </c>
      <c r="C47" s="877">
        <f>+'Recipe Per Item'!C45*C6</f>
        <v>0</v>
      </c>
      <c r="D47" s="878">
        <f>+'Recipe Per Item'!D45*D6</f>
        <v>0</v>
      </c>
      <c r="E47" s="878">
        <f>+'Recipe Per Item'!E45*E6</f>
        <v>0</v>
      </c>
      <c r="F47" s="878">
        <f>+'Recipe Per Item'!F45*F6</f>
        <v>0</v>
      </c>
      <c r="G47" s="878">
        <f>+'Recipe Per Item'!G45*G6</f>
        <v>0</v>
      </c>
      <c r="H47" s="878">
        <f>+'Recipe Per Item'!T45*H6</f>
        <v>0</v>
      </c>
      <c r="I47" s="878">
        <f>+'Recipe Per Item'!H45*I6</f>
        <v>0</v>
      </c>
      <c r="J47" s="878">
        <f>+'Vegetable Curry Sheet'!H44</f>
        <v>0</v>
      </c>
      <c r="K47" s="878">
        <f>+'Recipe Per Item'!S45*K6</f>
        <v>0</v>
      </c>
      <c r="L47" s="878">
        <f>+'Recipe Per Item'!I45*L6</f>
        <v>0</v>
      </c>
      <c r="M47" s="884">
        <f>+'Recipe Per Item'!AA45*M6</f>
        <v>0</v>
      </c>
      <c r="N47" s="878">
        <f>+'Recipe Per Item'!J45*N6</f>
        <v>48</v>
      </c>
      <c r="O47" s="878">
        <f>+'Recipe Per Item'!K45*O6</f>
        <v>235</v>
      </c>
      <c r="P47" s="878">
        <f>+'Recipe Per Item'!L45*P6</f>
        <v>0</v>
      </c>
      <c r="Q47" s="884">
        <f>+'Recipe Per Item'!M45*Q6</f>
        <v>110</v>
      </c>
      <c r="R47" s="923">
        <f t="shared" si="3"/>
        <v>393</v>
      </c>
      <c r="S47" s="152"/>
    </row>
    <row r="48" spans="1:19" ht="20.100000000000001" customHeight="1" x14ac:dyDescent="0.25">
      <c r="A48" s="157" t="str">
        <f t="shared" si="2"/>
        <v>N</v>
      </c>
      <c r="B48" s="1013" t="s">
        <v>189</v>
      </c>
      <c r="C48" s="864">
        <f>+'Recipe Per Item'!C46*C6</f>
        <v>0</v>
      </c>
      <c r="D48" s="865">
        <f>+'Recipe Per Item'!D46*D6</f>
        <v>0</v>
      </c>
      <c r="E48" s="865">
        <f>+'Recipe Per Item'!E46*E6</f>
        <v>0</v>
      </c>
      <c r="F48" s="865">
        <f>+'Recipe Per Item'!F46*F6</f>
        <v>0</v>
      </c>
      <c r="G48" s="865">
        <f>+'Recipe Per Item'!G46*G6</f>
        <v>0</v>
      </c>
      <c r="H48" s="865">
        <f>+'Recipe Per Item'!T46*H6</f>
        <v>0</v>
      </c>
      <c r="I48" s="865">
        <f>+'Recipe Per Item'!H46*I6</f>
        <v>0</v>
      </c>
      <c r="J48" s="865">
        <f>+'Recipe Per Item'!P46*J6</f>
        <v>0</v>
      </c>
      <c r="K48" s="865">
        <f>+'Recipe Per Item'!S46*K6</f>
        <v>0</v>
      </c>
      <c r="L48" s="865">
        <f>+'Recipe Per Item'!I46*L6</f>
        <v>0</v>
      </c>
      <c r="M48" s="866">
        <f>+'Recipe Per Item'!AA46*M6</f>
        <v>0</v>
      </c>
      <c r="N48" s="865">
        <f>+'Recipe Per Item'!J46*N6</f>
        <v>0</v>
      </c>
      <c r="O48" s="865">
        <f>+'Recipe Per Item'!K46*O6</f>
        <v>0</v>
      </c>
      <c r="P48" s="865">
        <f>+'Recipe Per Item'!L46*P6</f>
        <v>0</v>
      </c>
      <c r="Q48" s="866">
        <f>+'Recipe Per Item'!M46*Q6</f>
        <v>0</v>
      </c>
      <c r="R48" s="924">
        <f t="shared" si="3"/>
        <v>0</v>
      </c>
      <c r="S48" s="152"/>
    </row>
    <row r="49" spans="1:19" ht="20.100000000000001" customHeight="1" x14ac:dyDescent="0.25">
      <c r="A49" s="157" t="str">
        <f t="shared" si="2"/>
        <v>Y</v>
      </c>
      <c r="B49" s="1013" t="s">
        <v>493</v>
      </c>
      <c r="C49" s="870">
        <f>+'Recipe Per Item'!C47*C6</f>
        <v>0</v>
      </c>
      <c r="D49" s="871">
        <f>+'Recipe Per Item'!D47*D6</f>
        <v>0</v>
      </c>
      <c r="E49" s="871">
        <f>+'Recipe Per Item'!E47*E6</f>
        <v>0</v>
      </c>
      <c r="F49" s="871">
        <f>+'Recipe Per Item'!F47*F6</f>
        <v>0</v>
      </c>
      <c r="G49" s="871">
        <f>+'Recipe Per Item'!G47*G6</f>
        <v>0</v>
      </c>
      <c r="H49" s="871">
        <f>+'Recipe Per Item'!T47*H6</f>
        <v>0</v>
      </c>
      <c r="I49" s="871">
        <f>IF('Delivery Summary'!X60&gt;0,'Recipe Per Item'!H47*'Delivery Summary'!X60,0)</f>
        <v>100</v>
      </c>
      <c r="J49" s="865">
        <f>+'Vegetable Curry Sheet'!H46</f>
        <v>70</v>
      </c>
      <c r="K49" s="871">
        <f>+'Recipe Per Item'!S47*K6</f>
        <v>0</v>
      </c>
      <c r="L49" s="871">
        <f>+'Recipe Per Item'!I47*L6</f>
        <v>0</v>
      </c>
      <c r="M49" s="872">
        <f>+'Recipe Per Item'!AA47*M6</f>
        <v>0</v>
      </c>
      <c r="N49" s="871">
        <f>+'Recipe Per Item'!J47*N6</f>
        <v>0</v>
      </c>
      <c r="O49" s="871">
        <f>+'Recipe Per Item'!K47*O6</f>
        <v>0</v>
      </c>
      <c r="P49" s="871">
        <f>+'Recipe Per Item'!L47*P6</f>
        <v>0</v>
      </c>
      <c r="Q49" s="872">
        <f>+'Recipe Per Item'!M47*Q6</f>
        <v>0</v>
      </c>
      <c r="R49" s="924">
        <f t="shared" si="3"/>
        <v>170</v>
      </c>
      <c r="S49" s="152"/>
    </row>
    <row r="50" spans="1:19" ht="20.100000000000001" customHeight="1" thickBot="1" x14ac:dyDescent="0.3">
      <c r="A50" s="157" t="str">
        <f t="shared" si="2"/>
        <v>Y</v>
      </c>
      <c r="B50" s="1024" t="s">
        <v>494</v>
      </c>
      <c r="C50" s="897">
        <f>+'Recipe Per Item'!C48*C6</f>
        <v>0</v>
      </c>
      <c r="D50" s="898">
        <f>+'Recipe Per Item'!D48*D6</f>
        <v>0</v>
      </c>
      <c r="E50" s="898">
        <f>+'Recipe Per Item'!E48*E6</f>
        <v>40</v>
      </c>
      <c r="F50" s="898">
        <f>+'Recipe Per Item'!F48*F6</f>
        <v>0</v>
      </c>
      <c r="G50" s="898">
        <f>+'Recipe Per Item'!G48*G6</f>
        <v>0</v>
      </c>
      <c r="H50" s="898">
        <f>+'Recipe Per Item'!T48*H6</f>
        <v>0</v>
      </c>
      <c r="I50" s="898">
        <f>+'Recipe Per Item'!H48*I6</f>
        <v>0</v>
      </c>
      <c r="J50" s="898">
        <f>+'Recipe Per Item'!P48*J6</f>
        <v>0</v>
      </c>
      <c r="K50" s="898">
        <f>+'Recipe Per Item'!S48*K6</f>
        <v>0</v>
      </c>
      <c r="L50" s="898">
        <f>+'Recipe Per Item'!I48*L6</f>
        <v>0</v>
      </c>
      <c r="M50" s="899">
        <f>+'Recipe Per Item'!AA48*M6</f>
        <v>0</v>
      </c>
      <c r="N50" s="898">
        <f>+'Recipe Per Item'!J48*N6</f>
        <v>0</v>
      </c>
      <c r="O50" s="898">
        <f>+'Recipe Per Item'!K48*O6</f>
        <v>0</v>
      </c>
      <c r="P50" s="898">
        <f>+'Recipe Per Item'!L48*P6</f>
        <v>0</v>
      </c>
      <c r="Q50" s="899">
        <f>+'Recipe Per Item'!M48*Q6</f>
        <v>0</v>
      </c>
      <c r="R50" s="925">
        <f t="shared" si="3"/>
        <v>40</v>
      </c>
      <c r="S50" s="152"/>
    </row>
    <row r="51" spans="1:19" ht="24.95" customHeight="1" thickBot="1" x14ac:dyDescent="0.25">
      <c r="A51" s="157" t="s">
        <v>300</v>
      </c>
      <c r="B51" s="1945" t="s">
        <v>0</v>
      </c>
      <c r="C51" s="1946"/>
      <c r="D51" s="930" t="s">
        <v>345</v>
      </c>
      <c r="E51" s="1945" t="s">
        <v>485</v>
      </c>
      <c r="F51" s="1946"/>
      <c r="G51" s="1929" t="s">
        <v>558</v>
      </c>
      <c r="H51" s="1602"/>
      <c r="I51" s="1602"/>
      <c r="J51" s="1930"/>
      <c r="K51" s="1934"/>
      <c r="L51" s="1935"/>
      <c r="M51" s="857"/>
      <c r="N51" s="920"/>
      <c r="O51" s="919"/>
      <c r="P51" s="920"/>
      <c r="Q51" s="2023" t="s">
        <v>174</v>
      </c>
      <c r="R51" s="2020">
        <f>SUM(S21:S22)+SUM(S75:S76)</f>
        <v>154.5</v>
      </c>
      <c r="S51" s="152"/>
    </row>
    <row r="52" spans="1:19" ht="18" customHeight="1" thickTop="1" x14ac:dyDescent="0.25">
      <c r="A52" s="157" t="s">
        <v>300</v>
      </c>
      <c r="B52" s="1947" t="s">
        <v>559</v>
      </c>
      <c r="C52" s="1948"/>
      <c r="D52" s="931">
        <f>'Delivery Summary'!X54</f>
        <v>36</v>
      </c>
      <c r="E52" s="1979">
        <f>'Delivery Summary'!X54*30</f>
        <v>1080</v>
      </c>
      <c r="F52" s="1980"/>
      <c r="G52" s="1931"/>
      <c r="H52" s="1932"/>
      <c r="I52" s="1932"/>
      <c r="J52" s="1933"/>
      <c r="K52" s="1936"/>
      <c r="L52" s="1937"/>
      <c r="M52" s="921"/>
      <c r="N52" s="922"/>
      <c r="O52" s="282"/>
      <c r="P52" s="922"/>
      <c r="Q52" s="2024"/>
      <c r="R52" s="2021"/>
      <c r="S52" s="152"/>
    </row>
    <row r="53" spans="1:19" ht="18" customHeight="1" thickBot="1" x14ac:dyDescent="0.3">
      <c r="A53" s="157" t="s">
        <v>300</v>
      </c>
      <c r="B53" s="1977" t="s">
        <v>560</v>
      </c>
      <c r="C53" s="1978"/>
      <c r="D53" s="932">
        <f>'Delivery Summary'!X60</f>
        <v>100</v>
      </c>
      <c r="E53" s="1981">
        <f>'Delivery Summary'!X60*20</f>
        <v>2000</v>
      </c>
      <c r="F53" s="1982"/>
      <c r="G53" s="1949" t="s">
        <v>557</v>
      </c>
      <c r="H53" s="1950"/>
      <c r="I53" s="1950"/>
      <c r="J53" s="1951"/>
      <c r="K53" s="1938"/>
      <c r="L53" s="1939"/>
      <c r="M53" s="1998" t="s">
        <v>157</v>
      </c>
      <c r="N53" s="1995"/>
      <c r="O53" s="1994" t="s">
        <v>563</v>
      </c>
      <c r="P53" s="1995"/>
      <c r="Q53" s="2024"/>
      <c r="R53" s="2021"/>
      <c r="S53" s="152"/>
    </row>
    <row r="54" spans="1:19" ht="18.75" customHeight="1" thickBot="1" x14ac:dyDescent="0.25">
      <c r="A54" s="157" t="s">
        <v>300</v>
      </c>
      <c r="B54" s="1942" t="s">
        <v>561</v>
      </c>
      <c r="C54" s="1943"/>
      <c r="D54" s="1944"/>
      <c r="E54" s="1697">
        <f>SUM(E52:F53)</f>
        <v>3080</v>
      </c>
      <c r="F54" s="1698"/>
      <c r="G54" s="1952"/>
      <c r="H54" s="1953"/>
      <c r="I54" s="1953"/>
      <c r="J54" s="1954"/>
      <c r="K54" s="1940"/>
      <c r="L54" s="1941"/>
      <c r="M54" s="1999"/>
      <c r="N54" s="1997"/>
      <c r="O54" s="1996"/>
      <c r="P54" s="1997"/>
      <c r="Q54" s="2025"/>
      <c r="R54" s="2022"/>
      <c r="S54" s="152"/>
    </row>
    <row r="55" spans="1:19" ht="27" customHeight="1" thickBot="1" x14ac:dyDescent="0.25">
      <c r="A55" s="157" t="s">
        <v>300</v>
      </c>
      <c r="B55" s="152"/>
      <c r="C55" s="157"/>
      <c r="D55" s="157"/>
      <c r="E55" s="157"/>
      <c r="F55" s="157"/>
      <c r="G55" s="157"/>
      <c r="H55" s="157"/>
      <c r="I55" s="157"/>
      <c r="J55" s="157"/>
      <c r="K55" s="157"/>
      <c r="L55" s="157"/>
      <c r="M55" s="157"/>
      <c r="N55" s="157"/>
      <c r="O55" s="157"/>
      <c r="P55" s="157"/>
      <c r="Q55" s="157"/>
      <c r="R55" s="157"/>
      <c r="S55" s="152"/>
    </row>
    <row r="56" spans="1:19" ht="21" customHeight="1" thickBot="1" x14ac:dyDescent="0.25">
      <c r="A56" s="157" t="s">
        <v>300</v>
      </c>
      <c r="B56" s="1918">
        <f ca="1">B2</f>
        <v>46123</v>
      </c>
      <c r="C56" s="1899" t="s">
        <v>75</v>
      </c>
      <c r="D56" s="1899" t="s">
        <v>210</v>
      </c>
      <c r="E56" s="1899" t="s">
        <v>211</v>
      </c>
      <c r="F56" s="1899" t="s">
        <v>719</v>
      </c>
      <c r="G56" s="1899" t="s">
        <v>81</v>
      </c>
      <c r="H56" s="1899" t="s">
        <v>143</v>
      </c>
      <c r="I56" s="1904" t="s">
        <v>147</v>
      </c>
      <c r="J56" s="1899" t="s">
        <v>149</v>
      </c>
      <c r="K56" s="1899" t="s">
        <v>751</v>
      </c>
      <c r="M56" s="1958" t="s">
        <v>596</v>
      </c>
      <c r="N56" s="1959"/>
      <c r="O56" s="1959"/>
      <c r="P56" s="1959"/>
      <c r="Q56" s="1960"/>
      <c r="R56" s="2016" t="s">
        <v>63</v>
      </c>
      <c r="S56" s="158"/>
    </row>
    <row r="57" spans="1:19" ht="21" customHeight="1" x14ac:dyDescent="0.2">
      <c r="A57" s="157" t="s">
        <v>300</v>
      </c>
      <c r="B57" s="1919"/>
      <c r="C57" s="1900"/>
      <c r="D57" s="1900"/>
      <c r="E57" s="1900"/>
      <c r="F57" s="1900"/>
      <c r="G57" s="1900"/>
      <c r="H57" s="1900"/>
      <c r="I57" s="1905"/>
      <c r="J57" s="1900"/>
      <c r="K57" s="1900"/>
      <c r="M57" s="1925">
        <f>'Vegetable Curry Sheet'!C6</f>
        <v>0</v>
      </c>
      <c r="N57" s="1923">
        <f>'Vegetable Curry Sheet'!D6</f>
        <v>70</v>
      </c>
      <c r="O57" s="1923">
        <f>'Vegetable Curry Sheet'!E6</f>
        <v>0</v>
      </c>
      <c r="P57" s="1923">
        <f>'Vegetable Curry Sheet'!F6</f>
        <v>0</v>
      </c>
      <c r="Q57" s="1923">
        <f>+'Delivery Summary'!AA34</f>
        <v>0</v>
      </c>
      <c r="R57" s="2017"/>
      <c r="S57" s="158"/>
    </row>
    <row r="58" spans="1:19" ht="21" customHeight="1" thickBot="1" x14ac:dyDescent="0.25">
      <c r="A58" s="157" t="s">
        <v>300</v>
      </c>
      <c r="B58" s="1920"/>
      <c r="C58" s="1901"/>
      <c r="D58" s="1901"/>
      <c r="E58" s="1901"/>
      <c r="F58" s="1901"/>
      <c r="G58" s="1901"/>
      <c r="H58" s="1901"/>
      <c r="I58" s="1976"/>
      <c r="J58" s="1901"/>
      <c r="K58" s="1901"/>
      <c r="M58" s="1926"/>
      <c r="N58" s="1924"/>
      <c r="O58" s="1924"/>
      <c r="P58" s="1924"/>
      <c r="Q58" s="1924"/>
      <c r="R58" s="2018"/>
      <c r="S58" s="158"/>
    </row>
    <row r="59" spans="1:19" ht="23.1" customHeight="1" thickBot="1" x14ac:dyDescent="0.25">
      <c r="A59" s="157" t="s">
        <v>300</v>
      </c>
      <c r="B59" s="1916" t="s">
        <v>495</v>
      </c>
      <c r="C59" s="830"/>
      <c r="D59" s="831"/>
      <c r="E59" s="831"/>
      <c r="F59" s="831"/>
      <c r="G59" s="831"/>
      <c r="H59" s="831"/>
      <c r="I59" s="831"/>
      <c r="J59" s="1222"/>
      <c r="K59" s="1222"/>
      <c r="M59" s="1927" t="s">
        <v>203</v>
      </c>
      <c r="N59" s="1921" t="s">
        <v>205</v>
      </c>
      <c r="O59" s="1921" t="s">
        <v>222</v>
      </c>
      <c r="P59" s="1921" t="s">
        <v>207</v>
      </c>
      <c r="Q59" s="1921" t="s">
        <v>152</v>
      </c>
      <c r="R59" s="2026"/>
      <c r="S59" s="158"/>
    </row>
    <row r="60" spans="1:19" s="1" customFormat="1" ht="23.1" customHeight="1" thickBot="1" x14ac:dyDescent="0.25">
      <c r="A60" s="157" t="s">
        <v>300</v>
      </c>
      <c r="B60" s="1917"/>
      <c r="C60" s="755">
        <f>+'Delivery Summary'!X74</f>
        <v>0</v>
      </c>
      <c r="D60" s="755">
        <f>+'Delivery Summary'!X73</f>
        <v>180</v>
      </c>
      <c r="E60" s="755">
        <f>+'Delivery Summary'!X75</f>
        <v>0</v>
      </c>
      <c r="F60" s="841">
        <f>+'Delivery Summary'!X45</f>
        <v>0</v>
      </c>
      <c r="G60" s="841">
        <f>+'Delivery Summary'!X51</f>
        <v>0</v>
      </c>
      <c r="H60" s="856">
        <f>+'Delivery Summary'!X56</f>
        <v>28</v>
      </c>
      <c r="I60" s="1005">
        <f>+'Delivery Summary'!X57</f>
        <v>72</v>
      </c>
      <c r="J60" s="841">
        <f>+'Delivery Summary'!X61</f>
        <v>0</v>
      </c>
      <c r="K60" s="841">
        <f>+'Delivery Summary'!X13</f>
        <v>0</v>
      </c>
      <c r="M60" s="1927"/>
      <c r="N60" s="1921"/>
      <c r="O60" s="1921"/>
      <c r="P60" s="1921"/>
      <c r="Q60" s="1921"/>
      <c r="R60" s="2027"/>
      <c r="S60" s="158"/>
    </row>
    <row r="61" spans="1:19" s="1" customFormat="1" ht="30" customHeight="1" thickBot="1" x14ac:dyDescent="0.25">
      <c r="A61" s="157" t="s">
        <v>300</v>
      </c>
      <c r="B61" s="1917"/>
      <c r="C61" s="753"/>
      <c r="D61" s="753"/>
      <c r="E61" s="753"/>
      <c r="F61" s="753"/>
      <c r="G61" s="753"/>
      <c r="H61" s="754"/>
      <c r="I61" s="1006"/>
      <c r="J61" s="1237"/>
      <c r="K61" s="1237"/>
      <c r="M61" s="1928"/>
      <c r="N61" s="1922"/>
      <c r="O61" s="1922"/>
      <c r="P61" s="1922"/>
      <c r="Q61" s="1922"/>
      <c r="R61" s="1007"/>
      <c r="S61" s="158"/>
    </row>
    <row r="62" spans="1:19" ht="20.100000000000001" customHeight="1" x14ac:dyDescent="0.25">
      <c r="A62" s="157" t="str">
        <f t="shared" ref="A62:A74" si="4">IF(R62&gt;0,"Y","N")</f>
        <v>Y</v>
      </c>
      <c r="B62" s="1025" t="str">
        <f t="shared" ref="B62:B74" si="5">B8</f>
        <v>B'onion</v>
      </c>
      <c r="C62" s="861">
        <f>+'Recipe Per Item'!N6*C60</f>
        <v>0</v>
      </c>
      <c r="D62" s="862">
        <f>+'Recipe Per Item'!O6*D60</f>
        <v>1200.5999999999999</v>
      </c>
      <c r="E62" s="862">
        <f>+'Recipe Per Item'!Q6*E60</f>
        <v>0</v>
      </c>
      <c r="F62" s="862">
        <f>+'Recipe Per Item'!R6*F60</f>
        <v>0</v>
      </c>
      <c r="G62" s="862">
        <f>+'Recipe Per Item'!X6*G60</f>
        <v>0</v>
      </c>
      <c r="H62" s="862">
        <f>+'Recipe Per Item'!U6*H60</f>
        <v>105</v>
      </c>
      <c r="I62" s="862">
        <f>+'Recipe Per Item'!V6*I60</f>
        <v>270</v>
      </c>
      <c r="J62" s="903">
        <f>+'Recipe Per Item'!W6*J60</f>
        <v>0</v>
      </c>
      <c r="K62" s="903">
        <f>'Recipe Per Item'!Y6*'Curry Sheet '!K60</f>
        <v>0</v>
      </c>
      <c r="M62" s="2"/>
      <c r="N62" s="39"/>
      <c r="O62" s="2"/>
      <c r="P62" s="2"/>
      <c r="Q62" s="2"/>
      <c r="R62" s="844">
        <f>Calculation!D19</f>
        <v>4948.5895</v>
      </c>
      <c r="S62" s="158"/>
    </row>
    <row r="63" spans="1:19" ht="20.100000000000001" customHeight="1" x14ac:dyDescent="0.25">
      <c r="A63" s="157" t="str">
        <f t="shared" si="4"/>
        <v>Y</v>
      </c>
      <c r="B63" s="1224" t="str">
        <f t="shared" si="5"/>
        <v>Turmeric Powder</v>
      </c>
      <c r="C63" s="864">
        <f>+'Recipe Per Item'!N7*'Curry Sheet '!C60</f>
        <v>0</v>
      </c>
      <c r="D63" s="865">
        <f>+'Recipe Per Item'!O7*'Curry Sheet '!D60</f>
        <v>30.6</v>
      </c>
      <c r="E63" s="865">
        <f>+'Recipe Per Item'!Q7*'Curry Sheet '!E60</f>
        <v>0</v>
      </c>
      <c r="F63" s="865">
        <f>+'Recipe Per Item'!R7*'Curry Sheet '!F60</f>
        <v>0</v>
      </c>
      <c r="G63" s="865">
        <f>+'Recipe Per Item'!X7*'Curry Sheet '!G60</f>
        <v>0</v>
      </c>
      <c r="H63" s="865">
        <f>+'Recipe Per Item'!U7*'Curry Sheet '!H60</f>
        <v>3.5</v>
      </c>
      <c r="I63" s="865">
        <f>+'Recipe Per Item'!V7*'Curry Sheet '!I60</f>
        <v>9</v>
      </c>
      <c r="J63" s="904">
        <f>+'Recipe Per Item'!W7*'Curry Sheet '!J60</f>
        <v>0</v>
      </c>
      <c r="K63" s="904">
        <f>'Recipe Per Item'!Y7*'Curry Sheet '!K60</f>
        <v>0</v>
      </c>
      <c r="M63" s="2"/>
      <c r="N63" s="39"/>
      <c r="O63" s="2"/>
      <c r="P63" s="2"/>
      <c r="Q63" s="2"/>
      <c r="R63" s="845">
        <f>SUM(C63:K63)</f>
        <v>43.1</v>
      </c>
      <c r="S63" s="158"/>
    </row>
    <row r="64" spans="1:19" ht="20.100000000000001" customHeight="1" thickBot="1" x14ac:dyDescent="0.3">
      <c r="A64" s="157" t="str">
        <f t="shared" si="4"/>
        <v>Y</v>
      </c>
      <c r="B64" s="1027" t="str">
        <f t="shared" si="5"/>
        <v>Potatos</v>
      </c>
      <c r="C64" s="867">
        <f>+'Recipe Per Item'!N8*C60</f>
        <v>0</v>
      </c>
      <c r="D64" s="868">
        <f>+'Recipe Per Item'!O8*D60</f>
        <v>4800.6000000000004</v>
      </c>
      <c r="E64" s="868">
        <f>+'Recipe Per Item'!Q8*E60</f>
        <v>0</v>
      </c>
      <c r="F64" s="868">
        <f>+'Recipe Per Item'!R8*F60</f>
        <v>0</v>
      </c>
      <c r="G64" s="868">
        <f>+'Recipe Per Item'!X8*G60</f>
        <v>0</v>
      </c>
      <c r="H64" s="868">
        <f>+'Recipe Per Item'!U8*H60</f>
        <v>0</v>
      </c>
      <c r="I64" s="868">
        <f>+'Recipe Per Item'!V8*I60</f>
        <v>0</v>
      </c>
      <c r="J64" s="905">
        <f>+'Recipe Per Item'!W8*J60</f>
        <v>0</v>
      </c>
      <c r="K64" s="905">
        <f>'Recipe Per Item'!Y8*'Curry Sheet '!K60</f>
        <v>0</v>
      </c>
      <c r="M64" s="2"/>
      <c r="N64" s="39"/>
      <c r="O64" s="2"/>
      <c r="P64" s="2"/>
      <c r="Q64" s="2"/>
      <c r="R64" s="845">
        <f>+Calculation!D29</f>
        <v>7149.7495000000008</v>
      </c>
      <c r="S64" s="158"/>
    </row>
    <row r="65" spans="1:19" ht="20.100000000000001" customHeight="1" thickBot="1" x14ac:dyDescent="0.3">
      <c r="A65" s="157" t="str">
        <f t="shared" si="4"/>
        <v>Y</v>
      </c>
      <c r="B65" s="1028" t="str">
        <f t="shared" si="5"/>
        <v>Chillie Pieces</v>
      </c>
      <c r="C65" s="870">
        <f>+'Recipe Per Item'!N9*'Curry Sheet '!C60</f>
        <v>0</v>
      </c>
      <c r="D65" s="871">
        <f>+'Recipe Per Item'!O9*'Curry Sheet '!D60</f>
        <v>59.400000000000006</v>
      </c>
      <c r="E65" s="871">
        <f>+'Recipe Per Item'!Q9*'Curry Sheet '!E60</f>
        <v>0</v>
      </c>
      <c r="F65" s="871">
        <f>+'Recipe Per Item'!R9*'Curry Sheet '!F60</f>
        <v>0</v>
      </c>
      <c r="G65" s="871">
        <f>+'Recipe Per Item'!X9*'Curry Sheet '!G60</f>
        <v>0</v>
      </c>
      <c r="H65" s="871">
        <f>+'Recipe Per Item'!U9*'Curry Sheet '!H60</f>
        <v>7</v>
      </c>
      <c r="I65" s="871">
        <f>+'Recipe Per Item'!V9*'Curry Sheet '!I60</f>
        <v>18</v>
      </c>
      <c r="J65" s="906">
        <f>+'Recipe Per Item'!W9*'Curry Sheet '!J60</f>
        <v>0</v>
      </c>
      <c r="K65" s="906">
        <f>'Recipe Per Item'!Y9*'Curry Sheet '!K60</f>
        <v>0</v>
      </c>
      <c r="M65" s="1958" t="s">
        <v>696</v>
      </c>
      <c r="N65" s="1959"/>
      <c r="O65" s="1959"/>
      <c r="P65" s="1959"/>
      <c r="Q65" s="1960"/>
      <c r="R65" s="846">
        <f>SUM(C65:K65)</f>
        <v>84.4</v>
      </c>
      <c r="S65" s="158"/>
    </row>
    <row r="66" spans="1:19" ht="20.100000000000001" customHeight="1" x14ac:dyDescent="0.25">
      <c r="A66" s="157" t="str">
        <f t="shared" si="4"/>
        <v>Y</v>
      </c>
      <c r="B66" s="1008" t="str">
        <f t="shared" si="5"/>
        <v>Salmon Fish</v>
      </c>
      <c r="C66" s="861">
        <f>+'Recipe Per Item'!N10*C60</f>
        <v>0</v>
      </c>
      <c r="D66" s="862">
        <f>+'Recipe Per Item'!O10*D60</f>
        <v>0</v>
      </c>
      <c r="E66" s="862">
        <f>+'Recipe Per Item'!Q10*E60</f>
        <v>0</v>
      </c>
      <c r="F66" s="862">
        <f>+'Recipe Per Item'!R10*F60</f>
        <v>0</v>
      </c>
      <c r="G66" s="862">
        <f>+'Recipe Per Item'!X10*G60</f>
        <v>0</v>
      </c>
      <c r="H66" s="862">
        <f>+'Recipe Per Item'!U10*H60</f>
        <v>0</v>
      </c>
      <c r="I66" s="862">
        <f>+'Recipe Per Item'!V10*I60</f>
        <v>0</v>
      </c>
      <c r="J66" s="903">
        <f>+'Recipe Per Item'!W10*J60</f>
        <v>0</v>
      </c>
      <c r="K66" s="903">
        <f>'Recipe Per Item'!Y10*'Curry Sheet '!K60</f>
        <v>0</v>
      </c>
      <c r="M66" s="1925">
        <f>Calculation!K65</f>
        <v>0</v>
      </c>
      <c r="N66" s="1923">
        <f>D6</f>
        <v>95</v>
      </c>
      <c r="O66" s="1923">
        <f>G60</f>
        <v>0</v>
      </c>
      <c r="P66" s="39"/>
      <c r="Q66" s="39"/>
      <c r="R66" s="844">
        <f>+Calculation!D60</f>
        <v>854.59375</v>
      </c>
      <c r="S66" s="158"/>
    </row>
    <row r="67" spans="1:19" ht="20.100000000000001" customHeight="1" x14ac:dyDescent="0.25">
      <c r="A67" s="157" t="str">
        <f t="shared" si="4"/>
        <v>Y</v>
      </c>
      <c r="B67" s="1009" t="str">
        <f t="shared" si="5"/>
        <v>Thalapath Fish</v>
      </c>
      <c r="C67" s="864">
        <f>+'Recipe Per Item'!N11*'Curry Sheet '!C60</f>
        <v>0</v>
      </c>
      <c r="D67" s="865">
        <f>+'Recipe Per Item'!O11*'Curry Sheet '!D60</f>
        <v>0</v>
      </c>
      <c r="E67" s="865">
        <f>+'Recipe Per Item'!Q11*'Curry Sheet '!E60</f>
        <v>0</v>
      </c>
      <c r="F67" s="865">
        <f>+'Recipe Per Item'!R11*'Curry Sheet '!F60</f>
        <v>0</v>
      </c>
      <c r="G67" s="865">
        <f>+'Recipe Per Item'!X11*'Curry Sheet '!G60</f>
        <v>0</v>
      </c>
      <c r="H67" s="865">
        <f>+'Recipe Per Item'!U11*'Curry Sheet '!H60</f>
        <v>0</v>
      </c>
      <c r="I67" s="865">
        <f>+'Recipe Per Item'!V11*'Curry Sheet '!I60</f>
        <v>0</v>
      </c>
      <c r="J67" s="904">
        <f>+'Recipe Per Item'!W11*'Curry Sheet '!J60</f>
        <v>0</v>
      </c>
      <c r="K67" s="904">
        <f>'Recipe Per Item'!Y11*'Curry Sheet '!K60</f>
        <v>0</v>
      </c>
      <c r="M67" s="1926"/>
      <c r="N67" s="1924"/>
      <c r="O67" s="1924"/>
      <c r="P67" s="39"/>
      <c r="Q67" s="39"/>
      <c r="R67" s="845">
        <f>+Calculation!D75</f>
        <v>319.8</v>
      </c>
      <c r="S67" s="158"/>
    </row>
    <row r="68" spans="1:19" s="1" customFormat="1" ht="20.100000000000001" customHeight="1" x14ac:dyDescent="0.2">
      <c r="A68" s="157" t="str">
        <f t="shared" si="4"/>
        <v>Y</v>
      </c>
      <c r="B68" s="1012" t="str">
        <f t="shared" si="5"/>
        <v>Prawns</v>
      </c>
      <c r="C68" s="873">
        <f>+'Recipe Per Item'!N12*C60</f>
        <v>0</v>
      </c>
      <c r="D68" s="874">
        <f>+'Recipe Per Item'!O12*D60</f>
        <v>0</v>
      </c>
      <c r="E68" s="874">
        <f>+'Recipe Per Item'!Q12*E60</f>
        <v>0</v>
      </c>
      <c r="F68" s="874">
        <f>+'Recipe Per Item'!R12*F60</f>
        <v>0</v>
      </c>
      <c r="G68" s="874">
        <f>+'Recipe Per Item'!X12*G60</f>
        <v>0</v>
      </c>
      <c r="H68" s="874">
        <f>+'Recipe Per Item'!U12*H60</f>
        <v>0</v>
      </c>
      <c r="I68" s="874">
        <f>+'Recipe Per Item'!V12*I60</f>
        <v>1224</v>
      </c>
      <c r="J68" s="907">
        <f>+'Recipe Per Item'!W12*J60</f>
        <v>0</v>
      </c>
      <c r="K68" s="907">
        <f>'Recipe Per Item'!Y12*'Curry Sheet '!K60</f>
        <v>0</v>
      </c>
      <c r="M68" s="1927" t="s">
        <v>204</v>
      </c>
      <c r="N68" s="1921" t="s">
        <v>78</v>
      </c>
      <c r="O68" s="1921" t="s">
        <v>81</v>
      </c>
      <c r="P68" s="39"/>
      <c r="Q68" s="39"/>
      <c r="R68" s="846">
        <f>+Calculation!D70</f>
        <v>1689.6</v>
      </c>
      <c r="S68" s="158"/>
    </row>
    <row r="69" spans="1:19" ht="20.100000000000001" customHeight="1" x14ac:dyDescent="0.25">
      <c r="A69" s="157" t="str">
        <f t="shared" si="4"/>
        <v>Y</v>
      </c>
      <c r="B69" s="1009" t="str">
        <f t="shared" si="5"/>
        <v>Cuttlefish</v>
      </c>
      <c r="C69" s="864">
        <f>+'Recipe Per Item'!N13*C60</f>
        <v>0</v>
      </c>
      <c r="D69" s="865">
        <f>+'Recipe Per Item'!O13*D60</f>
        <v>0</v>
      </c>
      <c r="E69" s="865">
        <f>+'Recipe Per Item'!Q13*E60</f>
        <v>0</v>
      </c>
      <c r="F69" s="865">
        <f>+'Recipe Per Item'!R13*F60</f>
        <v>0</v>
      </c>
      <c r="G69" s="865">
        <f>+'Recipe Per Item'!X13*G60</f>
        <v>0</v>
      </c>
      <c r="H69" s="865">
        <f>+'Recipe Per Item'!U13*H60</f>
        <v>0</v>
      </c>
      <c r="I69" s="865">
        <f>+'Recipe Per Item'!V13*I60</f>
        <v>0</v>
      </c>
      <c r="J69" s="904">
        <f>+'Recipe Per Item'!W13*J60</f>
        <v>0</v>
      </c>
      <c r="K69" s="904">
        <f>'Recipe Per Item'!Y13*'Curry Sheet '!K60</f>
        <v>0</v>
      </c>
      <c r="M69" s="1927"/>
      <c r="N69" s="1921"/>
      <c r="O69" s="1921"/>
      <c r="P69" s="39"/>
      <c r="Q69" s="39"/>
      <c r="R69" s="845">
        <f>+Calculation!D65</f>
        <v>343.2</v>
      </c>
      <c r="S69" s="158"/>
    </row>
    <row r="70" spans="1:19" ht="20.100000000000001" customHeight="1" thickBot="1" x14ac:dyDescent="0.3">
      <c r="A70" s="157" t="str">
        <f t="shared" si="4"/>
        <v>Y</v>
      </c>
      <c r="B70" s="1010" t="str">
        <f t="shared" si="5"/>
        <v>Chicken</v>
      </c>
      <c r="C70" s="1231">
        <f>+'Recipe Per Item'!N14*C60</f>
        <v>0</v>
      </c>
      <c r="D70" s="1232">
        <f>+'Recipe Per Item'!O14*D60</f>
        <v>0</v>
      </c>
      <c r="E70" s="1232">
        <f>+'Recipe Per Item'!Q14*E60</f>
        <v>0</v>
      </c>
      <c r="F70" s="1232">
        <f>+'Recipe Per Item'!R14*F60</f>
        <v>0</v>
      </c>
      <c r="G70" s="1232">
        <f>+'Recipe Per Item'!X14*G60</f>
        <v>0</v>
      </c>
      <c r="H70" s="1232">
        <f>+'Recipe Per Item'!U14*H60</f>
        <v>420</v>
      </c>
      <c r="I70" s="1232">
        <f>+'Recipe Per Item'!V14*I60</f>
        <v>0</v>
      </c>
      <c r="J70" s="1233">
        <f>+'Recipe Per Item'!W14*J60</f>
        <v>0</v>
      </c>
      <c r="K70" s="1233">
        <f>'Recipe Per Item'!Y14*'Curry Sheet '!K60</f>
        <v>0</v>
      </c>
      <c r="M70" s="1928"/>
      <c r="N70" s="1922"/>
      <c r="O70" s="1922"/>
      <c r="P70" s="39"/>
      <c r="Q70" s="39"/>
      <c r="R70" s="845">
        <f>+Calculation!D80</f>
        <v>7711.3333333333339</v>
      </c>
      <c r="S70" s="158"/>
    </row>
    <row r="71" spans="1:19" ht="20.100000000000001" customHeight="1" x14ac:dyDescent="0.25">
      <c r="A71" s="157" t="str">
        <f t="shared" si="4"/>
        <v>N</v>
      </c>
      <c r="B71" s="1013" t="str">
        <f t="shared" si="5"/>
        <v>Sausage</v>
      </c>
      <c r="C71" s="1234"/>
      <c r="D71" s="1235"/>
      <c r="E71" s="1235"/>
      <c r="F71" s="1235"/>
      <c r="G71" s="1235"/>
      <c r="H71" s="878"/>
      <c r="I71" s="1236"/>
      <c r="J71" s="1235"/>
      <c r="K71" s="1287"/>
      <c r="M71" s="2"/>
      <c r="N71" s="39"/>
      <c r="O71" s="39"/>
      <c r="P71" s="39"/>
      <c r="Q71" s="39"/>
      <c r="R71" s="845">
        <f>SUM(C71:K71)</f>
        <v>0</v>
      </c>
      <c r="S71" s="158"/>
    </row>
    <row r="72" spans="1:19" ht="20.100000000000001" customHeight="1" thickBot="1" x14ac:dyDescent="0.3">
      <c r="A72" s="157" t="str">
        <f t="shared" si="4"/>
        <v>N</v>
      </c>
      <c r="B72" s="1013" t="str">
        <f t="shared" si="5"/>
        <v>Bacon</v>
      </c>
      <c r="C72" s="1288"/>
      <c r="D72" s="1290"/>
      <c r="E72" s="1290"/>
      <c r="F72" s="1290"/>
      <c r="G72" s="1290"/>
      <c r="H72" s="1290"/>
      <c r="I72" s="1290"/>
      <c r="J72" s="1289"/>
      <c r="K72" s="1291"/>
      <c r="M72" s="2"/>
      <c r="N72" s="39"/>
      <c r="O72" s="39"/>
      <c r="P72" s="39"/>
      <c r="Q72" s="39"/>
      <c r="R72" s="845">
        <f>SUM(C72:K72)</f>
        <v>0</v>
      </c>
      <c r="S72" s="158"/>
    </row>
    <row r="73" spans="1:19" ht="20.100000000000001" customHeight="1" thickBot="1" x14ac:dyDescent="0.3">
      <c r="A73" s="157" t="str">
        <f t="shared" si="4"/>
        <v>N</v>
      </c>
      <c r="B73" s="1014" t="str">
        <f t="shared" si="5"/>
        <v>Beef</v>
      </c>
      <c r="C73" s="1254"/>
      <c r="D73" s="1255"/>
      <c r="E73" s="1255"/>
      <c r="F73" s="1257">
        <f>+'Recipe Per Item'!R17*F60</f>
        <v>0</v>
      </c>
      <c r="G73" s="1254"/>
      <c r="H73" s="1255"/>
      <c r="I73" s="1255"/>
      <c r="J73" s="1255"/>
      <c r="K73" s="1256"/>
      <c r="M73" s="2"/>
      <c r="N73" s="39"/>
      <c r="O73" s="39"/>
      <c r="P73" s="39"/>
      <c r="Q73" s="39"/>
      <c r="R73" s="847">
        <f>SUM(C73:K73)</f>
        <v>0</v>
      </c>
      <c r="S73" s="158"/>
    </row>
    <row r="74" spans="1:19" ht="20.100000000000001" customHeight="1" thickBot="1" x14ac:dyDescent="0.3">
      <c r="A74" s="157" t="str">
        <f t="shared" si="4"/>
        <v>Y</v>
      </c>
      <c r="B74" s="1029" t="str">
        <f t="shared" si="5"/>
        <v>Cinnamon</v>
      </c>
      <c r="C74" s="877">
        <f>+'Recipe Per Item'!N18*C60</f>
        <v>0</v>
      </c>
      <c r="D74" s="878">
        <f>+'Recipe Per Item'!O18*D60</f>
        <v>48.6</v>
      </c>
      <c r="E74" s="878">
        <f>+'Recipe Per Item'!Q18*E60</f>
        <v>0</v>
      </c>
      <c r="F74" s="878">
        <f>+'Recipe Per Item'!R18*F60</f>
        <v>0</v>
      </c>
      <c r="G74" s="878">
        <f>+'Recipe Per Item'!X18*G60</f>
        <v>0</v>
      </c>
      <c r="H74" s="878">
        <f>+'Recipe Per Item'!U18*H60</f>
        <v>0</v>
      </c>
      <c r="I74" s="878">
        <f>+'Recipe Per Item'!V18*I60</f>
        <v>0</v>
      </c>
      <c r="J74" s="910">
        <f>+'Recipe Per Item'!W18*J60</f>
        <v>0</v>
      </c>
      <c r="K74" s="1233">
        <f>'Recipe Per Item'!Y18*'Curry Sheet '!K60</f>
        <v>0</v>
      </c>
      <c r="N74" s="39"/>
      <c r="O74" s="39"/>
      <c r="P74" s="39"/>
      <c r="Q74" s="39"/>
      <c r="R74" s="844">
        <f>SUM(C74:K74)</f>
        <v>48.6</v>
      </c>
      <c r="S74" s="158"/>
    </row>
    <row r="75" spans="1:19" ht="20.100000000000001" customHeight="1" x14ac:dyDescent="0.25">
      <c r="A75" s="157" t="str">
        <f t="shared" ref="A75:A104" si="6">IF(R75&gt;0,"Y","N")</f>
        <v>Y</v>
      </c>
      <c r="B75" s="1029" t="str">
        <f t="shared" ref="B75:B100" si="7">B21</f>
        <v>Raw Eggs</v>
      </c>
      <c r="C75" s="877">
        <f>+'Recipe Per Item'!N19*C60</f>
        <v>0</v>
      </c>
      <c r="D75" s="878">
        <f>+'Recipe Per Item'!O19*D60</f>
        <v>0</v>
      </c>
      <c r="E75" s="878">
        <f>+'Recipe Per Item'!Q19*E60</f>
        <v>0</v>
      </c>
      <c r="F75" s="879">
        <f>+'Recipe Per Item'!R19*F60</f>
        <v>0</v>
      </c>
      <c r="G75" s="879">
        <f>+'Recipe Per Item'!X19*G60</f>
        <v>0</v>
      </c>
      <c r="H75" s="879">
        <f>+'Recipe Per Item'!U19*H60</f>
        <v>14</v>
      </c>
      <c r="I75" s="879">
        <f>+'Recipe Per Item'!V19*I60</f>
        <v>36</v>
      </c>
      <c r="J75" s="908">
        <f>+'Recipe Per Item'!W19*J60</f>
        <v>0</v>
      </c>
      <c r="K75" s="908">
        <f>'Recipe Per Item'!Y19*'Curry Sheet '!K60</f>
        <v>0</v>
      </c>
      <c r="M75" s="2"/>
      <c r="N75" s="39"/>
      <c r="O75" s="39"/>
      <c r="P75" s="39"/>
      <c r="Q75" s="39"/>
      <c r="R75" s="844">
        <f t="shared" ref="R75:R84" si="8">SUM(C75:K75)</f>
        <v>50</v>
      </c>
      <c r="S75" s="649">
        <f>IF(R75&gt;0,R75+1,0)</f>
        <v>51</v>
      </c>
    </row>
    <row r="76" spans="1:19" ht="20.100000000000001" customHeight="1" thickBot="1" x14ac:dyDescent="0.3">
      <c r="A76" s="157" t="str">
        <f t="shared" si="6"/>
        <v>N</v>
      </c>
      <c r="B76" s="1030" t="str">
        <f t="shared" si="7"/>
        <v>Boiled Eggs</v>
      </c>
      <c r="C76" s="881">
        <f>+'Recipe Per Item'!N20*C60</f>
        <v>0</v>
      </c>
      <c r="D76" s="882">
        <f>+'Recipe Per Item'!O20*D60</f>
        <v>0</v>
      </c>
      <c r="E76" s="882">
        <f>+'Recipe Per Item'!Q20*E60</f>
        <v>0</v>
      </c>
      <c r="F76" s="882">
        <f>+'Recipe Per Item'!R20*F60</f>
        <v>0</v>
      </c>
      <c r="G76" s="882">
        <f>+'Recipe Per Item'!X20*G60</f>
        <v>0</v>
      </c>
      <c r="H76" s="882">
        <f>+'Recipe Per Item'!U20*H60</f>
        <v>0</v>
      </c>
      <c r="I76" s="882">
        <f>+'Recipe Per Item'!V20*I60</f>
        <v>0</v>
      </c>
      <c r="J76" s="909">
        <f>+'Recipe Per Item'!W20*J60</f>
        <v>0</v>
      </c>
      <c r="K76" s="909">
        <f>'Recipe Per Item'!Y20*'Curry Sheet '!K60</f>
        <v>0</v>
      </c>
      <c r="M76" s="2"/>
      <c r="N76" s="39"/>
      <c r="O76" s="39"/>
      <c r="P76" s="39"/>
      <c r="Q76" s="39"/>
      <c r="R76" s="847">
        <f t="shared" si="8"/>
        <v>0</v>
      </c>
      <c r="S76" s="649">
        <f>IF(R76&gt;0,R76+1,0)</f>
        <v>0</v>
      </c>
    </row>
    <row r="77" spans="1:19" ht="20.100000000000001" customHeight="1" x14ac:dyDescent="0.25">
      <c r="A77" s="157" t="str">
        <f t="shared" si="6"/>
        <v>N</v>
      </c>
      <c r="B77" s="1031" t="str">
        <f t="shared" si="7"/>
        <v>Grated Cheese</v>
      </c>
      <c r="C77" s="877">
        <f>+'Recipe Per Item'!N21*C60</f>
        <v>0</v>
      </c>
      <c r="D77" s="878">
        <f>+'Recipe Per Item'!O21*D60</f>
        <v>0</v>
      </c>
      <c r="E77" s="878">
        <f>+'Recipe Per Item'!Q21*E60</f>
        <v>0</v>
      </c>
      <c r="F77" s="878">
        <f>+'Recipe Per Item'!R21*F60</f>
        <v>0</v>
      </c>
      <c r="G77" s="878">
        <f>+'Recipe Per Item'!X21*G60</f>
        <v>0</v>
      </c>
      <c r="H77" s="878">
        <f>+'Recipe Per Item'!U21*H60</f>
        <v>0</v>
      </c>
      <c r="I77" s="878">
        <f>+'Recipe Per Item'!V21*I60</f>
        <v>0</v>
      </c>
      <c r="J77" s="910">
        <f>+'Recipe Per Item'!W21*J60</f>
        <v>0</v>
      </c>
      <c r="K77" s="1292">
        <f>'Recipe Per Item'!Y21*'Curry Sheet '!K60</f>
        <v>0</v>
      </c>
      <c r="M77" s="2"/>
      <c r="N77" s="39"/>
      <c r="O77" s="39"/>
      <c r="P77" s="39"/>
      <c r="Q77" s="39"/>
      <c r="R77" s="844">
        <f t="shared" si="8"/>
        <v>0</v>
      </c>
      <c r="S77" s="158"/>
    </row>
    <row r="78" spans="1:19" ht="20.100000000000001" customHeight="1" x14ac:dyDescent="0.25">
      <c r="A78" s="157" t="str">
        <f t="shared" si="6"/>
        <v>N</v>
      </c>
      <c r="B78" s="1032" t="str">
        <f t="shared" si="7"/>
        <v>Milk Bottle ml</v>
      </c>
      <c r="C78" s="864">
        <f>+'Recipe Per Item'!N22*C60</f>
        <v>0</v>
      </c>
      <c r="D78" s="865">
        <f>+'Recipe Per Item'!O22*D60</f>
        <v>0</v>
      </c>
      <c r="E78" s="865">
        <f>+'Recipe Per Item'!Q22*E60</f>
        <v>0</v>
      </c>
      <c r="F78" s="865">
        <f>+'Recipe Per Item'!R22*F60</f>
        <v>0</v>
      </c>
      <c r="G78" s="865">
        <f>+'Recipe Per Item'!X22*G60</f>
        <v>0</v>
      </c>
      <c r="H78" s="865">
        <f>+'Recipe Per Item'!U22*H60</f>
        <v>0</v>
      </c>
      <c r="I78" s="865">
        <f>+'Recipe Per Item'!V22*I60</f>
        <v>0</v>
      </c>
      <c r="J78" s="904">
        <f>+'Recipe Per Item'!W22*J60</f>
        <v>0</v>
      </c>
      <c r="K78" s="906">
        <f>'Recipe Per Item'!Y22*'Curry Sheet '!K60</f>
        <v>0</v>
      </c>
      <c r="N78" s="39"/>
      <c r="O78" s="39"/>
      <c r="P78" s="39"/>
      <c r="Q78" s="39"/>
      <c r="R78" s="845">
        <f t="shared" si="8"/>
        <v>0</v>
      </c>
      <c r="S78" s="158"/>
    </row>
    <row r="79" spans="1:19" ht="20.100000000000001" customHeight="1" x14ac:dyDescent="0.25">
      <c r="A79" s="157" t="str">
        <f t="shared" si="6"/>
        <v>N</v>
      </c>
      <c r="B79" s="1026" t="str">
        <f t="shared" si="7"/>
        <v>Magarine</v>
      </c>
      <c r="C79" s="864">
        <f>+'Recipe Per Item'!N23*C60</f>
        <v>0</v>
      </c>
      <c r="D79" s="865">
        <f>+'Recipe Per Item'!O23*D60</f>
        <v>0</v>
      </c>
      <c r="E79" s="865">
        <f>+'Recipe Per Item'!Q23*E60</f>
        <v>0</v>
      </c>
      <c r="F79" s="865">
        <f>+'Recipe Per Item'!R23*F60</f>
        <v>0</v>
      </c>
      <c r="G79" s="865">
        <f>+'Recipe Per Item'!X23*G60</f>
        <v>0</v>
      </c>
      <c r="H79" s="865">
        <f>+'Recipe Per Item'!U23*H60</f>
        <v>0</v>
      </c>
      <c r="I79" s="865">
        <f>+'Recipe Per Item'!V23*I60</f>
        <v>0</v>
      </c>
      <c r="J79" s="904">
        <f>+'Recipe Per Item'!W23*J60</f>
        <v>0</v>
      </c>
      <c r="K79" s="904">
        <f>'Recipe Per Item'!Y23*'Curry Sheet '!K60</f>
        <v>0</v>
      </c>
      <c r="N79" s="39"/>
      <c r="O79" s="39"/>
      <c r="P79" s="39"/>
      <c r="Q79" s="39"/>
      <c r="R79" s="845">
        <f t="shared" si="8"/>
        <v>0</v>
      </c>
      <c r="S79" s="158"/>
    </row>
    <row r="80" spans="1:19" ht="20.100000000000001" customHeight="1" thickBot="1" x14ac:dyDescent="0.3">
      <c r="A80" s="157" t="str">
        <f t="shared" si="6"/>
        <v>N</v>
      </c>
      <c r="B80" s="1033" t="str">
        <f t="shared" si="7"/>
        <v>Flour</v>
      </c>
      <c r="C80" s="881">
        <f>+'Recipe Per Item'!N24*C60</f>
        <v>0</v>
      </c>
      <c r="D80" s="882">
        <f>+'Recipe Per Item'!O24*D60</f>
        <v>0</v>
      </c>
      <c r="E80" s="882">
        <f>+'Recipe Per Item'!Q24*E60</f>
        <v>0</v>
      </c>
      <c r="F80" s="882">
        <f>+'Recipe Per Item'!R24*F60</f>
        <v>0</v>
      </c>
      <c r="G80" s="882">
        <f>+'Recipe Per Item'!X24*G60</f>
        <v>0</v>
      </c>
      <c r="H80" s="882">
        <f>+'Recipe Per Item'!U24*H60</f>
        <v>0</v>
      </c>
      <c r="I80" s="882">
        <f>+'Recipe Per Item'!V24*I60</f>
        <v>0</v>
      </c>
      <c r="J80" s="909">
        <f>+'Recipe Per Item'!W24*J60</f>
        <v>0</v>
      </c>
      <c r="K80" s="909">
        <f>'Recipe Per Item'!Y24*'Curry Sheet '!K60</f>
        <v>0</v>
      </c>
      <c r="N80" s="39"/>
      <c r="O80" s="39"/>
      <c r="P80" s="39"/>
      <c r="Q80" s="39"/>
      <c r="R80" s="847">
        <f t="shared" si="8"/>
        <v>0</v>
      </c>
      <c r="S80" s="158"/>
    </row>
    <row r="81" spans="1:19" ht="20.100000000000001" customHeight="1" x14ac:dyDescent="0.25">
      <c r="A81" s="157" t="str">
        <f t="shared" si="6"/>
        <v>N</v>
      </c>
      <c r="B81" s="1029" t="str">
        <f t="shared" si="7"/>
        <v>Tomato</v>
      </c>
      <c r="C81" s="877">
        <f>+'Recipe Per Item'!N25*C60</f>
        <v>0</v>
      </c>
      <c r="D81" s="878">
        <f>+'Recipe Per Item'!O25*D60</f>
        <v>0</v>
      </c>
      <c r="E81" s="878">
        <f>+'Recipe Per Item'!Q25*E60</f>
        <v>0</v>
      </c>
      <c r="F81" s="878">
        <f>+'Recipe Per Item'!R25*F60</f>
        <v>0</v>
      </c>
      <c r="G81" s="878">
        <f>+'Recipe Per Item'!X25*G60</f>
        <v>0</v>
      </c>
      <c r="H81" s="878">
        <f>+'Recipe Per Item'!U25*H60</f>
        <v>0</v>
      </c>
      <c r="I81" s="878">
        <f>+'Recipe Per Item'!V25*I60</f>
        <v>0</v>
      </c>
      <c r="J81" s="910">
        <f>+'Recipe Per Item'!W25*J60</f>
        <v>0</v>
      </c>
      <c r="K81" s="910">
        <f>'Recipe Per Item'!Y25*'Curry Sheet '!K60</f>
        <v>0</v>
      </c>
      <c r="N81" s="39"/>
      <c r="O81" s="39"/>
      <c r="P81" s="39"/>
      <c r="Q81" s="39"/>
      <c r="R81" s="844">
        <f t="shared" si="8"/>
        <v>0</v>
      </c>
      <c r="S81" s="158"/>
    </row>
    <row r="82" spans="1:19" ht="20.100000000000001" customHeight="1" x14ac:dyDescent="0.25">
      <c r="A82" s="157" t="str">
        <f t="shared" si="6"/>
        <v>Y</v>
      </c>
      <c r="B82" s="1028" t="str">
        <f t="shared" si="7"/>
        <v>Garlic</v>
      </c>
      <c r="C82" s="870">
        <f>+'Recipe Per Item'!N26*C60</f>
        <v>0</v>
      </c>
      <c r="D82" s="871">
        <f>+'Recipe Per Item'!O26*D60</f>
        <v>120.60000000000001</v>
      </c>
      <c r="E82" s="871">
        <f>+'Recipe Per Item'!Q26*E60</f>
        <v>0</v>
      </c>
      <c r="F82" s="871">
        <f>+'Recipe Per Item'!R26*F60</f>
        <v>0</v>
      </c>
      <c r="G82" s="871">
        <f>+'Recipe Per Item'!X26*G60</f>
        <v>0</v>
      </c>
      <c r="H82" s="871">
        <f>+'Recipe Per Item'!U26*H60</f>
        <v>14</v>
      </c>
      <c r="I82" s="871">
        <f>+'Recipe Per Item'!V26*I60</f>
        <v>36</v>
      </c>
      <c r="J82" s="906">
        <f>+'Recipe Per Item'!W26*J60</f>
        <v>0</v>
      </c>
      <c r="K82" s="906">
        <f>'Recipe Per Item'!Y26*'Curry Sheet '!K60</f>
        <v>0</v>
      </c>
      <c r="N82" s="39"/>
      <c r="O82" s="39"/>
      <c r="P82" s="39"/>
      <c r="Q82" s="39"/>
      <c r="R82" s="846">
        <f t="shared" si="8"/>
        <v>170.60000000000002</v>
      </c>
      <c r="S82" s="158"/>
    </row>
    <row r="83" spans="1:19" ht="20.100000000000001" customHeight="1" x14ac:dyDescent="0.25">
      <c r="A83" s="157" t="str">
        <f t="shared" si="6"/>
        <v>Y</v>
      </c>
      <c r="B83" s="1026" t="str">
        <f t="shared" si="7"/>
        <v>Ginger</v>
      </c>
      <c r="C83" s="864">
        <f>+'Recipe Per Item'!N27*C60</f>
        <v>0</v>
      </c>
      <c r="D83" s="865">
        <f>+'Recipe Per Item'!O27*D60</f>
        <v>48.6</v>
      </c>
      <c r="E83" s="865">
        <f>+'Recipe Per Item'!Q27*E60</f>
        <v>0</v>
      </c>
      <c r="F83" s="865">
        <f>+'Recipe Per Item'!R27*F60</f>
        <v>0</v>
      </c>
      <c r="G83" s="865">
        <f>+'Recipe Per Item'!X27*G60</f>
        <v>0</v>
      </c>
      <c r="H83" s="865">
        <f>+'Recipe Per Item'!U27*H60</f>
        <v>2.8000000000000003</v>
      </c>
      <c r="I83" s="865">
        <f>+'Recipe Per Item'!V27*I60</f>
        <v>7.2</v>
      </c>
      <c r="J83" s="904">
        <f>+'Recipe Per Item'!W27*J60</f>
        <v>0</v>
      </c>
      <c r="K83" s="904">
        <f>'Recipe Per Item'!Y27*'Curry Sheet '!K60</f>
        <v>0</v>
      </c>
      <c r="N83" s="39"/>
      <c r="O83" s="39"/>
      <c r="P83" s="39"/>
      <c r="Q83" s="39"/>
      <c r="R83" s="845">
        <f t="shared" si="8"/>
        <v>58.6</v>
      </c>
      <c r="S83" s="158"/>
    </row>
    <row r="84" spans="1:19" ht="20.100000000000001" customHeight="1" x14ac:dyDescent="0.25">
      <c r="A84" s="157" t="str">
        <f t="shared" si="6"/>
        <v>Y</v>
      </c>
      <c r="B84" s="1028" t="str">
        <f t="shared" si="7"/>
        <v>Mustard</v>
      </c>
      <c r="C84" s="870">
        <f>+'Recipe Per Item'!N28*C60</f>
        <v>0</v>
      </c>
      <c r="D84" s="871">
        <f>+'Recipe Per Item'!O28*D60</f>
        <v>48.6</v>
      </c>
      <c r="E84" s="871">
        <f>+'Recipe Per Item'!Q28*E60</f>
        <v>0</v>
      </c>
      <c r="F84" s="871">
        <f>+'Recipe Per Item'!R28*F60</f>
        <v>0</v>
      </c>
      <c r="G84" s="871">
        <f>+'Recipe Per Item'!X28*G60</f>
        <v>0</v>
      </c>
      <c r="H84" s="871">
        <f>+'Recipe Per Item'!U28*H60</f>
        <v>0</v>
      </c>
      <c r="I84" s="871">
        <f>+'Recipe Per Item'!V28*I60</f>
        <v>0</v>
      </c>
      <c r="J84" s="906">
        <f>+'Recipe Per Item'!W28*J60</f>
        <v>0</v>
      </c>
      <c r="K84" s="906">
        <f>'Recipe Per Item'!Y28*'Curry Sheet '!K60</f>
        <v>0</v>
      </c>
      <c r="N84" s="39"/>
      <c r="O84" s="39"/>
      <c r="P84" s="39"/>
      <c r="Q84" s="39"/>
      <c r="R84" s="846">
        <f t="shared" si="8"/>
        <v>48.6</v>
      </c>
      <c r="S84" s="158"/>
    </row>
    <row r="85" spans="1:19" ht="20.100000000000001" customHeight="1" x14ac:dyDescent="0.25">
      <c r="A85" s="157" t="str">
        <f t="shared" si="6"/>
        <v>Y</v>
      </c>
      <c r="B85" s="1026" t="str">
        <f t="shared" si="7"/>
        <v>Capsicum</v>
      </c>
      <c r="C85" s="864">
        <f>+'Recipe Per Item'!N29*C60</f>
        <v>0</v>
      </c>
      <c r="D85" s="865">
        <f>+'Recipe Per Item'!O29*D60</f>
        <v>0</v>
      </c>
      <c r="E85" s="865">
        <f>+'Recipe Per Item'!Q29*E60</f>
        <v>0</v>
      </c>
      <c r="F85" s="865">
        <f>+'Recipe Per Item'!R29*F60</f>
        <v>0</v>
      </c>
      <c r="G85" s="865">
        <f>+'Recipe Per Item'!X29*G60</f>
        <v>0</v>
      </c>
      <c r="H85" s="865">
        <f>+'Recipe Per Item'!U29*H60</f>
        <v>112</v>
      </c>
      <c r="I85" s="865">
        <f>+'Recipe Per Item'!V29*I60</f>
        <v>432</v>
      </c>
      <c r="J85" s="904">
        <f>+'Recipe Per Item'!W29*J60</f>
        <v>0</v>
      </c>
      <c r="K85" s="904">
        <f>'Recipe Per Item'!Y29*'Curry Sheet '!K60</f>
        <v>0</v>
      </c>
      <c r="N85" s="39"/>
      <c r="O85" s="39"/>
      <c r="P85" s="39"/>
      <c r="Q85" s="39"/>
      <c r="R85" s="845">
        <f>Calculation!D105</f>
        <v>675.4</v>
      </c>
      <c r="S85" s="158"/>
    </row>
    <row r="86" spans="1:19" ht="20.100000000000001" customHeight="1" x14ac:dyDescent="0.25">
      <c r="A86" s="157" t="str">
        <f t="shared" si="6"/>
        <v>Y</v>
      </c>
      <c r="B86" s="1026" t="str">
        <f t="shared" si="7"/>
        <v>Carrot</v>
      </c>
      <c r="C86" s="864">
        <f>+'Recipe Per Item'!N30*C60</f>
        <v>0</v>
      </c>
      <c r="D86" s="865">
        <f>+'Recipe Per Item'!O30*D60</f>
        <v>2399.4</v>
      </c>
      <c r="E86" s="865">
        <f>+'Recipe Per Item'!Q30*E60</f>
        <v>0</v>
      </c>
      <c r="F86" s="865">
        <f>+'Recipe Per Item'!R30*F60</f>
        <v>0</v>
      </c>
      <c r="G86" s="865">
        <f>+'Recipe Per Item'!X30*G60</f>
        <v>0</v>
      </c>
      <c r="H86" s="865">
        <f>+'Recipe Per Item'!U30*H60</f>
        <v>56</v>
      </c>
      <c r="I86" s="865">
        <f>+'Recipe Per Item'!V30*I60</f>
        <v>216</v>
      </c>
      <c r="J86" s="904">
        <f>+'Recipe Per Item'!W30*J60</f>
        <v>0</v>
      </c>
      <c r="K86" s="904">
        <f>'Recipe Per Item'!Y30*'Curry Sheet '!K60</f>
        <v>0</v>
      </c>
      <c r="N86" s="39"/>
      <c r="O86" s="39"/>
      <c r="P86" s="39"/>
      <c r="Q86" s="39"/>
      <c r="R86" s="845">
        <f>+Calculation!D4</f>
        <v>4141.3160000000007</v>
      </c>
      <c r="S86" s="158"/>
    </row>
    <row r="87" spans="1:19" ht="20.100000000000001" customHeight="1" x14ac:dyDescent="0.25">
      <c r="A87" s="157" t="str">
        <f t="shared" si="6"/>
        <v>Y</v>
      </c>
      <c r="B87" s="1026" t="str">
        <f t="shared" si="7"/>
        <v>Leeks</v>
      </c>
      <c r="C87" s="864">
        <f>+'Recipe Per Item'!N31*C60</f>
        <v>0</v>
      </c>
      <c r="D87" s="865">
        <f>+'Recipe Per Item'!O31*D60</f>
        <v>1200.5999999999999</v>
      </c>
      <c r="E87" s="865">
        <f>+'Recipe Per Item'!Q31*E60</f>
        <v>0</v>
      </c>
      <c r="F87" s="865">
        <f>+'Recipe Per Item'!R31*F60</f>
        <v>0</v>
      </c>
      <c r="G87" s="865">
        <f>+'Recipe Per Item'!X31*G60</f>
        <v>0</v>
      </c>
      <c r="H87" s="865">
        <f>+'Recipe Per Item'!U31*H60</f>
        <v>0</v>
      </c>
      <c r="I87" s="865">
        <f>+'Recipe Per Item'!V31*I60</f>
        <v>0</v>
      </c>
      <c r="J87" s="904">
        <f>+'Recipe Per Item'!W31*J60</f>
        <v>0</v>
      </c>
      <c r="K87" s="904">
        <f>'Recipe Per Item'!Y31*'Curry Sheet '!K60</f>
        <v>0</v>
      </c>
      <c r="N87" s="39"/>
      <c r="O87" s="39"/>
      <c r="P87" s="39"/>
      <c r="Q87" s="39"/>
      <c r="R87" s="845">
        <f>+Calculation!D14</f>
        <v>1508.175</v>
      </c>
      <c r="S87" s="158"/>
    </row>
    <row r="88" spans="1:19" ht="20.100000000000001" customHeight="1" x14ac:dyDescent="0.25">
      <c r="A88" s="157" t="str">
        <f t="shared" si="6"/>
        <v>Y</v>
      </c>
      <c r="B88" s="1026" t="str">
        <f t="shared" si="7"/>
        <v>Cabbages</v>
      </c>
      <c r="C88" s="864">
        <f>+'Recipe Per Item'!N32*C60</f>
        <v>0</v>
      </c>
      <c r="D88" s="865">
        <f>+'Recipe Per Item'!O32*D60</f>
        <v>0</v>
      </c>
      <c r="E88" s="865">
        <f>+'Recipe Per Item'!Q32*E60</f>
        <v>0</v>
      </c>
      <c r="F88" s="865">
        <f>+'Recipe Per Item'!R32*F60</f>
        <v>0</v>
      </c>
      <c r="G88" s="865">
        <f>+'Recipe Per Item'!X32*G60</f>
        <v>0</v>
      </c>
      <c r="H88" s="865">
        <f>+'Recipe Per Item'!U32*H60</f>
        <v>0</v>
      </c>
      <c r="I88" s="865">
        <f>+'Recipe Per Item'!V32*I60</f>
        <v>0</v>
      </c>
      <c r="J88" s="904">
        <f>+'Recipe Per Item'!W32*J60</f>
        <v>0</v>
      </c>
      <c r="K88" s="904">
        <f>'Recipe Per Item'!Y32*'Curry Sheet '!K60</f>
        <v>0</v>
      </c>
      <c r="N88" s="39"/>
      <c r="O88" s="39"/>
      <c r="P88" s="39"/>
      <c r="Q88" s="39"/>
      <c r="R88" s="845">
        <f>+Calculation!D9</f>
        <v>157.5</v>
      </c>
      <c r="S88" s="158"/>
    </row>
    <row r="89" spans="1:19" ht="20.100000000000001" customHeight="1" x14ac:dyDescent="0.25">
      <c r="A89" s="157" t="str">
        <f t="shared" si="6"/>
        <v>N</v>
      </c>
      <c r="B89" s="1026" t="str">
        <f t="shared" si="7"/>
        <v>Whole Capsicum</v>
      </c>
      <c r="C89" s="864">
        <f>+'Recipe Per Item'!N33*C60</f>
        <v>0</v>
      </c>
      <c r="D89" s="865">
        <f>+'Recipe Per Item'!O33*D60</f>
        <v>0</v>
      </c>
      <c r="E89" s="865">
        <f>+'Recipe Per Item'!Q33*E60</f>
        <v>0</v>
      </c>
      <c r="F89" s="865">
        <f>+'Recipe Per Item'!R33*F60</f>
        <v>0</v>
      </c>
      <c r="G89" s="865">
        <f>+'Recipe Per Item'!X33*'Curry Sheet '!G60</f>
        <v>0</v>
      </c>
      <c r="H89" s="865">
        <f>+'Recipe Per Item'!U33*'Curry Sheet '!H60</f>
        <v>0</v>
      </c>
      <c r="I89" s="865">
        <f>+'Recipe Per Item'!V33*'Curry Sheet '!I60</f>
        <v>0</v>
      </c>
      <c r="J89" s="904">
        <f>+'Recipe Per Item'!W33*'Curry Sheet '!J60</f>
        <v>0</v>
      </c>
      <c r="K89" s="904">
        <f>'Recipe Per Item'!Y33*'Curry Sheet '!K60</f>
        <v>0</v>
      </c>
      <c r="N89" s="39"/>
      <c r="O89" s="39"/>
      <c r="P89" s="39"/>
      <c r="Q89" s="39"/>
      <c r="R89" s="845">
        <f>SUM(C89:K89)</f>
        <v>0</v>
      </c>
      <c r="S89" s="158"/>
    </row>
    <row r="90" spans="1:19" ht="20.100000000000001" customHeight="1" x14ac:dyDescent="0.25">
      <c r="A90" s="157" t="str">
        <f t="shared" si="6"/>
        <v>Y</v>
      </c>
      <c r="B90" s="1034" t="str">
        <f t="shared" si="7"/>
        <v>Rumpe</v>
      </c>
      <c r="C90" s="867">
        <f>+'Recipe Per Item'!N34*C60</f>
        <v>0</v>
      </c>
      <c r="D90" s="868">
        <f>+'Recipe Per Item'!O34*D60</f>
        <v>12.600000000000001</v>
      </c>
      <c r="E90" s="868">
        <f>+'Recipe Per Item'!Q34*E60</f>
        <v>0</v>
      </c>
      <c r="F90" s="868">
        <f>+'Recipe Per Item'!R34*F60</f>
        <v>0</v>
      </c>
      <c r="G90" s="868">
        <f>+'Recipe Per Item'!X34*G60</f>
        <v>0</v>
      </c>
      <c r="H90" s="868">
        <f>+'Recipe Per Item'!U34*H60</f>
        <v>1.4000000000000001</v>
      </c>
      <c r="I90" s="868">
        <f>+'Recipe Per Item'!V34*I60</f>
        <v>3.6</v>
      </c>
      <c r="J90" s="905">
        <f>+'Recipe Per Item'!W34*J60</f>
        <v>0</v>
      </c>
      <c r="K90" s="905">
        <f>'Recipe Per Item'!Y34*'Curry Sheet '!K60</f>
        <v>0</v>
      </c>
      <c r="N90" s="39"/>
      <c r="O90" s="39"/>
      <c r="P90" s="39"/>
      <c r="Q90" s="39"/>
      <c r="R90" s="845">
        <f>SUM(C90:K90)</f>
        <v>17.600000000000001</v>
      </c>
      <c r="S90" s="158"/>
    </row>
    <row r="91" spans="1:19" ht="20.100000000000001" customHeight="1" x14ac:dyDescent="0.25">
      <c r="A91" s="157" t="str">
        <f t="shared" si="6"/>
        <v>Y</v>
      </c>
      <c r="B91" s="1034" t="str">
        <f t="shared" si="7"/>
        <v>Curry Leaves</v>
      </c>
      <c r="C91" s="867">
        <f>+'Recipe Per Item'!N35*C60</f>
        <v>0</v>
      </c>
      <c r="D91" s="868">
        <f>+'Recipe Per Item'!O35*D60</f>
        <v>36</v>
      </c>
      <c r="E91" s="868">
        <f>+'Recipe Per Item'!Q35*E60</f>
        <v>0</v>
      </c>
      <c r="F91" s="868">
        <f>+'Recipe Per Item'!R35*F60</f>
        <v>0</v>
      </c>
      <c r="G91" s="868">
        <f>+'Recipe Per Item'!X35*G60</f>
        <v>0</v>
      </c>
      <c r="H91" s="868">
        <f>+'Recipe Per Item'!U35*H60</f>
        <v>4.2</v>
      </c>
      <c r="I91" s="868">
        <f>+'Recipe Per Item'!V35*I60</f>
        <v>10.799999999999999</v>
      </c>
      <c r="J91" s="905">
        <f>+'Recipe Per Item'!W35*J60</f>
        <v>0</v>
      </c>
      <c r="K91" s="905">
        <f>'Recipe Per Item'!Y35*'Curry Sheet '!K60</f>
        <v>0</v>
      </c>
      <c r="N91" s="39"/>
      <c r="O91" s="39"/>
      <c r="P91" s="39"/>
      <c r="Q91" s="39"/>
      <c r="R91" s="845">
        <f>Calculation!D100</f>
        <v>141.90687499999999</v>
      </c>
      <c r="S91" s="158"/>
    </row>
    <row r="92" spans="1:19" ht="20.100000000000001" customHeight="1" x14ac:dyDescent="0.25">
      <c r="A92" s="157" t="str">
        <f t="shared" si="6"/>
        <v>N</v>
      </c>
      <c r="B92" s="1026" t="str">
        <f t="shared" si="7"/>
        <v>Celery</v>
      </c>
      <c r="C92" s="864">
        <f>+'Recipe Per Item'!N36*C60</f>
        <v>0</v>
      </c>
      <c r="D92" s="865">
        <f>+'Recipe Per Item'!O36*D60</f>
        <v>0</v>
      </c>
      <c r="E92" s="865">
        <f>+'Recipe Per Item'!Q36*E60</f>
        <v>0</v>
      </c>
      <c r="F92" s="865">
        <f>+'Recipe Per Item'!R36*F60</f>
        <v>0</v>
      </c>
      <c r="G92" s="865">
        <f>+'Recipe Per Item'!X36*G60</f>
        <v>0</v>
      </c>
      <c r="H92" s="865">
        <f>+'Recipe Per Item'!U36*H60</f>
        <v>0</v>
      </c>
      <c r="I92" s="865">
        <f>+'Recipe Per Item'!V36*I60</f>
        <v>0</v>
      </c>
      <c r="J92" s="904">
        <f>+'Recipe Per Item'!W36*J60</f>
        <v>0</v>
      </c>
      <c r="K92" s="904">
        <f>'Recipe Per Item'!Y36*'Curry Sheet '!K60</f>
        <v>0</v>
      </c>
      <c r="N92" s="39"/>
      <c r="O92" s="39"/>
      <c r="P92" s="39"/>
      <c r="Q92" s="39"/>
      <c r="R92" s="845">
        <f t="shared" ref="R92:R104" si="9">SUM(C92:K92)</f>
        <v>0</v>
      </c>
      <c r="S92" s="158"/>
    </row>
    <row r="93" spans="1:19" ht="20.100000000000001" customHeight="1" x14ac:dyDescent="0.25">
      <c r="A93" s="157" t="str">
        <f t="shared" si="6"/>
        <v>N</v>
      </c>
      <c r="B93" s="1032" t="str">
        <f t="shared" si="7"/>
        <v>Origano</v>
      </c>
      <c r="C93" s="864">
        <f>+'Recipe Per Item'!N37*C60</f>
        <v>0</v>
      </c>
      <c r="D93" s="865">
        <f>+'Recipe Per Item'!O37*D60</f>
        <v>0</v>
      </c>
      <c r="E93" s="865">
        <f>+'Recipe Per Item'!Q37*E60</f>
        <v>0</v>
      </c>
      <c r="F93" s="865">
        <f>+'Recipe Per Item'!R37*F60</f>
        <v>0</v>
      </c>
      <c r="G93" s="865">
        <f>+'Recipe Per Item'!X37*G60</f>
        <v>0</v>
      </c>
      <c r="H93" s="865">
        <f>+'Recipe Per Item'!U37*H60</f>
        <v>0</v>
      </c>
      <c r="I93" s="865">
        <f>+'Recipe Per Item'!V37*I60</f>
        <v>0</v>
      </c>
      <c r="J93" s="904">
        <f>+'Recipe Per Item'!W37*J60</f>
        <v>0</v>
      </c>
      <c r="K93" s="904">
        <f>'Recipe Per Item'!Y37*'Curry Sheet '!K60</f>
        <v>0</v>
      </c>
      <c r="N93" s="39"/>
      <c r="O93" s="39"/>
      <c r="P93" s="39"/>
      <c r="Q93" s="39"/>
      <c r="R93" s="845">
        <f t="shared" si="9"/>
        <v>0</v>
      </c>
      <c r="S93" s="158"/>
    </row>
    <row r="94" spans="1:19" ht="20.100000000000001" customHeight="1" x14ac:dyDescent="0.25">
      <c r="A94" s="157" t="str">
        <f t="shared" si="6"/>
        <v>Y</v>
      </c>
      <c r="B94" s="1032" t="str">
        <f t="shared" si="7"/>
        <v>Suduru</v>
      </c>
      <c r="C94" s="864">
        <f>+'Recipe Per Item'!N38*C60</f>
        <v>0</v>
      </c>
      <c r="D94" s="865">
        <f>+'Recipe Per Item'!O38*D60</f>
        <v>144</v>
      </c>
      <c r="E94" s="865">
        <f>+'Recipe Per Item'!Q38*E60</f>
        <v>0</v>
      </c>
      <c r="F94" s="865">
        <f>+'Recipe Per Item'!R38*F60</f>
        <v>0</v>
      </c>
      <c r="G94" s="865">
        <f>+'Recipe Per Item'!X38*G60</f>
        <v>0</v>
      </c>
      <c r="H94" s="865">
        <f>+'Recipe Per Item'!U38*H60</f>
        <v>0</v>
      </c>
      <c r="I94" s="865">
        <f>+'Recipe Per Item'!V38*I60</f>
        <v>0</v>
      </c>
      <c r="J94" s="904">
        <f>+'Recipe Per Item'!W38*J60</f>
        <v>0</v>
      </c>
      <c r="K94" s="904">
        <f>'Recipe Per Item'!Y38*'Curry Sheet '!K60</f>
        <v>0</v>
      </c>
      <c r="N94" s="39"/>
      <c r="O94" s="39"/>
      <c r="P94" s="39"/>
      <c r="Q94" s="39"/>
      <c r="R94" s="845">
        <f t="shared" si="9"/>
        <v>144</v>
      </c>
      <c r="S94" s="158"/>
    </row>
    <row r="95" spans="1:19" ht="20.100000000000001" customHeight="1" x14ac:dyDescent="0.25">
      <c r="A95" s="157" t="str">
        <f t="shared" si="6"/>
        <v>Y</v>
      </c>
      <c r="B95" s="1032" t="str">
        <f t="shared" si="7"/>
        <v>Coriander Leaves</v>
      </c>
      <c r="C95" s="864">
        <f>+'Recipe Per Item'!N39*C60</f>
        <v>0</v>
      </c>
      <c r="D95" s="865">
        <f>+'Recipe Per Item'!O39*D60</f>
        <v>239.4</v>
      </c>
      <c r="E95" s="865">
        <f>+'Recipe Per Item'!Q39*E60</f>
        <v>0</v>
      </c>
      <c r="F95" s="865">
        <f>+'Recipe Per Item'!R39*F60</f>
        <v>0</v>
      </c>
      <c r="G95" s="865">
        <f>+'Recipe Per Item'!X39*G60</f>
        <v>0</v>
      </c>
      <c r="H95" s="865">
        <f>+'Recipe Per Item'!U39*H60</f>
        <v>0</v>
      </c>
      <c r="I95" s="865">
        <f>+'Recipe Per Item'!V39*I60</f>
        <v>0</v>
      </c>
      <c r="J95" s="904">
        <f>+'Recipe Per Item'!W39*J60</f>
        <v>0</v>
      </c>
      <c r="K95" s="904">
        <f>'Recipe Per Item'!Y39*'Curry Sheet '!K60</f>
        <v>0</v>
      </c>
      <c r="N95" s="39"/>
      <c r="O95" s="39"/>
      <c r="P95" s="39"/>
      <c r="Q95" s="39"/>
      <c r="R95" s="846">
        <f t="shared" si="9"/>
        <v>239.4</v>
      </c>
      <c r="S95" s="158"/>
    </row>
    <row r="96" spans="1:19" ht="20.100000000000001" customHeight="1" thickBot="1" x14ac:dyDescent="0.3">
      <c r="A96" s="157" t="str">
        <f t="shared" si="6"/>
        <v>N</v>
      </c>
      <c r="B96" s="1033" t="str">
        <f t="shared" si="7"/>
        <v>Lime</v>
      </c>
      <c r="C96" s="881">
        <f>+'Recipe Per Item'!N40*C60</f>
        <v>0</v>
      </c>
      <c r="D96" s="882">
        <f>+'Recipe Per Item'!O40*D60</f>
        <v>0</v>
      </c>
      <c r="E96" s="882">
        <f>+'Recipe Per Item'!Q40*E60</f>
        <v>0</v>
      </c>
      <c r="F96" s="882">
        <f>+'Recipe Per Item'!R40*F60</f>
        <v>0</v>
      </c>
      <c r="G96" s="882">
        <f>+'Recipe Per Item'!X40*G60</f>
        <v>0</v>
      </c>
      <c r="H96" s="882">
        <f>+'Recipe Per Item'!U40*H60</f>
        <v>0</v>
      </c>
      <c r="I96" s="882">
        <f>+'Recipe Per Item'!V40*I60</f>
        <v>0</v>
      </c>
      <c r="J96" s="909">
        <f>+'Recipe Per Item'!W40*J60</f>
        <v>0</v>
      </c>
      <c r="K96" s="909">
        <f>'Recipe Per Item'!Y40*'Curry Sheet '!K60</f>
        <v>0</v>
      </c>
      <c r="N96" s="39"/>
      <c r="O96" s="39"/>
      <c r="P96" s="39"/>
      <c r="Q96" s="39"/>
      <c r="R96" s="847">
        <f t="shared" si="9"/>
        <v>0</v>
      </c>
      <c r="S96" s="158"/>
    </row>
    <row r="97" spans="1:19" ht="20.100000000000001" customHeight="1" x14ac:dyDescent="0.25">
      <c r="A97" s="157" t="str">
        <f t="shared" si="6"/>
        <v>N</v>
      </c>
      <c r="B97" s="1035" t="str">
        <f t="shared" si="7"/>
        <v>Soya Sauce</v>
      </c>
      <c r="C97" s="885">
        <f>+'Recipe Per Item'!N41*C60</f>
        <v>0</v>
      </c>
      <c r="D97" s="886">
        <f>+'Recipe Per Item'!O41*D60</f>
        <v>0</v>
      </c>
      <c r="E97" s="886">
        <f>+'Recipe Per Item'!Q41*E60</f>
        <v>0</v>
      </c>
      <c r="F97" s="886">
        <f>+'Recipe Per Item'!R41*F60</f>
        <v>0</v>
      </c>
      <c r="G97" s="886">
        <f>+'Recipe Per Item'!X41*G60</f>
        <v>0</v>
      </c>
      <c r="H97" s="886">
        <f>+'Recipe Per Item'!U41*H60</f>
        <v>0</v>
      </c>
      <c r="I97" s="886">
        <f>+'Recipe Per Item'!V41*I60</f>
        <v>0</v>
      </c>
      <c r="J97" s="911">
        <f>+'Recipe Per Item'!W41*J60</f>
        <v>0</v>
      </c>
      <c r="K97" s="911">
        <f>'Recipe Per Item'!Y41*'Curry Sheet '!K60</f>
        <v>0</v>
      </c>
      <c r="N97" s="39"/>
      <c r="O97" s="39"/>
      <c r="P97" s="39"/>
      <c r="Q97" s="39"/>
      <c r="R97" s="848">
        <f t="shared" si="9"/>
        <v>0</v>
      </c>
      <c r="S97" s="158"/>
    </row>
    <row r="98" spans="1:19" ht="20.100000000000001" customHeight="1" x14ac:dyDescent="0.25">
      <c r="A98" s="157" t="str">
        <f t="shared" si="6"/>
        <v>Y</v>
      </c>
      <c r="B98" s="1036" t="str">
        <f t="shared" si="7"/>
        <v>Tomato Sauce</v>
      </c>
      <c r="C98" s="888">
        <f>+'Recipe Per Item'!N42*C60</f>
        <v>0</v>
      </c>
      <c r="D98" s="889">
        <f>+'Recipe Per Item'!O42*D60</f>
        <v>0</v>
      </c>
      <c r="E98" s="889">
        <f>+'Recipe Per Item'!Q42*E60</f>
        <v>0</v>
      </c>
      <c r="F98" s="889">
        <f>+'Recipe Per Item'!R42*F60</f>
        <v>0</v>
      </c>
      <c r="G98" s="889">
        <f>+'Recipe Per Item'!X42*G60</f>
        <v>0</v>
      </c>
      <c r="H98" s="889">
        <f>+'Recipe Per Item'!U42*H60</f>
        <v>70</v>
      </c>
      <c r="I98" s="889">
        <f>+'Recipe Per Item'!V42*I60</f>
        <v>180</v>
      </c>
      <c r="J98" s="912">
        <f>+'Recipe Per Item'!W42*J60</f>
        <v>0</v>
      </c>
      <c r="K98" s="912">
        <f>'Recipe Per Item'!Y42*'Curry Sheet '!K60</f>
        <v>0</v>
      </c>
      <c r="N98" s="39"/>
      <c r="O98" s="39"/>
      <c r="P98" s="39"/>
      <c r="Q98" s="39"/>
      <c r="R98" s="849">
        <f t="shared" si="9"/>
        <v>250</v>
      </c>
      <c r="S98" s="158"/>
    </row>
    <row r="99" spans="1:19" ht="20.100000000000001" customHeight="1" x14ac:dyDescent="0.25">
      <c r="A99" s="157" t="str">
        <f t="shared" si="6"/>
        <v>N</v>
      </c>
      <c r="B99" s="1037" t="str">
        <f t="shared" si="7"/>
        <v>Honey</v>
      </c>
      <c r="C99" s="891">
        <f>+'Recipe Per Item'!N43*C60</f>
        <v>0</v>
      </c>
      <c r="D99" s="892">
        <f>+'Recipe Per Item'!O43*D60</f>
        <v>0</v>
      </c>
      <c r="E99" s="892">
        <f>+'Recipe Per Item'!Q43*E60</f>
        <v>0</v>
      </c>
      <c r="F99" s="892">
        <f>+'Recipe Per Item'!R43*F60</f>
        <v>0</v>
      </c>
      <c r="G99" s="892">
        <f>+'Recipe Per Item'!X43*G60</f>
        <v>0</v>
      </c>
      <c r="H99" s="892">
        <f>+'Recipe Per Item'!U43*H60</f>
        <v>0</v>
      </c>
      <c r="I99" s="892">
        <f>+'Recipe Per Item'!V43*I60</f>
        <v>0</v>
      </c>
      <c r="J99" s="913">
        <f>+'Recipe Per Item'!W43*J60</f>
        <v>0</v>
      </c>
      <c r="K99" s="913">
        <f>'Recipe Per Item'!Y43*'Curry Sheet '!K60</f>
        <v>0</v>
      </c>
      <c r="N99" s="39"/>
      <c r="O99" s="39"/>
      <c r="P99" s="39"/>
      <c r="Q99" s="39"/>
      <c r="R99" s="850">
        <f t="shared" si="9"/>
        <v>0</v>
      </c>
      <c r="S99" s="158"/>
    </row>
    <row r="100" spans="1:19" ht="20.100000000000001" customHeight="1" thickBot="1" x14ac:dyDescent="0.3">
      <c r="A100" s="157" t="str">
        <f t="shared" si="6"/>
        <v>N</v>
      </c>
      <c r="B100" s="1038" t="str">
        <f t="shared" si="7"/>
        <v>Sugar</v>
      </c>
      <c r="C100" s="894">
        <f>+'Recipe Per Item'!N44*C60</f>
        <v>0</v>
      </c>
      <c r="D100" s="895">
        <f>+'Recipe Per Item'!O44*D60</f>
        <v>0</v>
      </c>
      <c r="E100" s="895">
        <f>+'Recipe Per Item'!Q44*E60</f>
        <v>0</v>
      </c>
      <c r="F100" s="895">
        <f>+'Recipe Per Item'!R44*F60</f>
        <v>0</v>
      </c>
      <c r="G100" s="895">
        <f>+'Recipe Per Item'!X44*G60</f>
        <v>0</v>
      </c>
      <c r="H100" s="895">
        <f>+'Recipe Per Item'!U44*H60</f>
        <v>0</v>
      </c>
      <c r="I100" s="895">
        <f>+'Recipe Per Item'!V44*I60</f>
        <v>0</v>
      </c>
      <c r="J100" s="914">
        <f>+'Recipe Per Item'!W44*J60</f>
        <v>0</v>
      </c>
      <c r="K100" s="914">
        <f>'Recipe Per Item'!Y44*'Curry Sheet '!K60</f>
        <v>0</v>
      </c>
      <c r="N100" s="39"/>
      <c r="O100" s="39"/>
      <c r="P100" s="39"/>
      <c r="Q100" s="39"/>
      <c r="R100" s="851">
        <f t="shared" si="9"/>
        <v>0</v>
      </c>
      <c r="S100" s="158"/>
    </row>
    <row r="101" spans="1:19" ht="20.100000000000001" customHeight="1" x14ac:dyDescent="0.25">
      <c r="A101" s="157" t="str">
        <f t="shared" si="6"/>
        <v>N</v>
      </c>
      <c r="B101" s="1031" t="s">
        <v>492</v>
      </c>
      <c r="C101" s="877">
        <f>+'Recipe Per Item'!N45*C60</f>
        <v>0</v>
      </c>
      <c r="D101" s="878">
        <f>+'Recipe Per Item'!O45*D60</f>
        <v>0</v>
      </c>
      <c r="E101" s="878">
        <f>+'Recipe Per Item'!Q45*E60</f>
        <v>0</v>
      </c>
      <c r="F101" s="878">
        <f>+'Recipe Per Item'!R45*F60</f>
        <v>0</v>
      </c>
      <c r="G101" s="878">
        <f>+'Recipe Per Item'!X45*G60</f>
        <v>0</v>
      </c>
      <c r="H101" s="878">
        <f>+'Recipe Per Item'!U45*H60</f>
        <v>0</v>
      </c>
      <c r="I101" s="878">
        <f>+'Recipe Per Item'!V45*I60</f>
        <v>0</v>
      </c>
      <c r="J101" s="910">
        <f>+'Recipe Per Item'!W45*J60</f>
        <v>0</v>
      </c>
      <c r="K101" s="910">
        <f>'Recipe Per Item'!Y45*'Curry Sheet '!K60</f>
        <v>0</v>
      </c>
      <c r="N101" s="39"/>
      <c r="O101" s="39"/>
      <c r="P101" s="39"/>
      <c r="Q101" s="39"/>
      <c r="R101" s="844">
        <f t="shared" si="9"/>
        <v>0</v>
      </c>
      <c r="S101" s="158"/>
    </row>
    <row r="102" spans="1:19" ht="20.100000000000001" customHeight="1" x14ac:dyDescent="0.25">
      <c r="A102" s="157" t="str">
        <f t="shared" si="6"/>
        <v>N</v>
      </c>
      <c r="B102" s="1032" t="s">
        <v>189</v>
      </c>
      <c r="C102" s="864">
        <f>+'Recipe Per Item'!N46*C60</f>
        <v>0</v>
      </c>
      <c r="D102" s="865">
        <f>+'Recipe Per Item'!O46*D60</f>
        <v>0</v>
      </c>
      <c r="E102" s="865">
        <f>+'Recipe Per Item'!Q46*E60</f>
        <v>0</v>
      </c>
      <c r="F102" s="865">
        <f>+'Recipe Per Item'!R46*F60</f>
        <v>0</v>
      </c>
      <c r="G102" s="865">
        <f>+'Recipe Per Item'!X46*G60</f>
        <v>0</v>
      </c>
      <c r="H102" s="865">
        <f>+'Recipe Per Item'!U46*H60</f>
        <v>0</v>
      </c>
      <c r="I102" s="865">
        <f>+'Recipe Per Item'!V46*I60</f>
        <v>0</v>
      </c>
      <c r="J102" s="904">
        <f>IF('Delivery Summary'!W61&gt;0,'Delivery Summary'!AA61*'Recipe Per Item'!W46,'Recipe Per Item'!W46*J60)</f>
        <v>0</v>
      </c>
      <c r="K102" s="904">
        <f>'Recipe Per Item'!Y46*'Curry Sheet '!K60</f>
        <v>0</v>
      </c>
      <c r="N102" s="39"/>
      <c r="O102" s="39"/>
      <c r="P102" s="39"/>
      <c r="Q102" s="39"/>
      <c r="R102" s="845">
        <f t="shared" si="9"/>
        <v>0</v>
      </c>
      <c r="S102" s="158"/>
    </row>
    <row r="103" spans="1:19" ht="20.100000000000001" customHeight="1" x14ac:dyDescent="0.25">
      <c r="A103" s="157" t="str">
        <f t="shared" si="6"/>
        <v>N</v>
      </c>
      <c r="B103" s="1032" t="s">
        <v>493</v>
      </c>
      <c r="C103" s="870">
        <f>+'Recipe Per Item'!N47*C60</f>
        <v>0</v>
      </c>
      <c r="D103" s="871">
        <f>+'Recipe Per Item'!O47*D60</f>
        <v>0</v>
      </c>
      <c r="E103" s="871">
        <f>+'Recipe Per Item'!Q47*E60</f>
        <v>0</v>
      </c>
      <c r="F103" s="871">
        <f>+'Recipe Per Item'!R47*F60</f>
        <v>0</v>
      </c>
      <c r="G103" s="871">
        <f>+'Recipe Per Item'!X47*G60</f>
        <v>0</v>
      </c>
      <c r="H103" s="871">
        <f>+'Recipe Per Item'!U47*H60</f>
        <v>0</v>
      </c>
      <c r="I103" s="871">
        <f>+'Recipe Per Item'!V47*I60</f>
        <v>0</v>
      </c>
      <c r="J103" s="906">
        <f>+'Recipe Per Item'!W47*J60</f>
        <v>0</v>
      </c>
      <c r="K103" s="906">
        <f>'Recipe Per Item'!Y47*'Curry Sheet '!K60</f>
        <v>0</v>
      </c>
      <c r="N103" s="39"/>
      <c r="O103" s="39"/>
      <c r="P103" s="39"/>
      <c r="Q103" s="39"/>
      <c r="R103" s="846">
        <f t="shared" si="9"/>
        <v>0</v>
      </c>
      <c r="S103" s="158"/>
    </row>
    <row r="104" spans="1:19" ht="20.100000000000001" customHeight="1" thickBot="1" x14ac:dyDescent="0.3">
      <c r="A104" s="157" t="str">
        <f t="shared" si="6"/>
        <v>N</v>
      </c>
      <c r="B104" s="1039" t="s">
        <v>494</v>
      </c>
      <c r="C104" s="897">
        <f>+'Recipe Per Item'!N48*C60</f>
        <v>0</v>
      </c>
      <c r="D104" s="898">
        <f>+'Recipe Per Item'!O48*D60</f>
        <v>0</v>
      </c>
      <c r="E104" s="898">
        <f>+'Recipe Per Item'!Q48*E60</f>
        <v>0</v>
      </c>
      <c r="F104" s="898">
        <f>+'Recipe Per Item'!R48*F60</f>
        <v>0</v>
      </c>
      <c r="G104" s="898">
        <f>+'Recipe Per Item'!X48*G60</f>
        <v>0</v>
      </c>
      <c r="H104" s="898">
        <f>+'Recipe Per Item'!U48*H60</f>
        <v>0</v>
      </c>
      <c r="I104" s="898">
        <f>+'Recipe Per Item'!V48*I60</f>
        <v>0</v>
      </c>
      <c r="J104" s="915">
        <f>+'Recipe Per Item'!W48*J60</f>
        <v>0</v>
      </c>
      <c r="K104" s="915">
        <f>'Recipe Per Item'!Y48*'Curry Sheet '!K60</f>
        <v>0</v>
      </c>
      <c r="N104" s="39"/>
      <c r="O104" s="39"/>
      <c r="P104" s="39"/>
      <c r="Q104" s="39"/>
      <c r="R104" s="852">
        <f t="shared" si="9"/>
        <v>0</v>
      </c>
      <c r="S104" s="158"/>
    </row>
    <row r="105" spans="1:19" ht="24.95" customHeight="1" x14ac:dyDescent="0.2">
      <c r="A105" s="157" t="s">
        <v>300</v>
      </c>
      <c r="B105" s="1963" t="s">
        <v>369</v>
      </c>
      <c r="C105" s="1934"/>
      <c r="D105" s="1934"/>
      <c r="E105" s="1934"/>
      <c r="F105" s="1934"/>
      <c r="G105" s="1935"/>
      <c r="H105" s="1970" t="s">
        <v>496</v>
      </c>
      <c r="I105" s="1971"/>
      <c r="J105" s="1971"/>
      <c r="K105" s="1972"/>
      <c r="L105" s="1963" t="s">
        <v>282</v>
      </c>
      <c r="M105" s="1934"/>
      <c r="N105" s="1934"/>
      <c r="O105" s="1934"/>
      <c r="P105" s="1934"/>
      <c r="Q105" s="1934"/>
      <c r="R105" s="1935"/>
      <c r="S105" s="158"/>
    </row>
    <row r="106" spans="1:19" ht="18" customHeight="1" x14ac:dyDescent="0.2">
      <c r="A106" s="157" t="s">
        <v>300</v>
      </c>
      <c r="B106" s="1964" t="s">
        <v>289</v>
      </c>
      <c r="C106" s="1965"/>
      <c r="D106" s="1965"/>
      <c r="E106" s="758"/>
      <c r="F106" s="1965" t="s">
        <v>281</v>
      </c>
      <c r="G106" s="1969"/>
      <c r="H106" s="1973"/>
      <c r="I106" s="1974"/>
      <c r="J106" s="1974"/>
      <c r="K106" s="1975"/>
      <c r="L106" s="2010" t="s">
        <v>279</v>
      </c>
      <c r="M106" s="2011"/>
      <c r="N106" s="835"/>
      <c r="Q106" s="2028" t="s">
        <v>280</v>
      </c>
      <c r="R106" s="2029"/>
      <c r="S106" s="158"/>
    </row>
    <row r="107" spans="1:19" ht="18" customHeight="1" thickBot="1" x14ac:dyDescent="0.25">
      <c r="A107" s="157" t="s">
        <v>300</v>
      </c>
      <c r="B107" s="1983"/>
      <c r="C107" s="1984"/>
      <c r="D107" s="1984"/>
      <c r="E107" s="596"/>
      <c r="F107" s="1984">
        <f>+B107*4</f>
        <v>0</v>
      </c>
      <c r="G107" s="1985"/>
      <c r="H107" s="796"/>
      <c r="I107" s="797"/>
      <c r="J107" s="797"/>
      <c r="K107" s="798"/>
      <c r="L107" s="2012" t="s">
        <v>279</v>
      </c>
      <c r="M107" s="2013"/>
      <c r="N107" s="833">
        <f>+(Q108/1000)*150</f>
        <v>849</v>
      </c>
      <c r="Q107" s="832"/>
      <c r="R107" s="225"/>
      <c r="S107" s="158"/>
    </row>
    <row r="108" spans="1:19" ht="18.75" customHeight="1" thickBot="1" x14ac:dyDescent="0.3">
      <c r="A108" s="157" t="s">
        <v>300</v>
      </c>
      <c r="B108" s="834"/>
      <c r="C108" s="688"/>
      <c r="D108" s="688"/>
      <c r="E108" s="2"/>
      <c r="F108" s="2"/>
      <c r="J108" s="6"/>
      <c r="L108" s="2014" t="s">
        <v>281</v>
      </c>
      <c r="M108" s="2015"/>
      <c r="N108" s="491">
        <f>+Q108</f>
        <v>5660</v>
      </c>
      <c r="O108" s="836"/>
      <c r="P108" s="322"/>
      <c r="Q108" s="1984">
        <f>+S24</f>
        <v>5660</v>
      </c>
      <c r="R108" s="1985"/>
      <c r="S108" s="158"/>
    </row>
    <row r="109" spans="1:19" ht="15" customHeight="1" thickBot="1" x14ac:dyDescent="0.25">
      <c r="A109" s="157" t="s">
        <v>300</v>
      </c>
      <c r="B109" s="152"/>
      <c r="C109" s="157"/>
      <c r="D109" s="157"/>
      <c r="E109" s="157"/>
      <c r="F109" s="157"/>
      <c r="G109" s="157"/>
      <c r="H109" s="157"/>
      <c r="I109" s="157"/>
      <c r="J109" s="157"/>
      <c r="K109" s="157"/>
      <c r="L109" s="157"/>
      <c r="M109" s="157"/>
      <c r="N109" s="157"/>
      <c r="O109" s="157"/>
      <c r="P109" s="157"/>
      <c r="Q109" s="157"/>
      <c r="R109" s="157"/>
      <c r="S109" s="152"/>
    </row>
    <row r="110" spans="1:19" ht="60" customHeight="1" thickBot="1" x14ac:dyDescent="0.25">
      <c r="A110" s="157" t="s">
        <v>300</v>
      </c>
      <c r="B110" s="1040" t="s">
        <v>36</v>
      </c>
      <c r="C110" s="1961" t="s">
        <v>575</v>
      </c>
      <c r="D110" s="1962"/>
      <c r="E110" s="1961" t="s">
        <v>711</v>
      </c>
      <c r="F110" s="1968"/>
      <c r="G110" s="1961" t="s">
        <v>712</v>
      </c>
      <c r="H110" s="1962"/>
      <c r="I110" s="1961" t="s">
        <v>29</v>
      </c>
      <c r="J110" s="1962"/>
      <c r="K110" s="2006" t="s">
        <v>497</v>
      </c>
      <c r="L110" s="2007"/>
      <c r="M110" s="152"/>
      <c r="N110" s="2"/>
      <c r="O110" s="2"/>
      <c r="P110" s="2"/>
      <c r="Q110" s="2"/>
      <c r="R110" s="2"/>
      <c r="S110" s="152"/>
    </row>
    <row r="111" spans="1:19" s="1" customFormat="1" ht="27.95" customHeight="1" thickBot="1" x14ac:dyDescent="0.25">
      <c r="A111" s="157" t="s">
        <v>300</v>
      </c>
      <c r="B111" s="1966" t="s">
        <v>495</v>
      </c>
      <c r="C111" s="1955"/>
      <c r="D111" s="1956"/>
      <c r="E111" s="1957"/>
      <c r="F111" s="1956"/>
      <c r="G111" s="1955"/>
      <c r="H111" s="1956"/>
      <c r="I111" s="1893"/>
      <c r="J111" s="1894"/>
      <c r="K111" s="2006"/>
      <c r="L111" s="2007"/>
      <c r="M111" s="157"/>
      <c r="O111" s="26"/>
      <c r="S111" s="152"/>
    </row>
    <row r="112" spans="1:19" s="1" customFormat="1" ht="30" customHeight="1" thickBot="1" x14ac:dyDescent="0.25">
      <c r="A112" s="157" t="s">
        <v>300</v>
      </c>
      <c r="B112" s="1967"/>
      <c r="C112" s="756"/>
      <c r="D112" s="757"/>
      <c r="E112" s="752"/>
      <c r="F112" s="757"/>
      <c r="G112" s="756"/>
      <c r="H112" s="757"/>
      <c r="I112" s="1895"/>
      <c r="J112" s="1896"/>
      <c r="K112" s="2006"/>
      <c r="L112" s="2007"/>
      <c r="M112" s="157"/>
      <c r="O112" s="26"/>
      <c r="S112" s="152"/>
    </row>
    <row r="113" spans="1:19" ht="24" customHeight="1" x14ac:dyDescent="0.25">
      <c r="A113" s="157" t="s">
        <v>300</v>
      </c>
      <c r="B113" s="1008" t="str">
        <f>B8</f>
        <v>B'onion</v>
      </c>
      <c r="C113" s="1878">
        <f>+'Recipe Per Item'!F6*C111</f>
        <v>0</v>
      </c>
      <c r="D113" s="1879"/>
      <c r="E113" s="1878">
        <f>+'Recipe Per Item'!F6*E111</f>
        <v>0</v>
      </c>
      <c r="F113" s="1879"/>
      <c r="G113" s="1878">
        <f>+'Recipe Per Item'!F6*G111/2</f>
        <v>0</v>
      </c>
      <c r="H113" s="1879"/>
      <c r="I113" s="1878">
        <f>SUM(C113:H113)</f>
        <v>0</v>
      </c>
      <c r="J113" s="1879"/>
      <c r="K113" s="2006"/>
      <c r="L113" s="2007"/>
      <c r="M113" s="152"/>
      <c r="N113" s="2"/>
      <c r="O113" s="36"/>
      <c r="P113" s="2"/>
      <c r="Q113" s="2"/>
      <c r="R113" s="2"/>
      <c r="S113" s="152"/>
    </row>
    <row r="114" spans="1:19" ht="24" customHeight="1" x14ac:dyDescent="0.25">
      <c r="A114" s="157" t="s">
        <v>300</v>
      </c>
      <c r="B114" s="1225" t="str">
        <f>B9</f>
        <v>Turmeric Powder</v>
      </c>
      <c r="C114" s="1880">
        <f>+'Recipe Per Item'!F7*C111</f>
        <v>0</v>
      </c>
      <c r="D114" s="1881"/>
      <c r="E114" s="1880">
        <f>+'Recipe Per Item'!F7*E111</f>
        <v>0</v>
      </c>
      <c r="F114" s="1881"/>
      <c r="G114" s="1880">
        <f>+'Recipe Per Item'!F7*G111/2</f>
        <v>0</v>
      </c>
      <c r="H114" s="1881"/>
      <c r="I114" s="1880">
        <f t="shared" ref="I114:I122" si="10">SUM(C114:H114)</f>
        <v>0</v>
      </c>
      <c r="J114" s="1881"/>
      <c r="K114" s="2006"/>
      <c r="L114" s="2007"/>
      <c r="M114" s="152"/>
      <c r="N114" s="2"/>
      <c r="O114" s="36"/>
      <c r="P114" s="2"/>
      <c r="Q114" s="2"/>
      <c r="R114" s="2"/>
      <c r="S114" s="152"/>
    </row>
    <row r="115" spans="1:19" ht="24" customHeight="1" x14ac:dyDescent="0.25">
      <c r="A115" s="157" t="s">
        <v>300</v>
      </c>
      <c r="B115" s="1010" t="str">
        <f>B10</f>
        <v>Potatos</v>
      </c>
      <c r="C115" s="1882">
        <f>+'Recipe Per Item'!F8*C111</f>
        <v>0</v>
      </c>
      <c r="D115" s="1883"/>
      <c r="E115" s="1882">
        <f>+'Recipe Per Item'!F8*E111</f>
        <v>0</v>
      </c>
      <c r="F115" s="1883"/>
      <c r="G115" s="1882">
        <f>+'Recipe Per Item'!F8*G111/2</f>
        <v>0</v>
      </c>
      <c r="H115" s="1883"/>
      <c r="I115" s="1882">
        <f t="shared" si="10"/>
        <v>0</v>
      </c>
      <c r="J115" s="1883"/>
      <c r="K115" s="2006"/>
      <c r="L115" s="2007"/>
      <c r="M115" s="152"/>
      <c r="N115" s="2"/>
      <c r="O115" s="36"/>
      <c r="P115" s="2"/>
      <c r="Q115" s="2"/>
      <c r="R115" s="2"/>
      <c r="S115" s="152"/>
    </row>
    <row r="116" spans="1:19" ht="24" customHeight="1" thickBot="1" x14ac:dyDescent="0.3">
      <c r="A116" s="157" t="s">
        <v>300</v>
      </c>
      <c r="B116" s="1014" t="str">
        <f>B11</f>
        <v>Chillie Pieces</v>
      </c>
      <c r="C116" s="1891">
        <f>+'Recipe Per Item'!F9*C111</f>
        <v>0</v>
      </c>
      <c r="D116" s="1892"/>
      <c r="E116" s="1891">
        <f>+'Recipe Per Item'!F9*E111</f>
        <v>0</v>
      </c>
      <c r="F116" s="1892"/>
      <c r="G116" s="1891">
        <f>+'Recipe Per Item'!F9*G111/2</f>
        <v>0</v>
      </c>
      <c r="H116" s="1892"/>
      <c r="I116" s="1891">
        <f t="shared" si="10"/>
        <v>0</v>
      </c>
      <c r="J116" s="1892"/>
      <c r="K116" s="2006"/>
      <c r="L116" s="2007"/>
      <c r="M116" s="152"/>
      <c r="N116" s="2"/>
      <c r="O116" s="36"/>
      <c r="P116" s="2"/>
      <c r="Q116" s="2"/>
      <c r="R116" s="2"/>
      <c r="S116" s="152"/>
    </row>
    <row r="117" spans="1:19" ht="24" customHeight="1" x14ac:dyDescent="0.25">
      <c r="A117" s="157" t="s">
        <v>300</v>
      </c>
      <c r="B117" s="1008" t="str">
        <f>B12</f>
        <v>Salmon Fish</v>
      </c>
      <c r="C117" s="1878">
        <f>+'Recipe Per Item'!F10*C111</f>
        <v>0</v>
      </c>
      <c r="D117" s="1879"/>
      <c r="E117" s="1878">
        <f>+'Recipe Per Item'!F10*E111</f>
        <v>0</v>
      </c>
      <c r="F117" s="1879"/>
      <c r="G117" s="1878">
        <f>+'Recipe Per Item'!F10*G111/2</f>
        <v>0</v>
      </c>
      <c r="H117" s="1879"/>
      <c r="I117" s="1878">
        <f t="shared" si="10"/>
        <v>0</v>
      </c>
      <c r="J117" s="1879"/>
      <c r="K117" s="2006"/>
      <c r="L117" s="2007"/>
      <c r="M117" s="152"/>
      <c r="N117" s="2"/>
      <c r="O117" s="36"/>
      <c r="P117" s="2"/>
      <c r="Q117" s="2"/>
      <c r="R117" s="2"/>
      <c r="S117" s="152"/>
    </row>
    <row r="118" spans="1:19" ht="24" customHeight="1" x14ac:dyDescent="0.25">
      <c r="A118" s="157" t="s">
        <v>300</v>
      </c>
      <c r="B118" s="1009" t="str">
        <f>B28</f>
        <v>Garlic</v>
      </c>
      <c r="C118" s="1880">
        <f>+'Recipe Per Item'!F26*C111</f>
        <v>0</v>
      </c>
      <c r="D118" s="1881"/>
      <c r="E118" s="1880">
        <f>+'Recipe Per Item'!F26*E111</f>
        <v>0</v>
      </c>
      <c r="F118" s="1881"/>
      <c r="G118" s="1880">
        <f>+'Recipe Per Item'!F26*G111/2</f>
        <v>0</v>
      </c>
      <c r="H118" s="1881"/>
      <c r="I118" s="1880">
        <f t="shared" si="10"/>
        <v>0</v>
      </c>
      <c r="J118" s="1881"/>
      <c r="K118" s="2006"/>
      <c r="L118" s="2007"/>
      <c r="M118" s="152"/>
      <c r="N118" s="2"/>
      <c r="O118" s="36"/>
      <c r="P118" s="2"/>
      <c r="Q118" s="2"/>
      <c r="R118" s="2"/>
      <c r="S118" s="152"/>
    </row>
    <row r="119" spans="1:19" s="1" customFormat="1" ht="24" customHeight="1" x14ac:dyDescent="0.25">
      <c r="A119" s="157" t="s">
        <v>300</v>
      </c>
      <c r="B119" s="1009" t="str">
        <f>B29</f>
        <v>Ginger</v>
      </c>
      <c r="C119" s="1880">
        <f>+'Recipe Per Item'!F27*C111</f>
        <v>0</v>
      </c>
      <c r="D119" s="1881"/>
      <c r="E119" s="1880">
        <f>+'Recipe Per Item'!F27*E111</f>
        <v>0</v>
      </c>
      <c r="F119" s="1881"/>
      <c r="G119" s="1880">
        <f>+'Recipe Per Item'!F27*G111/2</f>
        <v>0</v>
      </c>
      <c r="H119" s="1881"/>
      <c r="I119" s="1880">
        <f t="shared" si="10"/>
        <v>0</v>
      </c>
      <c r="J119" s="1881"/>
      <c r="K119" s="2006"/>
      <c r="L119" s="2007"/>
      <c r="M119" s="157"/>
      <c r="O119" s="26"/>
      <c r="S119" s="152"/>
    </row>
    <row r="120" spans="1:19" ht="24" customHeight="1" x14ac:dyDescent="0.25">
      <c r="A120" s="157" t="s">
        <v>300</v>
      </c>
      <c r="B120" s="1019" t="str">
        <f>B36</f>
        <v>Rumpe</v>
      </c>
      <c r="C120" s="1882">
        <f>+'Recipe Per Item'!F34*C111</f>
        <v>0</v>
      </c>
      <c r="D120" s="1883"/>
      <c r="E120" s="1882">
        <f>+'Recipe Per Item'!F34*E111</f>
        <v>0</v>
      </c>
      <c r="F120" s="1883"/>
      <c r="G120" s="1882">
        <f>+'Recipe Per Item'!F34*G111/2</f>
        <v>0</v>
      </c>
      <c r="H120" s="1883"/>
      <c r="I120" s="1882">
        <f t="shared" si="10"/>
        <v>0</v>
      </c>
      <c r="J120" s="1883"/>
      <c r="K120" s="2006"/>
      <c r="L120" s="2007"/>
      <c r="M120" s="152"/>
      <c r="N120" s="2"/>
      <c r="O120" s="36"/>
      <c r="P120" s="2"/>
      <c r="Q120" s="2"/>
      <c r="R120" s="2"/>
      <c r="S120" s="152"/>
    </row>
    <row r="121" spans="1:19" ht="24" customHeight="1" x14ac:dyDescent="0.25">
      <c r="A121" s="157" t="s">
        <v>300</v>
      </c>
      <c r="B121" s="1019" t="str">
        <f>B37</f>
        <v>Curry Leaves</v>
      </c>
      <c r="C121" s="1882">
        <f>+'Recipe Per Item'!F35*C111</f>
        <v>0</v>
      </c>
      <c r="D121" s="1883"/>
      <c r="E121" s="1882">
        <f>+'Recipe Per Item'!F35*E111</f>
        <v>0</v>
      </c>
      <c r="F121" s="1883"/>
      <c r="G121" s="1882">
        <f>+'Recipe Per Item'!F35*G111/2</f>
        <v>0</v>
      </c>
      <c r="H121" s="1883"/>
      <c r="I121" s="1882">
        <f t="shared" si="10"/>
        <v>0</v>
      </c>
      <c r="J121" s="1883"/>
      <c r="K121" s="2006"/>
      <c r="L121" s="2007"/>
      <c r="M121" s="152"/>
      <c r="N121" s="2"/>
      <c r="O121" s="36"/>
      <c r="P121" s="2"/>
      <c r="Q121" s="2"/>
      <c r="R121" s="2"/>
      <c r="S121" s="152"/>
    </row>
    <row r="122" spans="1:19" ht="24" customHeight="1" x14ac:dyDescent="0.25">
      <c r="A122" s="157" t="s">
        <v>300</v>
      </c>
      <c r="B122" s="1013" t="str">
        <f>B42</f>
        <v>Lime</v>
      </c>
      <c r="C122" s="1880">
        <f>+'Recipe Per Item'!F40*C111</f>
        <v>0</v>
      </c>
      <c r="D122" s="1881"/>
      <c r="E122" s="1880">
        <f>+'Recipe Per Item'!F40*E111</f>
        <v>0</v>
      </c>
      <c r="F122" s="1881"/>
      <c r="G122" s="1880">
        <f>+'Recipe Per Item'!F40*G111/2</f>
        <v>0</v>
      </c>
      <c r="H122" s="1881"/>
      <c r="I122" s="1880">
        <f t="shared" si="10"/>
        <v>0</v>
      </c>
      <c r="J122" s="1881"/>
      <c r="K122" s="2006"/>
      <c r="L122" s="2007"/>
      <c r="M122" s="152"/>
      <c r="N122" s="2"/>
      <c r="O122" s="2"/>
      <c r="P122" s="2"/>
      <c r="Q122" s="2"/>
      <c r="R122" s="2"/>
      <c r="S122" s="152"/>
    </row>
    <row r="123" spans="1:19" ht="24" customHeight="1" x14ac:dyDescent="0.25">
      <c r="A123" s="157" t="s">
        <v>300</v>
      </c>
      <c r="B123" s="1259" t="s">
        <v>14</v>
      </c>
      <c r="C123" s="1882">
        <f>'Recipe Per Item'!F30*'Curry Sheet '!C111</f>
        <v>0</v>
      </c>
      <c r="D123" s="1883"/>
      <c r="E123" s="1882">
        <f>'Recipe Per Item'!F30*'Curry Sheet '!E111</f>
        <v>0</v>
      </c>
      <c r="F123" s="1883"/>
      <c r="G123" s="1882">
        <f>'Recipe Per Item'!F30*'Curry Sheet '!G111/2</f>
        <v>0</v>
      </c>
      <c r="H123" s="1883"/>
      <c r="I123" s="1882">
        <f>SUM(C123:H123)</f>
        <v>0</v>
      </c>
      <c r="J123" s="1883"/>
      <c r="K123" s="2006"/>
      <c r="L123" s="2007"/>
      <c r="M123" s="152"/>
      <c r="N123" s="2"/>
      <c r="O123" s="2"/>
      <c r="P123" s="2"/>
      <c r="Q123" s="2"/>
      <c r="R123" s="2"/>
      <c r="S123" s="152"/>
    </row>
    <row r="124" spans="1:19" ht="24" customHeight="1" thickBot="1" x14ac:dyDescent="0.3">
      <c r="A124" s="157" t="s">
        <v>300</v>
      </c>
      <c r="B124" s="1014"/>
      <c r="C124" s="1891"/>
      <c r="D124" s="1892"/>
      <c r="E124" s="1891"/>
      <c r="F124" s="1892"/>
      <c r="G124" s="1891"/>
      <c r="H124" s="1892"/>
      <c r="I124" s="1891"/>
      <c r="J124" s="1892"/>
      <c r="K124" s="2006"/>
      <c r="L124" s="2007"/>
      <c r="M124" s="152"/>
      <c r="N124" s="2"/>
      <c r="O124" s="36"/>
      <c r="P124" s="2"/>
      <c r="Q124" s="2"/>
      <c r="R124" s="2"/>
      <c r="S124" s="152"/>
    </row>
    <row r="125" spans="1:19" ht="24" customHeight="1" thickBot="1" x14ac:dyDescent="0.3">
      <c r="A125" s="157" t="s">
        <v>300</v>
      </c>
      <c r="B125" s="1041"/>
      <c r="C125" s="916"/>
      <c r="D125" s="916"/>
      <c r="E125" s="916"/>
      <c r="F125" s="916"/>
      <c r="G125" s="916"/>
      <c r="H125" s="916"/>
      <c r="I125" s="916"/>
      <c r="J125" s="917"/>
      <c r="K125" s="2006"/>
      <c r="L125" s="2007"/>
      <c r="M125" s="152"/>
      <c r="N125" s="2"/>
      <c r="O125" s="36"/>
      <c r="P125" s="2"/>
      <c r="Q125" s="2"/>
      <c r="R125" s="2"/>
      <c r="S125" s="152"/>
    </row>
    <row r="126" spans="1:19" ht="24" customHeight="1" x14ac:dyDescent="0.2">
      <c r="A126" s="157" t="s">
        <v>300</v>
      </c>
      <c r="B126" s="1884" t="s">
        <v>36</v>
      </c>
      <c r="C126" s="1887" t="s">
        <v>576</v>
      </c>
      <c r="D126" s="1888"/>
      <c r="E126" s="1887" t="s">
        <v>713</v>
      </c>
      <c r="F126" s="1888"/>
      <c r="G126" s="1887" t="s">
        <v>714</v>
      </c>
      <c r="H126" s="1888"/>
      <c r="I126" s="1887" t="s">
        <v>29</v>
      </c>
      <c r="J126" s="1888"/>
      <c r="K126" s="2006"/>
      <c r="L126" s="2007"/>
      <c r="M126" s="152"/>
      <c r="N126" s="2"/>
      <c r="O126" s="36"/>
      <c r="P126" s="2"/>
      <c r="Q126" s="2"/>
      <c r="R126" s="2"/>
      <c r="S126" s="152"/>
    </row>
    <row r="127" spans="1:19" ht="24" customHeight="1" x14ac:dyDescent="0.2">
      <c r="A127" s="157" t="s">
        <v>300</v>
      </c>
      <c r="B127" s="1885"/>
      <c r="C127" s="1889"/>
      <c r="D127" s="1890"/>
      <c r="E127" s="1889"/>
      <c r="F127" s="1890"/>
      <c r="G127" s="1889"/>
      <c r="H127" s="1890"/>
      <c r="I127" s="1889"/>
      <c r="J127" s="1890"/>
      <c r="K127" s="2006"/>
      <c r="L127" s="2007"/>
      <c r="M127" s="152"/>
      <c r="N127" s="2"/>
      <c r="O127" s="2"/>
      <c r="P127" s="2"/>
      <c r="Q127" s="2"/>
      <c r="R127" s="2"/>
      <c r="S127" s="152"/>
    </row>
    <row r="128" spans="1:19" ht="24" customHeight="1" thickBot="1" x14ac:dyDescent="0.25">
      <c r="A128" s="157" t="s">
        <v>300</v>
      </c>
      <c r="B128" s="1886"/>
      <c r="C128" s="1865"/>
      <c r="D128" s="1866"/>
      <c r="E128" s="1865"/>
      <c r="F128" s="1866"/>
      <c r="G128" s="1865"/>
      <c r="H128" s="1866"/>
      <c r="I128" s="1865"/>
      <c r="J128" s="1866"/>
      <c r="K128" s="2006"/>
      <c r="L128" s="2007"/>
      <c r="M128" s="152"/>
      <c r="N128" s="2"/>
      <c r="O128" s="2"/>
      <c r="P128" s="2"/>
      <c r="Q128" s="2"/>
      <c r="R128" s="2"/>
      <c r="S128" s="152"/>
    </row>
    <row r="129" spans="1:19" ht="24" customHeight="1" thickBot="1" x14ac:dyDescent="0.25">
      <c r="A129" s="157" t="s">
        <v>300</v>
      </c>
      <c r="B129" s="1844" t="s">
        <v>495</v>
      </c>
      <c r="C129" s="1955"/>
      <c r="D129" s="1956"/>
      <c r="E129" s="1957"/>
      <c r="F129" s="1956"/>
      <c r="G129" s="1955"/>
      <c r="H129" s="1956"/>
      <c r="I129" s="1893"/>
      <c r="J129" s="1894"/>
      <c r="K129" s="2006"/>
      <c r="L129" s="2007"/>
      <c r="M129" s="152"/>
      <c r="N129" s="2"/>
      <c r="O129" s="2"/>
      <c r="P129" s="2"/>
      <c r="Q129" s="2"/>
      <c r="R129" s="2"/>
      <c r="S129" s="152"/>
    </row>
    <row r="130" spans="1:19" ht="24" customHeight="1" thickBot="1" x14ac:dyDescent="0.25">
      <c r="A130" s="157" t="s">
        <v>300</v>
      </c>
      <c r="B130" s="1845"/>
      <c r="C130" s="1250"/>
      <c r="D130" s="1251"/>
      <c r="E130" s="1252"/>
      <c r="F130" s="1251"/>
      <c r="G130" s="1250"/>
      <c r="H130" s="1251"/>
      <c r="I130" s="1895"/>
      <c r="J130" s="1896"/>
      <c r="K130" s="2006"/>
      <c r="L130" s="2007"/>
      <c r="M130" s="152"/>
      <c r="N130" s="2"/>
      <c r="O130" s="36"/>
      <c r="P130" s="2"/>
      <c r="Q130" s="2"/>
      <c r="R130" s="2"/>
      <c r="S130" s="152"/>
    </row>
    <row r="131" spans="1:19" ht="24" customHeight="1" x14ac:dyDescent="0.25">
      <c r="A131" s="157" t="s">
        <v>300</v>
      </c>
      <c r="B131" s="1008" t="str">
        <f>B113</f>
        <v>B'onion</v>
      </c>
      <c r="C131" s="1878">
        <f>+'Recipe Per Item'!F6*C129</f>
        <v>0</v>
      </c>
      <c r="D131" s="1879"/>
      <c r="E131" s="1878">
        <f>+'Recipe Per Item'!F6*E129</f>
        <v>0</v>
      </c>
      <c r="F131" s="1879"/>
      <c r="G131" s="1878">
        <f>+'Recipe Per Item'!F6*G129/2</f>
        <v>0</v>
      </c>
      <c r="H131" s="1879"/>
      <c r="I131" s="1878">
        <f>SUM(C131:H131)</f>
        <v>0</v>
      </c>
      <c r="J131" s="1879"/>
      <c r="K131" s="2006"/>
      <c r="L131" s="2007"/>
      <c r="M131" s="152"/>
      <c r="N131" s="2"/>
      <c r="O131" s="2"/>
      <c r="P131" s="2"/>
      <c r="Q131" s="2"/>
      <c r="R131" s="2"/>
      <c r="S131" s="152"/>
    </row>
    <row r="132" spans="1:19" ht="24" customHeight="1" x14ac:dyDescent="0.25">
      <c r="A132" s="157" t="s">
        <v>300</v>
      </c>
      <c r="B132" s="1225" t="str">
        <f t="shared" ref="B132:B140" si="11">B114</f>
        <v>Turmeric Powder</v>
      </c>
      <c r="C132" s="1880">
        <f>+'Recipe Per Item'!F7*C129</f>
        <v>0</v>
      </c>
      <c r="D132" s="1881"/>
      <c r="E132" s="1880">
        <f>+'Recipe Per Item'!F7*E129</f>
        <v>0</v>
      </c>
      <c r="F132" s="1881"/>
      <c r="G132" s="1880">
        <f>+'Recipe Per Item'!F7*G129/2</f>
        <v>0</v>
      </c>
      <c r="H132" s="1881"/>
      <c r="I132" s="1880">
        <f t="shared" ref="I132:I140" si="12">SUM(C132:H132)</f>
        <v>0</v>
      </c>
      <c r="J132" s="1881"/>
      <c r="K132" s="2006"/>
      <c r="L132" s="2007"/>
      <c r="M132" s="152"/>
      <c r="N132" s="2"/>
      <c r="O132" s="36"/>
      <c r="P132" s="2"/>
      <c r="Q132" s="2"/>
      <c r="R132" s="2"/>
      <c r="S132" s="152"/>
    </row>
    <row r="133" spans="1:19" ht="24" customHeight="1" x14ac:dyDescent="0.25">
      <c r="A133" s="157" t="s">
        <v>300</v>
      </c>
      <c r="B133" s="1010" t="str">
        <f t="shared" si="11"/>
        <v>Potatos</v>
      </c>
      <c r="C133" s="1882">
        <f>+'Recipe Per Item'!F8*C129</f>
        <v>0</v>
      </c>
      <c r="D133" s="1883"/>
      <c r="E133" s="1882">
        <f>+'Recipe Per Item'!F8*E129</f>
        <v>0</v>
      </c>
      <c r="F133" s="1883"/>
      <c r="G133" s="1882">
        <f>+'Recipe Per Item'!F8*G129/2</f>
        <v>0</v>
      </c>
      <c r="H133" s="1883"/>
      <c r="I133" s="1882">
        <f t="shared" si="12"/>
        <v>0</v>
      </c>
      <c r="J133" s="1883"/>
      <c r="K133" s="2006"/>
      <c r="L133" s="2007"/>
      <c r="M133" s="152"/>
      <c r="N133" s="2"/>
      <c r="O133" s="36"/>
      <c r="P133" s="2"/>
      <c r="Q133" s="2"/>
      <c r="R133" s="2"/>
      <c r="S133" s="152"/>
    </row>
    <row r="134" spans="1:19" ht="24" customHeight="1" thickBot="1" x14ac:dyDescent="0.3">
      <c r="A134" s="157" t="s">
        <v>300</v>
      </c>
      <c r="B134" s="1014" t="str">
        <f t="shared" si="11"/>
        <v>Chillie Pieces</v>
      </c>
      <c r="C134" s="1891">
        <f>+'Recipe Per Item'!F9*C129</f>
        <v>0</v>
      </c>
      <c r="D134" s="1892"/>
      <c r="E134" s="1891">
        <f>+'Recipe Per Item'!F9*E129</f>
        <v>0</v>
      </c>
      <c r="F134" s="1892"/>
      <c r="G134" s="1891">
        <f>+'Recipe Per Item'!F9*G129/2</f>
        <v>0</v>
      </c>
      <c r="H134" s="1892"/>
      <c r="I134" s="1891">
        <f t="shared" si="12"/>
        <v>0</v>
      </c>
      <c r="J134" s="1892"/>
      <c r="K134" s="2006"/>
      <c r="L134" s="2007"/>
      <c r="M134" s="152"/>
      <c r="N134" s="2"/>
      <c r="O134" s="36"/>
      <c r="P134" s="2"/>
      <c r="Q134" s="2"/>
      <c r="R134" s="2"/>
      <c r="S134" s="152"/>
    </row>
    <row r="135" spans="1:19" ht="24" customHeight="1" x14ac:dyDescent="0.25">
      <c r="A135" s="157" t="s">
        <v>300</v>
      </c>
      <c r="B135" s="1008" t="str">
        <f t="shared" si="11"/>
        <v>Salmon Fish</v>
      </c>
      <c r="C135" s="1878">
        <f>+'Recipe Per Item'!F10*C129</f>
        <v>0</v>
      </c>
      <c r="D135" s="1879"/>
      <c r="E135" s="1878">
        <f>+'Recipe Per Item'!F10*E129</f>
        <v>0</v>
      </c>
      <c r="F135" s="1879"/>
      <c r="G135" s="1878">
        <f>+'Recipe Per Item'!F10*G129/2</f>
        <v>0</v>
      </c>
      <c r="H135" s="1879"/>
      <c r="I135" s="1878">
        <f t="shared" si="12"/>
        <v>0</v>
      </c>
      <c r="J135" s="1879"/>
      <c r="K135" s="2006"/>
      <c r="L135" s="2007"/>
      <c r="M135" s="152"/>
      <c r="N135" s="2"/>
      <c r="O135" s="36"/>
      <c r="P135" s="2"/>
      <c r="Q135" s="2"/>
      <c r="R135" s="2"/>
      <c r="S135" s="152"/>
    </row>
    <row r="136" spans="1:19" ht="24" customHeight="1" x14ac:dyDescent="0.25">
      <c r="A136" s="157" t="s">
        <v>300</v>
      </c>
      <c r="B136" s="1009" t="str">
        <f t="shared" si="11"/>
        <v>Garlic</v>
      </c>
      <c r="C136" s="1880">
        <f>+'Recipe Per Item'!F26*C129</f>
        <v>0</v>
      </c>
      <c r="D136" s="1881"/>
      <c r="E136" s="1880">
        <f>+'Recipe Per Item'!F26*E129</f>
        <v>0</v>
      </c>
      <c r="F136" s="1881"/>
      <c r="G136" s="1880">
        <f>+'Recipe Per Item'!F26*G129/2</f>
        <v>0</v>
      </c>
      <c r="H136" s="1881"/>
      <c r="I136" s="1880">
        <f t="shared" si="12"/>
        <v>0</v>
      </c>
      <c r="J136" s="1881"/>
      <c r="K136" s="2006"/>
      <c r="L136" s="2007"/>
      <c r="M136" s="152"/>
      <c r="N136" s="2"/>
      <c r="O136" s="36"/>
      <c r="P136" s="2"/>
      <c r="Q136" s="2"/>
      <c r="R136" s="2"/>
      <c r="S136" s="152"/>
    </row>
    <row r="137" spans="1:19" ht="24" customHeight="1" x14ac:dyDescent="0.25">
      <c r="A137" s="157" t="s">
        <v>300</v>
      </c>
      <c r="B137" s="1009" t="str">
        <f t="shared" si="11"/>
        <v>Ginger</v>
      </c>
      <c r="C137" s="1880">
        <f>+'Recipe Per Item'!F27*C129</f>
        <v>0</v>
      </c>
      <c r="D137" s="1881"/>
      <c r="E137" s="1880">
        <f>+'Recipe Per Item'!F27*E129</f>
        <v>0</v>
      </c>
      <c r="F137" s="1881"/>
      <c r="G137" s="1880">
        <f>+'Recipe Per Item'!F27*G129/2</f>
        <v>0</v>
      </c>
      <c r="H137" s="1881"/>
      <c r="I137" s="1880">
        <f t="shared" si="12"/>
        <v>0</v>
      </c>
      <c r="J137" s="1881"/>
      <c r="K137" s="2006"/>
      <c r="L137" s="2007"/>
      <c r="M137" s="152"/>
      <c r="N137" s="2"/>
      <c r="O137" s="36"/>
      <c r="P137" s="2"/>
      <c r="Q137" s="2"/>
      <c r="R137" s="2"/>
      <c r="S137" s="152"/>
    </row>
    <row r="138" spans="1:19" ht="24" customHeight="1" x14ac:dyDescent="0.25">
      <c r="A138" s="157" t="s">
        <v>300</v>
      </c>
      <c r="B138" s="1019" t="str">
        <f t="shared" si="11"/>
        <v>Rumpe</v>
      </c>
      <c r="C138" s="1880">
        <f>+'Recipe Per Item'!F34*C129</f>
        <v>0</v>
      </c>
      <c r="D138" s="1881"/>
      <c r="E138" s="1880">
        <f>+'Recipe Per Item'!F34*E129</f>
        <v>0</v>
      </c>
      <c r="F138" s="1881"/>
      <c r="G138" s="1880">
        <f>+'Recipe Per Item'!F34*G129/2</f>
        <v>0</v>
      </c>
      <c r="H138" s="1881"/>
      <c r="I138" s="1882">
        <f t="shared" si="12"/>
        <v>0</v>
      </c>
      <c r="J138" s="1883"/>
      <c r="K138" s="2006"/>
      <c r="L138" s="2007"/>
      <c r="M138" s="152"/>
      <c r="N138" s="2"/>
      <c r="O138" s="36"/>
      <c r="P138" s="2"/>
      <c r="Q138" s="2"/>
      <c r="R138" s="2"/>
      <c r="S138" s="152"/>
    </row>
    <row r="139" spans="1:19" ht="24" customHeight="1" x14ac:dyDescent="0.25">
      <c r="A139" s="157" t="s">
        <v>300</v>
      </c>
      <c r="B139" s="1019" t="str">
        <f t="shared" si="11"/>
        <v>Curry Leaves</v>
      </c>
      <c r="C139" s="1882">
        <f>+'Recipe Per Item'!F35*C129</f>
        <v>0</v>
      </c>
      <c r="D139" s="1883"/>
      <c r="E139" s="1882">
        <f>+'Recipe Per Item'!F35*E129</f>
        <v>0</v>
      </c>
      <c r="F139" s="1883"/>
      <c r="G139" s="1882">
        <f>+'Recipe Per Item'!F35*G129/2</f>
        <v>0</v>
      </c>
      <c r="H139" s="1883"/>
      <c r="I139" s="1882">
        <f t="shared" si="12"/>
        <v>0</v>
      </c>
      <c r="J139" s="1883"/>
      <c r="K139" s="2006"/>
      <c r="L139" s="2007"/>
      <c r="M139" s="152"/>
      <c r="N139" s="2"/>
      <c r="O139" s="36"/>
      <c r="P139" s="2"/>
      <c r="Q139" s="2"/>
      <c r="R139" s="2"/>
      <c r="S139" s="152"/>
    </row>
    <row r="140" spans="1:19" ht="24" customHeight="1" x14ac:dyDescent="0.25">
      <c r="A140" s="157" t="s">
        <v>300</v>
      </c>
      <c r="B140" s="1013" t="str">
        <f t="shared" si="11"/>
        <v>Lime</v>
      </c>
      <c r="C140" s="1880">
        <f>+'Recipe Per Item'!F40*C129</f>
        <v>0</v>
      </c>
      <c r="D140" s="1881"/>
      <c r="E140" s="1880">
        <f>+'Recipe Per Item'!F40*E129</f>
        <v>0</v>
      </c>
      <c r="F140" s="1881"/>
      <c r="G140" s="1880">
        <f>+'Recipe Per Item'!F40*G129/2</f>
        <v>0</v>
      </c>
      <c r="H140" s="1881"/>
      <c r="I140" s="1880">
        <f t="shared" si="12"/>
        <v>0</v>
      </c>
      <c r="J140" s="1881"/>
      <c r="K140" s="2006"/>
      <c r="L140" s="2007"/>
      <c r="M140" s="152"/>
      <c r="N140" s="2"/>
      <c r="O140" s="36"/>
      <c r="P140" s="2"/>
      <c r="Q140" s="2"/>
      <c r="R140" s="2"/>
      <c r="S140" s="152"/>
    </row>
    <row r="141" spans="1:19" ht="24" customHeight="1" x14ac:dyDescent="0.25">
      <c r="A141" s="157" t="s">
        <v>300</v>
      </c>
      <c r="B141" s="1259" t="s">
        <v>14</v>
      </c>
      <c r="C141" s="1882">
        <f>'Recipe Per Item'!F30*'Curry Sheet '!C129</f>
        <v>0</v>
      </c>
      <c r="D141" s="1883"/>
      <c r="E141" s="1882">
        <f>'Recipe Per Item'!F30*'Curry Sheet '!E129</f>
        <v>0</v>
      </c>
      <c r="F141" s="1883"/>
      <c r="G141" s="1882">
        <f>'Recipe Per Item'!F30*'Curry Sheet '!G129/2</f>
        <v>0</v>
      </c>
      <c r="H141" s="1883"/>
      <c r="I141" s="1882">
        <f>SUM(C141:H141)</f>
        <v>0</v>
      </c>
      <c r="J141" s="1883"/>
      <c r="K141" s="2006"/>
      <c r="L141" s="2007"/>
      <c r="M141" s="152"/>
      <c r="N141" s="2"/>
      <c r="O141" s="2"/>
      <c r="P141" s="2"/>
      <c r="Q141" s="2"/>
      <c r="R141" s="2"/>
      <c r="S141" s="152"/>
    </row>
    <row r="142" spans="1:19" ht="24" customHeight="1" thickBot="1" x14ac:dyDescent="0.3">
      <c r="A142" s="157" t="s">
        <v>300</v>
      </c>
      <c r="B142" s="1014"/>
      <c r="C142" s="1891"/>
      <c r="D142" s="1892"/>
      <c r="E142" s="1891"/>
      <c r="F142" s="1892"/>
      <c r="G142" s="1891"/>
      <c r="H142" s="1892"/>
      <c r="I142" s="1891"/>
      <c r="J142" s="1892"/>
      <c r="K142" s="2006"/>
      <c r="L142" s="2007"/>
      <c r="M142" s="152"/>
      <c r="N142" s="2"/>
      <c r="O142" s="2"/>
      <c r="P142" s="2"/>
      <c r="Q142" s="2"/>
      <c r="R142" s="2"/>
      <c r="S142" s="152"/>
    </row>
    <row r="143" spans="1:19" ht="24" customHeight="1" x14ac:dyDescent="0.2">
      <c r="A143" s="157" t="s">
        <v>300</v>
      </c>
      <c r="B143" s="1902"/>
      <c r="C143" s="1902"/>
      <c r="D143" s="1902"/>
      <c r="E143" s="1902"/>
      <c r="F143" s="1902"/>
      <c r="G143" s="1902"/>
      <c r="H143" s="1902"/>
      <c r="I143" s="1902"/>
      <c r="J143" s="1902"/>
      <c r="K143" s="2007"/>
      <c r="L143" s="2007"/>
      <c r="M143" s="152"/>
      <c r="N143" s="2"/>
      <c r="O143" s="36"/>
      <c r="P143" s="2"/>
      <c r="Q143" s="2"/>
      <c r="R143" s="2"/>
      <c r="S143" s="152"/>
    </row>
    <row r="144" spans="1:19" ht="24" customHeight="1" x14ac:dyDescent="0.2">
      <c r="A144" s="157" t="s">
        <v>300</v>
      </c>
      <c r="B144" s="1902"/>
      <c r="C144" s="1902"/>
      <c r="D144" s="1902"/>
      <c r="E144" s="1902"/>
      <c r="F144" s="1902"/>
      <c r="G144" s="1902"/>
      <c r="H144" s="1902"/>
      <c r="I144" s="1902"/>
      <c r="J144" s="1902"/>
      <c r="K144" s="2007"/>
      <c r="L144" s="2007"/>
      <c r="M144" s="152"/>
      <c r="N144" s="2"/>
      <c r="O144" s="2"/>
      <c r="P144" s="2"/>
      <c r="Q144" s="2"/>
      <c r="R144" s="2"/>
      <c r="S144" s="152"/>
    </row>
    <row r="145" spans="1:19" ht="24" customHeight="1" x14ac:dyDescent="0.2">
      <c r="A145" s="157" t="s">
        <v>300</v>
      </c>
      <c r="B145" s="1902"/>
      <c r="C145" s="1902"/>
      <c r="D145" s="1902"/>
      <c r="E145" s="1902"/>
      <c r="F145" s="1902"/>
      <c r="G145" s="1902"/>
      <c r="H145" s="1902"/>
      <c r="I145" s="1902"/>
      <c r="J145" s="1902"/>
      <c r="K145" s="2007"/>
      <c r="L145" s="2007"/>
      <c r="M145" s="152"/>
      <c r="N145" s="2"/>
      <c r="O145" s="2"/>
      <c r="P145" s="2"/>
      <c r="Q145" s="2"/>
      <c r="R145" s="2"/>
      <c r="S145" s="152"/>
    </row>
    <row r="146" spans="1:19" ht="24" customHeight="1" x14ac:dyDescent="0.2">
      <c r="A146" s="157" t="s">
        <v>300</v>
      </c>
      <c r="B146" s="1902"/>
      <c r="C146" s="1902"/>
      <c r="D146" s="1902"/>
      <c r="E146" s="1902"/>
      <c r="F146" s="1902"/>
      <c r="G146" s="1902"/>
      <c r="H146" s="1902"/>
      <c r="I146" s="1902"/>
      <c r="J146" s="1902"/>
      <c r="K146" s="2007"/>
      <c r="L146" s="2007"/>
      <c r="M146" s="152"/>
      <c r="N146" s="2"/>
      <c r="O146" s="2"/>
      <c r="P146" s="2"/>
      <c r="Q146" s="2"/>
      <c r="R146" s="2"/>
      <c r="S146" s="152"/>
    </row>
    <row r="147" spans="1:19" ht="24" customHeight="1" x14ac:dyDescent="0.2">
      <c r="A147" s="157" t="s">
        <v>300</v>
      </c>
      <c r="B147" s="1902"/>
      <c r="C147" s="1902"/>
      <c r="D147" s="1902"/>
      <c r="E147" s="1902"/>
      <c r="F147" s="1902"/>
      <c r="G147" s="1902"/>
      <c r="H147" s="1902"/>
      <c r="I147" s="1902"/>
      <c r="J147" s="1902"/>
      <c r="K147" s="2007"/>
      <c r="L147" s="2007"/>
      <c r="M147" s="152"/>
      <c r="N147" s="2"/>
      <c r="O147" s="2"/>
      <c r="P147" s="2"/>
      <c r="Q147" s="2"/>
      <c r="R147" s="2"/>
      <c r="S147" s="152"/>
    </row>
    <row r="148" spans="1:19" ht="24" customHeight="1" x14ac:dyDescent="0.2">
      <c r="A148" s="157" t="s">
        <v>300</v>
      </c>
      <c r="B148" s="1902"/>
      <c r="C148" s="1902"/>
      <c r="D148" s="1902"/>
      <c r="E148" s="1902"/>
      <c r="F148" s="1902"/>
      <c r="G148" s="1902"/>
      <c r="H148" s="1902"/>
      <c r="I148" s="1902"/>
      <c r="J148" s="1902"/>
      <c r="K148" s="2007"/>
      <c r="L148" s="2007"/>
      <c r="M148" s="152"/>
      <c r="N148" s="2"/>
      <c r="O148" s="2"/>
      <c r="P148" s="2"/>
      <c r="Q148" s="2"/>
      <c r="R148" s="2"/>
      <c r="S148" s="152"/>
    </row>
    <row r="149" spans="1:19" ht="24" customHeight="1" x14ac:dyDescent="0.2">
      <c r="A149" s="157" t="s">
        <v>300</v>
      </c>
      <c r="B149" s="1902"/>
      <c r="C149" s="1902"/>
      <c r="D149" s="1902"/>
      <c r="E149" s="1902"/>
      <c r="F149" s="1902"/>
      <c r="G149" s="1902"/>
      <c r="H149" s="1902"/>
      <c r="I149" s="1902"/>
      <c r="J149" s="1902"/>
      <c r="K149" s="2007"/>
      <c r="L149" s="2007"/>
      <c r="M149" s="152"/>
      <c r="N149" s="2"/>
      <c r="O149" s="2"/>
      <c r="P149" s="2"/>
      <c r="Q149" s="2"/>
      <c r="R149" s="2"/>
      <c r="S149" s="152"/>
    </row>
    <row r="150" spans="1:19" ht="24" customHeight="1" x14ac:dyDescent="0.2">
      <c r="A150" s="157" t="s">
        <v>300</v>
      </c>
      <c r="B150" s="1902"/>
      <c r="C150" s="1902"/>
      <c r="D150" s="1902"/>
      <c r="E150" s="1902"/>
      <c r="F150" s="1902"/>
      <c r="G150" s="1902"/>
      <c r="H150" s="1902"/>
      <c r="I150" s="1902"/>
      <c r="J150" s="1902"/>
      <c r="K150" s="2007"/>
      <c r="L150" s="2007"/>
      <c r="M150" s="152"/>
      <c r="N150" s="2"/>
      <c r="O150" s="36"/>
      <c r="P150" s="2"/>
      <c r="Q150" s="2"/>
      <c r="R150" s="2"/>
      <c r="S150" s="152"/>
    </row>
    <row r="151" spans="1:19" ht="24" customHeight="1" x14ac:dyDescent="0.2">
      <c r="A151" s="157" t="s">
        <v>300</v>
      </c>
      <c r="B151" s="1902"/>
      <c r="C151" s="1902"/>
      <c r="D151" s="1902"/>
      <c r="E151" s="1902"/>
      <c r="F151" s="1902"/>
      <c r="G151" s="1902"/>
      <c r="H151" s="1902"/>
      <c r="I151" s="1902"/>
      <c r="J151" s="1902"/>
      <c r="K151" s="2007"/>
      <c r="L151" s="2007"/>
      <c r="M151" s="152"/>
      <c r="N151" s="2"/>
      <c r="O151" s="2"/>
      <c r="P151" s="2"/>
      <c r="Q151" s="2"/>
      <c r="R151" s="2"/>
      <c r="S151" s="152"/>
    </row>
    <row r="152" spans="1:19" ht="24" customHeight="1" x14ac:dyDescent="0.2">
      <c r="A152" s="157" t="s">
        <v>300</v>
      </c>
      <c r="B152" s="1902"/>
      <c r="C152" s="1902"/>
      <c r="D152" s="1902"/>
      <c r="E152" s="1902"/>
      <c r="F152" s="1902"/>
      <c r="G152" s="1902"/>
      <c r="H152" s="1902"/>
      <c r="I152" s="1902"/>
      <c r="J152" s="1902"/>
      <c r="K152" s="2007"/>
      <c r="L152" s="2007"/>
      <c r="M152" s="152"/>
      <c r="N152" s="2"/>
      <c r="O152" s="2"/>
      <c r="P152" s="2"/>
      <c r="Q152" s="2"/>
      <c r="R152" s="2"/>
      <c r="S152" s="152"/>
    </row>
    <row r="153" spans="1:19" ht="24" customHeight="1" x14ac:dyDescent="0.2">
      <c r="A153" s="157" t="s">
        <v>300</v>
      </c>
      <c r="B153" s="1902"/>
      <c r="C153" s="1902"/>
      <c r="D153" s="1902"/>
      <c r="E153" s="1902"/>
      <c r="F153" s="1902"/>
      <c r="G153" s="1902"/>
      <c r="H153" s="1902"/>
      <c r="I153" s="1902"/>
      <c r="J153" s="1902"/>
      <c r="K153" s="2007"/>
      <c r="L153" s="2007"/>
      <c r="M153" s="152"/>
      <c r="N153" s="2"/>
      <c r="O153" s="2"/>
      <c r="P153" s="2"/>
      <c r="Q153" s="2"/>
      <c r="R153" s="2"/>
      <c r="S153" s="152"/>
    </row>
    <row r="154" spans="1:19" ht="24" customHeight="1" thickBot="1" x14ac:dyDescent="0.25">
      <c r="A154" s="157" t="s">
        <v>300</v>
      </c>
      <c r="B154" s="1902"/>
      <c r="C154" s="1902"/>
      <c r="D154" s="1902"/>
      <c r="E154" s="1902"/>
      <c r="F154" s="1902"/>
      <c r="G154" s="1902"/>
      <c r="H154" s="1902"/>
      <c r="I154" s="1902"/>
      <c r="J154" s="1902"/>
      <c r="K154" s="2007"/>
      <c r="L154" s="2007"/>
      <c r="M154" s="152"/>
      <c r="N154" s="2"/>
      <c r="O154" s="2"/>
      <c r="P154" s="2"/>
      <c r="Q154" s="2"/>
      <c r="R154" s="2"/>
      <c r="S154" s="152"/>
    </row>
    <row r="155" spans="1:19" ht="39.950000000000003" customHeight="1" thickBot="1" x14ac:dyDescent="0.25">
      <c r="A155" s="157" t="s">
        <v>300</v>
      </c>
      <c r="B155" s="152"/>
      <c r="C155" s="157"/>
      <c r="D155" s="157"/>
      <c r="E155" s="157"/>
      <c r="F155" s="157"/>
      <c r="G155" s="157"/>
      <c r="H155" s="157"/>
      <c r="I155" s="157"/>
      <c r="J155" s="157"/>
      <c r="K155" s="157"/>
      <c r="L155" s="157"/>
      <c r="M155" s="152"/>
      <c r="N155" s="2003" t="s">
        <v>583</v>
      </c>
      <c r="O155" s="2004"/>
      <c r="P155" s="2004"/>
      <c r="Q155" s="2004"/>
      <c r="R155" s="2005"/>
      <c r="S155" s="152"/>
    </row>
    <row r="156" spans="1:19" ht="60" customHeight="1" thickBot="1" x14ac:dyDescent="0.25">
      <c r="A156" s="157" t="s">
        <v>300</v>
      </c>
      <c r="B156" s="983" t="s">
        <v>577</v>
      </c>
      <c r="C156" s="1961" t="s">
        <v>210</v>
      </c>
      <c r="D156" s="1962"/>
      <c r="E156" s="2030" t="s">
        <v>75</v>
      </c>
      <c r="F156" s="2033"/>
      <c r="G156" s="2038" t="s">
        <v>211</v>
      </c>
      <c r="H156" s="2039"/>
      <c r="I156" s="2039"/>
      <c r="J156" s="2040"/>
      <c r="K156" s="2037" t="s">
        <v>780</v>
      </c>
      <c r="L156" s="2037"/>
      <c r="M156" s="152"/>
      <c r="N156" s="1961" t="s">
        <v>210</v>
      </c>
      <c r="O156" s="1962"/>
      <c r="P156" s="2030" t="s">
        <v>75</v>
      </c>
      <c r="Q156" s="1962"/>
      <c r="R156" s="985" t="s">
        <v>211</v>
      </c>
      <c r="S156" s="152"/>
    </row>
    <row r="157" spans="1:19" ht="60" customHeight="1" thickBot="1" x14ac:dyDescent="0.25">
      <c r="A157" s="157" t="s">
        <v>300</v>
      </c>
      <c r="B157" s="983" t="s">
        <v>578</v>
      </c>
      <c r="C157" s="980" t="s">
        <v>575</v>
      </c>
      <c r="D157" s="979" t="s">
        <v>576</v>
      </c>
      <c r="E157" s="980" t="s">
        <v>575</v>
      </c>
      <c r="F157" s="1348" t="s">
        <v>576</v>
      </c>
      <c r="G157" s="2045" t="s">
        <v>575</v>
      </c>
      <c r="H157" s="2046"/>
      <c r="I157" s="2041" t="s">
        <v>576</v>
      </c>
      <c r="J157" s="2042"/>
      <c r="K157" s="2037"/>
      <c r="L157" s="2037"/>
      <c r="M157" s="152"/>
      <c r="N157" s="2031">
        <f>[1]Rotty!$D$6</f>
        <v>40</v>
      </c>
      <c r="O157" s="2032"/>
      <c r="P157" s="2031">
        <f>[1]Rotty!$D$8</f>
        <v>40</v>
      </c>
      <c r="Q157" s="2032"/>
      <c r="R157" s="986">
        <f>[1]Rotty!$D$10</f>
        <v>85</v>
      </c>
      <c r="S157" s="152"/>
    </row>
    <row r="158" spans="1:19" s="1" customFormat="1" ht="27.95" customHeight="1" x14ac:dyDescent="0.3">
      <c r="A158" s="157" t="s">
        <v>300</v>
      </c>
      <c r="B158" s="1844" t="s">
        <v>495</v>
      </c>
      <c r="C158" s="1854"/>
      <c r="D158" s="1855"/>
      <c r="E158" s="1855"/>
      <c r="F158" s="1856"/>
      <c r="G158" s="2047">
        <f>G186+G189+H189</f>
        <v>0</v>
      </c>
      <c r="H158" s="2048"/>
      <c r="I158" s="2043">
        <f>H186</f>
        <v>0</v>
      </c>
      <c r="J158" s="2044"/>
      <c r="K158" s="2037"/>
      <c r="L158" s="2037"/>
      <c r="M158" s="157"/>
      <c r="O158" s="26"/>
      <c r="S158" s="152"/>
    </row>
    <row r="159" spans="1:19" s="1" customFormat="1" ht="30" customHeight="1" thickBot="1" x14ac:dyDescent="0.25">
      <c r="A159" s="157" t="s">
        <v>300</v>
      </c>
      <c r="B159" s="1845"/>
      <c r="C159" s="1857"/>
      <c r="D159" s="1858"/>
      <c r="E159" s="1858"/>
      <c r="F159" s="1859"/>
      <c r="G159" s="2049"/>
      <c r="H159" s="2050"/>
      <c r="I159" s="2051"/>
      <c r="J159" s="2052"/>
      <c r="K159" s="2037"/>
      <c r="L159" s="2037"/>
      <c r="M159" s="157"/>
      <c r="O159" s="26"/>
      <c r="S159" s="152"/>
    </row>
    <row r="160" spans="1:19" s="1" customFormat="1" ht="24" customHeight="1" x14ac:dyDescent="0.3">
      <c r="A160" s="157" t="s">
        <v>300</v>
      </c>
      <c r="B160" s="1343" t="str">
        <f>B62</f>
        <v>B'onion</v>
      </c>
      <c r="C160" s="1867"/>
      <c r="D160" s="1868"/>
      <c r="E160" s="1868"/>
      <c r="F160" s="1869"/>
      <c r="G160" s="2053">
        <f>'Recipe Per Item'!Q6*'Curry Sheet '!G158</f>
        <v>0</v>
      </c>
      <c r="H160" s="2054"/>
      <c r="I160" s="2055">
        <f>'Recipe Per Item'!Q6*'Curry Sheet '!I158</f>
        <v>0</v>
      </c>
      <c r="J160" s="2056"/>
      <c r="K160" s="2037"/>
      <c r="L160" s="2037"/>
      <c r="M160" s="157"/>
      <c r="O160" s="26"/>
      <c r="S160" s="152"/>
    </row>
    <row r="161" spans="1:19" s="1" customFormat="1" ht="24" customHeight="1" x14ac:dyDescent="0.3">
      <c r="A161" s="157" t="s">
        <v>300</v>
      </c>
      <c r="B161" s="1346" t="str">
        <f>B63</f>
        <v>Turmeric Powder</v>
      </c>
      <c r="C161" s="1870"/>
      <c r="D161" s="1871"/>
      <c r="E161" s="1871"/>
      <c r="F161" s="1872"/>
      <c r="G161" s="1873">
        <f>'Recipe Per Item'!Q7*'Curry Sheet '!G158</f>
        <v>0</v>
      </c>
      <c r="H161" s="1874"/>
      <c r="I161" s="1875">
        <f>'Recipe Per Item'!Q7*'Curry Sheet '!I158</f>
        <v>0</v>
      </c>
      <c r="J161" s="1876"/>
      <c r="K161" s="2037"/>
      <c r="L161" s="2037"/>
      <c r="M161" s="157"/>
      <c r="O161" s="26"/>
      <c r="S161" s="152"/>
    </row>
    <row r="162" spans="1:19" s="1" customFormat="1" ht="24" customHeight="1" x14ac:dyDescent="0.3">
      <c r="A162" s="157" t="s">
        <v>300</v>
      </c>
      <c r="B162" s="1344" t="str">
        <f>B64</f>
        <v>Potatos</v>
      </c>
      <c r="C162" s="1870"/>
      <c r="D162" s="1871"/>
      <c r="E162" s="1871"/>
      <c r="F162" s="1872"/>
      <c r="G162" s="1870">
        <f>'Recipe Per Item'!Q8*'Curry Sheet '!G158</f>
        <v>0</v>
      </c>
      <c r="H162" s="1871"/>
      <c r="I162" s="1877">
        <f>'Recipe Per Item'!Q8*'Curry Sheet '!I158</f>
        <v>0</v>
      </c>
      <c r="J162" s="1872"/>
      <c r="K162" s="2037"/>
      <c r="L162" s="2037"/>
      <c r="M162" s="157"/>
      <c r="O162" s="26"/>
      <c r="S162" s="152"/>
    </row>
    <row r="163" spans="1:19" s="1" customFormat="1" ht="24" customHeight="1" x14ac:dyDescent="0.3">
      <c r="A163" s="157" t="s">
        <v>300</v>
      </c>
      <c r="B163" s="1347" t="str">
        <f>B65</f>
        <v>Chillie Pieces</v>
      </c>
      <c r="C163" s="1870"/>
      <c r="D163" s="1871"/>
      <c r="E163" s="1871"/>
      <c r="F163" s="1872"/>
      <c r="G163" s="1873">
        <f>'Recipe Per Item'!Q9*'Curry Sheet '!G158</f>
        <v>0</v>
      </c>
      <c r="H163" s="1874"/>
      <c r="I163" s="1875">
        <f>'Recipe Per Item'!Q9*'Curry Sheet '!I158</f>
        <v>0</v>
      </c>
      <c r="J163" s="1876"/>
      <c r="K163" s="2037"/>
      <c r="L163" s="2037"/>
      <c r="M163" s="157"/>
      <c r="O163" s="26"/>
      <c r="S163" s="152"/>
    </row>
    <row r="164" spans="1:19" s="1" customFormat="1" ht="24" customHeight="1" x14ac:dyDescent="0.3">
      <c r="A164" s="157" t="s">
        <v>300</v>
      </c>
      <c r="B164" s="1344" t="str">
        <f>B70</f>
        <v>Chicken</v>
      </c>
      <c r="C164" s="1870"/>
      <c r="D164" s="1871"/>
      <c r="E164" s="1871"/>
      <c r="F164" s="1872"/>
      <c r="G164" s="1870">
        <f>'Recipe Per Item'!Q14*'Curry Sheet '!G158</f>
        <v>0</v>
      </c>
      <c r="H164" s="1871"/>
      <c r="I164" s="1877">
        <f>'Recipe Per Item'!Q14*'Curry Sheet '!I158</f>
        <v>0</v>
      </c>
      <c r="J164" s="1872"/>
      <c r="K164" s="2037"/>
      <c r="L164" s="2037"/>
      <c r="M164" s="157"/>
      <c r="O164" s="26"/>
      <c r="S164" s="152"/>
    </row>
    <row r="165" spans="1:19" s="1" customFormat="1" ht="24" customHeight="1" x14ac:dyDescent="0.3">
      <c r="A165" s="157" t="s">
        <v>300</v>
      </c>
      <c r="B165" s="1347" t="str">
        <f>B82</f>
        <v>Garlic</v>
      </c>
      <c r="C165" s="1870"/>
      <c r="D165" s="1871"/>
      <c r="E165" s="1871"/>
      <c r="F165" s="1872"/>
      <c r="G165" s="1873">
        <f>'Recipe Per Item'!Q26*'Curry Sheet '!G158</f>
        <v>0</v>
      </c>
      <c r="H165" s="1874"/>
      <c r="I165" s="1875">
        <f>'Recipe Per Item'!Q26*'Curry Sheet '!I158</f>
        <v>0</v>
      </c>
      <c r="J165" s="1876"/>
      <c r="K165" s="2037"/>
      <c r="L165" s="2037"/>
      <c r="M165" s="157"/>
      <c r="O165" s="26"/>
      <c r="S165" s="152"/>
    </row>
    <row r="166" spans="1:19" s="1" customFormat="1" ht="24" customHeight="1" x14ac:dyDescent="0.3">
      <c r="A166" s="157" t="s">
        <v>300</v>
      </c>
      <c r="B166" s="1344" t="str">
        <f>B83</f>
        <v>Ginger</v>
      </c>
      <c r="C166" s="1870"/>
      <c r="D166" s="1871"/>
      <c r="E166" s="1871"/>
      <c r="F166" s="1872"/>
      <c r="G166" s="1870">
        <f>'Recipe Per Item'!Q27*'Curry Sheet '!G158</f>
        <v>0</v>
      </c>
      <c r="H166" s="1871"/>
      <c r="I166" s="1877">
        <f>'Recipe Per Item'!Q27*'Curry Sheet '!I158</f>
        <v>0</v>
      </c>
      <c r="J166" s="1872"/>
      <c r="K166" s="2037"/>
      <c r="L166" s="2037"/>
      <c r="M166" s="157"/>
      <c r="O166" s="26"/>
      <c r="S166" s="152"/>
    </row>
    <row r="167" spans="1:19" s="1" customFormat="1" ht="24" customHeight="1" x14ac:dyDescent="0.3">
      <c r="A167" s="157" t="s">
        <v>300</v>
      </c>
      <c r="B167" s="1347" t="str">
        <f>B85</f>
        <v>Capsicum</v>
      </c>
      <c r="C167" s="1870"/>
      <c r="D167" s="1871"/>
      <c r="E167" s="1871"/>
      <c r="F167" s="1872"/>
      <c r="G167" s="1873">
        <f>'Recipe Per Item'!Q29*'Curry Sheet '!G158</f>
        <v>0</v>
      </c>
      <c r="H167" s="1874"/>
      <c r="I167" s="1875">
        <f>'Recipe Per Item'!Q29*'Curry Sheet '!I158</f>
        <v>0</v>
      </c>
      <c r="J167" s="1876"/>
      <c r="K167" s="2037"/>
      <c r="L167" s="2037"/>
      <c r="M167" s="157"/>
      <c r="O167" s="26"/>
      <c r="S167" s="152"/>
    </row>
    <row r="168" spans="1:19" s="1" customFormat="1" ht="24" customHeight="1" x14ac:dyDescent="0.3">
      <c r="A168" s="157" t="s">
        <v>300</v>
      </c>
      <c r="B168" s="1344" t="str">
        <f>B90</f>
        <v>Rumpe</v>
      </c>
      <c r="C168" s="1870"/>
      <c r="D168" s="1871"/>
      <c r="E168" s="1871"/>
      <c r="F168" s="1872"/>
      <c r="G168" s="1870">
        <f>'Recipe Per Item'!Q34*'Curry Sheet '!G158</f>
        <v>0</v>
      </c>
      <c r="H168" s="1871"/>
      <c r="I168" s="1877">
        <f>'Recipe Per Item'!Q34*'Curry Sheet '!I158</f>
        <v>0</v>
      </c>
      <c r="J168" s="1872"/>
      <c r="K168" s="2037"/>
      <c r="L168" s="2037"/>
      <c r="M168" s="157"/>
      <c r="O168" s="26"/>
      <c r="S168" s="152"/>
    </row>
    <row r="169" spans="1:19" s="1" customFormat="1" ht="24" customHeight="1" x14ac:dyDescent="0.3">
      <c r="A169" s="157" t="s">
        <v>300</v>
      </c>
      <c r="B169" s="1347" t="str">
        <f>B91</f>
        <v>Curry Leaves</v>
      </c>
      <c r="C169" s="1870"/>
      <c r="D169" s="1871"/>
      <c r="E169" s="1871"/>
      <c r="F169" s="1872"/>
      <c r="G169" s="1873">
        <f>'Recipe Per Item'!Q35*'Curry Sheet '!G158</f>
        <v>0</v>
      </c>
      <c r="H169" s="1874"/>
      <c r="I169" s="1875">
        <f>'Recipe Per Item'!Q35*'Curry Sheet '!I158</f>
        <v>0</v>
      </c>
      <c r="J169" s="1876"/>
      <c r="K169" s="2037"/>
      <c r="L169" s="2037"/>
      <c r="M169" s="157"/>
      <c r="O169" s="26"/>
      <c r="S169" s="152"/>
    </row>
    <row r="170" spans="1:19" s="1" customFormat="1" ht="24" customHeight="1" x14ac:dyDescent="0.3">
      <c r="A170" s="157" t="s">
        <v>300</v>
      </c>
      <c r="B170" s="1344" t="str">
        <f>B97</f>
        <v>Soya Sauce</v>
      </c>
      <c r="C170" s="1870"/>
      <c r="D170" s="1871"/>
      <c r="E170" s="1871"/>
      <c r="F170" s="1872"/>
      <c r="G170" s="1870">
        <f>'Recipe Per Item'!Q41*'Curry Sheet '!G158</f>
        <v>0</v>
      </c>
      <c r="H170" s="1871"/>
      <c r="I170" s="1877">
        <f>'Recipe Per Item'!Q41*'Curry Sheet '!I158</f>
        <v>0</v>
      </c>
      <c r="J170" s="1872"/>
      <c r="K170" s="2037"/>
      <c r="L170" s="2037"/>
      <c r="M170" s="157"/>
      <c r="O170" s="26"/>
      <c r="S170" s="152"/>
    </row>
    <row r="171" spans="1:19" s="1" customFormat="1" ht="24" customHeight="1" x14ac:dyDescent="0.3">
      <c r="A171" s="157" t="s">
        <v>300</v>
      </c>
      <c r="B171" s="1347" t="str">
        <f>B98</f>
        <v>Tomato Sauce</v>
      </c>
      <c r="C171" s="1870"/>
      <c r="D171" s="1871"/>
      <c r="E171" s="1871"/>
      <c r="F171" s="1872"/>
      <c r="G171" s="1873">
        <f>'Recipe Per Item'!Q42*'Curry Sheet '!G158</f>
        <v>0</v>
      </c>
      <c r="H171" s="1874"/>
      <c r="I171" s="1875">
        <f>'Recipe Per Item'!Q42*'Curry Sheet '!I158</f>
        <v>0</v>
      </c>
      <c r="J171" s="1876"/>
      <c r="K171" s="2037"/>
      <c r="L171" s="2037"/>
      <c r="M171" s="157"/>
      <c r="O171" s="26"/>
      <c r="S171" s="152"/>
    </row>
    <row r="172" spans="1:19" s="1" customFormat="1" ht="24" customHeight="1" x14ac:dyDescent="0.3">
      <c r="A172" s="157"/>
      <c r="B172" s="1344"/>
      <c r="C172" s="1870"/>
      <c r="D172" s="1871"/>
      <c r="E172" s="1871"/>
      <c r="F172" s="1872"/>
      <c r="G172" s="1870"/>
      <c r="H172" s="1871"/>
      <c r="I172" s="1877"/>
      <c r="J172" s="1872"/>
      <c r="K172" s="2037"/>
      <c r="L172" s="2037"/>
      <c r="M172" s="157"/>
      <c r="O172" s="26"/>
      <c r="S172" s="152"/>
    </row>
    <row r="173" spans="1:19" s="1" customFormat="1" ht="24" customHeight="1" x14ac:dyDescent="0.3">
      <c r="A173" s="157"/>
      <c r="B173" s="1344"/>
      <c r="C173" s="1870"/>
      <c r="D173" s="1871"/>
      <c r="E173" s="1871"/>
      <c r="F173" s="1872"/>
      <c r="G173" s="1870"/>
      <c r="H173" s="1871"/>
      <c r="I173" s="1877"/>
      <c r="J173" s="1872"/>
      <c r="K173" s="2037"/>
      <c r="L173" s="2037"/>
      <c r="M173" s="157"/>
      <c r="O173" s="26"/>
      <c r="S173" s="152"/>
    </row>
    <row r="174" spans="1:19" s="1" customFormat="1" ht="24" customHeight="1" x14ac:dyDescent="0.3">
      <c r="A174" s="157"/>
      <c r="B174" s="1344"/>
      <c r="C174" s="1870"/>
      <c r="D174" s="1871"/>
      <c r="E174" s="1871"/>
      <c r="F174" s="1872"/>
      <c r="G174" s="1870"/>
      <c r="H174" s="1871"/>
      <c r="I174" s="1877"/>
      <c r="J174" s="1872"/>
      <c r="K174" s="2037"/>
      <c r="L174" s="2037"/>
      <c r="M174" s="157"/>
      <c r="O174" s="26"/>
      <c r="S174" s="152"/>
    </row>
    <row r="175" spans="1:19" s="1" customFormat="1" ht="24" customHeight="1" x14ac:dyDescent="0.3">
      <c r="A175" s="157"/>
      <c r="B175" s="1344"/>
      <c r="C175" s="1870"/>
      <c r="D175" s="1871"/>
      <c r="E175" s="1871"/>
      <c r="F175" s="1872"/>
      <c r="G175" s="1870"/>
      <c r="H175" s="1871"/>
      <c r="I175" s="1877"/>
      <c r="J175" s="1872"/>
      <c r="K175" s="2037"/>
      <c r="L175" s="2037"/>
      <c r="M175" s="157"/>
      <c r="O175" s="26"/>
      <c r="S175" s="152"/>
    </row>
    <row r="176" spans="1:19" s="1" customFormat="1" ht="24" customHeight="1" x14ac:dyDescent="0.3">
      <c r="A176" s="157"/>
      <c r="B176" s="1344"/>
      <c r="C176" s="1870"/>
      <c r="D176" s="1871"/>
      <c r="E176" s="1871"/>
      <c r="F176" s="1872"/>
      <c r="G176" s="1870"/>
      <c r="H176" s="1871"/>
      <c r="I176" s="1877"/>
      <c r="J176" s="1872"/>
      <c r="K176" s="2037"/>
      <c r="L176" s="2037"/>
      <c r="M176" s="157"/>
      <c r="O176" s="26"/>
      <c r="S176" s="152"/>
    </row>
    <row r="177" spans="1:19" s="1" customFormat="1" ht="24" customHeight="1" thickBot="1" x14ac:dyDescent="0.35">
      <c r="A177" s="157"/>
      <c r="B177" s="1345"/>
      <c r="C177" s="1870"/>
      <c r="D177" s="1871"/>
      <c r="E177" s="1871"/>
      <c r="F177" s="1872"/>
      <c r="G177" s="1860"/>
      <c r="H177" s="1861"/>
      <c r="I177" s="1862"/>
      <c r="J177" s="1863"/>
      <c r="K177" s="2037"/>
      <c r="L177" s="2037"/>
      <c r="M177" s="157"/>
      <c r="O177" s="26"/>
      <c r="S177" s="152"/>
    </row>
    <row r="178" spans="1:19" ht="60" customHeight="1" thickBot="1" x14ac:dyDescent="0.25">
      <c r="A178" s="157" t="s">
        <v>300</v>
      </c>
      <c r="B178" s="983" t="s">
        <v>577</v>
      </c>
      <c r="C178" s="1961" t="s">
        <v>210</v>
      </c>
      <c r="D178" s="1962"/>
      <c r="E178" s="2030" t="s">
        <v>75</v>
      </c>
      <c r="F178" s="2033"/>
      <c r="G178" s="1864" t="s">
        <v>211</v>
      </c>
      <c r="H178" s="1865"/>
      <c r="I178" s="1865"/>
      <c r="J178" s="1866"/>
      <c r="K178" s="2037"/>
      <c r="L178" s="2037"/>
      <c r="M178" s="152"/>
      <c r="N178" s="2"/>
      <c r="O178" s="2"/>
      <c r="P178" s="2"/>
      <c r="Q178" s="2"/>
      <c r="R178" s="2"/>
      <c r="S178" s="152"/>
    </row>
    <row r="179" spans="1:19" ht="27.95" customHeight="1" x14ac:dyDescent="0.2">
      <c r="A179" s="157" t="s">
        <v>300</v>
      </c>
      <c r="B179" s="1844" t="s">
        <v>495</v>
      </c>
      <c r="C179" s="1350">
        <f>((C186+C189)*N157+(D189/2)*N157)</f>
        <v>0</v>
      </c>
      <c r="D179" s="1351">
        <f>D186*N157</f>
        <v>0</v>
      </c>
      <c r="E179" s="1350">
        <f>((E186+E189)*P157+(F189/2)*P157)</f>
        <v>0</v>
      </c>
      <c r="F179" s="1352">
        <f>F186*P157</f>
        <v>0</v>
      </c>
      <c r="G179" s="1846">
        <f>((G186+G189)*R157+(H189/2)*R157)</f>
        <v>0</v>
      </c>
      <c r="H179" s="1847"/>
      <c r="I179" s="1848">
        <f>H186*R157</f>
        <v>0</v>
      </c>
      <c r="J179" s="1849"/>
      <c r="K179" s="2037"/>
      <c r="L179" s="2037"/>
      <c r="M179" s="152"/>
      <c r="N179" s="2"/>
      <c r="O179" s="2"/>
      <c r="P179" s="2"/>
      <c r="Q179" s="2"/>
      <c r="R179" s="2"/>
      <c r="S179" s="152"/>
    </row>
    <row r="180" spans="1:19" s="1" customFormat="1" ht="27.95" customHeight="1" thickBot="1" x14ac:dyDescent="0.25">
      <c r="A180" s="157" t="s">
        <v>300</v>
      </c>
      <c r="B180" s="1845"/>
      <c r="C180" s="981"/>
      <c r="D180" s="982"/>
      <c r="E180" s="981"/>
      <c r="F180" s="1342"/>
      <c r="G180" s="1850"/>
      <c r="H180" s="1851"/>
      <c r="I180" s="1852"/>
      <c r="J180" s="1853"/>
      <c r="K180" s="2037"/>
      <c r="L180" s="2037"/>
      <c r="M180" s="157"/>
      <c r="O180" s="26"/>
      <c r="S180" s="152"/>
    </row>
    <row r="181" spans="1:19" s="1" customFormat="1" ht="30" customHeight="1" x14ac:dyDescent="0.2">
      <c r="A181" s="157" t="s">
        <v>300</v>
      </c>
      <c r="B181" s="1349"/>
      <c r="C181" s="984"/>
      <c r="D181" s="984"/>
      <c r="E181" s="984"/>
      <c r="F181" s="984"/>
      <c r="G181" s="984"/>
      <c r="H181" s="984"/>
      <c r="I181" s="988"/>
      <c r="J181" s="988"/>
      <c r="K181" s="2037"/>
      <c r="L181" s="2037"/>
      <c r="M181" s="157"/>
      <c r="O181" s="26"/>
      <c r="S181" s="152"/>
    </row>
    <row r="182" spans="1:19" ht="15" customHeight="1" thickBot="1" x14ac:dyDescent="0.25">
      <c r="A182" s="157"/>
      <c r="B182" s="157"/>
      <c r="C182" s="157"/>
      <c r="D182" s="157"/>
      <c r="E182" s="157"/>
      <c r="F182" s="157"/>
      <c r="G182" s="157"/>
      <c r="H182" s="157"/>
      <c r="I182" s="157"/>
      <c r="J182" s="157"/>
      <c r="K182" s="157"/>
      <c r="L182" s="157"/>
      <c r="M182" s="157"/>
      <c r="N182" s="2"/>
      <c r="O182" s="2"/>
      <c r="P182" s="2"/>
      <c r="Q182" s="2"/>
      <c r="R182" s="2"/>
      <c r="S182" s="152"/>
    </row>
    <row r="183" spans="1:19" ht="80.099999999999994" customHeight="1" thickBot="1" x14ac:dyDescent="0.25">
      <c r="A183" s="157"/>
      <c r="B183" s="2034" t="s">
        <v>584</v>
      </c>
      <c r="C183" s="2035"/>
      <c r="D183" s="2035"/>
      <c r="E183" s="2035"/>
      <c r="F183" s="2035"/>
      <c r="G183" s="2035"/>
      <c r="H183" s="2035"/>
      <c r="I183" s="2035"/>
      <c r="J183" s="2035"/>
      <c r="K183" s="2035"/>
      <c r="L183" s="2036"/>
      <c r="M183" s="157"/>
      <c r="N183" s="2"/>
      <c r="O183" s="2"/>
      <c r="P183" s="2"/>
      <c r="Q183" s="2"/>
      <c r="R183" s="2"/>
      <c r="S183" s="157"/>
    </row>
    <row r="184" spans="1:19" ht="60" customHeight="1" thickBot="1" x14ac:dyDescent="0.25">
      <c r="A184" s="157"/>
      <c r="B184" s="992" t="s">
        <v>577</v>
      </c>
      <c r="C184" s="1864" t="s">
        <v>210</v>
      </c>
      <c r="D184" s="1903"/>
      <c r="E184" s="1865" t="s">
        <v>75</v>
      </c>
      <c r="F184" s="1903"/>
      <c r="G184" s="1864" t="s">
        <v>211</v>
      </c>
      <c r="H184" s="1903"/>
      <c r="I184" s="987"/>
      <c r="J184" s="988"/>
      <c r="K184" s="988"/>
      <c r="L184" s="988"/>
      <c r="M184" s="152"/>
      <c r="N184" s="2"/>
      <c r="O184" s="2"/>
      <c r="P184" s="2"/>
      <c r="Q184" s="2"/>
      <c r="R184" s="2"/>
      <c r="S184" s="157"/>
    </row>
    <row r="185" spans="1:19" ht="60" customHeight="1" thickBot="1" x14ac:dyDescent="0.25">
      <c r="A185" s="157"/>
      <c r="B185" s="983" t="s">
        <v>578</v>
      </c>
      <c r="C185" s="980" t="s">
        <v>575</v>
      </c>
      <c r="D185" s="979" t="s">
        <v>576</v>
      </c>
      <c r="E185" s="980" t="s">
        <v>575</v>
      </c>
      <c r="F185" s="979" t="s">
        <v>576</v>
      </c>
      <c r="G185" s="980" t="s">
        <v>575</v>
      </c>
      <c r="H185" s="979" t="s">
        <v>576</v>
      </c>
      <c r="I185" s="988"/>
      <c r="J185" s="988"/>
      <c r="K185" s="988"/>
      <c r="L185" s="988"/>
      <c r="M185" s="152"/>
      <c r="N185" s="2"/>
      <c r="O185" s="2"/>
      <c r="P185" s="2"/>
      <c r="Q185" s="2"/>
      <c r="R185" s="2"/>
      <c r="S185" s="152"/>
    </row>
    <row r="186" spans="1:19" s="1" customFormat="1" ht="27.95" customHeight="1" thickBot="1" x14ac:dyDescent="0.25">
      <c r="A186" s="157"/>
      <c r="B186" s="989"/>
      <c r="C186" s="990"/>
      <c r="D186" s="991"/>
      <c r="E186" s="990"/>
      <c r="F186" s="991"/>
      <c r="G186" s="990"/>
      <c r="H186" s="991"/>
      <c r="I186" s="988"/>
      <c r="J186" s="988"/>
      <c r="K186" s="988"/>
      <c r="L186" s="988"/>
      <c r="M186" s="157"/>
      <c r="O186" s="26"/>
      <c r="S186" s="152"/>
    </row>
    <row r="187" spans="1:19" ht="60" customHeight="1" thickBot="1" x14ac:dyDescent="0.25">
      <c r="A187" s="157"/>
      <c r="B187" s="983" t="s">
        <v>577</v>
      </c>
      <c r="C187" s="1961" t="s">
        <v>210</v>
      </c>
      <c r="D187" s="1962"/>
      <c r="E187" s="2030" t="s">
        <v>75</v>
      </c>
      <c r="F187" s="1962"/>
      <c r="G187" s="1961" t="s">
        <v>211</v>
      </c>
      <c r="H187" s="1962"/>
      <c r="I187" s="987"/>
      <c r="J187" s="988"/>
      <c r="K187" s="988"/>
      <c r="L187" s="988"/>
      <c r="M187" s="152"/>
      <c r="N187" s="2"/>
      <c r="O187" s="2"/>
      <c r="P187" s="2"/>
      <c r="Q187" s="2"/>
      <c r="R187" s="2"/>
      <c r="S187" s="152"/>
    </row>
    <row r="188" spans="1:19" ht="60" customHeight="1" thickBot="1" x14ac:dyDescent="0.25">
      <c r="A188" s="157"/>
      <c r="B188" s="983" t="s">
        <v>418</v>
      </c>
      <c r="C188" s="980" t="s">
        <v>509</v>
      </c>
      <c r="D188" s="979" t="s">
        <v>510</v>
      </c>
      <c r="E188" s="980" t="s">
        <v>509</v>
      </c>
      <c r="F188" s="979" t="s">
        <v>510</v>
      </c>
      <c r="G188" s="980" t="s">
        <v>509</v>
      </c>
      <c r="H188" s="979" t="s">
        <v>510</v>
      </c>
      <c r="I188" s="988"/>
      <c r="J188" s="988"/>
      <c r="K188" s="988"/>
      <c r="L188" s="988"/>
      <c r="M188" s="152"/>
      <c r="N188" s="2"/>
      <c r="O188" s="2"/>
      <c r="P188" s="2"/>
      <c r="Q188" s="2"/>
      <c r="R188" s="2"/>
      <c r="S188" s="152"/>
    </row>
    <row r="189" spans="1:19" s="1" customFormat="1" ht="27.95" customHeight="1" thickBot="1" x14ac:dyDescent="0.25">
      <c r="A189" s="157"/>
      <c r="B189" s="989"/>
      <c r="C189" s="990"/>
      <c r="D189" s="991"/>
      <c r="E189" s="990"/>
      <c r="F189" s="991"/>
      <c r="G189" s="990"/>
      <c r="H189" s="991"/>
      <c r="I189" s="988"/>
      <c r="J189" s="988"/>
      <c r="K189" s="988"/>
      <c r="L189" s="988"/>
      <c r="M189" s="157"/>
      <c r="O189" s="26"/>
      <c r="S189" s="152"/>
    </row>
    <row r="190" spans="1:19" ht="15" customHeight="1" thickBot="1" x14ac:dyDescent="0.25">
      <c r="A190" s="157"/>
      <c r="B190" s="157"/>
      <c r="C190" s="157"/>
      <c r="D190" s="157"/>
      <c r="E190" s="157"/>
      <c r="F190" s="157"/>
      <c r="G190" s="157"/>
      <c r="H190" s="157"/>
      <c r="I190" s="157"/>
      <c r="J190" s="157"/>
      <c r="K190" s="157"/>
      <c r="L190" s="157"/>
      <c r="M190" s="157"/>
      <c r="N190" s="157"/>
      <c r="O190" s="157"/>
      <c r="P190" s="157"/>
      <c r="Q190" s="157"/>
      <c r="R190" s="157"/>
      <c r="S190" s="157"/>
    </row>
    <row r="191" spans="1:19" ht="20.100000000000001" customHeight="1" x14ac:dyDescent="0.2">
      <c r="A191" s="157" t="s">
        <v>300</v>
      </c>
      <c r="B191" s="1910">
        <f ca="1">B2</f>
        <v>46123</v>
      </c>
      <c r="C191" s="1899" t="str">
        <f>'Recipe Per Item'!C51</f>
        <v>Honey Sausage Bun</v>
      </c>
      <c r="D191" s="1913" t="str">
        <f>'Recipe Per Item'!D51</f>
        <v>Cheese Chicken Curry Bun</v>
      </c>
      <c r="E191" s="1899" t="str">
        <f>'Recipe Per Item'!E51</f>
        <v>Chicken Bun</v>
      </c>
      <c r="F191" s="1899" t="str">
        <f>'Recipe Per Item'!F51</f>
        <v>Prawn Bun</v>
      </c>
      <c r="G191" s="1899" t="str">
        <f>'Recipe Per Item'!G51</f>
        <v>Omelette Bun</v>
      </c>
      <c r="H191" s="1899" t="str">
        <f>'Recipe Per Item'!H51</f>
        <v>Egg Burger</v>
      </c>
      <c r="I191" s="1899" t="str">
        <f>'Recipe Per Item'!I51</f>
        <v>Cuttle fish Bun</v>
      </c>
      <c r="J191" s="1899" t="str">
        <f>'Recipe Per Item'!J51</f>
        <v>Bread Toast</v>
      </c>
      <c r="K191" s="1899"/>
      <c r="L191" s="1899"/>
      <c r="M191" s="1899"/>
      <c r="N191" s="1899"/>
      <c r="O191" s="1899"/>
      <c r="P191" s="1899"/>
      <c r="Q191" s="1904"/>
      <c r="R191" s="1908" t="s">
        <v>63</v>
      </c>
      <c r="S191" s="152"/>
    </row>
    <row r="192" spans="1:19" ht="20.100000000000001" customHeight="1" x14ac:dyDescent="0.2">
      <c r="A192" s="157" t="s">
        <v>300</v>
      </c>
      <c r="B192" s="1911"/>
      <c r="C192" s="1900"/>
      <c r="D192" s="1914"/>
      <c r="E192" s="1900"/>
      <c r="F192" s="1900"/>
      <c r="G192" s="1900"/>
      <c r="H192" s="1900"/>
      <c r="I192" s="1900"/>
      <c r="J192" s="1900"/>
      <c r="K192" s="1900"/>
      <c r="L192" s="1900"/>
      <c r="M192" s="1900"/>
      <c r="N192" s="1900"/>
      <c r="O192" s="1900"/>
      <c r="P192" s="1900"/>
      <c r="Q192" s="1905"/>
      <c r="R192" s="1909"/>
      <c r="S192" s="152"/>
    </row>
    <row r="193" spans="1:19" ht="20.100000000000001" customHeight="1" thickBot="1" x14ac:dyDescent="0.25">
      <c r="A193" s="157" t="s">
        <v>300</v>
      </c>
      <c r="B193" s="1912"/>
      <c r="C193" s="1901"/>
      <c r="D193" s="1915"/>
      <c r="E193" s="1901"/>
      <c r="F193" s="1901"/>
      <c r="G193" s="1901"/>
      <c r="H193" s="1901"/>
      <c r="I193" s="1901"/>
      <c r="J193" s="1901"/>
      <c r="K193" s="1901"/>
      <c r="L193" s="1901"/>
      <c r="M193" s="1901"/>
      <c r="N193" s="1901"/>
      <c r="O193" s="1901"/>
      <c r="P193" s="1900"/>
      <c r="Q193" s="1905"/>
      <c r="R193" s="1909"/>
      <c r="S193" s="152"/>
    </row>
    <row r="194" spans="1:19" s="1" customFormat="1" ht="23.1" customHeight="1" thickBot="1" x14ac:dyDescent="0.3">
      <c r="A194" s="157" t="s">
        <v>300</v>
      </c>
      <c r="B194" s="2063" t="s">
        <v>495</v>
      </c>
      <c r="C194" s="1906" t="str">
        <f>IF(C5="","",C5)</f>
        <v/>
      </c>
      <c r="D194" s="1907"/>
      <c r="E194" s="1991" t="str">
        <f>IF(E5="","",E5)</f>
        <v>Production Starting Time :</v>
      </c>
      <c r="F194" s="1991"/>
      <c r="G194" s="1991"/>
      <c r="H194" s="1992">
        <f ca="1">IF(H5="","",H5)</f>
        <v>46122</v>
      </c>
      <c r="I194" s="1992"/>
      <c r="J194" s="900" t="str">
        <f>IF(J5="","",J5)</f>
        <v>2:00PM</v>
      </c>
      <c r="K194" s="2008" t="str">
        <f>IF(K5="","",K5)</f>
        <v>Effective Delivery Time :</v>
      </c>
      <c r="L194" s="2009"/>
      <c r="M194" s="1993">
        <f ca="1">IF(M5="","",M5)</f>
        <v>46123</v>
      </c>
      <c r="N194" s="1993"/>
      <c r="O194" s="900" t="str">
        <f>IF(O5="","",O5)</f>
        <v>05:00AM</v>
      </c>
      <c r="P194" s="1906" t="str">
        <f>IF(P5="","",P5)</f>
        <v/>
      </c>
      <c r="Q194" s="1907"/>
      <c r="R194" s="929"/>
      <c r="S194" s="157"/>
    </row>
    <row r="195" spans="1:19" s="1" customFormat="1" ht="23.1" customHeight="1" thickBot="1" x14ac:dyDescent="0.3">
      <c r="A195" s="157" t="s">
        <v>300</v>
      </c>
      <c r="B195" s="2064"/>
      <c r="C195" s="858">
        <f>+'Delivery Summary'!X28</f>
        <v>120</v>
      </c>
      <c r="D195" s="858">
        <f>+'Delivery Summary'!AB29</f>
        <v>76</v>
      </c>
      <c r="E195" s="858">
        <f>'Delivery Summary'!X30</f>
        <v>0</v>
      </c>
      <c r="F195" s="856">
        <f>'Delivery Summary'!X31</f>
        <v>0</v>
      </c>
      <c r="G195" s="858">
        <f>'Delivery Summary'!X23</f>
        <v>0</v>
      </c>
      <c r="H195" s="859">
        <f>'Delivery Summary'!X24</f>
        <v>0</v>
      </c>
      <c r="I195" s="858">
        <f>'Delivery Summary'!X20</f>
        <v>0</v>
      </c>
      <c r="J195" s="860">
        <f>'Delivery Summary'!X42</f>
        <v>0</v>
      </c>
      <c r="K195" s="859"/>
      <c r="L195" s="858"/>
      <c r="M195" s="856"/>
      <c r="N195" s="858"/>
      <c r="O195" s="858"/>
      <c r="P195" s="858"/>
      <c r="Q195" s="858"/>
      <c r="R195" s="2057"/>
      <c r="S195" s="157"/>
    </row>
    <row r="196" spans="1:19" s="1" customFormat="1" ht="42" customHeight="1" thickBot="1" x14ac:dyDescent="0.3">
      <c r="A196" s="157" t="s">
        <v>300</v>
      </c>
      <c r="B196" s="2065"/>
      <c r="C196" s="753"/>
      <c r="D196" s="757"/>
      <c r="E196" s="753"/>
      <c r="F196" s="759"/>
      <c r="G196" s="753"/>
      <c r="H196" s="754"/>
      <c r="I196" s="757"/>
      <c r="J196" s="774"/>
      <c r="K196" s="759"/>
      <c r="L196" s="753"/>
      <c r="M196" s="754"/>
      <c r="N196" s="753"/>
      <c r="O196" s="753"/>
      <c r="P196" s="753"/>
      <c r="Q196" s="752"/>
      <c r="R196" s="2058"/>
      <c r="S196" s="157"/>
    </row>
    <row r="197" spans="1:19" ht="20.100000000000001" customHeight="1" x14ac:dyDescent="0.25">
      <c r="A197" s="157" t="str">
        <f>IF(R197&gt;0,"Y","N")</f>
        <v>Y</v>
      </c>
      <c r="B197" s="1016" t="str">
        <f>'Recipe Per Item'!B53</f>
        <v>B'onion</v>
      </c>
      <c r="C197" s="877">
        <f>'Recipe Per Item'!C53*'Curry Sheet '!C195</f>
        <v>1800</v>
      </c>
      <c r="D197" s="878">
        <f>'Recipe Per Item'!D53*'Curry Sheet '!D195</f>
        <v>988</v>
      </c>
      <c r="E197" s="878">
        <f>'Recipe Per Item'!E53*'Curry Sheet '!E195</f>
        <v>0</v>
      </c>
      <c r="F197" s="878">
        <f>'Recipe Per Item'!F53*'Curry Sheet '!F195</f>
        <v>0</v>
      </c>
      <c r="G197" s="878">
        <f>'Recipe Per Item'!G53*'Curry Sheet '!G195</f>
        <v>0</v>
      </c>
      <c r="H197" s="878">
        <f>'Recipe Per Item'!H53*'Curry Sheet '!H195</f>
        <v>0</v>
      </c>
      <c r="I197" s="878">
        <f>'Recipe Per Item'!I53*'Curry Sheet '!I195</f>
        <v>0</v>
      </c>
      <c r="J197" s="878">
        <f>'Recipe Per Item'!J53*'Curry Sheet '!J195</f>
        <v>0</v>
      </c>
      <c r="K197" s="878"/>
      <c r="L197" s="878"/>
      <c r="M197" s="884"/>
      <c r="N197" s="878"/>
      <c r="O197" s="878"/>
      <c r="P197" s="878"/>
      <c r="Q197" s="884"/>
      <c r="R197" s="923">
        <f t="shared" ref="R197:R246" si="13">SUM(C197:Q197)</f>
        <v>2788</v>
      </c>
      <c r="S197" s="152"/>
    </row>
    <row r="198" spans="1:19" ht="20.100000000000001" customHeight="1" x14ac:dyDescent="0.25">
      <c r="A198" s="157" t="str">
        <f t="shared" ref="A198:A246" si="14">IF(R198&gt;0,"Y","N")</f>
        <v>N</v>
      </c>
      <c r="B198" s="1013" t="str">
        <f>'Recipe Per Item'!B54</f>
        <v>Turmeric Powder</v>
      </c>
      <c r="C198" s="864">
        <f>'Recipe Per Item'!C54*'Curry Sheet '!C195</f>
        <v>0</v>
      </c>
      <c r="D198" s="865">
        <f>'Recipe Per Item'!D54*'Curry Sheet '!D195</f>
        <v>0</v>
      </c>
      <c r="E198" s="865">
        <f>'Recipe Per Item'!E54*'Curry Sheet '!E195</f>
        <v>0</v>
      </c>
      <c r="F198" s="865">
        <f>'Recipe Per Item'!F54*'Curry Sheet '!F195</f>
        <v>0</v>
      </c>
      <c r="G198" s="865">
        <f>'Recipe Per Item'!G54*'Curry Sheet '!G195</f>
        <v>0</v>
      </c>
      <c r="H198" s="865">
        <f>'Recipe Per Item'!H54*'Curry Sheet '!H195</f>
        <v>0</v>
      </c>
      <c r="I198" s="865">
        <f>'Recipe Per Item'!I54*'Curry Sheet '!I195</f>
        <v>0</v>
      </c>
      <c r="J198" s="865">
        <f>'Recipe Per Item'!J54*'Curry Sheet '!J195</f>
        <v>0</v>
      </c>
      <c r="K198" s="865"/>
      <c r="L198" s="865"/>
      <c r="M198" s="866"/>
      <c r="N198" s="865"/>
      <c r="O198" s="865"/>
      <c r="P198" s="865"/>
      <c r="Q198" s="866"/>
      <c r="R198" s="924">
        <f t="shared" si="13"/>
        <v>0</v>
      </c>
      <c r="S198" s="152"/>
    </row>
    <row r="199" spans="1:19" ht="20.100000000000001" customHeight="1" x14ac:dyDescent="0.25">
      <c r="A199" s="157" t="str">
        <f t="shared" si="14"/>
        <v>N</v>
      </c>
      <c r="B199" s="1013" t="str">
        <f>'Recipe Per Item'!B55</f>
        <v>Potatos</v>
      </c>
      <c r="C199" s="864">
        <f>'Recipe Per Item'!C55*'Curry Sheet '!C195</f>
        <v>0</v>
      </c>
      <c r="D199" s="865">
        <f>'Recipe Per Item'!D55*'Curry Sheet '!D195</f>
        <v>0</v>
      </c>
      <c r="E199" s="865">
        <f>'Recipe Per Item'!E55*'Curry Sheet '!E195</f>
        <v>0</v>
      </c>
      <c r="F199" s="865">
        <f>'Recipe Per Item'!F55*'Curry Sheet '!F195</f>
        <v>0</v>
      </c>
      <c r="G199" s="865">
        <f>'Recipe Per Item'!G55*'Curry Sheet '!G195</f>
        <v>0</v>
      </c>
      <c r="H199" s="865">
        <f>'Recipe Per Item'!H55*'Curry Sheet '!H195</f>
        <v>0</v>
      </c>
      <c r="I199" s="865">
        <f>'Recipe Per Item'!I55*'Curry Sheet '!I195</f>
        <v>0</v>
      </c>
      <c r="J199" s="865">
        <f>'Recipe Per Item'!J55*'Curry Sheet '!J195</f>
        <v>0</v>
      </c>
      <c r="K199" s="865"/>
      <c r="L199" s="865"/>
      <c r="M199" s="866"/>
      <c r="N199" s="865"/>
      <c r="O199" s="865"/>
      <c r="P199" s="865"/>
      <c r="Q199" s="866"/>
      <c r="R199" s="924">
        <f t="shared" si="13"/>
        <v>0</v>
      </c>
      <c r="S199" s="152"/>
    </row>
    <row r="200" spans="1:19" ht="20.100000000000001" customHeight="1" x14ac:dyDescent="0.25">
      <c r="A200" s="157" t="str">
        <f t="shared" si="14"/>
        <v>N</v>
      </c>
      <c r="B200" s="1013" t="str">
        <f>'Recipe Per Item'!B56</f>
        <v>Chillie Pieces</v>
      </c>
      <c r="C200" s="864">
        <f>'Recipe Per Item'!C56*'Curry Sheet '!C195</f>
        <v>0</v>
      </c>
      <c r="D200" s="865">
        <f>'Recipe Per Item'!D56*'Curry Sheet '!D195</f>
        <v>0</v>
      </c>
      <c r="E200" s="865">
        <f>'Recipe Per Item'!E56*'Curry Sheet '!E195</f>
        <v>0</v>
      </c>
      <c r="F200" s="865">
        <f>'Recipe Per Item'!F56*'Curry Sheet '!F195</f>
        <v>0</v>
      </c>
      <c r="G200" s="865">
        <f>'Recipe Per Item'!G56*'Curry Sheet '!G195</f>
        <v>0</v>
      </c>
      <c r="H200" s="865">
        <f>'Recipe Per Item'!H56*'Curry Sheet '!H195</f>
        <v>0</v>
      </c>
      <c r="I200" s="865">
        <f>'Recipe Per Item'!I56*'Curry Sheet '!I195</f>
        <v>0</v>
      </c>
      <c r="J200" s="865">
        <f>'Recipe Per Item'!J56*'Curry Sheet '!J195</f>
        <v>0</v>
      </c>
      <c r="K200" s="865"/>
      <c r="L200" s="865"/>
      <c r="M200" s="866"/>
      <c r="N200" s="865"/>
      <c r="O200" s="865"/>
      <c r="P200" s="865"/>
      <c r="Q200" s="866"/>
      <c r="R200" s="924">
        <f t="shared" si="13"/>
        <v>0</v>
      </c>
      <c r="S200" s="152"/>
    </row>
    <row r="201" spans="1:19" ht="20.100000000000001" customHeight="1" x14ac:dyDescent="0.25">
      <c r="A201" s="157" t="str">
        <f t="shared" si="14"/>
        <v>N</v>
      </c>
      <c r="B201" s="1013" t="str">
        <f>'Recipe Per Item'!B57</f>
        <v>Salmon Fish</v>
      </c>
      <c r="C201" s="864">
        <f>'Recipe Per Item'!C57*'Curry Sheet '!C195</f>
        <v>0</v>
      </c>
      <c r="D201" s="865">
        <f>'Recipe Per Item'!D57*'Curry Sheet '!D195</f>
        <v>0</v>
      </c>
      <c r="E201" s="865">
        <f>'Recipe Per Item'!E57*'Curry Sheet '!E195</f>
        <v>0</v>
      </c>
      <c r="F201" s="865">
        <f>'Recipe Per Item'!F57*'Curry Sheet '!F195</f>
        <v>0</v>
      </c>
      <c r="G201" s="865">
        <f>'Recipe Per Item'!G57*'Curry Sheet '!G195</f>
        <v>0</v>
      </c>
      <c r="H201" s="865">
        <f>'Recipe Per Item'!H57*'Curry Sheet '!H195</f>
        <v>0</v>
      </c>
      <c r="I201" s="865">
        <f>'Recipe Per Item'!I57*'Curry Sheet '!I195</f>
        <v>0</v>
      </c>
      <c r="J201" s="865">
        <f>'Recipe Per Item'!J57*'Curry Sheet '!J195</f>
        <v>0</v>
      </c>
      <c r="K201" s="865"/>
      <c r="L201" s="865"/>
      <c r="M201" s="866"/>
      <c r="N201" s="865"/>
      <c r="O201" s="865"/>
      <c r="P201" s="865"/>
      <c r="Q201" s="866"/>
      <c r="R201" s="924">
        <f t="shared" si="13"/>
        <v>0</v>
      </c>
      <c r="S201" s="152"/>
    </row>
    <row r="202" spans="1:19" ht="20.100000000000001" customHeight="1" x14ac:dyDescent="0.25">
      <c r="A202" s="157" t="str">
        <f t="shared" si="14"/>
        <v>N</v>
      </c>
      <c r="B202" s="1013" t="str">
        <f>'Recipe Per Item'!B58</f>
        <v>Thalapath Fish</v>
      </c>
      <c r="C202" s="864">
        <f>'Recipe Per Item'!C58*'Curry Sheet '!C195</f>
        <v>0</v>
      </c>
      <c r="D202" s="865">
        <f>'Recipe Per Item'!D58*'Curry Sheet '!D195</f>
        <v>0</v>
      </c>
      <c r="E202" s="865">
        <f>'Recipe Per Item'!E58*'Curry Sheet '!E195</f>
        <v>0</v>
      </c>
      <c r="F202" s="865">
        <f>'Recipe Per Item'!F58*'Curry Sheet '!F195</f>
        <v>0</v>
      </c>
      <c r="G202" s="865">
        <f>'Recipe Per Item'!G58*'Curry Sheet '!G195</f>
        <v>0</v>
      </c>
      <c r="H202" s="865">
        <f>'Recipe Per Item'!H58*'Curry Sheet '!H195</f>
        <v>0</v>
      </c>
      <c r="I202" s="865">
        <f>'Recipe Per Item'!I58*'Curry Sheet '!I195</f>
        <v>0</v>
      </c>
      <c r="J202" s="865">
        <f>'Recipe Per Item'!J58*'Curry Sheet '!J195</f>
        <v>0</v>
      </c>
      <c r="K202" s="865"/>
      <c r="L202" s="865"/>
      <c r="M202" s="866"/>
      <c r="N202" s="865"/>
      <c r="O202" s="865"/>
      <c r="P202" s="865"/>
      <c r="Q202" s="866"/>
      <c r="R202" s="924">
        <f t="shared" si="13"/>
        <v>0</v>
      </c>
      <c r="S202" s="152"/>
    </row>
    <row r="203" spans="1:19" ht="20.100000000000001" customHeight="1" x14ac:dyDescent="0.25">
      <c r="A203" s="157" t="str">
        <f t="shared" si="14"/>
        <v>N</v>
      </c>
      <c r="B203" s="1013" t="str">
        <f>'Recipe Per Item'!B59</f>
        <v>Prawns</v>
      </c>
      <c r="C203" s="864">
        <f>'Recipe Per Item'!C59*'Curry Sheet '!C195</f>
        <v>0</v>
      </c>
      <c r="D203" s="865">
        <f>'Recipe Per Item'!D59*'Curry Sheet '!D195</f>
        <v>0</v>
      </c>
      <c r="E203" s="865">
        <f>'Recipe Per Item'!E59*'Curry Sheet '!E195</f>
        <v>0</v>
      </c>
      <c r="F203" s="865">
        <f>'Recipe Per Item'!F59*'Curry Sheet '!F195</f>
        <v>0</v>
      </c>
      <c r="G203" s="865">
        <f>'Recipe Per Item'!G59*'Curry Sheet '!G195</f>
        <v>0</v>
      </c>
      <c r="H203" s="865">
        <f>'Recipe Per Item'!H59*'Curry Sheet '!H195</f>
        <v>0</v>
      </c>
      <c r="I203" s="865">
        <f>'Recipe Per Item'!I59*'Curry Sheet '!I195</f>
        <v>0</v>
      </c>
      <c r="J203" s="865">
        <f>'Recipe Per Item'!J59*'Curry Sheet '!J195</f>
        <v>0</v>
      </c>
      <c r="K203" s="865"/>
      <c r="L203" s="865"/>
      <c r="M203" s="866"/>
      <c r="N203" s="865"/>
      <c r="O203" s="865"/>
      <c r="P203" s="865"/>
      <c r="Q203" s="866"/>
      <c r="R203" s="924">
        <f t="shared" si="13"/>
        <v>0</v>
      </c>
      <c r="S203" s="152"/>
    </row>
    <row r="204" spans="1:19" ht="20.100000000000001" customHeight="1" x14ac:dyDescent="0.25">
      <c r="A204" s="157" t="str">
        <f t="shared" si="14"/>
        <v>N</v>
      </c>
      <c r="B204" s="1013" t="str">
        <f>'Recipe Per Item'!B60</f>
        <v>Cuttlefish</v>
      </c>
      <c r="C204" s="864">
        <f>'Recipe Per Item'!C60*'Curry Sheet '!C195</f>
        <v>0</v>
      </c>
      <c r="D204" s="865">
        <f>'Recipe Per Item'!D60*'Curry Sheet '!D195</f>
        <v>0</v>
      </c>
      <c r="E204" s="865">
        <f>'Recipe Per Item'!E60*'Curry Sheet '!E195</f>
        <v>0</v>
      </c>
      <c r="F204" s="865">
        <f>'Recipe Per Item'!F60*'Curry Sheet '!F195</f>
        <v>0</v>
      </c>
      <c r="G204" s="865">
        <f>'Recipe Per Item'!G60*'Curry Sheet '!G195</f>
        <v>0</v>
      </c>
      <c r="H204" s="865">
        <f>'Recipe Per Item'!H60*'Curry Sheet '!H195</f>
        <v>0</v>
      </c>
      <c r="I204" s="865">
        <f>'Recipe Per Item'!I60*'Curry Sheet '!I195</f>
        <v>0</v>
      </c>
      <c r="J204" s="865">
        <f>'Recipe Per Item'!J60*'Curry Sheet '!J195</f>
        <v>0</v>
      </c>
      <c r="K204" s="865"/>
      <c r="L204" s="865"/>
      <c r="M204" s="866"/>
      <c r="N204" s="865"/>
      <c r="O204" s="865"/>
      <c r="P204" s="865"/>
      <c r="Q204" s="866"/>
      <c r="R204" s="924">
        <f t="shared" si="13"/>
        <v>0</v>
      </c>
      <c r="S204" s="152"/>
    </row>
    <row r="205" spans="1:19" ht="20.100000000000001" customHeight="1" x14ac:dyDescent="0.25">
      <c r="A205" s="157" t="str">
        <f t="shared" si="14"/>
        <v>Y</v>
      </c>
      <c r="B205" s="1013" t="str">
        <f>'Recipe Per Item'!B61</f>
        <v>Chicken</v>
      </c>
      <c r="C205" s="864">
        <f>'Recipe Per Item'!C61*'Curry Sheet '!C195</f>
        <v>0</v>
      </c>
      <c r="D205" s="865">
        <f>'Recipe Per Item'!D61*'Curry Sheet '!D195</f>
        <v>1900</v>
      </c>
      <c r="E205" s="865">
        <f>'Recipe Per Item'!E61*'Curry Sheet '!E195</f>
        <v>0</v>
      </c>
      <c r="F205" s="865">
        <f>'Recipe Per Item'!F61*'Curry Sheet '!F195</f>
        <v>0</v>
      </c>
      <c r="G205" s="865">
        <f>'Recipe Per Item'!G61*'Curry Sheet '!G195</f>
        <v>0</v>
      </c>
      <c r="H205" s="865">
        <f>'Recipe Per Item'!H61*'Curry Sheet '!H195</f>
        <v>0</v>
      </c>
      <c r="I205" s="865">
        <f>'Recipe Per Item'!I61*'Curry Sheet '!I195</f>
        <v>0</v>
      </c>
      <c r="J205" s="865">
        <f>'Recipe Per Item'!J61*'Curry Sheet '!J195</f>
        <v>0</v>
      </c>
      <c r="K205" s="865"/>
      <c r="L205" s="865"/>
      <c r="M205" s="866"/>
      <c r="N205" s="865"/>
      <c r="O205" s="865"/>
      <c r="P205" s="865"/>
      <c r="Q205" s="866"/>
      <c r="R205" s="924">
        <f t="shared" si="13"/>
        <v>1900</v>
      </c>
      <c r="S205" s="152"/>
    </row>
    <row r="206" spans="1:19" ht="20.100000000000001" customHeight="1" x14ac:dyDescent="0.3">
      <c r="A206" s="157" t="str">
        <f t="shared" si="14"/>
        <v>Y</v>
      </c>
      <c r="B206" s="1013" t="str">
        <f>'Recipe Per Item'!B62</f>
        <v>Sausage</v>
      </c>
      <c r="C206" s="864">
        <f>'Recipe Per Item'!C62*'Curry Sheet '!C195</f>
        <v>120</v>
      </c>
      <c r="D206" s="1897" t="s">
        <v>564</v>
      </c>
      <c r="E206" s="1898"/>
      <c r="F206" s="1898"/>
      <c r="G206" s="2066" t="s">
        <v>565</v>
      </c>
      <c r="H206" s="2066"/>
      <c r="I206" s="2066"/>
      <c r="J206" s="2066"/>
      <c r="K206" s="2066"/>
      <c r="L206" s="2066"/>
      <c r="M206" s="2066"/>
      <c r="N206" s="2066"/>
      <c r="O206" s="2066"/>
      <c r="P206" s="2066"/>
      <c r="Q206" s="2067"/>
      <c r="R206" s="924">
        <f t="shared" si="13"/>
        <v>120</v>
      </c>
      <c r="S206" s="152"/>
    </row>
    <row r="207" spans="1:19" ht="20.100000000000001" customHeight="1" x14ac:dyDescent="0.25">
      <c r="A207" s="157" t="str">
        <f t="shared" si="14"/>
        <v>N</v>
      </c>
      <c r="B207" s="1013" t="str">
        <f>'Recipe Per Item'!B63</f>
        <v>Bacon</v>
      </c>
      <c r="C207" s="864">
        <f>'Recipe Per Item'!C63*'Curry Sheet '!C195</f>
        <v>0</v>
      </c>
      <c r="D207" s="865">
        <f>'Recipe Per Item'!D63*'Curry Sheet '!D195</f>
        <v>0</v>
      </c>
      <c r="E207" s="865">
        <f>'Recipe Per Item'!E63*'Curry Sheet '!E195</f>
        <v>0</v>
      </c>
      <c r="F207" s="865">
        <f>'Recipe Per Item'!F63*'Curry Sheet '!F195</f>
        <v>0</v>
      </c>
      <c r="G207" s="865">
        <f>'Recipe Per Item'!G63*'Curry Sheet '!G195</f>
        <v>0</v>
      </c>
      <c r="H207" s="865">
        <f>'Recipe Per Item'!H63*'Curry Sheet '!H195</f>
        <v>0</v>
      </c>
      <c r="I207" s="865">
        <f>'Recipe Per Item'!I63*'Curry Sheet '!I195</f>
        <v>0</v>
      </c>
      <c r="J207" s="865">
        <f>'Recipe Per Item'!J63*'Curry Sheet '!J195</f>
        <v>0</v>
      </c>
      <c r="K207" s="865"/>
      <c r="L207" s="865"/>
      <c r="M207" s="866"/>
      <c r="N207" s="865"/>
      <c r="O207" s="865"/>
      <c r="P207" s="865"/>
      <c r="Q207" s="866"/>
      <c r="R207" s="924">
        <f t="shared" si="13"/>
        <v>0</v>
      </c>
      <c r="S207" s="152"/>
    </row>
    <row r="208" spans="1:19" ht="20.100000000000001" customHeight="1" x14ac:dyDescent="0.25">
      <c r="A208" s="157" t="str">
        <f t="shared" si="14"/>
        <v>N</v>
      </c>
      <c r="B208" s="1013" t="str">
        <f>'Recipe Per Item'!B64</f>
        <v>Beef</v>
      </c>
      <c r="C208" s="864">
        <f>'Recipe Per Item'!C64*'Curry Sheet '!C195</f>
        <v>0</v>
      </c>
      <c r="D208" s="865">
        <f>'Recipe Per Item'!D64*'Curry Sheet '!D195</f>
        <v>0</v>
      </c>
      <c r="E208" s="865">
        <f>'Recipe Per Item'!E64*'Curry Sheet '!E195</f>
        <v>0</v>
      </c>
      <c r="F208" s="865">
        <f>'Recipe Per Item'!F64*'Curry Sheet '!F195</f>
        <v>0</v>
      </c>
      <c r="G208" s="865">
        <f>'Recipe Per Item'!G64*'Curry Sheet '!G195</f>
        <v>0</v>
      </c>
      <c r="H208" s="865">
        <f>'Recipe Per Item'!H64*'Curry Sheet '!H195</f>
        <v>0</v>
      </c>
      <c r="I208" s="865">
        <f>'Recipe Per Item'!I64*'Curry Sheet '!I195</f>
        <v>0</v>
      </c>
      <c r="J208" s="865">
        <f>'Recipe Per Item'!J64*'Curry Sheet '!J195</f>
        <v>0</v>
      </c>
      <c r="K208" s="865"/>
      <c r="L208" s="865"/>
      <c r="M208" s="866"/>
      <c r="N208" s="865"/>
      <c r="O208" s="865"/>
      <c r="P208" s="865"/>
      <c r="Q208" s="866"/>
      <c r="R208" s="924">
        <f t="shared" si="13"/>
        <v>0</v>
      </c>
      <c r="S208" s="152"/>
    </row>
    <row r="209" spans="1:19" ht="20.100000000000001" customHeight="1" x14ac:dyDescent="0.25">
      <c r="A209" s="157" t="str">
        <f t="shared" si="14"/>
        <v>N</v>
      </c>
      <c r="B209" s="1013" t="str">
        <f>'Recipe Per Item'!B65</f>
        <v>Cinnamon</v>
      </c>
      <c r="C209" s="864">
        <f>'Recipe Per Item'!C65*'Curry Sheet '!C195</f>
        <v>0</v>
      </c>
      <c r="D209" s="865">
        <f>'Recipe Per Item'!D65*'Curry Sheet '!D195</f>
        <v>0</v>
      </c>
      <c r="E209" s="865">
        <f>'Recipe Per Item'!E65*'Curry Sheet '!E195</f>
        <v>0</v>
      </c>
      <c r="F209" s="865">
        <f>'Recipe Per Item'!F65*'Curry Sheet '!F195</f>
        <v>0</v>
      </c>
      <c r="G209" s="865">
        <f>'Recipe Per Item'!G65*'Curry Sheet '!G195</f>
        <v>0</v>
      </c>
      <c r="H209" s="865">
        <f>'Recipe Per Item'!H65*'Curry Sheet '!H195</f>
        <v>0</v>
      </c>
      <c r="I209" s="865">
        <f>'Recipe Per Item'!I65*'Curry Sheet '!I195</f>
        <v>0</v>
      </c>
      <c r="J209" s="865">
        <f>'Recipe Per Item'!J65*'Curry Sheet '!J195</f>
        <v>0</v>
      </c>
      <c r="K209" s="865"/>
      <c r="L209" s="865"/>
      <c r="M209" s="866"/>
      <c r="N209" s="865"/>
      <c r="O209" s="865"/>
      <c r="P209" s="865"/>
      <c r="Q209" s="866"/>
      <c r="R209" s="924">
        <f t="shared" si="13"/>
        <v>0</v>
      </c>
      <c r="S209" s="152"/>
    </row>
    <row r="210" spans="1:19" ht="20.100000000000001" customHeight="1" x14ac:dyDescent="0.25">
      <c r="A210" s="157" t="str">
        <f t="shared" si="14"/>
        <v>N</v>
      </c>
      <c r="B210" s="1013" t="str">
        <f>'Recipe Per Item'!B66</f>
        <v>Raw Eggs</v>
      </c>
      <c r="C210" s="864">
        <f>'Recipe Per Item'!C66*'Curry Sheet '!C195</f>
        <v>0</v>
      </c>
      <c r="D210" s="865">
        <f>'Recipe Per Item'!D66*'Curry Sheet '!D195</f>
        <v>0</v>
      </c>
      <c r="E210" s="865">
        <f>'Recipe Per Item'!E66*'Curry Sheet '!E195</f>
        <v>0</v>
      </c>
      <c r="F210" s="865">
        <f>'Recipe Per Item'!F66*'Curry Sheet '!F195</f>
        <v>0</v>
      </c>
      <c r="G210" s="865">
        <f>'Recipe Per Item'!G66*'Curry Sheet '!G195</f>
        <v>0</v>
      </c>
      <c r="H210" s="865">
        <f>'Recipe Per Item'!H66*'Curry Sheet '!H195</f>
        <v>0</v>
      </c>
      <c r="I210" s="865">
        <f>'Recipe Per Item'!I66*'Curry Sheet '!I195</f>
        <v>0</v>
      </c>
      <c r="J210" s="865">
        <f>'Recipe Per Item'!J66*'Curry Sheet '!J195</f>
        <v>0</v>
      </c>
      <c r="K210" s="865"/>
      <c r="L210" s="865"/>
      <c r="M210" s="866"/>
      <c r="N210" s="865"/>
      <c r="O210" s="865"/>
      <c r="P210" s="865"/>
      <c r="Q210" s="866"/>
      <c r="R210" s="924">
        <f t="shared" si="13"/>
        <v>0</v>
      </c>
      <c r="S210" s="152"/>
    </row>
    <row r="211" spans="1:19" ht="20.100000000000001" customHeight="1" x14ac:dyDescent="0.25">
      <c r="A211" s="157" t="str">
        <f t="shared" si="14"/>
        <v>N</v>
      </c>
      <c r="B211" s="1013" t="str">
        <f>'Recipe Per Item'!B67</f>
        <v>Boiled Eggs</v>
      </c>
      <c r="C211" s="864">
        <f>'Recipe Per Item'!C67*'Curry Sheet '!C195</f>
        <v>0</v>
      </c>
      <c r="D211" s="865">
        <f>'Recipe Per Item'!D67*'Curry Sheet '!D195</f>
        <v>0</v>
      </c>
      <c r="E211" s="865">
        <f>'Recipe Per Item'!E67*'Curry Sheet '!E195</f>
        <v>0</v>
      </c>
      <c r="F211" s="865">
        <f>'Recipe Per Item'!F67*'Curry Sheet '!F195</f>
        <v>0</v>
      </c>
      <c r="G211" s="865">
        <f>'Recipe Per Item'!G67*'Curry Sheet '!G195</f>
        <v>0</v>
      </c>
      <c r="H211" s="865">
        <f>'Recipe Per Item'!H67*'Curry Sheet '!H195</f>
        <v>0</v>
      </c>
      <c r="I211" s="865">
        <f>'Recipe Per Item'!I67*'Curry Sheet '!I195</f>
        <v>0</v>
      </c>
      <c r="J211" s="865">
        <f>'Recipe Per Item'!J67*'Curry Sheet '!J195</f>
        <v>0</v>
      </c>
      <c r="K211" s="865"/>
      <c r="L211" s="865"/>
      <c r="M211" s="866"/>
      <c r="N211" s="865"/>
      <c r="O211" s="865"/>
      <c r="P211" s="865"/>
      <c r="Q211" s="866"/>
      <c r="R211" s="924">
        <f t="shared" si="13"/>
        <v>0</v>
      </c>
      <c r="S211" s="152"/>
    </row>
    <row r="212" spans="1:19" ht="20.100000000000001" customHeight="1" x14ac:dyDescent="0.25">
      <c r="A212" s="157" t="str">
        <f t="shared" si="14"/>
        <v>N</v>
      </c>
      <c r="B212" s="1013" t="str">
        <f>'Recipe Per Item'!B68</f>
        <v>Grated Cheese</v>
      </c>
      <c r="C212" s="864">
        <f>'Recipe Per Item'!C68*'Curry Sheet '!C195</f>
        <v>0</v>
      </c>
      <c r="D212" s="865">
        <f>'Recipe Per Item'!D68*'Curry Sheet '!D195</f>
        <v>0</v>
      </c>
      <c r="E212" s="865">
        <f>'Recipe Per Item'!E68*'Curry Sheet '!E195</f>
        <v>0</v>
      </c>
      <c r="F212" s="865">
        <f>'Recipe Per Item'!F68*'Curry Sheet '!F195</f>
        <v>0</v>
      </c>
      <c r="G212" s="865">
        <f>'Recipe Per Item'!G68*'Curry Sheet '!G195</f>
        <v>0</v>
      </c>
      <c r="H212" s="865">
        <f>'Recipe Per Item'!H68*'Curry Sheet '!H195</f>
        <v>0</v>
      </c>
      <c r="I212" s="865">
        <f>'Recipe Per Item'!I68*'Curry Sheet '!I195</f>
        <v>0</v>
      </c>
      <c r="J212" s="865">
        <f>'Recipe Per Item'!J68*'Curry Sheet '!J195</f>
        <v>0</v>
      </c>
      <c r="K212" s="865"/>
      <c r="L212" s="865"/>
      <c r="M212" s="866"/>
      <c r="N212" s="865"/>
      <c r="O212" s="865"/>
      <c r="P212" s="865"/>
      <c r="Q212" s="866"/>
      <c r="R212" s="924">
        <f t="shared" si="13"/>
        <v>0</v>
      </c>
      <c r="S212" s="152"/>
    </row>
    <row r="213" spans="1:19" ht="20.100000000000001" customHeight="1" x14ac:dyDescent="0.25">
      <c r="A213" s="157" t="str">
        <f t="shared" si="14"/>
        <v>N</v>
      </c>
      <c r="B213" s="1013">
        <f>'Recipe Per Item'!B69</f>
        <v>0</v>
      </c>
      <c r="C213" s="864">
        <f>'Recipe Per Item'!C69*'Curry Sheet '!C195</f>
        <v>0</v>
      </c>
      <c r="D213" s="865">
        <f>'Recipe Per Item'!D69*'Curry Sheet '!D195</f>
        <v>0</v>
      </c>
      <c r="E213" s="865">
        <f>'Recipe Per Item'!E69*'Curry Sheet '!E195</f>
        <v>0</v>
      </c>
      <c r="F213" s="865">
        <f>'Recipe Per Item'!F69*'Curry Sheet '!F195</f>
        <v>0</v>
      </c>
      <c r="G213" s="865">
        <f>'Recipe Per Item'!G69*'Curry Sheet '!G195</f>
        <v>0</v>
      </c>
      <c r="H213" s="865">
        <f>'Recipe Per Item'!H69*'Curry Sheet '!H195</f>
        <v>0</v>
      </c>
      <c r="I213" s="865">
        <f>'Recipe Per Item'!I69*'Curry Sheet '!I195</f>
        <v>0</v>
      </c>
      <c r="J213" s="865">
        <f>'Recipe Per Item'!J69*'Curry Sheet '!J195</f>
        <v>0</v>
      </c>
      <c r="K213" s="865"/>
      <c r="L213" s="865"/>
      <c r="M213" s="866"/>
      <c r="N213" s="865"/>
      <c r="O213" s="865"/>
      <c r="P213" s="865"/>
      <c r="Q213" s="866"/>
      <c r="R213" s="924">
        <f t="shared" si="13"/>
        <v>0</v>
      </c>
      <c r="S213" s="152"/>
    </row>
    <row r="214" spans="1:19" ht="20.100000000000001" customHeight="1" x14ac:dyDescent="0.25">
      <c r="A214" s="157" t="str">
        <f t="shared" si="14"/>
        <v>N</v>
      </c>
      <c r="B214" s="1013" t="str">
        <f>'Recipe Per Item'!B70</f>
        <v>Magarine</v>
      </c>
      <c r="C214" s="864">
        <f>'Recipe Per Item'!C70*'Curry Sheet '!C195</f>
        <v>0</v>
      </c>
      <c r="D214" s="865">
        <f>'Recipe Per Item'!D70*'Curry Sheet '!D195</f>
        <v>0</v>
      </c>
      <c r="E214" s="865">
        <f>'Recipe Per Item'!E70*'Curry Sheet '!E195</f>
        <v>0</v>
      </c>
      <c r="F214" s="865">
        <f>'Recipe Per Item'!F70*'Curry Sheet '!F195</f>
        <v>0</v>
      </c>
      <c r="G214" s="865">
        <f>'Recipe Per Item'!G70*'Curry Sheet '!G195</f>
        <v>0</v>
      </c>
      <c r="H214" s="865">
        <f>'Recipe Per Item'!H70*'Curry Sheet '!H195</f>
        <v>0</v>
      </c>
      <c r="I214" s="865">
        <f>'Recipe Per Item'!I70*'Curry Sheet '!I195</f>
        <v>0</v>
      </c>
      <c r="J214" s="865">
        <f>'Recipe Per Item'!J70*'Curry Sheet '!J195</f>
        <v>0</v>
      </c>
      <c r="K214" s="865"/>
      <c r="L214" s="865"/>
      <c r="M214" s="866"/>
      <c r="N214" s="865"/>
      <c r="O214" s="865"/>
      <c r="P214" s="865"/>
      <c r="Q214" s="866"/>
      <c r="R214" s="924">
        <f t="shared" si="13"/>
        <v>0</v>
      </c>
      <c r="S214" s="152"/>
    </row>
    <row r="215" spans="1:19" ht="20.100000000000001" customHeight="1" x14ac:dyDescent="0.25">
      <c r="A215" s="157" t="str">
        <f t="shared" si="14"/>
        <v>N</v>
      </c>
      <c r="B215" s="1013" t="str">
        <f>'Recipe Per Item'!B71</f>
        <v>Flour</v>
      </c>
      <c r="C215" s="864">
        <f>'Recipe Per Item'!C71*'Curry Sheet '!C195</f>
        <v>0</v>
      </c>
      <c r="D215" s="865">
        <f>'Recipe Per Item'!D71*'Curry Sheet '!D195</f>
        <v>0</v>
      </c>
      <c r="E215" s="865">
        <f>'Recipe Per Item'!E71*'Curry Sheet '!E195</f>
        <v>0</v>
      </c>
      <c r="F215" s="865">
        <f>'Recipe Per Item'!F71*'Curry Sheet '!F195</f>
        <v>0</v>
      </c>
      <c r="G215" s="865">
        <f>'Recipe Per Item'!G71*'Curry Sheet '!G195</f>
        <v>0</v>
      </c>
      <c r="H215" s="865">
        <f>'Recipe Per Item'!H71*'Curry Sheet '!H195</f>
        <v>0</v>
      </c>
      <c r="I215" s="865">
        <f>'Recipe Per Item'!I71*'Curry Sheet '!I195</f>
        <v>0</v>
      </c>
      <c r="J215" s="865">
        <f>'Recipe Per Item'!J71*'Curry Sheet '!J195</f>
        <v>0</v>
      </c>
      <c r="K215" s="865"/>
      <c r="L215" s="865"/>
      <c r="M215" s="866"/>
      <c r="N215" s="865"/>
      <c r="O215" s="865"/>
      <c r="P215" s="865"/>
      <c r="Q215" s="866"/>
      <c r="R215" s="924">
        <f t="shared" si="13"/>
        <v>0</v>
      </c>
      <c r="S215" s="152"/>
    </row>
    <row r="216" spans="1:19" ht="20.100000000000001" customHeight="1" x14ac:dyDescent="0.25">
      <c r="A216" s="157" t="str">
        <f t="shared" si="14"/>
        <v>Y</v>
      </c>
      <c r="B216" s="1013" t="str">
        <f>'Recipe Per Item'!B72</f>
        <v>Tomato</v>
      </c>
      <c r="C216" s="864">
        <f>'Recipe Per Item'!C72*'Curry Sheet '!C195</f>
        <v>600</v>
      </c>
      <c r="D216" s="865">
        <f>'Recipe Per Item'!D72*'Curry Sheet '!D195</f>
        <v>0</v>
      </c>
      <c r="E216" s="865">
        <f>'Recipe Per Item'!E72*'Curry Sheet '!E195</f>
        <v>0</v>
      </c>
      <c r="F216" s="865">
        <f>'Recipe Per Item'!F72*'Curry Sheet '!F195</f>
        <v>0</v>
      </c>
      <c r="G216" s="865">
        <f>'Recipe Per Item'!G72*'Curry Sheet '!G195</f>
        <v>0</v>
      </c>
      <c r="H216" s="865">
        <f>'Recipe Per Item'!H72*'Curry Sheet '!H195</f>
        <v>0</v>
      </c>
      <c r="I216" s="865">
        <f>'Recipe Per Item'!I72*'Curry Sheet '!I195</f>
        <v>0</v>
      </c>
      <c r="J216" s="865">
        <f>'Recipe Per Item'!J72*'Curry Sheet '!J195</f>
        <v>0</v>
      </c>
      <c r="K216" s="865"/>
      <c r="L216" s="865"/>
      <c r="M216" s="866"/>
      <c r="N216" s="865"/>
      <c r="O216" s="865"/>
      <c r="P216" s="865"/>
      <c r="Q216" s="866"/>
      <c r="R216" s="924">
        <f t="shared" si="13"/>
        <v>600</v>
      </c>
      <c r="S216" s="152"/>
    </row>
    <row r="217" spans="1:19" ht="20.100000000000001" customHeight="1" x14ac:dyDescent="0.25">
      <c r="A217" s="157" t="str">
        <f t="shared" si="14"/>
        <v>N</v>
      </c>
      <c r="B217" s="1013" t="str">
        <f>'Recipe Per Item'!B73</f>
        <v>Garlic</v>
      </c>
      <c r="C217" s="864">
        <f>'Recipe Per Item'!C73*'Curry Sheet '!C195</f>
        <v>0</v>
      </c>
      <c r="D217" s="865">
        <f>'Recipe Per Item'!D73*'Curry Sheet '!D195</f>
        <v>0</v>
      </c>
      <c r="E217" s="865">
        <f>'Recipe Per Item'!E73*'Curry Sheet '!E195</f>
        <v>0</v>
      </c>
      <c r="F217" s="865">
        <f>'Recipe Per Item'!F73*'Curry Sheet '!F195</f>
        <v>0</v>
      </c>
      <c r="G217" s="865">
        <f>'Recipe Per Item'!G73*'Curry Sheet '!G195</f>
        <v>0</v>
      </c>
      <c r="H217" s="865">
        <f>'Recipe Per Item'!H73*'Curry Sheet '!H195</f>
        <v>0</v>
      </c>
      <c r="I217" s="865">
        <f>'Recipe Per Item'!I73*'Curry Sheet '!I195</f>
        <v>0</v>
      </c>
      <c r="J217" s="865">
        <f>'Recipe Per Item'!J73*'Curry Sheet '!J195</f>
        <v>0</v>
      </c>
      <c r="K217" s="865"/>
      <c r="L217" s="865"/>
      <c r="M217" s="866"/>
      <c r="N217" s="865"/>
      <c r="O217" s="865"/>
      <c r="P217" s="865"/>
      <c r="Q217" s="866"/>
      <c r="R217" s="924">
        <f t="shared" si="13"/>
        <v>0</v>
      </c>
      <c r="S217" s="152"/>
    </row>
    <row r="218" spans="1:19" ht="20.100000000000001" customHeight="1" x14ac:dyDescent="0.25">
      <c r="A218" s="157" t="str">
        <f t="shared" si="14"/>
        <v>N</v>
      </c>
      <c r="B218" s="1013" t="str">
        <f>'Recipe Per Item'!B74</f>
        <v>Ginger</v>
      </c>
      <c r="C218" s="864">
        <f>'Recipe Per Item'!C74*'Curry Sheet '!C195</f>
        <v>0</v>
      </c>
      <c r="D218" s="865">
        <f>'Recipe Per Item'!D74*'Curry Sheet '!D195</f>
        <v>0</v>
      </c>
      <c r="E218" s="865">
        <f>'Recipe Per Item'!E74*'Curry Sheet '!E195</f>
        <v>0</v>
      </c>
      <c r="F218" s="865">
        <f>'Recipe Per Item'!F74*'Curry Sheet '!F195</f>
        <v>0</v>
      </c>
      <c r="G218" s="865">
        <f>'Recipe Per Item'!G74*'Curry Sheet '!G195</f>
        <v>0</v>
      </c>
      <c r="H218" s="865">
        <f>'Recipe Per Item'!H74*'Curry Sheet '!H195</f>
        <v>0</v>
      </c>
      <c r="I218" s="865">
        <f>'Recipe Per Item'!I74*'Curry Sheet '!I195</f>
        <v>0</v>
      </c>
      <c r="J218" s="865">
        <f>'Recipe Per Item'!J74*'Curry Sheet '!J195</f>
        <v>0</v>
      </c>
      <c r="K218" s="865"/>
      <c r="L218" s="865"/>
      <c r="M218" s="866"/>
      <c r="N218" s="865"/>
      <c r="O218" s="865"/>
      <c r="P218" s="865"/>
      <c r="Q218" s="866"/>
      <c r="R218" s="924">
        <f t="shared" si="13"/>
        <v>0</v>
      </c>
      <c r="S218" s="152"/>
    </row>
    <row r="219" spans="1:19" ht="20.100000000000001" customHeight="1" x14ac:dyDescent="0.25">
      <c r="A219" s="157" t="str">
        <f t="shared" si="14"/>
        <v>N</v>
      </c>
      <c r="B219" s="1013" t="str">
        <f>'Recipe Per Item'!B75</f>
        <v>Mustard</v>
      </c>
      <c r="C219" s="864">
        <f>'Recipe Per Item'!C75*'Curry Sheet '!C195</f>
        <v>0</v>
      </c>
      <c r="D219" s="865">
        <f>'Recipe Per Item'!D75*'Curry Sheet '!D195</f>
        <v>0</v>
      </c>
      <c r="E219" s="865">
        <f>'Recipe Per Item'!E75*'Curry Sheet '!E195</f>
        <v>0</v>
      </c>
      <c r="F219" s="865">
        <f>'Recipe Per Item'!F75*'Curry Sheet '!F195</f>
        <v>0</v>
      </c>
      <c r="G219" s="865">
        <f>'Recipe Per Item'!G75*'Curry Sheet '!G195</f>
        <v>0</v>
      </c>
      <c r="H219" s="865">
        <f>'Recipe Per Item'!H75*'Curry Sheet '!H195</f>
        <v>0</v>
      </c>
      <c r="I219" s="865">
        <f>'Recipe Per Item'!I75*'Curry Sheet '!I195</f>
        <v>0</v>
      </c>
      <c r="J219" s="865">
        <f>'Recipe Per Item'!J75*'Curry Sheet '!J195</f>
        <v>0</v>
      </c>
      <c r="K219" s="865"/>
      <c r="L219" s="865"/>
      <c r="M219" s="866"/>
      <c r="N219" s="865"/>
      <c r="O219" s="865"/>
      <c r="P219" s="865"/>
      <c r="Q219" s="866"/>
      <c r="R219" s="924">
        <f t="shared" si="13"/>
        <v>0</v>
      </c>
      <c r="S219" s="152"/>
    </row>
    <row r="220" spans="1:19" ht="20.100000000000001" customHeight="1" x14ac:dyDescent="0.25">
      <c r="A220" s="157" t="str">
        <f t="shared" si="14"/>
        <v>Y</v>
      </c>
      <c r="B220" s="1013" t="str">
        <f>'Recipe Per Item'!B76</f>
        <v>Capsicum</v>
      </c>
      <c r="C220" s="864">
        <f>'Recipe Per Item'!C76*'Curry Sheet '!C195</f>
        <v>600</v>
      </c>
      <c r="D220" s="865">
        <f>'Recipe Per Item'!D76*'Curry Sheet '!D195</f>
        <v>0</v>
      </c>
      <c r="E220" s="865">
        <f>'Recipe Per Item'!E76*'Curry Sheet '!E195</f>
        <v>0</v>
      </c>
      <c r="F220" s="865">
        <f>'Recipe Per Item'!F76*'Curry Sheet '!F195</f>
        <v>0</v>
      </c>
      <c r="G220" s="865">
        <f>'Recipe Per Item'!G76*'Curry Sheet '!G195</f>
        <v>0</v>
      </c>
      <c r="H220" s="865">
        <f>'Recipe Per Item'!H76*'Curry Sheet '!H195</f>
        <v>0</v>
      </c>
      <c r="I220" s="865">
        <f>'Recipe Per Item'!I76*'Curry Sheet '!I195</f>
        <v>0</v>
      </c>
      <c r="J220" s="865">
        <f>'Recipe Per Item'!J76*'Curry Sheet '!J195</f>
        <v>0</v>
      </c>
      <c r="K220" s="865"/>
      <c r="L220" s="865"/>
      <c r="M220" s="866"/>
      <c r="N220" s="865"/>
      <c r="O220" s="865"/>
      <c r="P220" s="865"/>
      <c r="Q220" s="866"/>
      <c r="R220" s="924">
        <f t="shared" si="13"/>
        <v>600</v>
      </c>
      <c r="S220" s="152"/>
    </row>
    <row r="221" spans="1:19" ht="20.100000000000001" customHeight="1" x14ac:dyDescent="0.25">
      <c r="A221" s="157" t="str">
        <f t="shared" si="14"/>
        <v>N</v>
      </c>
      <c r="B221" s="1013" t="str">
        <f>'Recipe Per Item'!B77</f>
        <v>Carrot</v>
      </c>
      <c r="C221" s="864">
        <f>'Recipe Per Item'!C77*'Curry Sheet '!C195</f>
        <v>0</v>
      </c>
      <c r="D221" s="865">
        <f>'Recipe Per Item'!D77*'Curry Sheet '!D195</f>
        <v>0</v>
      </c>
      <c r="E221" s="865">
        <f>'Recipe Per Item'!E77*'Curry Sheet '!E195</f>
        <v>0</v>
      </c>
      <c r="F221" s="865">
        <f>'Recipe Per Item'!F77*'Curry Sheet '!F195</f>
        <v>0</v>
      </c>
      <c r="G221" s="865">
        <f>'Recipe Per Item'!G77*'Curry Sheet '!G195</f>
        <v>0</v>
      </c>
      <c r="H221" s="865">
        <f>'Recipe Per Item'!H77*'Curry Sheet '!H195</f>
        <v>0</v>
      </c>
      <c r="I221" s="865">
        <f>'Recipe Per Item'!I77*'Curry Sheet '!I195</f>
        <v>0</v>
      </c>
      <c r="J221" s="865">
        <f>'Recipe Per Item'!J77*'Curry Sheet '!J195</f>
        <v>0</v>
      </c>
      <c r="K221" s="865"/>
      <c r="L221" s="865"/>
      <c r="M221" s="866"/>
      <c r="N221" s="865"/>
      <c r="O221" s="865"/>
      <c r="P221" s="865"/>
      <c r="Q221" s="866"/>
      <c r="R221" s="924">
        <f t="shared" si="13"/>
        <v>0</v>
      </c>
      <c r="S221" s="152"/>
    </row>
    <row r="222" spans="1:19" ht="20.100000000000001" customHeight="1" x14ac:dyDescent="0.25">
      <c r="A222" s="157" t="str">
        <f t="shared" si="14"/>
        <v>N</v>
      </c>
      <c r="B222" s="1013" t="str">
        <f>'Recipe Per Item'!B78</f>
        <v>Leeks</v>
      </c>
      <c r="C222" s="864">
        <f>'Recipe Per Item'!C78*'Curry Sheet '!C195</f>
        <v>0</v>
      </c>
      <c r="D222" s="865">
        <f>'Recipe Per Item'!D78*'Curry Sheet '!D195</f>
        <v>0</v>
      </c>
      <c r="E222" s="865">
        <f>'Recipe Per Item'!E78*'Curry Sheet '!E195</f>
        <v>0</v>
      </c>
      <c r="F222" s="865">
        <f>'Recipe Per Item'!F78*'Curry Sheet '!F195</f>
        <v>0</v>
      </c>
      <c r="G222" s="865">
        <f>'Recipe Per Item'!G78*'Curry Sheet '!G195</f>
        <v>0</v>
      </c>
      <c r="H222" s="865">
        <f>'Recipe Per Item'!H78*'Curry Sheet '!H195</f>
        <v>0</v>
      </c>
      <c r="I222" s="865">
        <f>'Recipe Per Item'!I78*'Curry Sheet '!I195</f>
        <v>0</v>
      </c>
      <c r="J222" s="865">
        <f>'Recipe Per Item'!J78*'Curry Sheet '!J195</f>
        <v>0</v>
      </c>
      <c r="K222" s="865"/>
      <c r="L222" s="865"/>
      <c r="M222" s="866"/>
      <c r="N222" s="865"/>
      <c r="O222" s="865"/>
      <c r="P222" s="865"/>
      <c r="Q222" s="866"/>
      <c r="R222" s="924">
        <f t="shared" si="13"/>
        <v>0</v>
      </c>
      <c r="S222" s="152"/>
    </row>
    <row r="223" spans="1:19" ht="20.100000000000001" customHeight="1" x14ac:dyDescent="0.25">
      <c r="A223" s="157" t="str">
        <f t="shared" si="14"/>
        <v>N</v>
      </c>
      <c r="B223" s="1013" t="str">
        <f>'Recipe Per Item'!B79</f>
        <v>Cabbages</v>
      </c>
      <c r="C223" s="864">
        <f>'Recipe Per Item'!C79*'Curry Sheet '!C195</f>
        <v>0</v>
      </c>
      <c r="D223" s="865">
        <f>'Recipe Per Item'!D79*'Curry Sheet '!D195</f>
        <v>0</v>
      </c>
      <c r="E223" s="865">
        <f>'Recipe Per Item'!E79*'Curry Sheet '!E195</f>
        <v>0</v>
      </c>
      <c r="F223" s="865">
        <f>'Recipe Per Item'!F79*'Curry Sheet '!F195</f>
        <v>0</v>
      </c>
      <c r="G223" s="865">
        <f>'Recipe Per Item'!G79*'Curry Sheet '!G195</f>
        <v>0</v>
      </c>
      <c r="H223" s="865">
        <f>'Recipe Per Item'!H79*'Curry Sheet '!H195</f>
        <v>0</v>
      </c>
      <c r="I223" s="865">
        <f>'Recipe Per Item'!I79*'Curry Sheet '!I195</f>
        <v>0</v>
      </c>
      <c r="J223" s="865">
        <f>'Recipe Per Item'!J79*'Curry Sheet '!J195</f>
        <v>0</v>
      </c>
      <c r="K223" s="865"/>
      <c r="L223" s="865"/>
      <c r="M223" s="866"/>
      <c r="N223" s="865"/>
      <c r="O223" s="865"/>
      <c r="P223" s="865"/>
      <c r="Q223" s="866"/>
      <c r="R223" s="924">
        <f t="shared" si="13"/>
        <v>0</v>
      </c>
      <c r="S223" s="152"/>
    </row>
    <row r="224" spans="1:19" ht="20.100000000000001" customHeight="1" x14ac:dyDescent="0.25">
      <c r="A224" s="157" t="str">
        <f t="shared" si="14"/>
        <v>N</v>
      </c>
      <c r="B224" s="1013" t="str">
        <f>'Recipe Per Item'!B80</f>
        <v>Whole Capsicum</v>
      </c>
      <c r="C224" s="864">
        <f>'Recipe Per Item'!C80*'Curry Sheet '!C195</f>
        <v>0</v>
      </c>
      <c r="D224" s="865">
        <f>'Recipe Per Item'!D80*'Curry Sheet '!D195</f>
        <v>0</v>
      </c>
      <c r="E224" s="865">
        <f>'Recipe Per Item'!E80*'Curry Sheet '!E195</f>
        <v>0</v>
      </c>
      <c r="F224" s="865">
        <f>'Recipe Per Item'!F80*'Curry Sheet '!F195</f>
        <v>0</v>
      </c>
      <c r="G224" s="865">
        <f>'Recipe Per Item'!G80*'Curry Sheet '!G195</f>
        <v>0</v>
      </c>
      <c r="H224" s="865">
        <f>'Recipe Per Item'!H80*'Curry Sheet '!H195</f>
        <v>0</v>
      </c>
      <c r="I224" s="865">
        <f>'Recipe Per Item'!I80*'Curry Sheet '!I195</f>
        <v>0</v>
      </c>
      <c r="J224" s="865">
        <f>'Recipe Per Item'!J80*'Curry Sheet '!J195</f>
        <v>0</v>
      </c>
      <c r="K224" s="865"/>
      <c r="L224" s="865"/>
      <c r="M224" s="866"/>
      <c r="N224" s="865"/>
      <c r="O224" s="865"/>
      <c r="P224" s="865"/>
      <c r="Q224" s="866"/>
      <c r="R224" s="924">
        <f t="shared" si="13"/>
        <v>0</v>
      </c>
      <c r="S224" s="152"/>
    </row>
    <row r="225" spans="1:19" ht="20.100000000000001" customHeight="1" x14ac:dyDescent="0.25">
      <c r="A225" s="157" t="str">
        <f t="shared" si="14"/>
        <v>Y</v>
      </c>
      <c r="B225" s="1013" t="str">
        <f>'Recipe Per Item'!B81</f>
        <v>Rumpe</v>
      </c>
      <c r="C225" s="864">
        <f>'Recipe Per Item'!C81*'Curry Sheet '!C195</f>
        <v>120</v>
      </c>
      <c r="D225" s="865">
        <f>'Recipe Per Item'!D81*'Curry Sheet '!D195</f>
        <v>0</v>
      </c>
      <c r="E225" s="865">
        <f>'Recipe Per Item'!E81*'Curry Sheet '!E195</f>
        <v>0</v>
      </c>
      <c r="F225" s="865">
        <f>'Recipe Per Item'!F81*'Curry Sheet '!F195</f>
        <v>0</v>
      </c>
      <c r="G225" s="865">
        <f>'Recipe Per Item'!G81*'Curry Sheet '!G195</f>
        <v>0</v>
      </c>
      <c r="H225" s="865">
        <f>'Recipe Per Item'!H81*'Curry Sheet '!H195</f>
        <v>0</v>
      </c>
      <c r="I225" s="865">
        <f>'Recipe Per Item'!I81*'Curry Sheet '!I195</f>
        <v>0</v>
      </c>
      <c r="J225" s="865">
        <f>'Recipe Per Item'!J81*'Curry Sheet '!J195</f>
        <v>0</v>
      </c>
      <c r="K225" s="865"/>
      <c r="L225" s="865"/>
      <c r="M225" s="866"/>
      <c r="N225" s="865"/>
      <c r="O225" s="865"/>
      <c r="P225" s="865"/>
      <c r="Q225" s="866"/>
      <c r="R225" s="924">
        <f t="shared" si="13"/>
        <v>120</v>
      </c>
      <c r="S225" s="152"/>
    </row>
    <row r="226" spans="1:19" ht="20.100000000000001" customHeight="1" x14ac:dyDescent="0.25">
      <c r="A226" s="157" t="str">
        <f t="shared" si="14"/>
        <v>Y</v>
      </c>
      <c r="B226" s="1013" t="str">
        <f>'Recipe Per Item'!B82</f>
        <v>Curry Leaves</v>
      </c>
      <c r="C226" s="864">
        <f>'Recipe Per Item'!C82*'Curry Sheet '!C195</f>
        <v>120</v>
      </c>
      <c r="D226" s="865">
        <f>'Recipe Per Item'!D82*'Curry Sheet '!D195</f>
        <v>0</v>
      </c>
      <c r="E226" s="865">
        <f>'Recipe Per Item'!E82*'Curry Sheet '!E195</f>
        <v>0</v>
      </c>
      <c r="F226" s="865">
        <f>'Recipe Per Item'!F82*'Curry Sheet '!F195</f>
        <v>0</v>
      </c>
      <c r="G226" s="865">
        <f>'Recipe Per Item'!G82*'Curry Sheet '!G195</f>
        <v>0</v>
      </c>
      <c r="H226" s="865">
        <f>'Recipe Per Item'!H82*'Curry Sheet '!H195</f>
        <v>0</v>
      </c>
      <c r="I226" s="865">
        <f>'Recipe Per Item'!I82*'Curry Sheet '!I195</f>
        <v>0</v>
      </c>
      <c r="J226" s="865">
        <f>'Recipe Per Item'!J82*'Curry Sheet '!J195</f>
        <v>0</v>
      </c>
      <c r="K226" s="865"/>
      <c r="L226" s="865"/>
      <c r="M226" s="866"/>
      <c r="N226" s="865"/>
      <c r="O226" s="865"/>
      <c r="P226" s="865"/>
      <c r="Q226" s="866"/>
      <c r="R226" s="924">
        <f t="shared" si="13"/>
        <v>120</v>
      </c>
      <c r="S226" s="152"/>
    </row>
    <row r="227" spans="1:19" ht="20.100000000000001" customHeight="1" x14ac:dyDescent="0.25">
      <c r="A227" s="157" t="str">
        <f t="shared" si="14"/>
        <v>N</v>
      </c>
      <c r="B227" s="1013" t="str">
        <f>'Recipe Per Item'!B83</f>
        <v>Celery</v>
      </c>
      <c r="C227" s="864">
        <f>'Recipe Per Item'!C83*'Curry Sheet '!C195</f>
        <v>0</v>
      </c>
      <c r="D227" s="865">
        <f>'Recipe Per Item'!D83*'Curry Sheet '!D195</f>
        <v>0</v>
      </c>
      <c r="E227" s="865">
        <f>'Recipe Per Item'!E83*'Curry Sheet '!E195</f>
        <v>0</v>
      </c>
      <c r="F227" s="865">
        <f>'Recipe Per Item'!F83*'Curry Sheet '!F195</f>
        <v>0</v>
      </c>
      <c r="G227" s="865">
        <f>'Recipe Per Item'!G83*'Curry Sheet '!G195</f>
        <v>0</v>
      </c>
      <c r="H227" s="865">
        <f>'Recipe Per Item'!H83*'Curry Sheet '!H195</f>
        <v>0</v>
      </c>
      <c r="I227" s="865">
        <f>'Recipe Per Item'!I83*'Curry Sheet '!I195</f>
        <v>0</v>
      </c>
      <c r="J227" s="865">
        <f>'Recipe Per Item'!J83*'Curry Sheet '!J195</f>
        <v>0</v>
      </c>
      <c r="K227" s="865"/>
      <c r="L227" s="865"/>
      <c r="M227" s="866"/>
      <c r="N227" s="865"/>
      <c r="O227" s="865"/>
      <c r="P227" s="865"/>
      <c r="Q227" s="866"/>
      <c r="R227" s="924">
        <f t="shared" si="13"/>
        <v>0</v>
      </c>
      <c r="S227" s="152"/>
    </row>
    <row r="228" spans="1:19" ht="20.100000000000001" customHeight="1" x14ac:dyDescent="0.25">
      <c r="A228" s="157" t="str">
        <f t="shared" si="14"/>
        <v>N</v>
      </c>
      <c r="B228" s="1013" t="str">
        <f>'Recipe Per Item'!B84</f>
        <v>Origano</v>
      </c>
      <c r="C228" s="864">
        <f>'Recipe Per Item'!C84*'Curry Sheet '!C195</f>
        <v>0</v>
      </c>
      <c r="D228" s="865">
        <f>'Recipe Per Item'!D84*'Curry Sheet '!D195</f>
        <v>0</v>
      </c>
      <c r="E228" s="865">
        <f>'Recipe Per Item'!E84*'Curry Sheet '!E195</f>
        <v>0</v>
      </c>
      <c r="F228" s="865">
        <f>'Recipe Per Item'!F84*'Curry Sheet '!F195</f>
        <v>0</v>
      </c>
      <c r="G228" s="865">
        <f>'Recipe Per Item'!G84*'Curry Sheet '!G195</f>
        <v>0</v>
      </c>
      <c r="H228" s="865">
        <f>'Recipe Per Item'!H84*'Curry Sheet '!H195</f>
        <v>0</v>
      </c>
      <c r="I228" s="865">
        <f>'Recipe Per Item'!I84*'Curry Sheet '!I195</f>
        <v>0</v>
      </c>
      <c r="J228" s="865">
        <f>'Recipe Per Item'!J84*'Curry Sheet '!J195</f>
        <v>0</v>
      </c>
      <c r="K228" s="865"/>
      <c r="L228" s="865"/>
      <c r="M228" s="866"/>
      <c r="N228" s="865"/>
      <c r="O228" s="865"/>
      <c r="P228" s="865"/>
      <c r="Q228" s="866"/>
      <c r="R228" s="924">
        <f t="shared" si="13"/>
        <v>0</v>
      </c>
      <c r="S228" s="152"/>
    </row>
    <row r="229" spans="1:19" ht="20.100000000000001" customHeight="1" x14ac:dyDescent="0.25">
      <c r="A229" s="157" t="str">
        <f t="shared" si="14"/>
        <v>N</v>
      </c>
      <c r="B229" s="1013" t="str">
        <f>'Recipe Per Item'!B85</f>
        <v>Suduru</v>
      </c>
      <c r="C229" s="864">
        <f>'Recipe Per Item'!C85*'Curry Sheet '!C195</f>
        <v>0</v>
      </c>
      <c r="D229" s="865">
        <f>'Recipe Per Item'!D85*'Curry Sheet '!D195</f>
        <v>0</v>
      </c>
      <c r="E229" s="865">
        <f>'Recipe Per Item'!E85*'Curry Sheet '!E195</f>
        <v>0</v>
      </c>
      <c r="F229" s="865">
        <f>'Recipe Per Item'!F85*'Curry Sheet '!F195</f>
        <v>0</v>
      </c>
      <c r="G229" s="865">
        <f>'Recipe Per Item'!G85*'Curry Sheet '!G195</f>
        <v>0</v>
      </c>
      <c r="H229" s="865">
        <f>'Recipe Per Item'!H85*'Curry Sheet '!H195</f>
        <v>0</v>
      </c>
      <c r="I229" s="865">
        <f>'Recipe Per Item'!I85*'Curry Sheet '!I195</f>
        <v>0</v>
      </c>
      <c r="J229" s="865">
        <f>'Recipe Per Item'!J85*'Curry Sheet '!J195</f>
        <v>0</v>
      </c>
      <c r="K229" s="865"/>
      <c r="L229" s="865"/>
      <c r="M229" s="866"/>
      <c r="N229" s="865"/>
      <c r="O229" s="865"/>
      <c r="P229" s="865"/>
      <c r="Q229" s="866"/>
      <c r="R229" s="924">
        <f t="shared" si="13"/>
        <v>0</v>
      </c>
      <c r="S229" s="152"/>
    </row>
    <row r="230" spans="1:19" ht="20.100000000000001" customHeight="1" x14ac:dyDescent="0.25">
      <c r="A230" s="157" t="str">
        <f t="shared" si="14"/>
        <v>N</v>
      </c>
      <c r="B230" s="1013" t="str">
        <f>'Recipe Per Item'!B86</f>
        <v>Coriander Leaves</v>
      </c>
      <c r="C230" s="864">
        <f>'Recipe Per Item'!C86*'Curry Sheet '!C195</f>
        <v>0</v>
      </c>
      <c r="D230" s="865">
        <f>'Recipe Per Item'!D86*'Curry Sheet '!D195</f>
        <v>0</v>
      </c>
      <c r="E230" s="865">
        <f>'Recipe Per Item'!E86*'Curry Sheet '!E195</f>
        <v>0</v>
      </c>
      <c r="F230" s="865">
        <f>'Recipe Per Item'!F86*'Curry Sheet '!F195</f>
        <v>0</v>
      </c>
      <c r="G230" s="865">
        <f>'Recipe Per Item'!G86*'Curry Sheet '!G195</f>
        <v>0</v>
      </c>
      <c r="H230" s="865">
        <f>'Recipe Per Item'!H86*'Curry Sheet '!H195</f>
        <v>0</v>
      </c>
      <c r="I230" s="865">
        <f>'Recipe Per Item'!I86*'Curry Sheet '!I195</f>
        <v>0</v>
      </c>
      <c r="J230" s="865">
        <f>'Recipe Per Item'!J86*'Curry Sheet '!J195</f>
        <v>0</v>
      </c>
      <c r="K230" s="865"/>
      <c r="L230" s="865"/>
      <c r="M230" s="866"/>
      <c r="N230" s="865"/>
      <c r="O230" s="865"/>
      <c r="P230" s="865"/>
      <c r="Q230" s="866"/>
      <c r="R230" s="924">
        <f t="shared" si="13"/>
        <v>0</v>
      </c>
      <c r="S230" s="152"/>
    </row>
    <row r="231" spans="1:19" ht="20.100000000000001" customHeight="1" x14ac:dyDescent="0.25">
      <c r="A231" s="157" t="str">
        <f t="shared" si="14"/>
        <v>N</v>
      </c>
      <c r="B231" s="1013" t="str">
        <f>'Recipe Per Item'!B87</f>
        <v>Lime</v>
      </c>
      <c r="C231" s="864">
        <f>'Recipe Per Item'!C87*'Curry Sheet '!C195</f>
        <v>0</v>
      </c>
      <c r="D231" s="865">
        <f>'Recipe Per Item'!D87*'Curry Sheet '!D195</f>
        <v>0</v>
      </c>
      <c r="E231" s="865">
        <f>'Recipe Per Item'!E87*'Curry Sheet '!E195</f>
        <v>0</v>
      </c>
      <c r="F231" s="865">
        <f>'Recipe Per Item'!F87*'Curry Sheet '!F195</f>
        <v>0</v>
      </c>
      <c r="G231" s="865">
        <f>'Recipe Per Item'!G87*'Curry Sheet '!G195</f>
        <v>0</v>
      </c>
      <c r="H231" s="865">
        <f>'Recipe Per Item'!H87*'Curry Sheet '!H195</f>
        <v>0</v>
      </c>
      <c r="I231" s="865">
        <f>'Recipe Per Item'!I87*'Curry Sheet '!I195</f>
        <v>0</v>
      </c>
      <c r="J231" s="865">
        <f>'Recipe Per Item'!J87*'Curry Sheet '!J195</f>
        <v>0</v>
      </c>
      <c r="K231" s="865"/>
      <c r="L231" s="865"/>
      <c r="M231" s="866"/>
      <c r="N231" s="865"/>
      <c r="O231" s="865"/>
      <c r="P231" s="865"/>
      <c r="Q231" s="866"/>
      <c r="R231" s="924">
        <f t="shared" si="13"/>
        <v>0</v>
      </c>
      <c r="S231" s="152"/>
    </row>
    <row r="232" spans="1:19" ht="20.100000000000001" customHeight="1" x14ac:dyDescent="0.25">
      <c r="A232" s="157" t="str">
        <f t="shared" si="14"/>
        <v>N</v>
      </c>
      <c r="B232" s="1013" t="str">
        <f>'Recipe Per Item'!B88</f>
        <v>Soya Sauce</v>
      </c>
      <c r="C232" s="864">
        <f>'Recipe Per Item'!C88*'Curry Sheet '!C195</f>
        <v>0</v>
      </c>
      <c r="D232" s="865">
        <f>'Recipe Per Item'!D88*'Curry Sheet '!D195</f>
        <v>0</v>
      </c>
      <c r="E232" s="865">
        <f>'Recipe Per Item'!E88*'Curry Sheet '!E195</f>
        <v>0</v>
      </c>
      <c r="F232" s="865">
        <f>'Recipe Per Item'!F88*'Curry Sheet '!F195</f>
        <v>0</v>
      </c>
      <c r="G232" s="865">
        <f>'Recipe Per Item'!G88*'Curry Sheet '!G195</f>
        <v>0</v>
      </c>
      <c r="H232" s="865">
        <f>'Recipe Per Item'!H88*'Curry Sheet '!H195</f>
        <v>0</v>
      </c>
      <c r="I232" s="865">
        <f>'Recipe Per Item'!I88*'Curry Sheet '!I195</f>
        <v>0</v>
      </c>
      <c r="J232" s="865">
        <f>'Recipe Per Item'!J88*'Curry Sheet '!J195</f>
        <v>0</v>
      </c>
      <c r="K232" s="865"/>
      <c r="L232" s="865"/>
      <c r="M232" s="866"/>
      <c r="N232" s="865"/>
      <c r="O232" s="865"/>
      <c r="P232" s="865"/>
      <c r="Q232" s="866"/>
      <c r="R232" s="924">
        <f t="shared" si="13"/>
        <v>0</v>
      </c>
      <c r="S232" s="152"/>
    </row>
    <row r="233" spans="1:19" ht="20.100000000000001" customHeight="1" x14ac:dyDescent="0.25">
      <c r="A233" s="157" t="str">
        <f t="shared" si="14"/>
        <v>Y</v>
      </c>
      <c r="B233" s="1013" t="str">
        <f>'Recipe Per Item'!B89</f>
        <v>Tomato Sauce</v>
      </c>
      <c r="C233" s="864">
        <f>'Recipe Per Item'!C89*'Curry Sheet '!C195</f>
        <v>0</v>
      </c>
      <c r="D233" s="865">
        <f>'Recipe Per Item'!D89*'Curry Sheet '!D195</f>
        <v>760</v>
      </c>
      <c r="E233" s="865">
        <f>'Recipe Per Item'!E89*'Curry Sheet '!E195</f>
        <v>0</v>
      </c>
      <c r="F233" s="865">
        <f>'Recipe Per Item'!F89*'Curry Sheet '!F195</f>
        <v>0</v>
      </c>
      <c r="G233" s="865">
        <f>'Recipe Per Item'!G89*'Curry Sheet '!G195</f>
        <v>0</v>
      </c>
      <c r="H233" s="865">
        <f>'Recipe Per Item'!H89*'Curry Sheet '!H195</f>
        <v>0</v>
      </c>
      <c r="I233" s="865">
        <f>'Recipe Per Item'!I89*'Curry Sheet '!I195</f>
        <v>0</v>
      </c>
      <c r="J233" s="865">
        <f>'Recipe Per Item'!J89*'Curry Sheet '!J195</f>
        <v>0</v>
      </c>
      <c r="K233" s="865"/>
      <c r="L233" s="865"/>
      <c r="M233" s="866"/>
      <c r="N233" s="865"/>
      <c r="O233" s="865"/>
      <c r="P233" s="865"/>
      <c r="Q233" s="866"/>
      <c r="R233" s="924">
        <f t="shared" si="13"/>
        <v>760</v>
      </c>
      <c r="S233" s="152"/>
    </row>
    <row r="234" spans="1:19" ht="20.100000000000001" customHeight="1" x14ac:dyDescent="0.25">
      <c r="A234" s="157" t="str">
        <f t="shared" si="14"/>
        <v>Y</v>
      </c>
      <c r="B234" s="1013" t="str">
        <f>'Recipe Per Item'!B90</f>
        <v>Honey</v>
      </c>
      <c r="C234" s="864">
        <f>'Recipe Per Item'!C90*'Curry Sheet '!C195</f>
        <v>600</v>
      </c>
      <c r="D234" s="865">
        <f>'Recipe Per Item'!D90*'Curry Sheet '!D195</f>
        <v>0</v>
      </c>
      <c r="E234" s="865">
        <f>'Recipe Per Item'!E90*'Curry Sheet '!E195</f>
        <v>0</v>
      </c>
      <c r="F234" s="865">
        <f>'Recipe Per Item'!F90*'Curry Sheet '!F195</f>
        <v>0</v>
      </c>
      <c r="G234" s="865">
        <f>'Recipe Per Item'!G90*'Curry Sheet '!G195</f>
        <v>0</v>
      </c>
      <c r="H234" s="865">
        <f>'Recipe Per Item'!H90*'Curry Sheet '!H195</f>
        <v>0</v>
      </c>
      <c r="I234" s="865">
        <f>'Recipe Per Item'!I90*'Curry Sheet '!I195</f>
        <v>0</v>
      </c>
      <c r="J234" s="865">
        <f>'Recipe Per Item'!J90*'Curry Sheet '!J195</f>
        <v>0</v>
      </c>
      <c r="K234" s="865"/>
      <c r="L234" s="865"/>
      <c r="M234" s="866"/>
      <c r="N234" s="865"/>
      <c r="O234" s="865"/>
      <c r="P234" s="865"/>
      <c r="Q234" s="866"/>
      <c r="R234" s="924">
        <f t="shared" si="13"/>
        <v>600</v>
      </c>
      <c r="S234" s="152"/>
    </row>
    <row r="235" spans="1:19" ht="20.100000000000001" customHeight="1" x14ac:dyDescent="0.25">
      <c r="A235" s="157" t="str">
        <f t="shared" si="14"/>
        <v>Y</v>
      </c>
      <c r="B235" s="1013" t="str">
        <f>'Recipe Per Item'!B91</f>
        <v>Sugar</v>
      </c>
      <c r="C235" s="864">
        <f>'Recipe Per Item'!C91*'Curry Sheet '!C195</f>
        <v>120</v>
      </c>
      <c r="D235" s="865">
        <f>'Recipe Per Item'!D91*'Curry Sheet '!D195</f>
        <v>0</v>
      </c>
      <c r="E235" s="865">
        <f>'Recipe Per Item'!E91*'Curry Sheet '!E195</f>
        <v>0</v>
      </c>
      <c r="F235" s="865">
        <f>'Recipe Per Item'!F91*'Curry Sheet '!F195</f>
        <v>0</v>
      </c>
      <c r="G235" s="865">
        <f>'Recipe Per Item'!G91*'Curry Sheet '!G195</f>
        <v>0</v>
      </c>
      <c r="H235" s="865">
        <f>'Recipe Per Item'!H91*'Curry Sheet '!H195</f>
        <v>0</v>
      </c>
      <c r="I235" s="865">
        <f>'Recipe Per Item'!I91*'Curry Sheet '!I195</f>
        <v>0</v>
      </c>
      <c r="J235" s="865">
        <f>'Recipe Per Item'!J91*'Curry Sheet '!J195</f>
        <v>0</v>
      </c>
      <c r="K235" s="865"/>
      <c r="L235" s="865"/>
      <c r="M235" s="866"/>
      <c r="N235" s="865"/>
      <c r="O235" s="865"/>
      <c r="P235" s="865"/>
      <c r="Q235" s="866"/>
      <c r="R235" s="924">
        <f t="shared" si="13"/>
        <v>120</v>
      </c>
      <c r="S235" s="152"/>
    </row>
    <row r="236" spans="1:19" ht="20.100000000000001" customHeight="1" x14ac:dyDescent="0.25">
      <c r="A236" s="157" t="str">
        <f t="shared" si="14"/>
        <v>N</v>
      </c>
      <c r="B236" s="1013" t="str">
        <f>'Recipe Per Item'!B92</f>
        <v>Chillie Powder</v>
      </c>
      <c r="C236" s="864">
        <f>'Recipe Per Item'!C92*'Curry Sheet '!C195</f>
        <v>0</v>
      </c>
      <c r="D236" s="865">
        <f>'Recipe Per Item'!D92*'Curry Sheet '!D195</f>
        <v>0</v>
      </c>
      <c r="E236" s="865">
        <f>'Recipe Per Item'!E92*'Curry Sheet '!E195</f>
        <v>0</v>
      </c>
      <c r="F236" s="865">
        <f>'Recipe Per Item'!F92*'Curry Sheet '!F195</f>
        <v>0</v>
      </c>
      <c r="G236" s="865">
        <f>'Recipe Per Item'!G92*'Curry Sheet '!G195</f>
        <v>0</v>
      </c>
      <c r="H236" s="865">
        <f>'Recipe Per Item'!H92*'Curry Sheet '!H195</f>
        <v>0</v>
      </c>
      <c r="I236" s="865">
        <f>'Recipe Per Item'!I92*'Curry Sheet '!I195</f>
        <v>0</v>
      </c>
      <c r="J236" s="865">
        <f>'Recipe Per Item'!J92*'Curry Sheet '!J195</f>
        <v>0</v>
      </c>
      <c r="K236" s="865"/>
      <c r="L236" s="865"/>
      <c r="M236" s="866"/>
      <c r="N236" s="865"/>
      <c r="O236" s="865"/>
      <c r="P236" s="865"/>
      <c r="Q236" s="866"/>
      <c r="R236" s="924">
        <f t="shared" si="13"/>
        <v>0</v>
      </c>
      <c r="S236" s="152"/>
    </row>
    <row r="237" spans="1:19" ht="20.100000000000001" customHeight="1" x14ac:dyDescent="0.25">
      <c r="A237" s="157" t="str">
        <f t="shared" si="14"/>
        <v>N</v>
      </c>
      <c r="B237" s="1013" t="str">
        <f>'Recipe Per Item'!B93</f>
        <v>Green Chillies</v>
      </c>
      <c r="C237" s="864">
        <f>'Recipe Per Item'!C93*'Curry Sheet '!C195</f>
        <v>0</v>
      </c>
      <c r="D237" s="865">
        <f>'Recipe Per Item'!D93*'Curry Sheet '!D195</f>
        <v>0</v>
      </c>
      <c r="E237" s="865">
        <f>'Recipe Per Item'!E93*'Curry Sheet '!E195</f>
        <v>0</v>
      </c>
      <c r="F237" s="865">
        <f>'Recipe Per Item'!F93*'Curry Sheet '!F195</f>
        <v>0</v>
      </c>
      <c r="G237" s="865">
        <f>'Recipe Per Item'!G93*'Curry Sheet '!G195</f>
        <v>0</v>
      </c>
      <c r="H237" s="865">
        <f>'Recipe Per Item'!H93*'Curry Sheet '!H195</f>
        <v>0</v>
      </c>
      <c r="I237" s="865">
        <f>'Recipe Per Item'!I93*'Curry Sheet '!I195</f>
        <v>0</v>
      </c>
      <c r="J237" s="865">
        <f>'Recipe Per Item'!J93*'Curry Sheet '!J195</f>
        <v>0</v>
      </c>
      <c r="K237" s="865"/>
      <c r="L237" s="865"/>
      <c r="M237" s="866"/>
      <c r="N237" s="865"/>
      <c r="O237" s="865"/>
      <c r="P237" s="865"/>
      <c r="Q237" s="866"/>
      <c r="R237" s="924">
        <f t="shared" si="13"/>
        <v>0</v>
      </c>
      <c r="S237" s="152"/>
    </row>
    <row r="238" spans="1:19" ht="20.100000000000001" customHeight="1" x14ac:dyDescent="0.25">
      <c r="A238" s="157" t="str">
        <f t="shared" si="14"/>
        <v>N</v>
      </c>
      <c r="B238" s="1013" t="str">
        <f>'Recipe Per Item'!B94</f>
        <v>Lemongrass</v>
      </c>
      <c r="C238" s="864">
        <f>'Recipe Per Item'!C94*'Curry Sheet '!C195</f>
        <v>0</v>
      </c>
      <c r="D238" s="865">
        <f>'Recipe Per Item'!D94*'Curry Sheet '!D195</f>
        <v>0</v>
      </c>
      <c r="E238" s="865">
        <f>'Recipe Per Item'!E94*'Curry Sheet '!E195</f>
        <v>0</v>
      </c>
      <c r="F238" s="865">
        <f>'Recipe Per Item'!F94*'Curry Sheet '!F195</f>
        <v>0</v>
      </c>
      <c r="G238" s="865">
        <f>'Recipe Per Item'!G94*'Curry Sheet '!G195</f>
        <v>0</v>
      </c>
      <c r="H238" s="865">
        <f>'Recipe Per Item'!H94*'Curry Sheet '!H195</f>
        <v>0</v>
      </c>
      <c r="I238" s="865">
        <f>'Recipe Per Item'!I94*'Curry Sheet '!I195</f>
        <v>0</v>
      </c>
      <c r="J238" s="865">
        <f>'Recipe Per Item'!J94*'Curry Sheet '!J195</f>
        <v>0</v>
      </c>
      <c r="K238" s="865"/>
      <c r="L238" s="865"/>
      <c r="M238" s="866"/>
      <c r="N238" s="865"/>
      <c r="O238" s="865"/>
      <c r="P238" s="865"/>
      <c r="Q238" s="866"/>
      <c r="R238" s="924">
        <f t="shared" si="13"/>
        <v>0</v>
      </c>
      <c r="S238" s="152"/>
    </row>
    <row r="239" spans="1:19" ht="20.100000000000001" customHeight="1" x14ac:dyDescent="0.25">
      <c r="A239" s="157" t="str">
        <f t="shared" si="14"/>
        <v>N</v>
      </c>
      <c r="B239" s="1013" t="str">
        <f>'Recipe Per Item'!B95</f>
        <v>Chillie Paste</v>
      </c>
      <c r="C239" s="864">
        <f>'Recipe Per Item'!C95*'Curry Sheet '!C195</f>
        <v>0</v>
      </c>
      <c r="D239" s="865">
        <f>'Recipe Per Item'!D95*'Curry Sheet '!D195</f>
        <v>0</v>
      </c>
      <c r="E239" s="865">
        <f>'Recipe Per Item'!E95*'Curry Sheet '!E195</f>
        <v>0</v>
      </c>
      <c r="F239" s="865">
        <f>'Recipe Per Item'!F95*'Curry Sheet '!F195</f>
        <v>0</v>
      </c>
      <c r="G239" s="865">
        <f>'Recipe Per Item'!G95*'Curry Sheet '!G195</f>
        <v>0</v>
      </c>
      <c r="H239" s="865">
        <f>'Recipe Per Item'!H95*'Curry Sheet '!H195</f>
        <v>0</v>
      </c>
      <c r="I239" s="865">
        <f>'Recipe Per Item'!I95*'Curry Sheet '!I195</f>
        <v>0</v>
      </c>
      <c r="J239" s="865">
        <f>'Recipe Per Item'!J95*'Curry Sheet '!J195</f>
        <v>0</v>
      </c>
      <c r="K239" s="865"/>
      <c r="L239" s="865"/>
      <c r="M239" s="866"/>
      <c r="N239" s="865"/>
      <c r="O239" s="865"/>
      <c r="P239" s="865"/>
      <c r="Q239" s="866"/>
      <c r="R239" s="924">
        <f t="shared" si="13"/>
        <v>0</v>
      </c>
      <c r="S239" s="152"/>
    </row>
    <row r="240" spans="1:19" ht="20.100000000000001" customHeight="1" x14ac:dyDescent="0.25">
      <c r="A240" s="157" t="str">
        <f t="shared" si="14"/>
        <v>N</v>
      </c>
      <c r="B240" s="1013" t="str">
        <f>'Recipe Per Item'!B96</f>
        <v>Pepper Powder</v>
      </c>
      <c r="C240" s="864">
        <f>'Recipe Per Item'!C96*'Curry Sheet '!C195</f>
        <v>0</v>
      </c>
      <c r="D240" s="865">
        <f>'Recipe Per Item'!D96*'Curry Sheet '!D195</f>
        <v>0</v>
      </c>
      <c r="E240" s="865">
        <f>'Recipe Per Item'!E96*'Curry Sheet '!E195</f>
        <v>0</v>
      </c>
      <c r="F240" s="865">
        <f>'Recipe Per Item'!F96*'Curry Sheet '!F195</f>
        <v>0</v>
      </c>
      <c r="G240" s="865">
        <f>'Recipe Per Item'!G96*'Curry Sheet '!G195</f>
        <v>0</v>
      </c>
      <c r="H240" s="865">
        <f>'Recipe Per Item'!H96*'Curry Sheet '!H195</f>
        <v>0</v>
      </c>
      <c r="I240" s="865">
        <f>'Recipe Per Item'!I96*'Curry Sheet '!I195</f>
        <v>0</v>
      </c>
      <c r="J240" s="865">
        <f>'Recipe Per Item'!J96*'Curry Sheet '!J195</f>
        <v>0</v>
      </c>
      <c r="K240" s="865"/>
      <c r="L240" s="865"/>
      <c r="M240" s="866"/>
      <c r="N240" s="865"/>
      <c r="O240" s="865"/>
      <c r="P240" s="865"/>
      <c r="Q240" s="866"/>
      <c r="R240" s="924">
        <f t="shared" si="13"/>
        <v>0</v>
      </c>
      <c r="S240" s="152"/>
    </row>
    <row r="241" spans="1:19" ht="20.100000000000001" customHeight="1" x14ac:dyDescent="0.25">
      <c r="A241" s="157" t="str">
        <f t="shared" si="14"/>
        <v>N</v>
      </c>
      <c r="B241" s="1013">
        <f>'Recipe Per Item'!B97</f>
        <v>0</v>
      </c>
      <c r="C241" s="864">
        <f>'Recipe Per Item'!C97*'Curry Sheet '!C195</f>
        <v>0</v>
      </c>
      <c r="D241" s="865">
        <f>'Recipe Per Item'!D97*'Curry Sheet '!D195</f>
        <v>0</v>
      </c>
      <c r="E241" s="865">
        <f>'Recipe Per Item'!E97*'Curry Sheet '!E195</f>
        <v>0</v>
      </c>
      <c r="F241" s="865">
        <f>'Recipe Per Item'!F97*'Curry Sheet '!F195</f>
        <v>0</v>
      </c>
      <c r="G241" s="865">
        <f>'Recipe Per Item'!G97*'Curry Sheet '!G195</f>
        <v>0</v>
      </c>
      <c r="H241" s="865">
        <f>'Recipe Per Item'!H97*'Curry Sheet '!H195</f>
        <v>0</v>
      </c>
      <c r="I241" s="865">
        <f>'Recipe Per Item'!I97*'Curry Sheet '!I195</f>
        <v>0</v>
      </c>
      <c r="J241" s="865">
        <f>'Recipe Per Item'!J97*'Curry Sheet '!J195</f>
        <v>0</v>
      </c>
      <c r="K241" s="865"/>
      <c r="L241" s="865"/>
      <c r="M241" s="866"/>
      <c r="N241" s="865"/>
      <c r="O241" s="865"/>
      <c r="P241" s="865"/>
      <c r="Q241" s="866"/>
      <c r="R241" s="924">
        <f t="shared" si="13"/>
        <v>0</v>
      </c>
      <c r="S241" s="152"/>
    </row>
    <row r="242" spans="1:19" ht="20.100000000000001" customHeight="1" x14ac:dyDescent="0.25">
      <c r="A242" s="157" t="str">
        <f t="shared" si="14"/>
        <v>N</v>
      </c>
      <c r="B242" s="1013">
        <f>'Recipe Per Item'!B98</f>
        <v>0</v>
      </c>
      <c r="C242" s="864">
        <f>'Recipe Per Item'!C98*'Curry Sheet '!C195</f>
        <v>0</v>
      </c>
      <c r="D242" s="865">
        <f>'Recipe Per Item'!D98*'Curry Sheet '!D195</f>
        <v>0</v>
      </c>
      <c r="E242" s="865">
        <f>'Recipe Per Item'!E98*'Curry Sheet '!E195</f>
        <v>0</v>
      </c>
      <c r="F242" s="865">
        <f>'Recipe Per Item'!F98*'Curry Sheet '!F195</f>
        <v>0</v>
      </c>
      <c r="G242" s="865">
        <f>'Recipe Per Item'!G98*'Curry Sheet '!G195</f>
        <v>0</v>
      </c>
      <c r="H242" s="865">
        <f>'Recipe Per Item'!H98*'Curry Sheet '!H195</f>
        <v>0</v>
      </c>
      <c r="I242" s="865">
        <f>'Recipe Per Item'!I98*'Curry Sheet '!I195</f>
        <v>0</v>
      </c>
      <c r="J242" s="865">
        <f>'Recipe Per Item'!J98*'Curry Sheet '!J195</f>
        <v>0</v>
      </c>
      <c r="K242" s="865"/>
      <c r="L242" s="865"/>
      <c r="M242" s="866"/>
      <c r="N242" s="865"/>
      <c r="O242" s="865"/>
      <c r="P242" s="865"/>
      <c r="Q242" s="866"/>
      <c r="R242" s="924">
        <f t="shared" si="13"/>
        <v>0</v>
      </c>
      <c r="S242" s="152"/>
    </row>
    <row r="243" spans="1:19" ht="20.100000000000001" customHeight="1" x14ac:dyDescent="0.25">
      <c r="A243" s="157" t="str">
        <f t="shared" si="14"/>
        <v>N</v>
      </c>
      <c r="B243" s="1013">
        <f>'Recipe Per Item'!B99</f>
        <v>0</v>
      </c>
      <c r="C243" s="864">
        <f>'Recipe Per Item'!C99*'Curry Sheet '!C195</f>
        <v>0</v>
      </c>
      <c r="D243" s="865">
        <f>'Recipe Per Item'!D99*'Curry Sheet '!D195</f>
        <v>0</v>
      </c>
      <c r="E243" s="865">
        <f>'Recipe Per Item'!E99*'Curry Sheet '!E195</f>
        <v>0</v>
      </c>
      <c r="F243" s="865">
        <f>'Recipe Per Item'!F99*'Curry Sheet '!F195</f>
        <v>0</v>
      </c>
      <c r="G243" s="865">
        <f>'Recipe Per Item'!G99*'Curry Sheet '!G195</f>
        <v>0</v>
      </c>
      <c r="H243" s="865">
        <f>'Recipe Per Item'!H99*'Curry Sheet '!H195</f>
        <v>0</v>
      </c>
      <c r="I243" s="865">
        <f>'Recipe Per Item'!I99*'Curry Sheet '!I195</f>
        <v>0</v>
      </c>
      <c r="J243" s="865">
        <f>'Recipe Per Item'!J99*'Curry Sheet '!J195</f>
        <v>0</v>
      </c>
      <c r="K243" s="865"/>
      <c r="L243" s="865"/>
      <c r="M243" s="866"/>
      <c r="N243" s="865"/>
      <c r="O243" s="865"/>
      <c r="P243" s="865"/>
      <c r="Q243" s="866"/>
      <c r="R243" s="924">
        <f t="shared" si="13"/>
        <v>0</v>
      </c>
      <c r="S243" s="152"/>
    </row>
    <row r="244" spans="1:19" ht="20.100000000000001" customHeight="1" x14ac:dyDescent="0.25">
      <c r="A244" s="157" t="str">
        <f t="shared" si="14"/>
        <v>N</v>
      </c>
      <c r="B244" s="1013" t="str">
        <f>'Recipe Per Item'!B100</f>
        <v>Salt</v>
      </c>
      <c r="C244" s="864">
        <f>'Recipe Per Item'!C100*'Curry Sheet '!C195</f>
        <v>0</v>
      </c>
      <c r="D244" s="865">
        <f>'Recipe Per Item'!D100*'Curry Sheet '!D195</f>
        <v>0</v>
      </c>
      <c r="E244" s="865">
        <f>'Recipe Per Item'!E100*'Curry Sheet '!E195</f>
        <v>0</v>
      </c>
      <c r="F244" s="865">
        <f>'Recipe Per Item'!F100*'Curry Sheet '!F195</f>
        <v>0</v>
      </c>
      <c r="G244" s="865">
        <f>'Recipe Per Item'!G100*'Curry Sheet '!G195</f>
        <v>0</v>
      </c>
      <c r="H244" s="865">
        <f>'Recipe Per Item'!H100*'Curry Sheet '!H195</f>
        <v>0</v>
      </c>
      <c r="I244" s="865">
        <f>'Recipe Per Item'!I100*'Curry Sheet '!I195</f>
        <v>0</v>
      </c>
      <c r="J244" s="865">
        <f>'Recipe Per Item'!J100*'Curry Sheet '!J195</f>
        <v>0</v>
      </c>
      <c r="K244" s="865"/>
      <c r="L244" s="865"/>
      <c r="M244" s="866"/>
      <c r="N244" s="865"/>
      <c r="O244" s="865"/>
      <c r="P244" s="865"/>
      <c r="Q244" s="866"/>
      <c r="R244" s="924">
        <f t="shared" si="13"/>
        <v>0</v>
      </c>
      <c r="S244" s="152"/>
    </row>
    <row r="245" spans="1:19" ht="20.100000000000001" customHeight="1" x14ac:dyDescent="0.25">
      <c r="A245" s="157" t="str">
        <f t="shared" si="14"/>
        <v>N</v>
      </c>
      <c r="B245" s="1013" t="str">
        <f>'Recipe Per Item'!B101</f>
        <v>Oil</v>
      </c>
      <c r="C245" s="864">
        <f>'Recipe Per Item'!C101*'Curry Sheet '!C195</f>
        <v>0</v>
      </c>
      <c r="D245" s="865">
        <f>'Recipe Per Item'!D101*'Curry Sheet '!D195</f>
        <v>0</v>
      </c>
      <c r="E245" s="865">
        <f>'Recipe Per Item'!E101*'Curry Sheet '!E195</f>
        <v>0</v>
      </c>
      <c r="F245" s="865">
        <f>'Recipe Per Item'!F101*'Curry Sheet '!F195</f>
        <v>0</v>
      </c>
      <c r="G245" s="865">
        <f>'Recipe Per Item'!G101*'Curry Sheet '!G195</f>
        <v>0</v>
      </c>
      <c r="H245" s="865">
        <f>'Recipe Per Item'!H101*'Curry Sheet '!H195</f>
        <v>0</v>
      </c>
      <c r="I245" s="865">
        <f>'Recipe Per Item'!I101*'Curry Sheet '!I195</f>
        <v>0</v>
      </c>
      <c r="J245" s="865">
        <f>'Recipe Per Item'!J101*'Curry Sheet '!J195</f>
        <v>0</v>
      </c>
      <c r="K245" s="865"/>
      <c r="L245" s="865"/>
      <c r="M245" s="866"/>
      <c r="N245" s="865"/>
      <c r="O245" s="865"/>
      <c r="P245" s="865"/>
      <c r="Q245" s="866"/>
      <c r="R245" s="924">
        <f t="shared" si="13"/>
        <v>0</v>
      </c>
      <c r="S245" s="152"/>
    </row>
    <row r="246" spans="1:19" ht="20.100000000000001" customHeight="1" thickBot="1" x14ac:dyDescent="0.3">
      <c r="A246" s="157" t="str">
        <f t="shared" si="14"/>
        <v>N</v>
      </c>
      <c r="B246" s="1017">
        <f>'Recipe Per Item'!B102</f>
        <v>0</v>
      </c>
      <c r="C246" s="881">
        <f>'Recipe Per Item'!C102*'Curry Sheet '!C195</f>
        <v>0</v>
      </c>
      <c r="D246" s="882">
        <f>'Recipe Per Item'!D102*'Curry Sheet '!D195</f>
        <v>0</v>
      </c>
      <c r="E246" s="882">
        <f>'Recipe Per Item'!E102*'Curry Sheet '!E195</f>
        <v>0</v>
      </c>
      <c r="F246" s="882">
        <f>'Recipe Per Item'!F102*'Curry Sheet '!F195</f>
        <v>0</v>
      </c>
      <c r="G246" s="882">
        <f>'Recipe Per Item'!G102*'Curry Sheet '!G195</f>
        <v>0</v>
      </c>
      <c r="H246" s="882">
        <f>'Recipe Per Item'!H102*'Curry Sheet '!H195</f>
        <v>0</v>
      </c>
      <c r="I246" s="882">
        <f>'Recipe Per Item'!I102*'Curry Sheet '!I195</f>
        <v>0</v>
      </c>
      <c r="J246" s="882">
        <f>'Recipe Per Item'!J102*'Curry Sheet '!J195</f>
        <v>0</v>
      </c>
      <c r="K246" s="882"/>
      <c r="L246" s="882"/>
      <c r="M246" s="883"/>
      <c r="N246" s="882"/>
      <c r="O246" s="882"/>
      <c r="P246" s="882"/>
      <c r="Q246" s="883"/>
      <c r="R246" s="925">
        <f t="shared" si="13"/>
        <v>0</v>
      </c>
      <c r="S246" s="152"/>
    </row>
    <row r="247" spans="1:19" ht="24.95" customHeight="1" x14ac:dyDescent="0.2">
      <c r="A247" s="157" t="s">
        <v>300</v>
      </c>
      <c r="B247" s="2028"/>
      <c r="C247" s="2028"/>
      <c r="D247" s="164"/>
      <c r="E247" s="2028"/>
      <c r="F247" s="2028"/>
      <c r="G247" s="2059"/>
      <c r="H247" s="2059"/>
      <c r="I247" s="2059"/>
      <c r="J247" s="2059"/>
      <c r="K247" s="2028"/>
      <c r="L247" s="2028"/>
      <c r="M247" s="857"/>
      <c r="N247" s="920"/>
      <c r="O247" s="919"/>
      <c r="P247" s="920"/>
      <c r="Q247" s="2024" t="s">
        <v>174</v>
      </c>
      <c r="R247" s="2021">
        <f>R210+R211</f>
        <v>0</v>
      </c>
      <c r="S247" s="152"/>
    </row>
    <row r="248" spans="1:19" ht="18" customHeight="1" x14ac:dyDescent="0.25">
      <c r="A248" s="157" t="s">
        <v>300</v>
      </c>
      <c r="B248" s="2059"/>
      <c r="C248" s="2059"/>
      <c r="D248" s="1070"/>
      <c r="E248" s="1965"/>
      <c r="F248" s="1965"/>
      <c r="G248" s="2059"/>
      <c r="H248" s="2059"/>
      <c r="I248" s="2059"/>
      <c r="J248" s="2059"/>
      <c r="K248" s="2028"/>
      <c r="L248" s="2028"/>
      <c r="M248" s="921"/>
      <c r="N248" s="922"/>
      <c r="O248" s="282"/>
      <c r="P248" s="922"/>
      <c r="Q248" s="2024"/>
      <c r="R248" s="2021"/>
      <c r="S248" s="152"/>
    </row>
    <row r="249" spans="1:19" ht="18" customHeight="1" x14ac:dyDescent="0.25">
      <c r="A249" s="157" t="s">
        <v>300</v>
      </c>
      <c r="B249" s="2059"/>
      <c r="C249" s="2059"/>
      <c r="D249" s="1070"/>
      <c r="E249" s="1965"/>
      <c r="F249" s="1965"/>
      <c r="G249" s="2059"/>
      <c r="H249" s="2059"/>
      <c r="I249" s="2059"/>
      <c r="J249" s="2059"/>
      <c r="K249" s="2060"/>
      <c r="L249" s="2060"/>
      <c r="M249" s="1998" t="s">
        <v>157</v>
      </c>
      <c r="N249" s="1995"/>
      <c r="O249" s="1994" t="s">
        <v>563</v>
      </c>
      <c r="P249" s="1995"/>
      <c r="Q249" s="2024"/>
      <c r="R249" s="2021"/>
      <c r="S249" s="152"/>
    </row>
    <row r="250" spans="1:19" ht="18.75" customHeight="1" thickBot="1" x14ac:dyDescent="0.25">
      <c r="A250" s="157" t="s">
        <v>300</v>
      </c>
      <c r="B250" s="2061"/>
      <c r="C250" s="2061"/>
      <c r="D250" s="2061"/>
      <c r="E250" s="2062"/>
      <c r="F250" s="2062"/>
      <c r="G250" s="2059"/>
      <c r="H250" s="2059"/>
      <c r="I250" s="2059"/>
      <c r="J250" s="2059"/>
      <c r="K250" s="2060"/>
      <c r="L250" s="2060"/>
      <c r="M250" s="1999"/>
      <c r="N250" s="1997"/>
      <c r="O250" s="1996"/>
      <c r="P250" s="1997"/>
      <c r="Q250" s="2025"/>
      <c r="R250" s="2022"/>
      <c r="S250" s="152"/>
    </row>
    <row r="251" spans="1:19" ht="15" customHeight="1" x14ac:dyDescent="0.2">
      <c r="A251" s="157"/>
      <c r="B251" s="157"/>
      <c r="C251" s="157"/>
      <c r="D251" s="157"/>
      <c r="E251" s="157"/>
      <c r="F251" s="157"/>
      <c r="G251" s="157"/>
      <c r="H251" s="157"/>
      <c r="I251" s="157"/>
      <c r="J251" s="157"/>
      <c r="K251" s="157"/>
      <c r="L251" s="157"/>
      <c r="M251" s="157"/>
      <c r="N251" s="157"/>
      <c r="O251" s="157"/>
      <c r="P251" s="157"/>
      <c r="Q251" s="157"/>
      <c r="R251" s="157"/>
      <c r="S251" s="157"/>
    </row>
    <row r="252" spans="1:19" ht="15" hidden="1" customHeight="1" x14ac:dyDescent="0.2">
      <c r="C252" s="2"/>
      <c r="D252" s="2"/>
      <c r="E252" s="2"/>
      <c r="F252" s="2"/>
      <c r="G252" s="2"/>
      <c r="H252" s="2"/>
      <c r="I252" s="2"/>
      <c r="J252" s="2"/>
      <c r="K252" s="2"/>
      <c r="L252" s="2"/>
      <c r="M252" s="2"/>
      <c r="N252" s="2"/>
      <c r="O252" s="2"/>
      <c r="P252" s="2"/>
      <c r="Q252" s="2"/>
      <c r="R252" s="2"/>
    </row>
    <row r="253" spans="1:19" ht="15" hidden="1" customHeight="1" x14ac:dyDescent="0.2">
      <c r="C253" s="2"/>
      <c r="D253" s="2"/>
      <c r="E253" s="2"/>
      <c r="F253" s="2"/>
      <c r="G253" s="2"/>
      <c r="H253" s="2"/>
      <c r="I253" s="2"/>
      <c r="J253" s="2"/>
      <c r="K253" s="2"/>
      <c r="L253" s="2"/>
      <c r="M253" s="2"/>
      <c r="N253" s="2"/>
      <c r="O253" s="2"/>
      <c r="P253" s="2"/>
      <c r="Q253" s="2"/>
      <c r="R253" s="2"/>
    </row>
    <row r="254" spans="1:19" ht="15" hidden="1" customHeight="1" x14ac:dyDescent="0.2">
      <c r="C254" s="2"/>
      <c r="D254" s="2"/>
      <c r="E254" s="2"/>
      <c r="F254" s="2"/>
      <c r="G254" s="2"/>
      <c r="H254" s="2"/>
      <c r="I254" s="2"/>
      <c r="J254" s="2"/>
      <c r="K254" s="2"/>
      <c r="L254" s="2"/>
      <c r="M254" s="2"/>
      <c r="N254" s="2"/>
      <c r="O254" s="2"/>
      <c r="P254" s="2"/>
      <c r="Q254" s="2"/>
      <c r="R254" s="2"/>
    </row>
    <row r="255" spans="1:19" ht="15" hidden="1" customHeight="1" x14ac:dyDescent="0.2">
      <c r="C255" s="2"/>
      <c r="D255" s="2"/>
      <c r="E255" s="2"/>
      <c r="F255" s="2"/>
      <c r="G255" s="2"/>
      <c r="H255" s="2"/>
      <c r="I255" s="2"/>
      <c r="J255" s="2"/>
      <c r="K255" s="2"/>
      <c r="L255" s="2"/>
      <c r="M255" s="2"/>
      <c r="N255" s="2"/>
      <c r="O255" s="2"/>
      <c r="P255" s="2"/>
      <c r="Q255" s="2"/>
      <c r="R255" s="2"/>
    </row>
    <row r="256" spans="1:19" ht="15" hidden="1" customHeight="1" x14ac:dyDescent="0.2">
      <c r="C256" s="2"/>
      <c r="D256" s="2"/>
      <c r="E256" s="2"/>
      <c r="F256" s="2"/>
      <c r="G256" s="2"/>
      <c r="H256" s="2"/>
      <c r="I256" s="2"/>
      <c r="J256" s="2"/>
      <c r="K256" s="2"/>
      <c r="L256" s="2"/>
      <c r="M256" s="2"/>
      <c r="N256" s="2"/>
      <c r="O256" s="2"/>
      <c r="P256" s="2"/>
      <c r="Q256" s="2"/>
      <c r="R256" s="2"/>
    </row>
    <row r="257" spans="3:18" ht="15" hidden="1" customHeight="1" x14ac:dyDescent="0.2">
      <c r="C257" s="2"/>
      <c r="D257" s="2"/>
      <c r="E257" s="2"/>
      <c r="F257" s="2"/>
      <c r="G257" s="2"/>
      <c r="H257" s="2"/>
      <c r="I257" s="2"/>
      <c r="J257" s="2"/>
      <c r="K257" s="2"/>
      <c r="L257" s="2"/>
      <c r="M257" s="2"/>
      <c r="N257" s="2"/>
      <c r="O257" s="2"/>
      <c r="P257" s="2"/>
      <c r="Q257" s="2"/>
      <c r="R257" s="2"/>
    </row>
    <row r="258" spans="3:18" ht="15" hidden="1" customHeight="1" x14ac:dyDescent="0.2">
      <c r="C258" s="2"/>
      <c r="D258" s="2"/>
      <c r="E258" s="2"/>
      <c r="F258" s="2"/>
      <c r="G258" s="2"/>
      <c r="H258" s="2"/>
      <c r="I258" s="2"/>
      <c r="J258" s="2"/>
      <c r="K258" s="2"/>
      <c r="L258" s="2"/>
      <c r="M258" s="2"/>
      <c r="N258" s="2"/>
      <c r="O258" s="2"/>
      <c r="P258" s="2"/>
      <c r="Q258" s="2"/>
      <c r="R258" s="2"/>
    </row>
    <row r="259" spans="3:18" ht="15" hidden="1" customHeight="1" x14ac:dyDescent="0.2">
      <c r="C259" s="2"/>
      <c r="D259" s="2"/>
      <c r="E259" s="2"/>
      <c r="F259" s="2"/>
      <c r="G259" s="2"/>
      <c r="H259" s="2"/>
      <c r="I259" s="2"/>
      <c r="J259" s="2"/>
      <c r="K259" s="2"/>
      <c r="L259" s="2"/>
      <c r="M259" s="2"/>
      <c r="N259" s="2"/>
      <c r="O259" s="2"/>
      <c r="P259" s="2"/>
      <c r="Q259" s="2"/>
      <c r="R259" s="2"/>
    </row>
    <row r="260" spans="3:18" ht="15" hidden="1" customHeight="1" x14ac:dyDescent="0.2">
      <c r="C260" s="2"/>
      <c r="D260" s="2"/>
      <c r="E260" s="2"/>
      <c r="F260" s="2"/>
      <c r="G260" s="2"/>
      <c r="H260" s="2"/>
      <c r="I260" s="2"/>
      <c r="J260" s="2"/>
      <c r="K260" s="2"/>
      <c r="L260" s="2"/>
      <c r="M260" s="2"/>
      <c r="N260" s="2"/>
      <c r="O260" s="2"/>
      <c r="P260" s="2"/>
      <c r="Q260" s="2"/>
      <c r="R260" s="2"/>
    </row>
    <row r="261" spans="3:18" ht="15" hidden="1" customHeight="1" x14ac:dyDescent="0.2">
      <c r="C261" s="2"/>
      <c r="D261" s="2"/>
      <c r="E261" s="2"/>
      <c r="F261" s="2"/>
      <c r="G261" s="2"/>
      <c r="H261" s="2"/>
      <c r="I261" s="2"/>
      <c r="J261" s="2"/>
      <c r="K261" s="2"/>
      <c r="L261" s="2"/>
      <c r="M261" s="2"/>
      <c r="N261" s="2"/>
      <c r="O261" s="2"/>
      <c r="P261" s="2"/>
      <c r="Q261" s="2"/>
      <c r="R261" s="2"/>
    </row>
    <row r="262" spans="3:18" ht="15" hidden="1" customHeight="1" x14ac:dyDescent="0.2">
      <c r="C262" s="2"/>
      <c r="D262" s="2"/>
      <c r="E262" s="2"/>
      <c r="F262" s="2"/>
      <c r="G262" s="2"/>
      <c r="H262" s="2"/>
      <c r="I262" s="2"/>
      <c r="J262" s="2"/>
      <c r="K262" s="2"/>
      <c r="L262" s="2"/>
      <c r="M262" s="2"/>
      <c r="N262" s="2"/>
      <c r="O262" s="2"/>
      <c r="P262" s="2"/>
      <c r="Q262" s="2"/>
      <c r="R262" s="2"/>
    </row>
    <row r="263" spans="3:18" ht="15" hidden="1" customHeight="1" x14ac:dyDescent="0.2">
      <c r="C263" s="2"/>
      <c r="D263" s="2"/>
      <c r="E263" s="2"/>
      <c r="F263" s="2"/>
      <c r="G263" s="2"/>
      <c r="H263" s="2"/>
      <c r="I263" s="2"/>
      <c r="J263" s="2"/>
      <c r="K263" s="2"/>
      <c r="L263" s="2"/>
      <c r="M263" s="2"/>
      <c r="N263" s="2"/>
      <c r="O263" s="2"/>
      <c r="P263" s="2"/>
      <c r="Q263" s="2"/>
      <c r="R263" s="2"/>
    </row>
    <row r="264" spans="3:18" ht="15" hidden="1" customHeight="1" x14ac:dyDescent="0.2">
      <c r="C264" s="2"/>
      <c r="D264" s="2"/>
      <c r="E264" s="2"/>
      <c r="F264" s="2"/>
      <c r="G264" s="2"/>
      <c r="H264" s="2"/>
      <c r="I264" s="2"/>
      <c r="J264" s="2"/>
      <c r="K264" s="2"/>
      <c r="L264" s="2"/>
      <c r="M264" s="2"/>
      <c r="N264" s="2"/>
      <c r="O264" s="2"/>
      <c r="P264" s="2"/>
      <c r="Q264" s="2"/>
      <c r="R264" s="2"/>
    </row>
    <row r="265" spans="3:18" ht="15" hidden="1" customHeight="1" x14ac:dyDescent="0.2">
      <c r="C265" s="2"/>
      <c r="D265" s="2"/>
      <c r="E265" s="2"/>
      <c r="F265" s="2"/>
      <c r="G265" s="2"/>
      <c r="H265" s="2"/>
      <c r="I265" s="2"/>
      <c r="J265" s="2"/>
      <c r="K265" s="2"/>
      <c r="L265" s="2"/>
      <c r="M265" s="2"/>
      <c r="N265" s="2"/>
      <c r="O265" s="2"/>
      <c r="P265" s="2"/>
      <c r="Q265" s="2"/>
      <c r="R265" s="2"/>
    </row>
    <row r="266" spans="3:18" ht="15" hidden="1" customHeight="1" x14ac:dyDescent="0.2">
      <c r="C266" s="2"/>
      <c r="D266" s="2"/>
      <c r="E266" s="2"/>
      <c r="F266" s="2"/>
      <c r="G266" s="2"/>
      <c r="H266" s="2"/>
      <c r="I266" s="2"/>
      <c r="J266" s="2"/>
      <c r="K266" s="2"/>
      <c r="L266" s="2"/>
      <c r="M266" s="2"/>
      <c r="N266" s="2"/>
      <c r="O266" s="2"/>
      <c r="P266" s="2"/>
      <c r="Q266" s="2"/>
      <c r="R266" s="2"/>
    </row>
    <row r="267" spans="3:18" ht="15" hidden="1" customHeight="1" x14ac:dyDescent="0.2">
      <c r="C267" s="2"/>
      <c r="D267" s="2"/>
      <c r="E267" s="2"/>
      <c r="F267" s="2"/>
      <c r="G267" s="2"/>
      <c r="H267" s="2"/>
      <c r="I267" s="2"/>
      <c r="J267" s="2"/>
      <c r="K267" s="2"/>
      <c r="L267" s="2"/>
      <c r="M267" s="2"/>
      <c r="N267" s="2"/>
      <c r="O267" s="2"/>
      <c r="P267" s="2"/>
      <c r="Q267" s="2"/>
      <c r="R267" s="2"/>
    </row>
    <row r="268" spans="3:18" ht="15" hidden="1" customHeight="1" x14ac:dyDescent="0.2">
      <c r="C268" s="2"/>
      <c r="D268" s="2"/>
      <c r="E268" s="2"/>
      <c r="F268" s="2"/>
      <c r="G268" s="2"/>
      <c r="H268" s="2"/>
      <c r="I268" s="2"/>
      <c r="J268" s="2"/>
      <c r="K268" s="2"/>
      <c r="L268" s="2"/>
      <c r="M268" s="2"/>
      <c r="N268" s="2"/>
      <c r="O268" s="2"/>
      <c r="P268" s="2"/>
      <c r="Q268" s="2"/>
      <c r="R268" s="2"/>
    </row>
    <row r="269" spans="3:18" ht="15" hidden="1" customHeight="1" x14ac:dyDescent="0.2">
      <c r="C269" s="2"/>
      <c r="D269" s="2"/>
      <c r="E269" s="2"/>
      <c r="F269" s="2"/>
      <c r="G269" s="2"/>
      <c r="H269" s="2"/>
      <c r="I269" s="2"/>
      <c r="J269" s="2"/>
      <c r="K269" s="2"/>
      <c r="L269" s="2"/>
      <c r="M269" s="2"/>
      <c r="N269" s="2"/>
      <c r="O269" s="2"/>
      <c r="P269" s="2"/>
      <c r="Q269" s="2"/>
      <c r="R269" s="2"/>
    </row>
    <row r="270" spans="3:18" ht="15" hidden="1" customHeight="1" x14ac:dyDescent="0.2">
      <c r="C270" s="2"/>
      <c r="D270" s="2"/>
      <c r="E270" s="2"/>
      <c r="F270" s="2"/>
      <c r="G270" s="2"/>
      <c r="H270" s="2"/>
      <c r="I270" s="2"/>
      <c r="J270" s="2"/>
      <c r="K270" s="2"/>
      <c r="L270" s="2"/>
      <c r="M270" s="2"/>
      <c r="N270" s="2"/>
      <c r="O270" s="2"/>
      <c r="P270" s="2"/>
      <c r="Q270" s="2"/>
      <c r="R270" s="2"/>
    </row>
    <row r="271" spans="3:18" ht="15" hidden="1" customHeight="1" x14ac:dyDescent="0.2">
      <c r="C271" s="2"/>
      <c r="D271" s="2"/>
      <c r="E271" s="2"/>
      <c r="F271" s="2"/>
      <c r="G271" s="2"/>
      <c r="H271" s="2"/>
      <c r="I271" s="2"/>
      <c r="J271" s="2"/>
      <c r="K271" s="2"/>
      <c r="L271" s="2"/>
      <c r="M271" s="2"/>
      <c r="N271" s="2"/>
      <c r="O271" s="2"/>
      <c r="P271" s="2"/>
      <c r="Q271" s="2"/>
      <c r="R271" s="2"/>
    </row>
    <row r="272" spans="3:18" ht="15" hidden="1" customHeight="1" x14ac:dyDescent="0.2">
      <c r="C272" s="2"/>
      <c r="D272" s="2"/>
      <c r="E272" s="2"/>
      <c r="F272" s="2"/>
      <c r="G272" s="2"/>
      <c r="H272" s="2"/>
      <c r="I272" s="2"/>
      <c r="J272" s="2"/>
      <c r="K272" s="2"/>
      <c r="L272" s="2"/>
      <c r="M272" s="2"/>
      <c r="N272" s="2"/>
      <c r="O272" s="2"/>
      <c r="P272" s="2"/>
      <c r="Q272" s="2"/>
      <c r="R272" s="2"/>
    </row>
    <row r="273" spans="3:18" ht="15" hidden="1" customHeight="1" x14ac:dyDescent="0.2">
      <c r="C273" s="2"/>
      <c r="D273" s="2"/>
      <c r="E273" s="2"/>
      <c r="F273" s="2"/>
      <c r="G273" s="2"/>
      <c r="H273" s="2"/>
      <c r="I273" s="2"/>
      <c r="J273" s="2"/>
      <c r="K273" s="2"/>
      <c r="L273" s="2"/>
      <c r="M273" s="2"/>
      <c r="N273" s="2"/>
      <c r="O273" s="2"/>
      <c r="P273" s="2"/>
      <c r="Q273" s="2"/>
      <c r="R273" s="2"/>
    </row>
    <row r="274" spans="3:18" ht="15" hidden="1" customHeight="1" x14ac:dyDescent="0.2">
      <c r="C274" s="2"/>
      <c r="D274" s="2"/>
      <c r="E274" s="2"/>
      <c r="F274" s="2"/>
      <c r="G274" s="2"/>
      <c r="H274" s="2"/>
      <c r="I274" s="2"/>
      <c r="J274" s="2"/>
      <c r="K274" s="2"/>
      <c r="L274" s="2"/>
      <c r="M274" s="2"/>
      <c r="N274" s="2"/>
      <c r="O274" s="2"/>
      <c r="P274" s="2"/>
      <c r="Q274" s="2"/>
      <c r="R274" s="2"/>
    </row>
    <row r="275" spans="3:18" ht="15" hidden="1" customHeight="1" x14ac:dyDescent="0.2">
      <c r="C275" s="2"/>
      <c r="D275" s="2"/>
      <c r="E275" s="2"/>
      <c r="F275" s="2"/>
      <c r="G275" s="2"/>
      <c r="H275" s="2"/>
      <c r="I275" s="2"/>
      <c r="J275" s="2"/>
      <c r="K275" s="2"/>
      <c r="L275" s="2"/>
      <c r="M275" s="2"/>
      <c r="N275" s="2"/>
      <c r="O275" s="2"/>
      <c r="P275" s="2"/>
      <c r="Q275" s="2"/>
      <c r="R275" s="2"/>
    </row>
    <row r="276" spans="3:18" ht="15" hidden="1" customHeight="1" x14ac:dyDescent="0.2">
      <c r="C276" s="2"/>
      <c r="D276" s="2"/>
      <c r="E276" s="2"/>
      <c r="F276" s="2"/>
      <c r="G276" s="2"/>
      <c r="H276" s="2"/>
      <c r="I276" s="2"/>
      <c r="J276" s="2"/>
      <c r="K276" s="2"/>
      <c r="L276" s="2"/>
      <c r="M276" s="2"/>
      <c r="N276" s="2"/>
      <c r="O276" s="2"/>
      <c r="P276" s="2"/>
      <c r="Q276" s="2"/>
      <c r="R276" s="2"/>
    </row>
    <row r="277" spans="3:18" ht="15" hidden="1" customHeight="1" x14ac:dyDescent="0.2">
      <c r="C277" s="2"/>
      <c r="D277" s="2"/>
      <c r="E277" s="2"/>
      <c r="F277" s="2"/>
      <c r="G277" s="2"/>
      <c r="H277" s="2"/>
      <c r="I277" s="2"/>
      <c r="J277" s="2"/>
      <c r="K277" s="2"/>
      <c r="L277" s="2"/>
      <c r="M277" s="2"/>
      <c r="N277" s="2"/>
      <c r="O277" s="2"/>
      <c r="P277" s="2"/>
      <c r="Q277" s="2"/>
      <c r="R277" s="2"/>
    </row>
    <row r="278" spans="3:18" ht="15" hidden="1" customHeight="1" x14ac:dyDescent="0.2">
      <c r="C278" s="2"/>
      <c r="D278" s="2"/>
      <c r="E278" s="2"/>
      <c r="F278" s="2"/>
      <c r="G278" s="2"/>
      <c r="H278" s="2"/>
      <c r="I278" s="2"/>
      <c r="J278" s="2"/>
      <c r="K278" s="2"/>
      <c r="L278" s="2"/>
      <c r="M278" s="2"/>
      <c r="N278" s="2"/>
      <c r="O278" s="2"/>
      <c r="P278" s="2"/>
      <c r="Q278" s="2"/>
      <c r="R278" s="2"/>
    </row>
    <row r="279" spans="3:18" ht="15" hidden="1" customHeight="1" x14ac:dyDescent="0.2">
      <c r="C279" s="2"/>
      <c r="D279" s="2"/>
      <c r="E279" s="2"/>
      <c r="F279" s="2"/>
      <c r="G279" s="2"/>
      <c r="H279" s="2"/>
      <c r="I279" s="2"/>
      <c r="J279" s="2"/>
      <c r="K279" s="2"/>
      <c r="L279" s="2"/>
      <c r="M279" s="2"/>
      <c r="N279" s="2"/>
      <c r="O279" s="2"/>
      <c r="P279" s="2"/>
      <c r="Q279" s="2"/>
      <c r="R279" s="2"/>
    </row>
    <row r="280" spans="3:18" ht="15" hidden="1" customHeight="1" x14ac:dyDescent="0.2">
      <c r="C280" s="2"/>
      <c r="D280" s="2"/>
      <c r="E280" s="2"/>
      <c r="F280" s="2"/>
      <c r="G280" s="2"/>
      <c r="H280" s="2"/>
      <c r="I280" s="2"/>
      <c r="J280" s="2"/>
      <c r="K280" s="2"/>
      <c r="L280" s="2"/>
      <c r="M280" s="2"/>
      <c r="N280" s="2"/>
      <c r="O280" s="2"/>
      <c r="P280" s="2"/>
      <c r="Q280" s="2"/>
      <c r="R280" s="2"/>
    </row>
    <row r="281" spans="3:18" ht="15" hidden="1" customHeight="1" x14ac:dyDescent="0.2">
      <c r="C281" s="2"/>
      <c r="D281" s="2"/>
      <c r="E281" s="2"/>
      <c r="F281" s="2"/>
      <c r="G281" s="2"/>
      <c r="H281" s="2"/>
      <c r="I281" s="2"/>
      <c r="J281" s="2"/>
      <c r="K281" s="2"/>
      <c r="L281" s="2"/>
      <c r="M281" s="2"/>
      <c r="N281" s="2"/>
      <c r="O281" s="2"/>
      <c r="P281" s="2"/>
      <c r="Q281" s="2"/>
      <c r="R281" s="2"/>
    </row>
    <row r="282" spans="3:18" ht="15" hidden="1" customHeight="1" x14ac:dyDescent="0.2">
      <c r="C282" s="2"/>
      <c r="D282" s="2"/>
      <c r="E282" s="2"/>
      <c r="F282" s="2"/>
      <c r="G282" s="2"/>
      <c r="H282" s="2"/>
      <c r="I282" s="2"/>
      <c r="J282" s="2"/>
      <c r="K282" s="2"/>
      <c r="L282" s="2"/>
      <c r="M282" s="2"/>
      <c r="N282" s="2"/>
      <c r="O282" s="2"/>
      <c r="P282" s="2"/>
      <c r="Q282" s="2"/>
      <c r="R282" s="2"/>
    </row>
    <row r="283" spans="3:18" ht="15" hidden="1" customHeight="1" x14ac:dyDescent="0.2">
      <c r="C283" s="2"/>
      <c r="D283" s="2"/>
      <c r="E283" s="2"/>
      <c r="F283" s="2"/>
      <c r="G283" s="2"/>
      <c r="H283" s="2"/>
      <c r="I283" s="2"/>
      <c r="J283" s="2"/>
      <c r="K283" s="2"/>
      <c r="L283" s="2"/>
      <c r="M283" s="2"/>
      <c r="N283" s="2"/>
      <c r="O283" s="2"/>
      <c r="P283" s="2"/>
      <c r="Q283" s="2"/>
      <c r="R283" s="2"/>
    </row>
    <row r="284" spans="3:18" ht="15" hidden="1" customHeight="1" x14ac:dyDescent="0.2">
      <c r="C284" s="2"/>
      <c r="D284" s="2"/>
      <c r="E284" s="2"/>
      <c r="F284" s="2"/>
      <c r="G284" s="2"/>
      <c r="H284" s="2"/>
      <c r="I284" s="2"/>
      <c r="J284" s="2"/>
      <c r="K284" s="2"/>
      <c r="L284" s="2"/>
      <c r="M284" s="2"/>
      <c r="N284" s="2"/>
      <c r="O284" s="2"/>
      <c r="P284" s="2"/>
      <c r="Q284" s="2"/>
      <c r="R284" s="2"/>
    </row>
    <row r="285" spans="3:18" ht="15" hidden="1" customHeight="1" x14ac:dyDescent="0.2">
      <c r="C285" s="2"/>
      <c r="D285" s="2"/>
      <c r="E285" s="2"/>
      <c r="F285" s="2"/>
      <c r="G285" s="2"/>
      <c r="H285" s="2"/>
      <c r="I285" s="2"/>
      <c r="J285" s="2"/>
      <c r="K285" s="2"/>
      <c r="L285" s="2"/>
      <c r="M285" s="2"/>
      <c r="N285" s="2"/>
      <c r="O285" s="2"/>
      <c r="P285" s="2"/>
      <c r="Q285" s="2"/>
      <c r="R285" s="2"/>
    </row>
    <row r="286" spans="3:18" ht="15" hidden="1" customHeight="1" x14ac:dyDescent="0.2">
      <c r="C286" s="2"/>
      <c r="D286" s="2"/>
      <c r="E286" s="2"/>
      <c r="F286" s="2"/>
      <c r="G286" s="2"/>
      <c r="H286" s="2"/>
      <c r="I286" s="2"/>
      <c r="J286" s="2"/>
      <c r="K286" s="2"/>
      <c r="L286" s="2"/>
      <c r="M286" s="2"/>
      <c r="N286" s="2"/>
      <c r="O286" s="2"/>
      <c r="P286" s="2"/>
      <c r="Q286" s="2"/>
      <c r="R286" s="2"/>
    </row>
    <row r="287" spans="3:18" ht="15" hidden="1" customHeight="1" x14ac:dyDescent="0.2">
      <c r="C287" s="2"/>
      <c r="D287" s="2"/>
      <c r="E287" s="2"/>
      <c r="F287" s="2"/>
      <c r="G287" s="2"/>
      <c r="H287" s="2"/>
      <c r="I287" s="2"/>
      <c r="J287" s="2"/>
      <c r="K287" s="2"/>
      <c r="L287" s="2"/>
      <c r="M287" s="2"/>
      <c r="N287" s="2"/>
      <c r="O287" s="2"/>
      <c r="P287" s="2"/>
      <c r="Q287" s="2"/>
      <c r="R287" s="2"/>
    </row>
    <row r="288" spans="3:18" ht="15" hidden="1" customHeight="1" x14ac:dyDescent="0.2">
      <c r="C288" s="2"/>
      <c r="D288" s="2"/>
      <c r="E288" s="2"/>
      <c r="F288" s="2"/>
      <c r="G288" s="2"/>
      <c r="H288" s="2"/>
      <c r="I288" s="2"/>
      <c r="J288" s="2"/>
      <c r="K288" s="2"/>
      <c r="L288" s="2"/>
      <c r="M288" s="2"/>
      <c r="N288" s="2"/>
      <c r="O288" s="2"/>
      <c r="P288" s="2"/>
      <c r="Q288" s="2"/>
      <c r="R288" s="2"/>
    </row>
    <row r="289" spans="3:18" ht="15" hidden="1" customHeight="1" x14ac:dyDescent="0.2">
      <c r="C289" s="2"/>
      <c r="D289" s="2"/>
      <c r="E289" s="2"/>
      <c r="F289" s="2"/>
      <c r="G289" s="2"/>
      <c r="H289" s="2"/>
      <c r="I289" s="2"/>
      <c r="J289" s="2"/>
      <c r="K289" s="2"/>
      <c r="L289" s="2"/>
      <c r="M289" s="2"/>
      <c r="N289" s="2"/>
      <c r="O289" s="2"/>
      <c r="P289" s="2"/>
      <c r="Q289" s="2"/>
      <c r="R289" s="2"/>
    </row>
    <row r="290" spans="3:18" ht="15" hidden="1" customHeight="1" x14ac:dyDescent="0.2">
      <c r="C290" s="2"/>
      <c r="D290" s="2"/>
      <c r="E290" s="2"/>
      <c r="F290" s="2"/>
      <c r="G290" s="2"/>
      <c r="H290" s="2"/>
      <c r="I290" s="2"/>
      <c r="J290" s="2"/>
      <c r="K290" s="2"/>
      <c r="L290" s="2"/>
      <c r="M290" s="2"/>
      <c r="N290" s="2"/>
      <c r="O290" s="2"/>
      <c r="P290" s="2"/>
      <c r="Q290" s="2"/>
      <c r="R290" s="2"/>
    </row>
    <row r="291" spans="3:18" ht="15" hidden="1" customHeight="1" x14ac:dyDescent="0.2">
      <c r="C291" s="2"/>
      <c r="D291" s="2"/>
      <c r="E291" s="2"/>
      <c r="F291" s="2"/>
      <c r="G291" s="2"/>
      <c r="H291" s="2"/>
      <c r="I291" s="2"/>
      <c r="J291" s="2"/>
      <c r="K291" s="2"/>
      <c r="L291" s="2"/>
      <c r="M291" s="2"/>
      <c r="N291" s="2"/>
      <c r="O291" s="2"/>
      <c r="P291" s="2"/>
      <c r="Q291" s="2"/>
      <c r="R291" s="2"/>
    </row>
    <row r="292" spans="3:18" ht="15" hidden="1" customHeight="1" x14ac:dyDescent="0.2">
      <c r="C292" s="2"/>
      <c r="D292" s="2"/>
      <c r="E292" s="2"/>
      <c r="F292" s="2"/>
      <c r="G292" s="2"/>
      <c r="H292" s="2"/>
      <c r="I292" s="2"/>
      <c r="J292" s="2"/>
      <c r="K292" s="2"/>
      <c r="L292" s="2"/>
      <c r="M292" s="2"/>
      <c r="N292" s="2"/>
      <c r="O292" s="2"/>
      <c r="P292" s="2"/>
      <c r="Q292" s="2"/>
      <c r="R292" s="2"/>
    </row>
    <row r="293" spans="3:18" ht="15" hidden="1" customHeight="1" x14ac:dyDescent="0.2">
      <c r="C293" s="2"/>
      <c r="D293" s="2"/>
      <c r="E293" s="2"/>
      <c r="F293" s="2"/>
      <c r="G293" s="2"/>
      <c r="H293" s="2"/>
      <c r="I293" s="2"/>
      <c r="J293" s="2"/>
      <c r="K293" s="2"/>
      <c r="L293" s="2"/>
      <c r="M293" s="2"/>
      <c r="N293" s="2"/>
      <c r="O293" s="2"/>
      <c r="P293" s="2"/>
      <c r="Q293" s="2"/>
      <c r="R293" s="2"/>
    </row>
    <row r="294" spans="3:18" ht="15" hidden="1" customHeight="1" x14ac:dyDescent="0.2">
      <c r="C294" s="2"/>
      <c r="D294" s="2"/>
      <c r="E294" s="2"/>
      <c r="F294" s="2"/>
      <c r="G294" s="2"/>
      <c r="H294" s="2"/>
      <c r="I294" s="2"/>
      <c r="J294" s="2"/>
      <c r="K294" s="2"/>
      <c r="L294" s="2"/>
      <c r="M294" s="2"/>
      <c r="N294" s="2"/>
      <c r="O294" s="2"/>
      <c r="P294" s="2"/>
      <c r="Q294" s="2"/>
      <c r="R294" s="2"/>
    </row>
    <row r="295" spans="3:18" ht="15" hidden="1" customHeight="1" x14ac:dyDescent="0.2">
      <c r="C295" s="2"/>
      <c r="D295" s="2"/>
      <c r="E295" s="2"/>
      <c r="F295" s="2"/>
      <c r="G295" s="2"/>
      <c r="H295" s="2"/>
      <c r="I295" s="2"/>
      <c r="J295" s="2"/>
      <c r="K295" s="2"/>
      <c r="L295" s="2"/>
      <c r="M295" s="2"/>
      <c r="N295" s="2"/>
      <c r="O295" s="2"/>
      <c r="P295" s="2"/>
      <c r="Q295" s="2"/>
      <c r="R295" s="2"/>
    </row>
    <row r="296" spans="3:18" ht="15" hidden="1" customHeight="1" x14ac:dyDescent="0.2">
      <c r="C296" s="2"/>
      <c r="D296" s="2"/>
      <c r="E296" s="2"/>
      <c r="F296" s="2"/>
      <c r="G296" s="2"/>
      <c r="H296" s="2"/>
      <c r="I296" s="2"/>
      <c r="J296" s="2"/>
      <c r="K296" s="2"/>
      <c r="L296" s="2"/>
      <c r="M296" s="2"/>
      <c r="N296" s="2"/>
      <c r="O296" s="2"/>
      <c r="P296" s="2"/>
      <c r="Q296" s="2"/>
      <c r="R296" s="2"/>
    </row>
    <row r="297" spans="3:18" ht="15" hidden="1" customHeight="1" x14ac:dyDescent="0.2">
      <c r="C297" s="2"/>
      <c r="D297" s="2"/>
      <c r="E297" s="2"/>
      <c r="F297" s="2"/>
      <c r="G297" s="2"/>
      <c r="H297" s="2"/>
      <c r="I297" s="2"/>
      <c r="J297" s="2"/>
      <c r="K297" s="2"/>
      <c r="L297" s="2"/>
      <c r="M297" s="2"/>
      <c r="N297" s="2"/>
      <c r="O297" s="2"/>
      <c r="P297" s="2"/>
      <c r="Q297" s="2"/>
      <c r="R297" s="2"/>
    </row>
    <row r="298" spans="3:18" ht="15" hidden="1" customHeight="1" x14ac:dyDescent="0.2">
      <c r="C298" s="2"/>
      <c r="D298" s="2"/>
      <c r="E298" s="2"/>
      <c r="F298" s="2"/>
      <c r="G298" s="2"/>
      <c r="H298" s="2"/>
      <c r="I298" s="2"/>
      <c r="J298" s="2"/>
      <c r="K298" s="2"/>
      <c r="L298" s="2"/>
      <c r="M298" s="2"/>
      <c r="N298" s="2"/>
      <c r="O298" s="2"/>
      <c r="P298" s="2"/>
      <c r="Q298" s="2"/>
      <c r="R298" s="2"/>
    </row>
    <row r="299" spans="3:18" ht="15" hidden="1" customHeight="1" x14ac:dyDescent="0.2">
      <c r="C299" s="2"/>
      <c r="D299" s="2"/>
      <c r="E299" s="2"/>
      <c r="F299" s="2"/>
      <c r="G299" s="2"/>
      <c r="H299" s="2"/>
      <c r="I299" s="2"/>
      <c r="J299" s="2"/>
      <c r="K299" s="2"/>
      <c r="L299" s="2"/>
      <c r="M299" s="2"/>
      <c r="N299" s="2"/>
      <c r="O299" s="2"/>
      <c r="P299" s="2"/>
      <c r="Q299" s="2"/>
      <c r="R299" s="2"/>
    </row>
    <row r="300" spans="3:18" ht="15" hidden="1" customHeight="1" x14ac:dyDescent="0.2">
      <c r="C300" s="2"/>
      <c r="D300" s="2"/>
      <c r="E300" s="2"/>
      <c r="F300" s="2"/>
      <c r="G300" s="2"/>
      <c r="H300" s="2"/>
      <c r="I300" s="2"/>
      <c r="J300" s="2"/>
      <c r="K300" s="2"/>
      <c r="L300" s="2"/>
      <c r="M300" s="2"/>
      <c r="N300" s="2"/>
      <c r="O300" s="2"/>
      <c r="P300" s="2"/>
      <c r="Q300" s="2"/>
      <c r="R300" s="2"/>
    </row>
    <row r="301" spans="3:18" ht="15" hidden="1" customHeight="1" x14ac:dyDescent="0.2">
      <c r="C301" s="2"/>
      <c r="D301" s="2"/>
      <c r="E301" s="2"/>
      <c r="F301" s="2"/>
      <c r="G301" s="2"/>
      <c r="H301" s="2"/>
      <c r="I301" s="2"/>
      <c r="J301" s="2"/>
      <c r="K301" s="2"/>
      <c r="L301" s="2"/>
      <c r="M301" s="2"/>
      <c r="N301" s="2"/>
      <c r="O301" s="2"/>
      <c r="P301" s="2"/>
      <c r="Q301" s="2"/>
      <c r="R301" s="2"/>
    </row>
    <row r="302" spans="3:18" ht="15" hidden="1" customHeight="1" x14ac:dyDescent="0.2">
      <c r="C302" s="2"/>
      <c r="D302" s="2"/>
      <c r="E302" s="2"/>
      <c r="F302" s="2"/>
      <c r="G302" s="2"/>
      <c r="H302" s="2"/>
      <c r="I302" s="2"/>
      <c r="J302" s="2"/>
      <c r="K302" s="2"/>
      <c r="L302" s="2"/>
      <c r="M302" s="2"/>
      <c r="N302" s="2"/>
      <c r="O302" s="2"/>
      <c r="P302" s="2"/>
      <c r="Q302" s="2"/>
      <c r="R302" s="2"/>
    </row>
    <row r="303" spans="3:18" ht="15" hidden="1" customHeight="1" x14ac:dyDescent="0.2">
      <c r="C303" s="2"/>
      <c r="D303" s="2"/>
      <c r="E303" s="2"/>
      <c r="F303" s="2"/>
      <c r="G303" s="2"/>
      <c r="H303" s="2"/>
      <c r="I303" s="2"/>
      <c r="J303" s="2"/>
      <c r="K303" s="2"/>
      <c r="L303" s="2"/>
      <c r="M303" s="2"/>
      <c r="N303" s="2"/>
      <c r="O303" s="2"/>
      <c r="P303" s="2"/>
      <c r="Q303" s="2"/>
      <c r="R303" s="2"/>
    </row>
    <row r="304" spans="3:18" ht="15" hidden="1" customHeight="1" x14ac:dyDescent="0.2">
      <c r="C304" s="2"/>
      <c r="D304" s="2"/>
      <c r="E304" s="2"/>
      <c r="F304" s="2"/>
      <c r="G304" s="2"/>
      <c r="H304" s="2"/>
      <c r="I304" s="2"/>
      <c r="J304" s="2"/>
      <c r="K304" s="2"/>
      <c r="L304" s="2"/>
      <c r="M304" s="2"/>
      <c r="N304" s="2"/>
      <c r="O304" s="2"/>
      <c r="P304" s="2"/>
      <c r="Q304" s="2"/>
      <c r="R304" s="2"/>
    </row>
    <row r="305" spans="3:18" ht="15" hidden="1" customHeight="1" x14ac:dyDescent="0.2">
      <c r="C305" s="2"/>
      <c r="D305" s="2"/>
      <c r="E305" s="2"/>
      <c r="F305" s="2"/>
      <c r="G305" s="2"/>
      <c r="H305" s="2"/>
      <c r="I305" s="2"/>
      <c r="J305" s="2"/>
      <c r="K305" s="2"/>
      <c r="L305" s="2"/>
      <c r="M305" s="2"/>
      <c r="N305" s="2"/>
      <c r="O305" s="2"/>
      <c r="P305" s="2"/>
      <c r="Q305" s="2"/>
      <c r="R305" s="2"/>
    </row>
    <row r="306" spans="3:18" ht="15" hidden="1" customHeight="1" x14ac:dyDescent="0.2">
      <c r="C306" s="2"/>
      <c r="D306" s="2"/>
      <c r="E306" s="2"/>
      <c r="F306" s="2"/>
      <c r="G306" s="2"/>
      <c r="H306" s="2"/>
      <c r="I306" s="2"/>
      <c r="J306" s="2"/>
      <c r="K306" s="2"/>
      <c r="L306" s="2"/>
      <c r="M306" s="2"/>
      <c r="N306" s="2"/>
      <c r="O306" s="2"/>
      <c r="P306" s="2"/>
      <c r="Q306" s="2"/>
      <c r="R306" s="2"/>
    </row>
    <row r="307" spans="3:18" ht="15" hidden="1" customHeight="1" x14ac:dyDescent="0.2">
      <c r="C307" s="2"/>
      <c r="D307" s="2"/>
      <c r="E307" s="2"/>
      <c r="F307" s="2"/>
      <c r="G307" s="2"/>
      <c r="H307" s="2"/>
      <c r="I307" s="2"/>
      <c r="J307" s="2"/>
      <c r="K307" s="2"/>
      <c r="L307" s="2"/>
      <c r="M307" s="2"/>
      <c r="N307" s="2"/>
      <c r="O307" s="2"/>
      <c r="P307" s="2"/>
      <c r="Q307" s="2"/>
      <c r="R307" s="2"/>
    </row>
    <row r="308" spans="3:18" ht="15" hidden="1" customHeight="1" x14ac:dyDescent="0.2">
      <c r="C308" s="2"/>
      <c r="D308" s="2"/>
      <c r="E308" s="2"/>
      <c r="F308" s="2"/>
      <c r="G308" s="2"/>
      <c r="H308" s="2"/>
      <c r="I308" s="2"/>
      <c r="J308" s="2"/>
      <c r="K308" s="2"/>
      <c r="L308" s="2"/>
      <c r="M308" s="2"/>
      <c r="N308" s="2"/>
      <c r="O308" s="2"/>
      <c r="P308" s="2"/>
      <c r="Q308" s="2"/>
      <c r="R308" s="2"/>
    </row>
    <row r="309" spans="3:18" ht="15" hidden="1" customHeight="1" x14ac:dyDescent="0.2">
      <c r="C309" s="2"/>
      <c r="D309" s="2"/>
      <c r="E309" s="2"/>
      <c r="F309" s="2"/>
      <c r="G309" s="2"/>
      <c r="H309" s="2"/>
      <c r="I309" s="2"/>
      <c r="J309" s="2"/>
      <c r="K309" s="2"/>
      <c r="L309" s="2"/>
      <c r="M309" s="2"/>
      <c r="N309" s="2"/>
      <c r="O309" s="2"/>
      <c r="P309" s="2"/>
      <c r="Q309" s="2"/>
      <c r="R309" s="2"/>
    </row>
    <row r="310" spans="3:18" ht="15" hidden="1" customHeight="1" x14ac:dyDescent="0.2">
      <c r="C310" s="2"/>
      <c r="D310" s="2"/>
      <c r="E310" s="2"/>
      <c r="F310" s="2"/>
      <c r="G310" s="2"/>
      <c r="H310" s="2"/>
      <c r="I310" s="2"/>
      <c r="J310" s="2"/>
      <c r="K310" s="2"/>
      <c r="L310" s="2"/>
      <c r="M310" s="2"/>
      <c r="N310" s="2"/>
      <c r="O310" s="2"/>
      <c r="P310" s="2"/>
      <c r="Q310" s="2"/>
      <c r="R310" s="2"/>
    </row>
    <row r="311" spans="3:18" ht="15" hidden="1" customHeight="1" x14ac:dyDescent="0.2">
      <c r="C311" s="2"/>
      <c r="D311" s="2"/>
      <c r="E311" s="2"/>
      <c r="F311" s="2"/>
      <c r="G311" s="2"/>
      <c r="H311" s="2"/>
      <c r="I311" s="2"/>
      <c r="J311" s="2"/>
      <c r="K311" s="2"/>
      <c r="L311" s="2"/>
      <c r="M311" s="2"/>
      <c r="N311" s="2"/>
      <c r="O311" s="2"/>
      <c r="P311" s="2"/>
      <c r="Q311" s="2"/>
      <c r="R311" s="2"/>
    </row>
    <row r="312" spans="3:18" ht="15" hidden="1" customHeight="1" x14ac:dyDescent="0.2">
      <c r="C312" s="2"/>
      <c r="D312" s="2"/>
      <c r="E312" s="2"/>
      <c r="F312" s="2"/>
      <c r="G312" s="2"/>
      <c r="H312" s="2"/>
      <c r="I312" s="2"/>
      <c r="J312" s="2"/>
      <c r="K312" s="2"/>
      <c r="L312" s="2"/>
      <c r="M312" s="2"/>
      <c r="N312" s="2"/>
      <c r="O312" s="2"/>
      <c r="P312" s="2"/>
      <c r="Q312" s="2"/>
      <c r="R312" s="2"/>
    </row>
    <row r="313" spans="3:18" ht="15" hidden="1" customHeight="1" x14ac:dyDescent="0.2">
      <c r="C313" s="2"/>
      <c r="D313" s="2"/>
      <c r="E313" s="2"/>
      <c r="F313" s="2"/>
      <c r="G313" s="2"/>
      <c r="H313" s="2"/>
      <c r="I313" s="2"/>
      <c r="J313" s="2"/>
      <c r="K313" s="2"/>
      <c r="L313" s="2"/>
      <c r="M313" s="2"/>
      <c r="N313" s="2"/>
      <c r="O313" s="2"/>
      <c r="P313" s="2"/>
      <c r="Q313" s="2"/>
      <c r="R313" s="2"/>
    </row>
    <row r="314" spans="3:18" ht="15" hidden="1" customHeight="1" x14ac:dyDescent="0.2">
      <c r="C314" s="2"/>
      <c r="D314" s="2"/>
      <c r="E314" s="2"/>
      <c r="F314" s="2"/>
      <c r="G314" s="2"/>
      <c r="H314" s="2"/>
      <c r="I314" s="2"/>
      <c r="J314" s="2"/>
      <c r="K314" s="2"/>
      <c r="L314" s="2"/>
      <c r="M314" s="2"/>
      <c r="N314" s="2"/>
      <c r="O314" s="2"/>
      <c r="P314" s="2"/>
      <c r="Q314" s="2"/>
      <c r="R314" s="2"/>
    </row>
    <row r="315" spans="3:18" ht="15" hidden="1" customHeight="1" x14ac:dyDescent="0.2">
      <c r="C315" s="2"/>
      <c r="D315" s="2"/>
      <c r="E315" s="2"/>
      <c r="F315" s="2"/>
      <c r="G315" s="2"/>
      <c r="H315" s="2"/>
      <c r="I315" s="2"/>
      <c r="J315" s="2"/>
      <c r="K315" s="2"/>
      <c r="L315" s="2"/>
      <c r="M315" s="2"/>
      <c r="N315" s="2"/>
      <c r="O315" s="2"/>
      <c r="P315" s="2"/>
      <c r="Q315" s="2"/>
      <c r="R315" s="2"/>
    </row>
    <row r="316" spans="3:18" ht="15" hidden="1" customHeight="1" x14ac:dyDescent="0.2">
      <c r="C316" s="2"/>
      <c r="D316" s="2"/>
      <c r="E316" s="2"/>
      <c r="F316" s="2"/>
      <c r="G316" s="2"/>
      <c r="H316" s="2"/>
      <c r="I316" s="2"/>
      <c r="J316" s="2"/>
      <c r="K316" s="2"/>
      <c r="L316" s="2"/>
      <c r="M316" s="2"/>
      <c r="N316" s="2"/>
      <c r="O316" s="2"/>
      <c r="P316" s="2"/>
      <c r="Q316" s="2"/>
      <c r="R316" s="2"/>
    </row>
    <row r="317" spans="3:18" ht="15" hidden="1" customHeight="1" x14ac:dyDescent="0.2">
      <c r="C317" s="2"/>
      <c r="D317" s="2"/>
      <c r="E317" s="2"/>
      <c r="F317" s="2"/>
      <c r="G317" s="2"/>
      <c r="H317" s="2"/>
      <c r="I317" s="2"/>
      <c r="J317" s="2"/>
      <c r="K317" s="2"/>
      <c r="L317" s="2"/>
      <c r="M317" s="2"/>
      <c r="N317" s="2"/>
      <c r="O317" s="2"/>
      <c r="P317" s="2"/>
      <c r="Q317" s="2"/>
      <c r="R317" s="2"/>
    </row>
    <row r="318" spans="3:18" ht="15" hidden="1" customHeight="1" x14ac:dyDescent="0.2">
      <c r="C318" s="2"/>
      <c r="D318" s="2"/>
      <c r="E318" s="2"/>
      <c r="F318" s="2"/>
      <c r="G318" s="2"/>
      <c r="H318" s="2"/>
      <c r="I318" s="2"/>
      <c r="J318" s="2"/>
      <c r="K318" s="2"/>
      <c r="L318" s="2"/>
      <c r="M318" s="2"/>
      <c r="N318" s="2"/>
      <c r="O318" s="2"/>
      <c r="P318" s="2"/>
      <c r="Q318" s="2"/>
      <c r="R318" s="2"/>
    </row>
    <row r="319" spans="3:18" ht="15" hidden="1" customHeight="1" x14ac:dyDescent="0.2">
      <c r="C319" s="2"/>
      <c r="D319" s="2"/>
      <c r="E319" s="2"/>
      <c r="F319" s="2"/>
      <c r="G319" s="2"/>
      <c r="H319" s="2"/>
      <c r="I319" s="2"/>
      <c r="J319" s="2"/>
      <c r="K319" s="2"/>
      <c r="L319" s="2"/>
      <c r="M319" s="2"/>
      <c r="N319" s="2"/>
      <c r="O319" s="2"/>
      <c r="P319" s="2"/>
      <c r="Q319" s="2"/>
      <c r="R319" s="2"/>
    </row>
    <row r="320" spans="3:18" ht="15" hidden="1" customHeight="1" x14ac:dyDescent="0.2">
      <c r="C320" s="2"/>
      <c r="D320" s="2"/>
      <c r="E320" s="2"/>
      <c r="F320" s="2"/>
      <c r="G320" s="2"/>
      <c r="H320" s="2"/>
      <c r="I320" s="2"/>
      <c r="J320" s="2"/>
      <c r="K320" s="2"/>
      <c r="L320" s="2"/>
      <c r="M320" s="2"/>
      <c r="N320" s="2"/>
      <c r="O320" s="2"/>
      <c r="P320" s="2"/>
      <c r="Q320" s="2"/>
      <c r="R320" s="2"/>
    </row>
    <row r="321" spans="3:18" ht="15" hidden="1" customHeight="1" x14ac:dyDescent="0.2">
      <c r="C321" s="2"/>
      <c r="D321" s="2"/>
      <c r="E321" s="2"/>
      <c r="F321" s="2"/>
      <c r="G321" s="2"/>
      <c r="H321" s="2"/>
      <c r="I321" s="2"/>
      <c r="J321" s="2"/>
      <c r="K321" s="2"/>
      <c r="L321" s="2"/>
      <c r="M321" s="2"/>
      <c r="N321" s="2"/>
      <c r="O321" s="2"/>
      <c r="P321" s="2"/>
      <c r="Q321" s="2"/>
      <c r="R321" s="2"/>
    </row>
    <row r="322" spans="3:18" ht="15" hidden="1" customHeight="1" x14ac:dyDescent="0.2">
      <c r="C322" s="2"/>
      <c r="D322" s="2"/>
      <c r="E322" s="2"/>
      <c r="F322" s="2"/>
      <c r="G322" s="2"/>
      <c r="H322" s="2"/>
      <c r="I322" s="2"/>
      <c r="J322" s="2"/>
      <c r="K322" s="2"/>
      <c r="L322" s="2"/>
      <c r="M322" s="2"/>
      <c r="N322" s="2"/>
      <c r="O322" s="2"/>
      <c r="P322" s="2"/>
      <c r="Q322" s="2"/>
      <c r="R322" s="2"/>
    </row>
    <row r="323" spans="3:18" ht="15" hidden="1" customHeight="1" x14ac:dyDescent="0.2">
      <c r="C323" s="2"/>
      <c r="D323" s="2"/>
      <c r="E323" s="2"/>
      <c r="F323" s="2"/>
      <c r="G323" s="2"/>
      <c r="H323" s="2"/>
      <c r="I323" s="2"/>
      <c r="J323" s="2"/>
      <c r="K323" s="2"/>
      <c r="L323" s="2"/>
      <c r="M323" s="2"/>
      <c r="N323" s="2"/>
      <c r="O323" s="2"/>
      <c r="P323" s="2"/>
      <c r="Q323" s="2"/>
      <c r="R323" s="2"/>
    </row>
    <row r="324" spans="3:18" ht="15" hidden="1" customHeight="1" x14ac:dyDescent="0.2">
      <c r="C324" s="2"/>
      <c r="D324" s="2"/>
      <c r="E324" s="2"/>
      <c r="F324" s="2"/>
      <c r="G324" s="2"/>
      <c r="H324" s="2"/>
      <c r="I324" s="2"/>
      <c r="J324" s="2"/>
      <c r="K324" s="2"/>
      <c r="L324" s="2"/>
      <c r="M324" s="2"/>
      <c r="N324" s="2"/>
      <c r="O324" s="2"/>
      <c r="P324" s="2"/>
      <c r="Q324" s="2"/>
      <c r="R324" s="2"/>
    </row>
    <row r="325" spans="3:18" ht="15" hidden="1" customHeight="1" x14ac:dyDescent="0.2">
      <c r="C325" s="2"/>
      <c r="D325" s="2"/>
      <c r="E325" s="2"/>
      <c r="F325" s="2"/>
      <c r="G325" s="2"/>
      <c r="H325" s="2"/>
      <c r="I325" s="2"/>
      <c r="J325" s="2"/>
      <c r="K325" s="2"/>
      <c r="L325" s="2"/>
      <c r="M325" s="2"/>
      <c r="N325" s="2"/>
      <c r="O325" s="2"/>
      <c r="P325" s="2"/>
      <c r="Q325" s="2"/>
      <c r="R325" s="2"/>
    </row>
    <row r="326" spans="3:18" ht="15" hidden="1" customHeight="1" x14ac:dyDescent="0.2">
      <c r="C326" s="2"/>
      <c r="D326" s="2"/>
      <c r="E326" s="2"/>
      <c r="F326" s="2"/>
      <c r="G326" s="2"/>
      <c r="H326" s="2"/>
      <c r="I326" s="2"/>
      <c r="J326" s="2"/>
      <c r="K326" s="2"/>
      <c r="L326" s="2"/>
      <c r="M326" s="2"/>
      <c r="N326" s="2"/>
      <c r="O326" s="2"/>
      <c r="P326" s="2"/>
      <c r="Q326" s="2"/>
      <c r="R326" s="2"/>
    </row>
    <row r="327" spans="3:18" ht="15" hidden="1" customHeight="1" x14ac:dyDescent="0.2">
      <c r="C327" s="2"/>
      <c r="D327" s="2"/>
      <c r="E327" s="2"/>
      <c r="F327" s="2"/>
      <c r="G327" s="2"/>
      <c r="H327" s="2"/>
      <c r="I327" s="2"/>
      <c r="J327" s="2"/>
      <c r="K327" s="2"/>
      <c r="L327" s="2"/>
      <c r="M327" s="2"/>
      <c r="N327" s="2"/>
      <c r="O327" s="2"/>
      <c r="P327" s="2"/>
      <c r="Q327" s="2"/>
      <c r="R327" s="2"/>
    </row>
    <row r="328" spans="3:18" ht="15" hidden="1" customHeight="1" x14ac:dyDescent="0.2">
      <c r="C328" s="2"/>
      <c r="D328" s="2"/>
      <c r="E328" s="2"/>
      <c r="F328" s="2"/>
      <c r="G328" s="2"/>
      <c r="H328" s="2"/>
      <c r="I328" s="2"/>
      <c r="J328" s="2"/>
      <c r="K328" s="2"/>
      <c r="L328" s="2"/>
      <c r="M328" s="2"/>
      <c r="N328" s="2"/>
      <c r="O328" s="2"/>
      <c r="P328" s="2"/>
      <c r="Q328" s="2"/>
      <c r="R328" s="2"/>
    </row>
    <row r="329" spans="3:18" ht="15" hidden="1" customHeight="1" x14ac:dyDescent="0.2">
      <c r="C329" s="2"/>
      <c r="D329" s="2"/>
      <c r="E329" s="2"/>
      <c r="F329" s="2"/>
      <c r="G329" s="2"/>
      <c r="H329" s="2"/>
      <c r="I329" s="2"/>
      <c r="J329" s="2"/>
      <c r="K329" s="2"/>
      <c r="L329" s="2"/>
      <c r="M329" s="2"/>
      <c r="N329" s="2"/>
      <c r="O329" s="2"/>
      <c r="P329" s="2"/>
      <c r="Q329" s="2"/>
      <c r="R329" s="2"/>
    </row>
    <row r="330" spans="3:18" ht="15" hidden="1" customHeight="1" x14ac:dyDescent="0.2">
      <c r="C330" s="2"/>
      <c r="D330" s="2"/>
      <c r="E330" s="2"/>
      <c r="F330" s="2"/>
      <c r="G330" s="2"/>
      <c r="H330" s="2"/>
      <c r="I330" s="2"/>
      <c r="J330" s="2"/>
      <c r="K330" s="2"/>
      <c r="L330" s="2"/>
      <c r="M330" s="2"/>
      <c r="N330" s="2"/>
      <c r="O330" s="2"/>
      <c r="P330" s="2"/>
      <c r="Q330" s="2"/>
      <c r="R330" s="2"/>
    </row>
    <row r="331" spans="3:18" ht="15" hidden="1" customHeight="1" x14ac:dyDescent="0.2">
      <c r="C331" s="2"/>
      <c r="D331" s="2"/>
      <c r="E331" s="2"/>
      <c r="F331" s="2"/>
      <c r="G331" s="2"/>
      <c r="H331" s="2"/>
      <c r="I331" s="2"/>
      <c r="J331" s="2"/>
      <c r="K331" s="2"/>
      <c r="L331" s="2"/>
      <c r="M331" s="2"/>
      <c r="N331" s="2"/>
      <c r="O331" s="2"/>
      <c r="P331" s="2"/>
      <c r="Q331" s="2"/>
      <c r="R331" s="2"/>
    </row>
    <row r="332" spans="3:18" ht="15" hidden="1" customHeight="1" x14ac:dyDescent="0.2">
      <c r="C332" s="2"/>
      <c r="D332" s="2"/>
      <c r="E332" s="2"/>
      <c r="F332" s="2"/>
      <c r="G332" s="2"/>
      <c r="H332" s="2"/>
      <c r="I332" s="2"/>
      <c r="J332" s="2"/>
      <c r="K332" s="2"/>
      <c r="L332" s="2"/>
      <c r="M332" s="2"/>
      <c r="N332" s="2"/>
      <c r="O332" s="2"/>
      <c r="P332" s="2"/>
      <c r="Q332" s="2"/>
      <c r="R332" s="2"/>
    </row>
    <row r="333" spans="3:18" ht="15" hidden="1" customHeight="1" x14ac:dyDescent="0.2">
      <c r="C333" s="2"/>
      <c r="D333" s="2"/>
      <c r="E333" s="2"/>
      <c r="F333" s="2"/>
      <c r="G333" s="2"/>
      <c r="H333" s="2"/>
      <c r="I333" s="2"/>
      <c r="J333" s="2"/>
      <c r="K333" s="2"/>
      <c r="L333" s="2"/>
      <c r="M333" s="2"/>
      <c r="N333" s="2"/>
      <c r="O333" s="2"/>
      <c r="P333" s="2"/>
      <c r="Q333" s="2"/>
      <c r="R333" s="2"/>
    </row>
    <row r="334" spans="3:18" ht="15" hidden="1" customHeight="1" x14ac:dyDescent="0.2">
      <c r="C334" s="2"/>
      <c r="D334" s="2"/>
      <c r="E334" s="2"/>
      <c r="F334" s="2"/>
      <c r="G334" s="2"/>
      <c r="H334" s="2"/>
      <c r="I334" s="2"/>
      <c r="J334" s="2"/>
      <c r="K334" s="2"/>
      <c r="L334" s="2"/>
      <c r="M334" s="2"/>
      <c r="N334" s="2"/>
      <c r="O334" s="2"/>
      <c r="P334" s="2"/>
      <c r="Q334" s="2"/>
      <c r="R334" s="2"/>
    </row>
    <row r="335" spans="3:18" ht="15" hidden="1" customHeight="1" x14ac:dyDescent="0.2">
      <c r="C335" s="2"/>
      <c r="D335" s="2"/>
      <c r="E335" s="2"/>
      <c r="F335" s="2"/>
      <c r="G335" s="2"/>
      <c r="H335" s="2"/>
      <c r="I335" s="2"/>
      <c r="J335" s="2"/>
      <c r="K335" s="2"/>
      <c r="L335" s="2"/>
      <c r="M335" s="2"/>
      <c r="N335" s="2"/>
      <c r="O335" s="2"/>
      <c r="P335" s="2"/>
      <c r="Q335" s="2"/>
      <c r="R335" s="2"/>
    </row>
    <row r="336" spans="3:18" ht="15" hidden="1" customHeight="1" x14ac:dyDescent="0.2">
      <c r="C336" s="2"/>
      <c r="D336" s="2"/>
      <c r="E336" s="2"/>
      <c r="F336" s="2"/>
      <c r="G336" s="2"/>
      <c r="H336" s="2"/>
      <c r="I336" s="2"/>
      <c r="J336" s="2"/>
      <c r="K336" s="2"/>
      <c r="L336" s="2"/>
      <c r="M336" s="2"/>
      <c r="N336" s="2"/>
      <c r="O336" s="2"/>
      <c r="P336" s="2"/>
      <c r="Q336" s="2"/>
      <c r="R336" s="2"/>
    </row>
    <row r="337" spans="3:18" ht="15" hidden="1" customHeight="1" x14ac:dyDescent="0.2">
      <c r="C337" s="2"/>
      <c r="D337" s="2"/>
      <c r="E337" s="2"/>
      <c r="F337" s="2"/>
      <c r="G337" s="2"/>
      <c r="H337" s="2"/>
      <c r="I337" s="2"/>
      <c r="J337" s="2"/>
      <c r="K337" s="2"/>
      <c r="L337" s="2"/>
      <c r="M337" s="2"/>
      <c r="N337" s="2"/>
      <c r="O337" s="2"/>
      <c r="P337" s="2"/>
      <c r="Q337" s="2"/>
      <c r="R337" s="2"/>
    </row>
    <row r="338" spans="3:18" ht="15" hidden="1" customHeight="1" x14ac:dyDescent="0.2">
      <c r="C338" s="2"/>
      <c r="D338" s="2"/>
      <c r="E338" s="2"/>
      <c r="F338" s="2"/>
      <c r="G338" s="2"/>
      <c r="H338" s="2"/>
      <c r="I338" s="2"/>
      <c r="J338" s="2"/>
      <c r="K338" s="2"/>
      <c r="L338" s="2"/>
      <c r="M338" s="2"/>
      <c r="N338" s="2"/>
      <c r="O338" s="2"/>
      <c r="P338" s="2"/>
      <c r="Q338" s="2"/>
      <c r="R338" s="2"/>
    </row>
    <row r="339" spans="3:18" ht="15" hidden="1" customHeight="1" x14ac:dyDescent="0.2">
      <c r="C339" s="2"/>
      <c r="D339" s="2"/>
      <c r="E339" s="2"/>
      <c r="F339" s="2"/>
      <c r="G339" s="2"/>
      <c r="H339" s="2"/>
      <c r="I339" s="2"/>
      <c r="J339" s="2"/>
      <c r="K339" s="2"/>
      <c r="L339" s="2"/>
      <c r="M339" s="2"/>
      <c r="N339" s="2"/>
      <c r="O339" s="2"/>
      <c r="P339" s="2"/>
      <c r="Q339" s="2"/>
      <c r="R339" s="2"/>
    </row>
    <row r="340" spans="3:18" ht="15" hidden="1" customHeight="1" x14ac:dyDescent="0.2">
      <c r="C340" s="2"/>
      <c r="D340" s="2"/>
      <c r="E340" s="2"/>
      <c r="F340" s="2"/>
      <c r="G340" s="2"/>
      <c r="H340" s="2"/>
      <c r="I340" s="2"/>
      <c r="J340" s="2"/>
      <c r="K340" s="2"/>
      <c r="L340" s="2"/>
      <c r="M340" s="2"/>
      <c r="N340" s="2"/>
      <c r="O340" s="2"/>
      <c r="P340" s="2"/>
      <c r="Q340" s="2"/>
      <c r="R340" s="2"/>
    </row>
    <row r="341" spans="3:18" ht="15" hidden="1" customHeight="1" x14ac:dyDescent="0.2">
      <c r="C341" s="2"/>
      <c r="D341" s="2"/>
      <c r="E341" s="2"/>
      <c r="F341" s="2"/>
      <c r="G341" s="2"/>
      <c r="H341" s="2"/>
      <c r="I341" s="2"/>
      <c r="J341" s="2"/>
      <c r="K341" s="2"/>
      <c r="L341" s="2"/>
      <c r="M341" s="2"/>
      <c r="N341" s="2"/>
      <c r="O341" s="2"/>
      <c r="P341" s="2"/>
      <c r="Q341" s="2"/>
      <c r="R341" s="2"/>
    </row>
    <row r="342" spans="3:18" ht="15" hidden="1" customHeight="1" x14ac:dyDescent="0.2">
      <c r="C342" s="2"/>
      <c r="D342" s="2"/>
      <c r="E342" s="2"/>
      <c r="F342" s="2"/>
      <c r="G342" s="2"/>
      <c r="H342" s="2"/>
      <c r="I342" s="2"/>
      <c r="J342" s="2"/>
      <c r="K342" s="2"/>
      <c r="L342" s="2"/>
      <c r="M342" s="2"/>
      <c r="N342" s="2"/>
      <c r="O342" s="2"/>
      <c r="P342" s="2"/>
      <c r="Q342" s="2"/>
      <c r="R342" s="2"/>
    </row>
    <row r="343" spans="3:18" ht="15" hidden="1" customHeight="1" x14ac:dyDescent="0.2">
      <c r="C343" s="2"/>
      <c r="D343" s="2"/>
      <c r="E343" s="2"/>
      <c r="F343" s="2"/>
      <c r="G343" s="2"/>
      <c r="H343" s="2"/>
      <c r="I343" s="2"/>
      <c r="J343" s="2"/>
      <c r="K343" s="2"/>
      <c r="L343" s="2"/>
      <c r="M343" s="2"/>
      <c r="N343" s="2"/>
      <c r="O343" s="2"/>
      <c r="P343" s="2"/>
      <c r="Q343" s="2"/>
      <c r="R343" s="2"/>
    </row>
    <row r="344" spans="3:18" ht="15" hidden="1" customHeight="1" x14ac:dyDescent="0.2">
      <c r="C344" s="2"/>
      <c r="D344" s="2"/>
      <c r="E344" s="2"/>
      <c r="F344" s="2"/>
      <c r="G344" s="2"/>
      <c r="H344" s="2"/>
      <c r="I344" s="2"/>
      <c r="J344" s="2"/>
      <c r="K344" s="2"/>
      <c r="L344" s="2"/>
      <c r="M344" s="2"/>
      <c r="N344" s="2"/>
      <c r="O344" s="2"/>
      <c r="P344" s="2"/>
      <c r="Q344" s="2"/>
      <c r="R344" s="2"/>
    </row>
    <row r="345" spans="3:18" ht="15" hidden="1" customHeight="1" x14ac:dyDescent="0.2">
      <c r="C345" s="2"/>
      <c r="D345" s="2"/>
      <c r="E345" s="2"/>
      <c r="F345" s="2"/>
      <c r="G345" s="2"/>
      <c r="H345" s="2"/>
      <c r="I345" s="2"/>
      <c r="J345" s="2"/>
      <c r="K345" s="2"/>
      <c r="L345" s="2"/>
      <c r="M345" s="2"/>
      <c r="N345" s="2"/>
      <c r="O345" s="2"/>
      <c r="P345" s="2"/>
      <c r="Q345" s="2"/>
      <c r="R345" s="2"/>
    </row>
    <row r="346" spans="3:18" ht="15" hidden="1" customHeight="1" x14ac:dyDescent="0.2">
      <c r="C346" s="2"/>
      <c r="D346" s="2"/>
      <c r="E346" s="2"/>
      <c r="F346" s="2"/>
      <c r="G346" s="2"/>
      <c r="H346" s="2"/>
      <c r="I346" s="2"/>
      <c r="J346" s="2"/>
      <c r="K346" s="2"/>
      <c r="L346" s="2"/>
      <c r="M346" s="2"/>
      <c r="N346" s="2"/>
      <c r="O346" s="2"/>
      <c r="P346" s="2"/>
      <c r="Q346" s="2"/>
      <c r="R346" s="2"/>
    </row>
    <row r="347" spans="3:18" ht="15" hidden="1" customHeight="1" x14ac:dyDescent="0.2">
      <c r="C347" s="2"/>
      <c r="D347" s="2"/>
      <c r="E347" s="2"/>
      <c r="F347" s="2"/>
      <c r="G347" s="2"/>
      <c r="H347" s="2"/>
      <c r="I347" s="2"/>
      <c r="J347" s="2"/>
      <c r="K347" s="2"/>
      <c r="L347" s="2"/>
      <c r="M347" s="2"/>
      <c r="N347" s="2"/>
      <c r="O347" s="2"/>
      <c r="P347" s="2"/>
      <c r="Q347" s="2"/>
      <c r="R347" s="2"/>
    </row>
    <row r="348" spans="3:18" ht="15" hidden="1" customHeight="1" x14ac:dyDescent="0.2">
      <c r="C348" s="2"/>
      <c r="D348" s="2"/>
      <c r="E348" s="2"/>
      <c r="F348" s="2"/>
      <c r="G348" s="2"/>
      <c r="H348" s="2"/>
      <c r="I348" s="2"/>
      <c r="J348" s="2"/>
      <c r="K348" s="2"/>
      <c r="L348" s="2"/>
      <c r="M348" s="2"/>
      <c r="N348" s="2"/>
      <c r="O348" s="2"/>
      <c r="P348" s="2"/>
      <c r="Q348" s="2"/>
      <c r="R348" s="2"/>
    </row>
    <row r="349" spans="3:18" ht="15" hidden="1" customHeight="1" x14ac:dyDescent="0.2">
      <c r="C349" s="2"/>
      <c r="D349" s="2"/>
      <c r="E349" s="2"/>
      <c r="F349" s="2"/>
      <c r="G349" s="2"/>
      <c r="H349" s="2"/>
      <c r="I349" s="2"/>
      <c r="J349" s="2"/>
      <c r="K349" s="2"/>
      <c r="L349" s="2"/>
      <c r="M349" s="2"/>
      <c r="N349" s="2"/>
      <c r="O349" s="2"/>
      <c r="P349" s="2"/>
      <c r="Q349" s="2"/>
      <c r="R349" s="2"/>
    </row>
    <row r="350" spans="3:18" ht="15" hidden="1" customHeight="1" x14ac:dyDescent="0.2">
      <c r="C350" s="2"/>
      <c r="D350" s="2"/>
      <c r="E350" s="2"/>
      <c r="F350" s="2"/>
      <c r="G350" s="2"/>
      <c r="H350" s="2"/>
      <c r="I350" s="2"/>
      <c r="J350" s="2"/>
      <c r="K350" s="2"/>
      <c r="L350" s="2"/>
      <c r="M350" s="2"/>
      <c r="N350" s="2"/>
      <c r="O350" s="2"/>
      <c r="P350" s="2"/>
      <c r="Q350" s="2"/>
      <c r="R350" s="2"/>
    </row>
    <row r="351" spans="3:18" ht="15" hidden="1" customHeight="1" x14ac:dyDescent="0.2">
      <c r="C351" s="2"/>
      <c r="D351" s="2"/>
      <c r="E351" s="2"/>
      <c r="F351" s="2"/>
      <c r="G351" s="2"/>
      <c r="H351" s="2"/>
      <c r="I351" s="2"/>
      <c r="J351" s="2"/>
      <c r="K351" s="2"/>
      <c r="L351" s="2"/>
      <c r="M351" s="2"/>
      <c r="N351" s="2"/>
      <c r="O351" s="2"/>
      <c r="P351" s="2"/>
      <c r="Q351" s="2"/>
      <c r="R351" s="2"/>
    </row>
    <row r="352" spans="3:18" ht="15" hidden="1" customHeight="1" x14ac:dyDescent="0.2">
      <c r="C352" s="2"/>
      <c r="D352" s="2"/>
      <c r="E352" s="2"/>
      <c r="F352" s="2"/>
      <c r="G352" s="2"/>
      <c r="H352" s="2"/>
      <c r="I352" s="2"/>
      <c r="J352" s="2"/>
      <c r="K352" s="2"/>
      <c r="L352" s="2"/>
      <c r="M352" s="2"/>
      <c r="N352" s="2"/>
      <c r="O352" s="2"/>
      <c r="P352" s="2"/>
      <c r="Q352" s="2"/>
      <c r="R352" s="2"/>
    </row>
    <row r="353" spans="3:18" ht="15" hidden="1" customHeight="1" x14ac:dyDescent="0.2">
      <c r="C353" s="2"/>
      <c r="D353" s="2"/>
      <c r="E353" s="2"/>
      <c r="F353" s="2"/>
      <c r="G353" s="2"/>
      <c r="H353" s="2"/>
      <c r="I353" s="2"/>
      <c r="J353" s="2"/>
      <c r="K353" s="2"/>
      <c r="L353" s="2"/>
      <c r="M353" s="2"/>
      <c r="N353" s="2"/>
      <c r="O353" s="2"/>
      <c r="P353" s="2"/>
      <c r="Q353" s="2"/>
      <c r="R353" s="2"/>
    </row>
    <row r="354" spans="3:18" ht="15" hidden="1" customHeight="1" x14ac:dyDescent="0.2">
      <c r="C354" s="2"/>
      <c r="D354" s="2"/>
      <c r="E354" s="2"/>
      <c r="F354" s="2"/>
      <c r="G354" s="2"/>
      <c r="H354" s="2"/>
      <c r="I354" s="2"/>
      <c r="J354" s="2"/>
      <c r="K354" s="2"/>
      <c r="L354" s="2"/>
      <c r="M354" s="2"/>
      <c r="N354" s="2"/>
      <c r="O354" s="2"/>
      <c r="P354" s="2"/>
      <c r="Q354" s="2"/>
      <c r="R354" s="2"/>
    </row>
    <row r="355" spans="3:18" ht="15" hidden="1" customHeight="1" x14ac:dyDescent="0.2">
      <c r="C355" s="2"/>
      <c r="D355" s="2"/>
      <c r="E355" s="2"/>
      <c r="F355" s="2"/>
      <c r="G355" s="2"/>
      <c r="H355" s="2"/>
      <c r="I355" s="2"/>
      <c r="J355" s="2"/>
      <c r="K355" s="2"/>
      <c r="L355" s="2"/>
      <c r="M355" s="2"/>
      <c r="N355" s="2"/>
      <c r="O355" s="2"/>
      <c r="P355" s="2"/>
      <c r="Q355" s="2"/>
      <c r="R355" s="2"/>
    </row>
    <row r="356" spans="3:18" ht="15" hidden="1" customHeight="1" x14ac:dyDescent="0.2">
      <c r="C356" s="2"/>
      <c r="D356" s="2"/>
      <c r="E356" s="2"/>
      <c r="F356" s="2"/>
      <c r="G356" s="2"/>
      <c r="H356" s="2"/>
      <c r="I356" s="2"/>
      <c r="J356" s="2"/>
      <c r="K356" s="2"/>
      <c r="L356" s="2"/>
      <c r="M356" s="2"/>
      <c r="N356" s="2"/>
      <c r="O356" s="2"/>
      <c r="P356" s="2"/>
      <c r="Q356" s="2"/>
      <c r="R356" s="2"/>
    </row>
    <row r="357" spans="3:18" ht="15" hidden="1" customHeight="1" x14ac:dyDescent="0.2">
      <c r="C357" s="2"/>
      <c r="D357" s="2"/>
      <c r="E357" s="2"/>
      <c r="F357" s="2"/>
      <c r="G357" s="2"/>
      <c r="H357" s="2"/>
      <c r="I357" s="2"/>
      <c r="J357" s="2"/>
      <c r="K357" s="2"/>
      <c r="L357" s="2"/>
      <c r="M357" s="2"/>
      <c r="N357" s="2"/>
      <c r="O357" s="2"/>
      <c r="P357" s="2"/>
      <c r="Q357" s="2"/>
      <c r="R357" s="2"/>
    </row>
    <row r="358" spans="3:18" ht="15" hidden="1" customHeight="1" x14ac:dyDescent="0.2">
      <c r="C358" s="2"/>
      <c r="D358" s="2"/>
      <c r="E358" s="2"/>
      <c r="F358" s="2"/>
      <c r="G358" s="2"/>
      <c r="H358" s="2"/>
      <c r="I358" s="2"/>
      <c r="J358" s="2"/>
      <c r="K358" s="2"/>
      <c r="L358" s="2"/>
      <c r="M358" s="2"/>
      <c r="N358" s="2"/>
      <c r="O358" s="2"/>
      <c r="P358" s="2"/>
      <c r="Q358" s="2"/>
      <c r="R358" s="2"/>
    </row>
    <row r="359" spans="3:18" ht="15" hidden="1" customHeight="1" x14ac:dyDescent="0.2">
      <c r="C359" s="2"/>
      <c r="D359" s="2"/>
      <c r="E359" s="2"/>
      <c r="F359" s="2"/>
      <c r="G359" s="2"/>
      <c r="H359" s="2"/>
      <c r="I359" s="2"/>
      <c r="J359" s="2"/>
      <c r="K359" s="2"/>
      <c r="L359" s="2"/>
      <c r="M359" s="2"/>
      <c r="N359" s="2"/>
      <c r="O359" s="2"/>
      <c r="P359" s="2"/>
      <c r="Q359" s="2"/>
      <c r="R359" s="2"/>
    </row>
    <row r="360" spans="3:18" ht="15" hidden="1" customHeight="1" x14ac:dyDescent="0.2">
      <c r="C360" s="2"/>
      <c r="D360" s="2"/>
      <c r="E360" s="2"/>
      <c r="F360" s="2"/>
      <c r="G360" s="2"/>
      <c r="H360" s="2"/>
      <c r="I360" s="2"/>
      <c r="J360" s="2"/>
      <c r="K360" s="2"/>
      <c r="L360" s="2"/>
      <c r="M360" s="2"/>
      <c r="N360" s="2"/>
      <c r="O360" s="2"/>
      <c r="P360" s="2"/>
      <c r="Q360" s="2"/>
      <c r="R360" s="2"/>
    </row>
    <row r="361" spans="3:18" ht="15" hidden="1" customHeight="1" x14ac:dyDescent="0.2">
      <c r="C361" s="2"/>
      <c r="D361" s="2"/>
      <c r="E361" s="2"/>
      <c r="F361" s="2"/>
      <c r="G361" s="2"/>
      <c r="H361" s="2"/>
      <c r="I361" s="2"/>
      <c r="J361" s="2"/>
      <c r="K361" s="2"/>
      <c r="L361" s="2"/>
      <c r="M361" s="2"/>
      <c r="N361" s="2"/>
      <c r="O361" s="2"/>
      <c r="P361" s="2"/>
      <c r="Q361" s="2"/>
      <c r="R361" s="2"/>
    </row>
    <row r="362" spans="3:18" ht="15" hidden="1" customHeight="1" x14ac:dyDescent="0.2">
      <c r="C362" s="2"/>
      <c r="D362" s="2"/>
      <c r="E362" s="2"/>
      <c r="F362" s="2"/>
      <c r="G362" s="2"/>
      <c r="H362" s="2"/>
      <c r="I362" s="2"/>
      <c r="J362" s="2"/>
      <c r="K362" s="2"/>
      <c r="L362" s="2"/>
      <c r="M362" s="2"/>
      <c r="N362" s="2"/>
      <c r="O362" s="2"/>
      <c r="P362" s="2"/>
      <c r="Q362" s="2"/>
      <c r="R362" s="2"/>
    </row>
    <row r="363" spans="3:18" ht="15" hidden="1" customHeight="1" x14ac:dyDescent="0.2">
      <c r="C363" s="2"/>
      <c r="D363" s="2"/>
      <c r="E363" s="2"/>
      <c r="F363" s="2"/>
      <c r="G363" s="2"/>
      <c r="H363" s="2"/>
      <c r="I363" s="2"/>
      <c r="J363" s="2"/>
      <c r="K363" s="2"/>
      <c r="L363" s="2"/>
      <c r="M363" s="2"/>
      <c r="N363" s="2"/>
      <c r="O363" s="2"/>
      <c r="P363" s="2"/>
      <c r="Q363" s="2"/>
      <c r="R363" s="2"/>
    </row>
    <row r="364" spans="3:18" ht="15" hidden="1" customHeight="1" x14ac:dyDescent="0.2">
      <c r="C364" s="2"/>
      <c r="D364" s="2"/>
      <c r="E364" s="2"/>
      <c r="F364" s="2"/>
      <c r="G364" s="2"/>
      <c r="H364" s="2"/>
      <c r="I364" s="2"/>
      <c r="J364" s="2"/>
      <c r="K364" s="2"/>
      <c r="L364" s="2"/>
      <c r="M364" s="2"/>
      <c r="N364" s="2"/>
      <c r="O364" s="2"/>
      <c r="P364" s="2"/>
      <c r="Q364" s="2"/>
      <c r="R364" s="2"/>
    </row>
    <row r="365" spans="3:18" ht="15" hidden="1" customHeight="1" x14ac:dyDescent="0.2">
      <c r="C365" s="2"/>
      <c r="D365" s="2"/>
      <c r="E365" s="2"/>
      <c r="F365" s="2"/>
      <c r="G365" s="2"/>
      <c r="H365" s="2"/>
      <c r="I365" s="2"/>
      <c r="J365" s="2"/>
      <c r="K365" s="2"/>
      <c r="L365" s="2"/>
      <c r="M365" s="2"/>
      <c r="N365" s="2"/>
      <c r="O365" s="2"/>
      <c r="P365" s="2"/>
      <c r="Q365" s="2"/>
      <c r="R365" s="2"/>
    </row>
    <row r="366" spans="3:18" ht="15" hidden="1" customHeight="1" x14ac:dyDescent="0.2">
      <c r="C366" s="2"/>
      <c r="D366" s="2"/>
      <c r="E366" s="2"/>
      <c r="F366" s="2"/>
      <c r="G366" s="2"/>
      <c r="H366" s="2"/>
      <c r="I366" s="2"/>
      <c r="J366" s="2"/>
      <c r="K366" s="2"/>
      <c r="L366" s="2"/>
      <c r="M366" s="2"/>
      <c r="N366" s="2"/>
      <c r="O366" s="2"/>
      <c r="P366" s="2"/>
      <c r="Q366" s="2"/>
      <c r="R366" s="2"/>
    </row>
    <row r="367" spans="3:18" ht="15" hidden="1" customHeight="1" x14ac:dyDescent="0.2">
      <c r="C367" s="2"/>
      <c r="D367" s="2"/>
      <c r="E367" s="2"/>
      <c r="F367" s="2"/>
      <c r="G367" s="2"/>
      <c r="H367" s="2"/>
      <c r="I367" s="2"/>
      <c r="J367" s="2"/>
      <c r="K367" s="2"/>
      <c r="L367" s="2"/>
      <c r="M367" s="2"/>
      <c r="N367" s="2"/>
      <c r="O367" s="2"/>
      <c r="P367" s="2"/>
      <c r="Q367" s="2"/>
      <c r="R367" s="2"/>
    </row>
    <row r="368" spans="3:18" ht="15" hidden="1" customHeight="1" x14ac:dyDescent="0.2">
      <c r="C368" s="2"/>
      <c r="D368" s="2"/>
      <c r="E368" s="2"/>
      <c r="F368" s="2"/>
      <c r="G368" s="2"/>
      <c r="H368" s="2"/>
      <c r="I368" s="2"/>
      <c r="J368" s="2"/>
      <c r="K368" s="2"/>
      <c r="L368" s="2"/>
      <c r="M368" s="2"/>
      <c r="N368" s="2"/>
      <c r="O368" s="2"/>
      <c r="P368" s="2"/>
      <c r="Q368" s="2"/>
      <c r="R368" s="2"/>
    </row>
    <row r="369" spans="3:18" ht="15" hidden="1" customHeight="1" x14ac:dyDescent="0.2">
      <c r="C369" s="2"/>
      <c r="D369" s="2"/>
      <c r="E369" s="2"/>
      <c r="F369" s="2"/>
      <c r="G369" s="2"/>
      <c r="H369" s="2"/>
      <c r="I369" s="2"/>
      <c r="J369" s="2"/>
      <c r="K369" s="2"/>
      <c r="L369" s="2"/>
      <c r="M369" s="2"/>
      <c r="N369" s="2"/>
      <c r="O369" s="2"/>
      <c r="P369" s="2"/>
      <c r="Q369" s="2"/>
      <c r="R369" s="2"/>
    </row>
    <row r="370" spans="3:18" ht="15" hidden="1" customHeight="1" x14ac:dyDescent="0.2">
      <c r="C370" s="2"/>
      <c r="D370" s="2"/>
      <c r="E370" s="2"/>
      <c r="F370" s="2"/>
      <c r="G370" s="2"/>
      <c r="H370" s="2"/>
      <c r="I370" s="2"/>
      <c r="J370" s="2"/>
      <c r="K370" s="2"/>
      <c r="L370" s="2"/>
      <c r="M370" s="2"/>
      <c r="N370" s="2"/>
      <c r="O370" s="2"/>
      <c r="P370" s="2"/>
      <c r="Q370" s="2"/>
      <c r="R370" s="2"/>
    </row>
    <row r="371" spans="3:18" ht="15" hidden="1" customHeight="1" x14ac:dyDescent="0.2">
      <c r="C371" s="2"/>
      <c r="D371" s="2"/>
      <c r="E371" s="2"/>
      <c r="F371" s="2"/>
      <c r="G371" s="2"/>
      <c r="H371" s="2"/>
      <c r="I371" s="2"/>
      <c r="J371" s="2"/>
      <c r="K371" s="2"/>
      <c r="L371" s="2"/>
      <c r="M371" s="2"/>
      <c r="N371" s="2"/>
      <c r="O371" s="2"/>
      <c r="P371" s="2"/>
      <c r="Q371" s="2"/>
      <c r="R371" s="2"/>
    </row>
    <row r="372" spans="3:18" ht="15" hidden="1" customHeight="1" x14ac:dyDescent="0.2">
      <c r="C372" s="2"/>
      <c r="D372" s="2"/>
      <c r="E372" s="2"/>
      <c r="F372" s="2"/>
      <c r="G372" s="2"/>
      <c r="H372" s="2"/>
      <c r="I372" s="2"/>
      <c r="J372" s="2"/>
      <c r="K372" s="2"/>
      <c r="L372" s="2"/>
      <c r="M372" s="2"/>
      <c r="N372" s="2"/>
      <c r="O372" s="2"/>
      <c r="P372" s="2"/>
      <c r="Q372" s="2"/>
      <c r="R372" s="2"/>
    </row>
    <row r="373" spans="3:18" ht="15" hidden="1" customHeight="1" x14ac:dyDescent="0.2">
      <c r="C373" s="2"/>
      <c r="D373" s="2"/>
      <c r="E373" s="2"/>
      <c r="F373" s="2"/>
      <c r="G373" s="2"/>
      <c r="H373" s="2"/>
      <c r="I373" s="2"/>
      <c r="J373" s="2"/>
      <c r="K373" s="2"/>
      <c r="L373" s="2"/>
      <c r="M373" s="2"/>
      <c r="N373" s="2"/>
      <c r="O373" s="2"/>
      <c r="P373" s="2"/>
      <c r="Q373" s="2"/>
      <c r="R373" s="2"/>
    </row>
    <row r="374" spans="3:18" ht="15" hidden="1" customHeight="1" x14ac:dyDescent="0.2">
      <c r="C374" s="2"/>
      <c r="D374" s="2"/>
      <c r="E374" s="2"/>
      <c r="F374" s="2"/>
      <c r="G374" s="2"/>
      <c r="H374" s="2"/>
      <c r="I374" s="2"/>
      <c r="J374" s="2"/>
      <c r="K374" s="2"/>
      <c r="L374" s="2"/>
      <c r="M374" s="2"/>
      <c r="N374" s="2"/>
      <c r="O374" s="2"/>
      <c r="P374" s="2"/>
      <c r="Q374" s="2"/>
      <c r="R374" s="2"/>
    </row>
    <row r="375" spans="3:18" ht="15" hidden="1" customHeight="1" x14ac:dyDescent="0.2">
      <c r="C375" s="2"/>
      <c r="D375" s="2"/>
      <c r="E375" s="2"/>
      <c r="F375" s="2"/>
      <c r="G375" s="2"/>
      <c r="H375" s="2"/>
      <c r="I375" s="2"/>
      <c r="J375" s="2"/>
      <c r="K375" s="2"/>
      <c r="L375" s="2"/>
      <c r="M375" s="2"/>
      <c r="N375" s="2"/>
      <c r="O375" s="2"/>
      <c r="P375" s="2"/>
      <c r="Q375" s="2"/>
      <c r="R375" s="2"/>
    </row>
    <row r="376" spans="3:18" ht="15" hidden="1" customHeight="1" x14ac:dyDescent="0.2">
      <c r="C376" s="2"/>
      <c r="D376" s="2"/>
      <c r="E376" s="2"/>
      <c r="F376" s="2"/>
      <c r="G376" s="2"/>
      <c r="H376" s="2"/>
      <c r="I376" s="2"/>
      <c r="J376" s="2"/>
      <c r="K376" s="2"/>
      <c r="L376" s="2"/>
      <c r="M376" s="2"/>
      <c r="N376" s="2"/>
      <c r="O376" s="2"/>
      <c r="P376" s="2"/>
      <c r="Q376" s="2"/>
      <c r="R376" s="2"/>
    </row>
    <row r="377" spans="3:18" ht="15" hidden="1" customHeight="1" x14ac:dyDescent="0.2">
      <c r="C377" s="2"/>
      <c r="D377" s="2"/>
      <c r="E377" s="2"/>
      <c r="F377" s="2"/>
      <c r="G377" s="2"/>
      <c r="H377" s="2"/>
      <c r="I377" s="2"/>
      <c r="J377" s="2"/>
      <c r="K377" s="2"/>
      <c r="L377" s="2"/>
      <c r="M377" s="2"/>
      <c r="N377" s="2"/>
      <c r="O377" s="2"/>
      <c r="P377" s="2"/>
      <c r="Q377" s="2"/>
      <c r="R377" s="2"/>
    </row>
    <row r="378" spans="3:18" ht="15" hidden="1" customHeight="1" x14ac:dyDescent="0.2">
      <c r="C378" s="2"/>
      <c r="D378" s="2"/>
      <c r="E378" s="2"/>
      <c r="F378" s="2"/>
      <c r="G378" s="2"/>
      <c r="H378" s="2"/>
      <c r="I378" s="2"/>
      <c r="J378" s="2"/>
      <c r="K378" s="2"/>
      <c r="L378" s="2"/>
      <c r="M378" s="2"/>
      <c r="N378" s="2"/>
      <c r="O378" s="2"/>
      <c r="P378" s="2"/>
      <c r="Q378" s="2"/>
      <c r="R378" s="2"/>
    </row>
    <row r="379" spans="3:18" ht="15" hidden="1" customHeight="1" x14ac:dyDescent="0.2">
      <c r="C379" s="2"/>
      <c r="D379" s="2"/>
      <c r="E379" s="2"/>
      <c r="F379" s="2"/>
      <c r="G379" s="2"/>
      <c r="H379" s="2"/>
      <c r="I379" s="2"/>
      <c r="J379" s="2"/>
      <c r="K379" s="2"/>
      <c r="L379" s="2"/>
      <c r="M379" s="2"/>
      <c r="N379" s="2"/>
      <c r="O379" s="2"/>
      <c r="P379" s="2"/>
      <c r="Q379" s="2"/>
      <c r="R379" s="2"/>
    </row>
    <row r="380" spans="3:18" ht="15" hidden="1" customHeight="1" x14ac:dyDescent="0.2">
      <c r="C380" s="2"/>
      <c r="D380" s="2"/>
      <c r="E380" s="2"/>
      <c r="F380" s="2"/>
      <c r="G380" s="2"/>
      <c r="H380" s="2"/>
      <c r="I380" s="2"/>
      <c r="J380" s="2"/>
      <c r="K380" s="2"/>
      <c r="L380" s="2"/>
      <c r="M380" s="2"/>
      <c r="N380" s="2"/>
      <c r="O380" s="2"/>
      <c r="P380" s="2"/>
      <c r="Q380" s="2"/>
      <c r="R380" s="2"/>
    </row>
    <row r="381" spans="3:18" ht="15" hidden="1" customHeight="1" x14ac:dyDescent="0.2">
      <c r="C381" s="2"/>
      <c r="D381" s="2"/>
      <c r="E381" s="2"/>
      <c r="F381" s="2"/>
      <c r="G381" s="2"/>
      <c r="H381" s="2"/>
      <c r="I381" s="2"/>
      <c r="J381" s="2"/>
      <c r="K381" s="2"/>
      <c r="L381" s="2"/>
      <c r="M381" s="2"/>
      <c r="N381" s="2"/>
      <c r="O381" s="2"/>
      <c r="P381" s="2"/>
      <c r="Q381" s="2"/>
      <c r="R381" s="2"/>
    </row>
    <row r="382" spans="3:18" ht="15" hidden="1" customHeight="1" x14ac:dyDescent="0.2">
      <c r="C382" s="2"/>
      <c r="D382" s="2"/>
      <c r="E382" s="2"/>
      <c r="F382" s="2"/>
      <c r="G382" s="2"/>
      <c r="H382" s="2"/>
      <c r="I382" s="2"/>
      <c r="J382" s="2"/>
      <c r="K382" s="2"/>
      <c r="L382" s="2"/>
      <c r="M382" s="2"/>
      <c r="N382" s="2"/>
      <c r="O382" s="2"/>
      <c r="P382" s="2"/>
      <c r="Q382" s="2"/>
      <c r="R382" s="2"/>
    </row>
    <row r="383" spans="3:18" ht="15" hidden="1" customHeight="1" x14ac:dyDescent="0.2">
      <c r="C383" s="2"/>
      <c r="D383" s="2"/>
      <c r="E383" s="2"/>
      <c r="F383" s="2"/>
      <c r="G383" s="2"/>
      <c r="H383" s="2"/>
      <c r="I383" s="2"/>
      <c r="J383" s="2"/>
      <c r="K383" s="2"/>
      <c r="L383" s="2"/>
      <c r="M383" s="2"/>
      <c r="N383" s="2"/>
      <c r="O383" s="2"/>
      <c r="P383" s="2"/>
      <c r="Q383" s="2"/>
      <c r="R383" s="2"/>
    </row>
    <row r="384" spans="3:18" ht="15" hidden="1" customHeight="1" x14ac:dyDescent="0.2">
      <c r="C384" s="2"/>
      <c r="D384" s="2"/>
      <c r="E384" s="2"/>
      <c r="F384" s="2"/>
      <c r="G384" s="2"/>
      <c r="H384" s="2"/>
      <c r="I384" s="2"/>
      <c r="J384" s="2"/>
      <c r="K384" s="2"/>
      <c r="L384" s="2"/>
      <c r="M384" s="2"/>
      <c r="N384" s="2"/>
      <c r="O384" s="2"/>
      <c r="P384" s="2"/>
      <c r="Q384" s="2"/>
      <c r="R384" s="2"/>
    </row>
    <row r="385" spans="3:18" ht="15" hidden="1" customHeight="1" x14ac:dyDescent="0.2">
      <c r="C385" s="2"/>
      <c r="D385" s="2"/>
      <c r="E385" s="2"/>
      <c r="F385" s="2"/>
      <c r="G385" s="2"/>
      <c r="H385" s="2"/>
      <c r="I385" s="2"/>
      <c r="J385" s="2"/>
      <c r="K385" s="2"/>
      <c r="L385" s="2"/>
      <c r="M385" s="2"/>
      <c r="N385" s="2"/>
      <c r="O385" s="2"/>
      <c r="P385" s="2"/>
      <c r="Q385" s="2"/>
      <c r="R385" s="2"/>
    </row>
    <row r="386" spans="3:18" ht="15" hidden="1" customHeight="1" x14ac:dyDescent="0.2">
      <c r="C386" s="2"/>
      <c r="D386" s="2"/>
      <c r="E386" s="2"/>
      <c r="F386" s="2"/>
      <c r="G386" s="2"/>
      <c r="H386" s="2"/>
      <c r="I386" s="2"/>
      <c r="J386" s="2"/>
      <c r="K386" s="2"/>
      <c r="L386" s="2"/>
      <c r="M386" s="2"/>
      <c r="N386" s="2"/>
      <c r="O386" s="2"/>
      <c r="P386" s="2"/>
      <c r="Q386" s="2"/>
      <c r="R386" s="2"/>
    </row>
    <row r="387" spans="3:18" ht="15" hidden="1" customHeight="1" x14ac:dyDescent="0.2">
      <c r="C387" s="2"/>
      <c r="D387" s="2"/>
      <c r="E387" s="2"/>
      <c r="F387" s="2"/>
      <c r="G387" s="2"/>
      <c r="H387" s="2"/>
      <c r="I387" s="2"/>
      <c r="J387" s="2"/>
      <c r="K387" s="2"/>
      <c r="L387" s="2"/>
      <c r="M387" s="2"/>
      <c r="N387" s="2"/>
      <c r="O387" s="2"/>
      <c r="P387" s="2"/>
      <c r="Q387" s="2"/>
      <c r="R387" s="2"/>
    </row>
    <row r="388" spans="3:18" ht="15" hidden="1" customHeight="1" x14ac:dyDescent="0.2">
      <c r="C388" s="2"/>
      <c r="D388" s="2"/>
      <c r="E388" s="2"/>
      <c r="F388" s="2"/>
      <c r="G388" s="2"/>
      <c r="H388" s="2"/>
      <c r="I388" s="2"/>
      <c r="J388" s="2"/>
      <c r="K388" s="2"/>
      <c r="L388" s="2"/>
      <c r="M388" s="2"/>
      <c r="N388" s="2"/>
      <c r="O388" s="2"/>
      <c r="P388" s="2"/>
      <c r="Q388" s="2"/>
      <c r="R388" s="2"/>
    </row>
    <row r="389" spans="3:18" ht="15" hidden="1" customHeight="1" x14ac:dyDescent="0.2">
      <c r="C389" s="2"/>
      <c r="D389" s="2"/>
      <c r="E389" s="2"/>
      <c r="F389" s="2"/>
      <c r="G389" s="2"/>
      <c r="H389" s="2"/>
      <c r="I389" s="2"/>
      <c r="J389" s="2"/>
      <c r="K389" s="2"/>
      <c r="L389" s="2"/>
      <c r="M389" s="2"/>
      <c r="N389" s="2"/>
      <c r="O389" s="2"/>
      <c r="P389" s="2"/>
      <c r="Q389" s="2"/>
      <c r="R389" s="2"/>
    </row>
    <row r="390" spans="3:18" ht="15" hidden="1" customHeight="1" x14ac:dyDescent="0.2">
      <c r="C390" s="2"/>
      <c r="D390" s="2"/>
      <c r="E390" s="2"/>
      <c r="F390" s="2"/>
      <c r="G390" s="2"/>
      <c r="H390" s="2"/>
      <c r="I390" s="2"/>
      <c r="J390" s="2"/>
      <c r="K390" s="2"/>
      <c r="L390" s="2"/>
      <c r="M390" s="2"/>
      <c r="N390" s="2"/>
      <c r="O390" s="2"/>
      <c r="P390" s="2"/>
      <c r="Q390" s="2"/>
      <c r="R390" s="2"/>
    </row>
    <row r="391" spans="3:18" ht="15" hidden="1" customHeight="1" x14ac:dyDescent="0.2">
      <c r="C391" s="2"/>
      <c r="D391" s="2"/>
      <c r="E391" s="2"/>
      <c r="F391" s="2"/>
      <c r="G391" s="2"/>
      <c r="H391" s="2"/>
      <c r="I391" s="2"/>
      <c r="J391" s="2"/>
      <c r="K391" s="2"/>
      <c r="L391" s="2"/>
      <c r="M391" s="2"/>
      <c r="N391" s="2"/>
      <c r="O391" s="2"/>
      <c r="P391" s="2"/>
      <c r="Q391" s="2"/>
      <c r="R391" s="2"/>
    </row>
    <row r="392" spans="3:18" ht="15" hidden="1" customHeight="1" x14ac:dyDescent="0.2">
      <c r="C392" s="2"/>
      <c r="D392" s="2"/>
      <c r="E392" s="2"/>
      <c r="F392" s="2"/>
      <c r="G392" s="2"/>
      <c r="H392" s="2"/>
      <c r="I392" s="2"/>
      <c r="J392" s="2"/>
      <c r="K392" s="2"/>
      <c r="L392" s="2"/>
      <c r="M392" s="2"/>
      <c r="N392" s="2"/>
      <c r="O392" s="2"/>
      <c r="P392" s="2"/>
      <c r="Q392" s="2"/>
      <c r="R392" s="2"/>
    </row>
    <row r="393" spans="3:18" ht="15" hidden="1" customHeight="1" x14ac:dyDescent="0.2">
      <c r="C393" s="2"/>
      <c r="D393" s="2"/>
      <c r="E393" s="2"/>
      <c r="F393" s="2"/>
      <c r="G393" s="2"/>
      <c r="H393" s="2"/>
      <c r="I393" s="2"/>
      <c r="J393" s="2"/>
      <c r="K393" s="2"/>
      <c r="L393" s="2"/>
      <c r="M393" s="2"/>
      <c r="N393" s="2"/>
      <c r="O393" s="2"/>
      <c r="P393" s="2"/>
      <c r="Q393" s="2"/>
      <c r="R393" s="2"/>
    </row>
    <row r="394" spans="3:18" ht="15" hidden="1" customHeight="1" x14ac:dyDescent="0.2">
      <c r="C394" s="2"/>
      <c r="D394" s="2"/>
      <c r="E394" s="2"/>
      <c r="F394" s="2"/>
      <c r="G394" s="2"/>
      <c r="H394" s="2"/>
      <c r="I394" s="2"/>
      <c r="J394" s="2"/>
      <c r="K394" s="2"/>
      <c r="L394" s="2"/>
      <c r="M394" s="2"/>
      <c r="N394" s="2"/>
      <c r="O394" s="2"/>
      <c r="P394" s="2"/>
      <c r="Q394" s="2"/>
      <c r="R394" s="2"/>
    </row>
    <row r="395" spans="3:18" ht="15" hidden="1" customHeight="1" x14ac:dyDescent="0.2">
      <c r="C395" s="2"/>
      <c r="D395" s="2"/>
      <c r="E395" s="2"/>
      <c r="F395" s="2"/>
      <c r="G395" s="2"/>
      <c r="H395" s="2"/>
      <c r="I395" s="2"/>
      <c r="J395" s="2"/>
      <c r="K395" s="2"/>
      <c r="L395" s="2"/>
      <c r="M395" s="2"/>
      <c r="N395" s="2"/>
      <c r="O395" s="2"/>
      <c r="P395" s="2"/>
      <c r="Q395" s="2"/>
      <c r="R395" s="2"/>
    </row>
    <row r="396" spans="3:18" ht="15" hidden="1" customHeight="1" x14ac:dyDescent="0.2">
      <c r="C396" s="2"/>
      <c r="D396" s="2"/>
      <c r="E396" s="2"/>
      <c r="F396" s="2"/>
      <c r="G396" s="2"/>
      <c r="H396" s="2"/>
      <c r="I396" s="2"/>
      <c r="J396" s="2"/>
      <c r="K396" s="2"/>
      <c r="L396" s="2"/>
      <c r="M396" s="2"/>
      <c r="N396" s="2"/>
      <c r="O396" s="2"/>
      <c r="P396" s="2"/>
      <c r="Q396" s="2"/>
      <c r="R396" s="2"/>
    </row>
    <row r="397" spans="3:18" ht="15" hidden="1" customHeight="1" x14ac:dyDescent="0.2">
      <c r="C397" s="2"/>
      <c r="D397" s="2"/>
      <c r="E397" s="2"/>
      <c r="F397" s="2"/>
      <c r="G397" s="2"/>
      <c r="H397" s="2"/>
      <c r="I397" s="2"/>
      <c r="J397" s="2"/>
      <c r="K397" s="2"/>
      <c r="L397" s="2"/>
      <c r="M397" s="2"/>
      <c r="N397" s="2"/>
      <c r="O397" s="2"/>
      <c r="P397" s="2"/>
      <c r="Q397" s="2"/>
      <c r="R397" s="2"/>
    </row>
    <row r="398" spans="3:18" ht="15" hidden="1" customHeight="1" x14ac:dyDescent="0.2">
      <c r="C398" s="2"/>
      <c r="D398" s="2"/>
      <c r="E398" s="2"/>
      <c r="F398" s="2"/>
      <c r="G398" s="2"/>
      <c r="H398" s="2"/>
      <c r="I398" s="2"/>
      <c r="J398" s="2"/>
      <c r="K398" s="2"/>
      <c r="L398" s="2"/>
      <c r="M398" s="2"/>
      <c r="N398" s="2"/>
      <c r="O398" s="2"/>
      <c r="P398" s="2"/>
      <c r="Q398" s="2"/>
      <c r="R398" s="2"/>
    </row>
    <row r="399" spans="3:18" ht="15" hidden="1" customHeight="1" x14ac:dyDescent="0.2">
      <c r="C399" s="2"/>
      <c r="D399" s="2"/>
      <c r="E399" s="2"/>
      <c r="F399" s="2"/>
      <c r="G399" s="2"/>
      <c r="H399" s="2"/>
      <c r="I399" s="2"/>
      <c r="J399" s="2"/>
      <c r="K399" s="2"/>
      <c r="L399" s="2"/>
      <c r="M399" s="2"/>
      <c r="N399" s="2"/>
      <c r="O399" s="2"/>
      <c r="P399" s="2"/>
      <c r="Q399" s="2"/>
      <c r="R399" s="2"/>
    </row>
    <row r="400" spans="3:18" ht="15" hidden="1" customHeight="1" x14ac:dyDescent="0.2">
      <c r="C400" s="2"/>
      <c r="D400" s="2"/>
      <c r="E400" s="2"/>
      <c r="F400" s="2"/>
      <c r="G400" s="2"/>
      <c r="H400" s="2"/>
      <c r="I400" s="2"/>
      <c r="J400" s="2"/>
      <c r="K400" s="2"/>
      <c r="L400" s="2"/>
      <c r="M400" s="2"/>
      <c r="N400" s="2"/>
      <c r="O400" s="2"/>
      <c r="P400" s="2"/>
      <c r="Q400" s="2"/>
      <c r="R400" s="2"/>
    </row>
    <row r="401" spans="3:18" ht="15" hidden="1" customHeight="1" x14ac:dyDescent="0.2">
      <c r="C401" s="2"/>
      <c r="D401" s="2"/>
      <c r="E401" s="2"/>
      <c r="F401" s="2"/>
      <c r="G401" s="2"/>
      <c r="H401" s="2"/>
      <c r="I401" s="2"/>
      <c r="J401" s="2"/>
      <c r="K401" s="2"/>
      <c r="L401" s="2"/>
      <c r="M401" s="2"/>
      <c r="N401" s="2"/>
      <c r="O401" s="2"/>
      <c r="P401" s="2"/>
      <c r="Q401" s="2"/>
      <c r="R401" s="2"/>
    </row>
    <row r="402" spans="3:18" ht="15" hidden="1" customHeight="1" x14ac:dyDescent="0.2">
      <c r="C402" s="2"/>
      <c r="D402" s="2"/>
      <c r="E402" s="2"/>
      <c r="F402" s="2"/>
      <c r="G402" s="2"/>
      <c r="H402" s="2"/>
      <c r="I402" s="2"/>
      <c r="J402" s="2"/>
      <c r="K402" s="2"/>
      <c r="L402" s="2"/>
      <c r="M402" s="2"/>
      <c r="N402" s="2"/>
      <c r="O402" s="2"/>
      <c r="P402" s="2"/>
      <c r="Q402" s="2"/>
      <c r="R402" s="2"/>
    </row>
    <row r="403" spans="3:18" ht="15" hidden="1" customHeight="1" x14ac:dyDescent="0.2">
      <c r="C403" s="2"/>
      <c r="D403" s="2"/>
      <c r="E403" s="2"/>
      <c r="F403" s="2"/>
      <c r="G403" s="2"/>
      <c r="H403" s="2"/>
      <c r="I403" s="2"/>
      <c r="J403" s="2"/>
      <c r="K403" s="2"/>
      <c r="L403" s="2"/>
      <c r="M403" s="2"/>
      <c r="N403" s="2"/>
      <c r="O403" s="2"/>
      <c r="P403" s="2"/>
      <c r="Q403" s="2"/>
      <c r="R403" s="2"/>
    </row>
    <row r="404" spans="3:18" ht="15" hidden="1" customHeight="1" x14ac:dyDescent="0.2">
      <c r="C404" s="2"/>
      <c r="D404" s="2"/>
      <c r="E404" s="2"/>
      <c r="F404" s="2"/>
      <c r="G404" s="2"/>
      <c r="H404" s="2"/>
      <c r="I404" s="2"/>
      <c r="J404" s="2"/>
      <c r="K404" s="2"/>
      <c r="L404" s="2"/>
      <c r="M404" s="2"/>
      <c r="N404" s="2"/>
      <c r="O404" s="2"/>
      <c r="P404" s="2"/>
      <c r="Q404" s="2"/>
      <c r="R404" s="2"/>
    </row>
    <row r="405" spans="3:18" ht="15" hidden="1" customHeight="1" x14ac:dyDescent="0.2">
      <c r="C405" s="2"/>
      <c r="D405" s="2"/>
      <c r="E405" s="2"/>
      <c r="F405" s="2"/>
      <c r="G405" s="2"/>
      <c r="H405" s="2"/>
      <c r="I405" s="2"/>
      <c r="J405" s="2"/>
      <c r="K405" s="2"/>
      <c r="L405" s="2"/>
      <c r="M405" s="2"/>
      <c r="N405" s="2"/>
      <c r="O405" s="2"/>
      <c r="P405" s="2"/>
      <c r="Q405" s="2"/>
      <c r="R405" s="2"/>
    </row>
    <row r="406" spans="3:18" ht="15" hidden="1" customHeight="1" x14ac:dyDescent="0.2">
      <c r="C406" s="2"/>
      <c r="D406" s="2"/>
      <c r="E406" s="2"/>
      <c r="F406" s="2"/>
      <c r="G406" s="2"/>
      <c r="H406" s="2"/>
      <c r="I406" s="2"/>
      <c r="J406" s="2"/>
      <c r="K406" s="2"/>
      <c r="L406" s="2"/>
      <c r="M406" s="2"/>
      <c r="N406" s="2"/>
      <c r="O406" s="2"/>
      <c r="P406" s="2"/>
      <c r="Q406" s="2"/>
      <c r="R406" s="2"/>
    </row>
    <row r="407" spans="3:18" ht="15" hidden="1" customHeight="1" x14ac:dyDescent="0.2">
      <c r="C407" s="2"/>
      <c r="D407" s="2"/>
      <c r="E407" s="2"/>
      <c r="F407" s="2"/>
      <c r="G407" s="2"/>
      <c r="H407" s="2"/>
      <c r="I407" s="2"/>
      <c r="J407" s="2"/>
      <c r="K407" s="2"/>
      <c r="L407" s="2"/>
      <c r="M407" s="2"/>
      <c r="N407" s="2"/>
      <c r="O407" s="2"/>
      <c r="P407" s="2"/>
      <c r="Q407" s="2"/>
      <c r="R407" s="2"/>
    </row>
    <row r="408" spans="3:18" ht="15" hidden="1" customHeight="1" x14ac:dyDescent="0.2">
      <c r="C408" s="2"/>
      <c r="D408" s="2"/>
      <c r="E408" s="2"/>
      <c r="F408" s="2"/>
      <c r="G408" s="2"/>
      <c r="H408" s="2"/>
      <c r="I408" s="2"/>
      <c r="J408" s="2"/>
      <c r="K408" s="2"/>
      <c r="L408" s="2"/>
      <c r="M408" s="2"/>
      <c r="N408" s="2"/>
      <c r="O408" s="2"/>
      <c r="P408" s="2"/>
      <c r="Q408" s="2"/>
      <c r="R408" s="2"/>
    </row>
    <row r="409" spans="3:18" ht="15" hidden="1" customHeight="1" x14ac:dyDescent="0.2">
      <c r="C409" s="2"/>
      <c r="D409" s="2"/>
      <c r="E409" s="2"/>
      <c r="F409" s="2"/>
      <c r="G409" s="2"/>
      <c r="H409" s="2"/>
      <c r="I409" s="2"/>
      <c r="J409" s="2"/>
      <c r="K409" s="2"/>
      <c r="L409" s="2"/>
      <c r="M409" s="2"/>
      <c r="N409" s="2"/>
      <c r="O409" s="2"/>
      <c r="P409" s="2"/>
      <c r="Q409" s="2"/>
      <c r="R409" s="2"/>
    </row>
    <row r="410" spans="3:18" ht="15" hidden="1" customHeight="1" x14ac:dyDescent="0.2">
      <c r="C410" s="2"/>
      <c r="D410" s="2"/>
      <c r="E410" s="2"/>
      <c r="F410" s="2"/>
      <c r="G410" s="2"/>
      <c r="H410" s="2"/>
      <c r="I410" s="2"/>
      <c r="J410" s="2"/>
      <c r="K410" s="2"/>
      <c r="L410" s="2"/>
      <c r="M410" s="2"/>
      <c r="N410" s="2"/>
      <c r="O410" s="2"/>
      <c r="P410" s="2"/>
      <c r="Q410" s="2"/>
      <c r="R410" s="2"/>
    </row>
    <row r="411" spans="3:18" ht="15" hidden="1" customHeight="1" x14ac:dyDescent="0.2">
      <c r="C411" s="2"/>
      <c r="D411" s="2"/>
      <c r="E411" s="2"/>
      <c r="F411" s="2"/>
      <c r="G411" s="2"/>
      <c r="H411" s="2"/>
      <c r="I411" s="2"/>
      <c r="J411" s="2"/>
      <c r="K411" s="2"/>
      <c r="L411" s="2"/>
      <c r="M411" s="2"/>
      <c r="N411" s="2"/>
      <c r="O411" s="2"/>
      <c r="P411" s="2"/>
      <c r="Q411" s="2"/>
      <c r="R411" s="2"/>
    </row>
    <row r="412" spans="3:18" ht="15" hidden="1" customHeight="1" x14ac:dyDescent="0.2">
      <c r="C412" s="2"/>
      <c r="D412" s="2"/>
      <c r="E412" s="2"/>
      <c r="F412" s="2"/>
      <c r="G412" s="2"/>
      <c r="H412" s="2"/>
      <c r="I412" s="2"/>
      <c r="J412" s="2"/>
      <c r="K412" s="2"/>
      <c r="L412" s="2"/>
      <c r="M412" s="2"/>
      <c r="N412" s="2"/>
      <c r="O412" s="2"/>
      <c r="P412" s="2"/>
      <c r="Q412" s="2"/>
      <c r="R412" s="2"/>
    </row>
    <row r="413" spans="3:18" ht="15" hidden="1" customHeight="1" x14ac:dyDescent="0.2">
      <c r="C413" s="2"/>
      <c r="D413" s="2"/>
      <c r="E413" s="2"/>
      <c r="F413" s="2"/>
      <c r="G413" s="2"/>
      <c r="H413" s="2"/>
      <c r="I413" s="2"/>
      <c r="J413" s="2"/>
      <c r="K413" s="2"/>
      <c r="L413" s="2"/>
      <c r="M413" s="2"/>
      <c r="N413" s="2"/>
      <c r="O413" s="2"/>
      <c r="P413" s="2"/>
      <c r="Q413" s="2"/>
      <c r="R413" s="2"/>
    </row>
    <row r="414" spans="3:18" ht="15" hidden="1" customHeight="1" x14ac:dyDescent="0.2">
      <c r="C414" s="2"/>
      <c r="D414" s="2"/>
      <c r="E414" s="2"/>
      <c r="F414" s="2"/>
      <c r="G414" s="2"/>
      <c r="H414" s="2"/>
      <c r="I414" s="2"/>
      <c r="J414" s="2"/>
      <c r="K414" s="2"/>
      <c r="L414" s="2"/>
      <c r="M414" s="2"/>
      <c r="N414" s="2"/>
      <c r="O414" s="2"/>
      <c r="P414" s="2"/>
      <c r="Q414" s="2"/>
      <c r="R414" s="2"/>
    </row>
    <row r="415" spans="3:18" ht="15" hidden="1" customHeight="1" x14ac:dyDescent="0.2">
      <c r="C415" s="2"/>
      <c r="D415" s="2"/>
      <c r="E415" s="2"/>
      <c r="F415" s="2"/>
      <c r="G415" s="2"/>
      <c r="H415" s="2"/>
      <c r="I415" s="2"/>
      <c r="J415" s="2"/>
      <c r="K415" s="2"/>
      <c r="L415" s="2"/>
      <c r="M415" s="2"/>
      <c r="N415" s="2"/>
      <c r="O415" s="2"/>
      <c r="P415" s="2"/>
      <c r="Q415" s="2"/>
      <c r="R415" s="2"/>
    </row>
    <row r="416" spans="3:18" ht="15" hidden="1" customHeight="1" x14ac:dyDescent="0.2">
      <c r="C416" s="2"/>
      <c r="D416" s="2"/>
      <c r="E416" s="2"/>
      <c r="F416" s="2"/>
      <c r="G416" s="2"/>
      <c r="H416" s="2"/>
      <c r="I416" s="2"/>
      <c r="J416" s="2"/>
      <c r="K416" s="2"/>
      <c r="L416" s="2"/>
      <c r="M416" s="2"/>
      <c r="N416" s="2"/>
      <c r="O416" s="2"/>
      <c r="P416" s="2"/>
      <c r="Q416" s="2"/>
      <c r="R416" s="2"/>
    </row>
    <row r="417" spans="3:18" ht="15" hidden="1" customHeight="1" x14ac:dyDescent="0.2">
      <c r="C417" s="2"/>
      <c r="D417" s="2"/>
      <c r="E417" s="2"/>
      <c r="F417" s="2"/>
      <c r="G417" s="2"/>
      <c r="H417" s="2"/>
      <c r="I417" s="2"/>
      <c r="J417" s="2"/>
      <c r="K417" s="2"/>
      <c r="L417" s="2"/>
      <c r="M417" s="2"/>
      <c r="N417" s="2"/>
      <c r="O417" s="2"/>
      <c r="P417" s="2"/>
      <c r="Q417" s="2"/>
      <c r="R417" s="2"/>
    </row>
    <row r="418" spans="3:18" ht="15" hidden="1" customHeight="1" x14ac:dyDescent="0.2">
      <c r="C418" s="2"/>
      <c r="D418" s="2"/>
      <c r="E418" s="2"/>
      <c r="F418" s="2"/>
      <c r="G418" s="2"/>
      <c r="H418" s="2"/>
      <c r="I418" s="2"/>
      <c r="J418" s="2"/>
      <c r="K418" s="2"/>
      <c r="L418" s="2"/>
      <c r="M418" s="2"/>
      <c r="N418" s="2"/>
      <c r="O418" s="2"/>
      <c r="P418" s="2"/>
      <c r="Q418" s="2"/>
      <c r="R418" s="2"/>
    </row>
    <row r="419" spans="3:18" ht="15" hidden="1" customHeight="1" x14ac:dyDescent="0.2">
      <c r="C419" s="2"/>
      <c r="D419" s="2"/>
      <c r="E419" s="2"/>
      <c r="F419" s="2"/>
      <c r="G419" s="2"/>
      <c r="H419" s="2"/>
      <c r="I419" s="2"/>
      <c r="J419" s="2"/>
      <c r="K419" s="2"/>
      <c r="L419" s="2"/>
      <c r="M419" s="2"/>
      <c r="N419" s="2"/>
      <c r="O419" s="2"/>
      <c r="P419" s="2"/>
      <c r="Q419" s="2"/>
      <c r="R419" s="2"/>
    </row>
    <row r="420" spans="3:18" ht="15" hidden="1" customHeight="1" x14ac:dyDescent="0.2">
      <c r="C420" s="2"/>
      <c r="D420" s="2"/>
      <c r="E420" s="2"/>
      <c r="F420" s="2"/>
      <c r="G420" s="2"/>
      <c r="H420" s="2"/>
      <c r="I420" s="2"/>
      <c r="J420" s="2"/>
      <c r="K420" s="2"/>
      <c r="L420" s="2"/>
      <c r="M420" s="2"/>
      <c r="N420" s="2"/>
      <c r="O420" s="2"/>
      <c r="P420" s="2"/>
      <c r="Q420" s="2"/>
      <c r="R420" s="2"/>
    </row>
    <row r="421" spans="3:18" ht="15" hidden="1" customHeight="1" x14ac:dyDescent="0.2">
      <c r="C421" s="2"/>
      <c r="D421" s="2"/>
      <c r="E421" s="2"/>
      <c r="F421" s="2"/>
      <c r="G421" s="2"/>
      <c r="H421" s="2"/>
      <c r="I421" s="2"/>
      <c r="J421" s="2"/>
      <c r="K421" s="2"/>
      <c r="L421" s="2"/>
      <c r="M421" s="2"/>
      <c r="N421" s="2"/>
      <c r="O421" s="2"/>
      <c r="P421" s="2"/>
      <c r="Q421" s="2"/>
      <c r="R421" s="2"/>
    </row>
    <row r="422" spans="3:18" ht="15" hidden="1" customHeight="1" x14ac:dyDescent="0.2">
      <c r="C422" s="2"/>
      <c r="D422" s="2"/>
      <c r="E422" s="2"/>
      <c r="F422" s="2"/>
      <c r="G422" s="2"/>
      <c r="H422" s="2"/>
      <c r="I422" s="2"/>
      <c r="J422" s="2"/>
      <c r="K422" s="2"/>
      <c r="L422" s="2"/>
      <c r="M422" s="2"/>
      <c r="N422" s="2"/>
      <c r="O422" s="2"/>
      <c r="P422" s="2"/>
      <c r="Q422" s="2"/>
      <c r="R422" s="2"/>
    </row>
    <row r="423" spans="3:18" ht="15" hidden="1" customHeight="1" x14ac:dyDescent="0.2">
      <c r="C423" s="2"/>
      <c r="D423" s="2"/>
      <c r="E423" s="2"/>
      <c r="F423" s="2"/>
      <c r="G423" s="2"/>
      <c r="H423" s="2"/>
      <c r="I423" s="2"/>
      <c r="J423" s="2"/>
      <c r="K423" s="2"/>
      <c r="L423" s="2"/>
      <c r="M423" s="2"/>
      <c r="N423" s="2"/>
      <c r="O423" s="2"/>
      <c r="P423" s="2"/>
      <c r="Q423" s="2"/>
      <c r="R423" s="2"/>
    </row>
    <row r="424" spans="3:18" ht="15" hidden="1" customHeight="1" x14ac:dyDescent="0.2">
      <c r="C424" s="2"/>
      <c r="D424" s="2"/>
      <c r="E424" s="2"/>
      <c r="F424" s="2"/>
      <c r="G424" s="2"/>
      <c r="H424" s="2"/>
      <c r="I424" s="2"/>
      <c r="J424" s="2"/>
      <c r="K424" s="2"/>
      <c r="L424" s="2"/>
      <c r="M424" s="2"/>
      <c r="N424" s="2"/>
      <c r="O424" s="2"/>
      <c r="P424" s="2"/>
      <c r="Q424" s="2"/>
      <c r="R424" s="2"/>
    </row>
    <row r="425" spans="3:18" ht="15" hidden="1" customHeight="1" x14ac:dyDescent="0.2">
      <c r="C425" s="2"/>
      <c r="D425" s="2"/>
      <c r="E425" s="2"/>
      <c r="F425" s="2"/>
      <c r="G425" s="2"/>
      <c r="H425" s="2"/>
      <c r="I425" s="2"/>
      <c r="J425" s="2"/>
      <c r="K425" s="2"/>
      <c r="L425" s="2"/>
      <c r="M425" s="2"/>
      <c r="N425" s="2"/>
      <c r="O425" s="2"/>
      <c r="P425" s="2"/>
      <c r="Q425" s="2"/>
      <c r="R425" s="2"/>
    </row>
    <row r="426" spans="3:18" ht="15" hidden="1" customHeight="1" x14ac:dyDescent="0.2">
      <c r="C426" s="2"/>
      <c r="D426" s="2"/>
      <c r="E426" s="2"/>
      <c r="F426" s="2"/>
      <c r="G426" s="2"/>
      <c r="H426" s="2"/>
      <c r="I426" s="2"/>
      <c r="J426" s="2"/>
      <c r="K426" s="2"/>
      <c r="L426" s="2"/>
      <c r="M426" s="2"/>
      <c r="N426" s="2"/>
      <c r="O426" s="2"/>
      <c r="P426" s="2"/>
      <c r="Q426" s="2"/>
      <c r="R426" s="2"/>
    </row>
    <row r="427" spans="3:18" ht="15" hidden="1" customHeight="1" x14ac:dyDescent="0.2">
      <c r="C427" s="2"/>
      <c r="D427" s="2"/>
      <c r="E427" s="2"/>
      <c r="F427" s="2"/>
      <c r="G427" s="2"/>
      <c r="H427" s="2"/>
      <c r="I427" s="2"/>
      <c r="J427" s="2"/>
      <c r="K427" s="2"/>
      <c r="L427" s="2"/>
      <c r="M427" s="2"/>
      <c r="N427" s="2"/>
      <c r="O427" s="2"/>
      <c r="P427" s="2"/>
      <c r="Q427" s="2"/>
      <c r="R427" s="2"/>
    </row>
    <row r="428" spans="3:18" ht="15" hidden="1" customHeight="1" x14ac:dyDescent="0.2">
      <c r="C428" s="2"/>
      <c r="D428" s="2"/>
      <c r="E428" s="2"/>
      <c r="F428" s="2"/>
      <c r="G428" s="2"/>
      <c r="H428" s="2"/>
      <c r="I428" s="2"/>
      <c r="J428" s="2"/>
      <c r="K428" s="2"/>
      <c r="L428" s="2"/>
      <c r="M428" s="2"/>
      <c r="N428" s="2"/>
      <c r="O428" s="2"/>
      <c r="P428" s="2"/>
      <c r="Q428" s="2"/>
      <c r="R428" s="2"/>
    </row>
    <row r="429" spans="3:18" ht="15" hidden="1" customHeight="1" x14ac:dyDescent="0.2">
      <c r="C429" s="2"/>
      <c r="D429" s="2"/>
      <c r="E429" s="2"/>
      <c r="F429" s="2"/>
      <c r="G429" s="2"/>
      <c r="H429" s="2"/>
      <c r="I429" s="2"/>
      <c r="J429" s="2"/>
      <c r="K429" s="2"/>
      <c r="L429" s="2"/>
      <c r="M429" s="2"/>
      <c r="N429" s="2"/>
      <c r="O429" s="2"/>
      <c r="P429" s="2"/>
      <c r="Q429" s="2"/>
      <c r="R429" s="2"/>
    </row>
    <row r="430" spans="3:18" ht="15" hidden="1" customHeight="1" x14ac:dyDescent="0.2">
      <c r="C430" s="2"/>
      <c r="D430" s="2"/>
      <c r="E430" s="2"/>
      <c r="F430" s="2"/>
      <c r="G430" s="2"/>
      <c r="H430" s="2"/>
      <c r="I430" s="2"/>
      <c r="J430" s="2"/>
      <c r="K430" s="2"/>
      <c r="L430" s="2"/>
      <c r="M430" s="2"/>
      <c r="N430" s="2"/>
      <c r="O430" s="2"/>
      <c r="P430" s="2"/>
      <c r="Q430" s="2"/>
      <c r="R430" s="2"/>
    </row>
    <row r="431" spans="3:18" ht="15" hidden="1" customHeight="1" x14ac:dyDescent="0.2">
      <c r="C431" s="2"/>
      <c r="D431" s="2"/>
      <c r="E431" s="2"/>
      <c r="F431" s="2"/>
      <c r="G431" s="2"/>
      <c r="H431" s="2"/>
      <c r="I431" s="2"/>
      <c r="J431" s="2"/>
      <c r="K431" s="2"/>
      <c r="L431" s="2"/>
      <c r="M431" s="2"/>
      <c r="N431" s="2"/>
      <c r="O431" s="2"/>
      <c r="P431" s="2"/>
      <c r="Q431" s="2"/>
      <c r="R431" s="2"/>
    </row>
    <row r="432" spans="3:18" ht="15" hidden="1" customHeight="1" x14ac:dyDescent="0.2">
      <c r="C432" s="2"/>
      <c r="D432" s="2"/>
      <c r="E432" s="2"/>
      <c r="F432" s="2"/>
      <c r="G432" s="2"/>
      <c r="H432" s="2"/>
      <c r="I432" s="2"/>
      <c r="J432" s="2"/>
      <c r="K432" s="2"/>
      <c r="L432" s="2"/>
      <c r="M432" s="2"/>
      <c r="N432" s="2"/>
      <c r="O432" s="2"/>
      <c r="P432" s="2"/>
      <c r="Q432" s="2"/>
      <c r="R432" s="2"/>
    </row>
    <row r="433" spans="3:18" ht="15" hidden="1" customHeight="1" x14ac:dyDescent="0.2">
      <c r="C433" s="2"/>
      <c r="D433" s="2"/>
      <c r="E433" s="2"/>
      <c r="F433" s="2"/>
      <c r="G433" s="2"/>
      <c r="H433" s="2"/>
      <c r="I433" s="2"/>
      <c r="J433" s="2"/>
      <c r="K433" s="2"/>
      <c r="L433" s="2"/>
      <c r="M433" s="2"/>
      <c r="N433" s="2"/>
      <c r="O433" s="2"/>
      <c r="P433" s="2"/>
      <c r="Q433" s="2"/>
      <c r="R433" s="2"/>
    </row>
    <row r="434" spans="3:18" ht="15" hidden="1" customHeight="1" x14ac:dyDescent="0.2">
      <c r="C434" s="2"/>
      <c r="D434" s="2"/>
      <c r="E434" s="2"/>
      <c r="F434" s="2"/>
      <c r="G434" s="2"/>
      <c r="H434" s="2"/>
      <c r="I434" s="2"/>
      <c r="J434" s="2"/>
      <c r="K434" s="2"/>
      <c r="L434" s="2"/>
      <c r="M434" s="2"/>
      <c r="N434" s="2"/>
      <c r="O434" s="2"/>
      <c r="P434" s="2"/>
      <c r="Q434" s="2"/>
      <c r="R434" s="2"/>
    </row>
    <row r="435" spans="3:18" ht="15" hidden="1" customHeight="1" x14ac:dyDescent="0.2">
      <c r="C435" s="2"/>
      <c r="D435" s="2"/>
      <c r="E435" s="2"/>
      <c r="F435" s="2"/>
      <c r="G435" s="2"/>
      <c r="H435" s="2"/>
      <c r="I435" s="2"/>
      <c r="J435" s="2"/>
      <c r="K435" s="2"/>
      <c r="L435" s="2"/>
      <c r="M435" s="2"/>
      <c r="N435" s="2"/>
      <c r="O435" s="2"/>
      <c r="P435" s="2"/>
      <c r="Q435" s="2"/>
      <c r="R435" s="2"/>
    </row>
    <row r="436" spans="3:18" ht="15" hidden="1" customHeight="1" x14ac:dyDescent="0.2">
      <c r="C436" s="2"/>
      <c r="D436" s="2"/>
      <c r="E436" s="2"/>
      <c r="F436" s="2"/>
      <c r="G436" s="2"/>
      <c r="H436" s="2"/>
      <c r="I436" s="2"/>
      <c r="J436" s="2"/>
      <c r="K436" s="2"/>
      <c r="L436" s="2"/>
      <c r="M436" s="2"/>
      <c r="N436" s="2"/>
      <c r="O436" s="2"/>
      <c r="P436" s="2"/>
      <c r="Q436" s="2"/>
      <c r="R436" s="2"/>
    </row>
    <row r="437" spans="3:18" ht="15" hidden="1" customHeight="1" x14ac:dyDescent="0.2">
      <c r="C437" s="2"/>
      <c r="D437" s="2"/>
      <c r="E437" s="2"/>
      <c r="F437" s="2"/>
      <c r="G437" s="2"/>
      <c r="H437" s="2"/>
      <c r="I437" s="2"/>
      <c r="J437" s="2"/>
      <c r="K437" s="2"/>
      <c r="L437" s="2"/>
      <c r="M437" s="2"/>
      <c r="N437" s="2"/>
      <c r="O437" s="2"/>
      <c r="P437" s="2"/>
      <c r="Q437" s="2"/>
      <c r="R437" s="2"/>
    </row>
    <row r="438" spans="3:18" ht="15" hidden="1" customHeight="1" x14ac:dyDescent="0.2">
      <c r="C438" s="2"/>
      <c r="D438" s="2"/>
      <c r="E438" s="2"/>
      <c r="F438" s="2"/>
      <c r="G438" s="2"/>
      <c r="H438" s="2"/>
      <c r="I438" s="2"/>
      <c r="J438" s="2"/>
      <c r="K438" s="2"/>
      <c r="L438" s="2"/>
      <c r="M438" s="2"/>
      <c r="N438" s="2"/>
      <c r="O438" s="2"/>
      <c r="P438" s="2"/>
      <c r="Q438" s="2"/>
      <c r="R438" s="2"/>
    </row>
    <row r="439" spans="3:18" ht="15" hidden="1" customHeight="1" x14ac:dyDescent="0.2">
      <c r="C439" s="2"/>
      <c r="D439" s="2"/>
      <c r="E439" s="2"/>
      <c r="F439" s="2"/>
      <c r="G439" s="2"/>
      <c r="H439" s="2"/>
      <c r="I439" s="2"/>
      <c r="J439" s="2"/>
      <c r="K439" s="2"/>
      <c r="L439" s="2"/>
      <c r="M439" s="2"/>
      <c r="N439" s="2"/>
      <c r="O439" s="2"/>
      <c r="P439" s="2"/>
      <c r="Q439" s="2"/>
      <c r="R439" s="2"/>
    </row>
    <row r="440" spans="3:18" ht="15" hidden="1" customHeight="1" x14ac:dyDescent="0.2">
      <c r="C440" s="2"/>
      <c r="D440" s="2"/>
      <c r="E440" s="2"/>
      <c r="F440" s="2"/>
      <c r="G440" s="2"/>
      <c r="H440" s="2"/>
      <c r="I440" s="2"/>
      <c r="J440" s="2"/>
      <c r="K440" s="2"/>
      <c r="L440" s="2"/>
      <c r="M440" s="2"/>
      <c r="N440" s="2"/>
      <c r="O440" s="2"/>
      <c r="P440" s="2"/>
      <c r="Q440" s="2"/>
      <c r="R440" s="2"/>
    </row>
    <row r="441" spans="3:18" ht="15" hidden="1" customHeight="1" x14ac:dyDescent="0.2">
      <c r="C441" s="2"/>
      <c r="D441" s="2"/>
      <c r="E441" s="2"/>
      <c r="F441" s="2"/>
      <c r="G441" s="2"/>
      <c r="H441" s="2"/>
      <c r="I441" s="2"/>
      <c r="J441" s="2"/>
      <c r="K441" s="2"/>
      <c r="L441" s="2"/>
      <c r="M441" s="2"/>
      <c r="N441" s="2"/>
      <c r="O441" s="2"/>
      <c r="P441" s="2"/>
      <c r="Q441" s="2"/>
      <c r="R441" s="2"/>
    </row>
    <row r="442" spans="3:18" ht="15" hidden="1" customHeight="1" x14ac:dyDescent="0.2">
      <c r="C442" s="2"/>
      <c r="D442" s="2"/>
      <c r="E442" s="2"/>
      <c r="F442" s="2"/>
      <c r="G442" s="2"/>
      <c r="H442" s="2"/>
      <c r="I442" s="2"/>
      <c r="J442" s="2"/>
      <c r="K442" s="2"/>
      <c r="L442" s="2"/>
      <c r="M442" s="2"/>
      <c r="N442" s="2"/>
      <c r="O442" s="2"/>
      <c r="P442" s="2"/>
      <c r="Q442" s="2"/>
      <c r="R442" s="2"/>
    </row>
    <row r="443" spans="3:18" ht="15" hidden="1" customHeight="1" x14ac:dyDescent="0.2">
      <c r="C443" s="2"/>
      <c r="D443" s="2"/>
      <c r="E443" s="2"/>
      <c r="F443" s="2"/>
      <c r="G443" s="2"/>
      <c r="H443" s="2"/>
      <c r="I443" s="2"/>
      <c r="J443" s="2"/>
      <c r="K443" s="2"/>
      <c r="L443" s="2"/>
      <c r="M443" s="2"/>
      <c r="N443" s="2"/>
      <c r="O443" s="2"/>
      <c r="P443" s="2"/>
      <c r="Q443" s="2"/>
      <c r="R443" s="2"/>
    </row>
    <row r="444" spans="3:18" ht="15" hidden="1" customHeight="1" x14ac:dyDescent="0.2">
      <c r="C444" s="2"/>
      <c r="D444" s="2"/>
      <c r="E444" s="2"/>
      <c r="F444" s="2"/>
      <c r="G444" s="2"/>
      <c r="H444" s="2"/>
      <c r="I444" s="2"/>
      <c r="J444" s="2"/>
      <c r="K444" s="2"/>
      <c r="L444" s="2"/>
      <c r="M444" s="2"/>
      <c r="N444" s="2"/>
      <c r="O444" s="2"/>
      <c r="P444" s="2"/>
      <c r="Q444" s="2"/>
      <c r="R444" s="2"/>
    </row>
    <row r="445" spans="3:18" ht="15" hidden="1" customHeight="1" x14ac:dyDescent="0.2">
      <c r="C445" s="2"/>
      <c r="D445" s="2"/>
      <c r="E445" s="2"/>
      <c r="F445" s="2"/>
      <c r="G445" s="2"/>
      <c r="H445" s="2"/>
      <c r="I445" s="2"/>
      <c r="J445" s="2"/>
      <c r="K445" s="2"/>
      <c r="L445" s="2"/>
      <c r="M445" s="2"/>
      <c r="N445" s="2"/>
      <c r="O445" s="2"/>
      <c r="P445" s="2"/>
      <c r="Q445" s="2"/>
      <c r="R445" s="2"/>
    </row>
    <row r="446" spans="3:18" ht="15" hidden="1" customHeight="1" x14ac:dyDescent="0.2">
      <c r="C446" s="2"/>
      <c r="D446" s="2"/>
      <c r="E446" s="2"/>
      <c r="F446" s="2"/>
      <c r="G446" s="2"/>
      <c r="H446" s="2"/>
      <c r="I446" s="2"/>
      <c r="J446" s="2"/>
      <c r="K446" s="2"/>
      <c r="L446" s="2"/>
      <c r="M446" s="2"/>
      <c r="N446" s="2"/>
      <c r="O446" s="2"/>
      <c r="P446" s="2"/>
      <c r="Q446" s="2"/>
      <c r="R446" s="2"/>
    </row>
    <row r="447" spans="3:18" ht="15" hidden="1" customHeight="1" x14ac:dyDescent="0.2">
      <c r="C447" s="2"/>
      <c r="D447" s="2"/>
      <c r="E447" s="2"/>
      <c r="F447" s="2"/>
      <c r="G447" s="2"/>
      <c r="H447" s="2"/>
      <c r="I447" s="2"/>
      <c r="J447" s="2"/>
      <c r="K447" s="2"/>
      <c r="L447" s="2"/>
      <c r="M447" s="2"/>
      <c r="N447" s="2"/>
      <c r="O447" s="2"/>
      <c r="P447" s="2"/>
      <c r="Q447" s="2"/>
      <c r="R447" s="2"/>
    </row>
    <row r="448" spans="3:18" ht="15" hidden="1" customHeight="1" x14ac:dyDescent="0.2">
      <c r="C448" s="2"/>
      <c r="D448" s="2"/>
      <c r="E448" s="2"/>
      <c r="F448" s="2"/>
      <c r="G448" s="2"/>
      <c r="H448" s="2"/>
      <c r="I448" s="2"/>
      <c r="J448" s="2"/>
      <c r="K448" s="2"/>
      <c r="L448" s="2"/>
      <c r="M448" s="2"/>
      <c r="N448" s="2"/>
      <c r="O448" s="2"/>
      <c r="P448" s="2"/>
      <c r="Q448" s="2"/>
      <c r="R448" s="2"/>
    </row>
    <row r="449" spans="3:18" ht="15" hidden="1" customHeight="1" x14ac:dyDescent="0.2">
      <c r="C449" s="2"/>
      <c r="D449" s="2"/>
      <c r="E449" s="2"/>
      <c r="F449" s="2"/>
      <c r="G449" s="2"/>
      <c r="H449" s="2"/>
      <c r="I449" s="2"/>
      <c r="J449" s="2"/>
      <c r="K449" s="2"/>
      <c r="L449" s="2"/>
      <c r="M449" s="2"/>
      <c r="N449" s="2"/>
      <c r="O449" s="2"/>
      <c r="P449" s="2"/>
      <c r="Q449" s="2"/>
      <c r="R449" s="2"/>
    </row>
    <row r="450" spans="3:18" ht="15" hidden="1" customHeight="1" x14ac:dyDescent="0.2">
      <c r="C450" s="2"/>
      <c r="D450" s="2"/>
      <c r="E450" s="2"/>
      <c r="F450" s="2"/>
      <c r="G450" s="2"/>
      <c r="H450" s="2"/>
      <c r="I450" s="2"/>
      <c r="J450" s="2"/>
      <c r="K450" s="2"/>
      <c r="L450" s="2"/>
      <c r="M450" s="2"/>
      <c r="N450" s="2"/>
      <c r="O450" s="2"/>
      <c r="P450" s="2"/>
      <c r="Q450" s="2"/>
      <c r="R450" s="2"/>
    </row>
    <row r="451" spans="3:18" ht="15" hidden="1" customHeight="1" x14ac:dyDescent="0.2">
      <c r="C451" s="2"/>
      <c r="D451" s="2"/>
      <c r="E451" s="2"/>
      <c r="F451" s="2"/>
      <c r="G451" s="2"/>
      <c r="H451" s="2"/>
      <c r="I451" s="2"/>
      <c r="J451" s="2"/>
      <c r="K451" s="2"/>
      <c r="L451" s="2"/>
      <c r="M451" s="2"/>
      <c r="N451" s="2"/>
      <c r="O451" s="2"/>
      <c r="P451" s="2"/>
      <c r="Q451" s="2"/>
      <c r="R451" s="2"/>
    </row>
    <row r="452" spans="3:18" ht="15" hidden="1" customHeight="1" x14ac:dyDescent="0.2">
      <c r="C452" s="2"/>
      <c r="D452" s="2"/>
      <c r="E452" s="2"/>
      <c r="F452" s="2"/>
      <c r="G452" s="2"/>
      <c r="H452" s="2"/>
      <c r="I452" s="2"/>
      <c r="J452" s="2"/>
      <c r="K452" s="2"/>
      <c r="L452" s="2"/>
      <c r="M452" s="2"/>
      <c r="N452" s="2"/>
      <c r="O452" s="2"/>
      <c r="P452" s="2"/>
      <c r="Q452" s="2"/>
      <c r="R452" s="2"/>
    </row>
    <row r="453" spans="3:18" ht="15" hidden="1" customHeight="1" x14ac:dyDescent="0.2">
      <c r="C453" s="2"/>
      <c r="D453" s="2"/>
      <c r="E453" s="2"/>
      <c r="F453" s="2"/>
      <c r="G453" s="2"/>
      <c r="H453" s="2"/>
      <c r="I453" s="2"/>
      <c r="J453" s="2"/>
      <c r="K453" s="2"/>
      <c r="L453" s="2"/>
      <c r="M453" s="2"/>
      <c r="N453" s="2"/>
      <c r="O453" s="2"/>
      <c r="P453" s="2"/>
      <c r="Q453" s="2"/>
      <c r="R453" s="2"/>
    </row>
    <row r="454" spans="3:18" ht="15" hidden="1" customHeight="1" x14ac:dyDescent="0.2">
      <c r="C454" s="2"/>
      <c r="D454" s="2"/>
      <c r="E454" s="2"/>
      <c r="F454" s="2"/>
      <c r="G454" s="2"/>
      <c r="H454" s="2"/>
      <c r="I454" s="2"/>
      <c r="J454" s="2"/>
      <c r="K454" s="2"/>
      <c r="L454" s="2"/>
      <c r="M454" s="2"/>
      <c r="N454" s="2"/>
      <c r="O454" s="2"/>
      <c r="P454" s="2"/>
      <c r="Q454" s="2"/>
      <c r="R454" s="2"/>
    </row>
    <row r="455" spans="3:18" ht="15" hidden="1" customHeight="1" x14ac:dyDescent="0.2">
      <c r="C455" s="2"/>
      <c r="D455" s="2"/>
      <c r="E455" s="2"/>
      <c r="F455" s="2"/>
      <c r="G455" s="2"/>
      <c r="H455" s="2"/>
      <c r="I455" s="2"/>
      <c r="J455" s="2"/>
      <c r="K455" s="2"/>
      <c r="L455" s="2"/>
      <c r="M455" s="2"/>
      <c r="N455" s="2"/>
      <c r="O455" s="2"/>
      <c r="P455" s="2"/>
      <c r="Q455" s="2"/>
      <c r="R455" s="2"/>
    </row>
    <row r="456" spans="3:18" ht="15" hidden="1" customHeight="1" x14ac:dyDescent="0.2">
      <c r="C456" s="2"/>
      <c r="D456" s="2"/>
      <c r="E456" s="2"/>
      <c r="F456" s="2"/>
      <c r="G456" s="2"/>
      <c r="H456" s="2"/>
      <c r="I456" s="2"/>
      <c r="J456" s="2"/>
      <c r="K456" s="2"/>
      <c r="L456" s="2"/>
      <c r="M456" s="2"/>
      <c r="N456" s="2"/>
      <c r="O456" s="2"/>
      <c r="P456" s="2"/>
      <c r="Q456" s="2"/>
      <c r="R456" s="2"/>
    </row>
    <row r="457" spans="3:18" ht="15" hidden="1" customHeight="1" x14ac:dyDescent="0.2">
      <c r="C457" s="2"/>
      <c r="D457" s="2"/>
      <c r="E457" s="2"/>
      <c r="F457" s="2"/>
      <c r="G457" s="2"/>
      <c r="H457" s="2"/>
      <c r="I457" s="2"/>
      <c r="J457" s="2"/>
      <c r="K457" s="2"/>
      <c r="L457" s="2"/>
      <c r="M457" s="2"/>
      <c r="N457" s="2"/>
      <c r="O457" s="2"/>
      <c r="P457" s="2"/>
      <c r="Q457" s="2"/>
      <c r="R457" s="2"/>
    </row>
    <row r="458" spans="3:18" ht="15" hidden="1" customHeight="1" x14ac:dyDescent="0.2">
      <c r="C458" s="2"/>
      <c r="D458" s="2"/>
      <c r="E458" s="2"/>
      <c r="F458" s="2"/>
      <c r="G458" s="2"/>
      <c r="H458" s="2"/>
      <c r="I458" s="2"/>
      <c r="J458" s="2"/>
      <c r="K458" s="2"/>
      <c r="L458" s="2"/>
      <c r="M458" s="2"/>
      <c r="N458" s="2"/>
      <c r="O458" s="2"/>
      <c r="P458" s="2"/>
      <c r="Q458" s="2"/>
      <c r="R458" s="2"/>
    </row>
    <row r="459" spans="3:18" ht="15" hidden="1" customHeight="1" x14ac:dyDescent="0.2">
      <c r="C459" s="2"/>
      <c r="D459" s="2"/>
      <c r="E459" s="2"/>
      <c r="F459" s="2"/>
      <c r="G459" s="2"/>
      <c r="H459" s="2"/>
      <c r="I459" s="2"/>
      <c r="J459" s="2"/>
      <c r="K459" s="2"/>
      <c r="L459" s="2"/>
      <c r="M459" s="2"/>
      <c r="N459" s="2"/>
      <c r="O459" s="2"/>
      <c r="P459" s="2"/>
      <c r="Q459" s="2"/>
      <c r="R459" s="2"/>
    </row>
    <row r="460" spans="3:18" ht="15" hidden="1" customHeight="1" x14ac:dyDescent="0.2">
      <c r="C460" s="2"/>
      <c r="D460" s="2"/>
      <c r="E460" s="2"/>
      <c r="F460" s="2"/>
      <c r="G460" s="2"/>
      <c r="H460" s="2"/>
      <c r="I460" s="2"/>
      <c r="J460" s="2"/>
      <c r="K460" s="2"/>
      <c r="L460" s="2"/>
      <c r="M460" s="2"/>
      <c r="N460" s="2"/>
      <c r="O460" s="2"/>
      <c r="P460" s="2"/>
      <c r="Q460" s="2"/>
      <c r="R460" s="2"/>
    </row>
    <row r="461" spans="3:18" ht="15" hidden="1" customHeight="1" x14ac:dyDescent="0.2">
      <c r="C461" s="2"/>
      <c r="D461" s="2"/>
      <c r="E461" s="2"/>
      <c r="F461" s="2"/>
      <c r="G461" s="2"/>
      <c r="H461" s="2"/>
      <c r="I461" s="2"/>
      <c r="J461" s="2"/>
      <c r="K461" s="2"/>
      <c r="L461" s="2"/>
      <c r="M461" s="2"/>
      <c r="N461" s="2"/>
      <c r="O461" s="2"/>
      <c r="P461" s="2"/>
      <c r="Q461" s="2"/>
      <c r="R461" s="2"/>
    </row>
    <row r="462" spans="3:18" ht="15" hidden="1" customHeight="1" x14ac:dyDescent="0.2">
      <c r="C462" s="2"/>
      <c r="D462" s="2"/>
      <c r="E462" s="2"/>
      <c r="F462" s="2"/>
      <c r="G462" s="2"/>
      <c r="H462" s="2"/>
      <c r="I462" s="2"/>
      <c r="J462" s="2"/>
      <c r="K462" s="2"/>
      <c r="L462" s="2"/>
      <c r="M462" s="2"/>
      <c r="N462" s="2"/>
      <c r="O462" s="2"/>
      <c r="P462" s="2"/>
      <c r="Q462" s="2"/>
      <c r="R462" s="2"/>
    </row>
    <row r="463" spans="3:18" ht="15" hidden="1" customHeight="1" x14ac:dyDescent="0.2">
      <c r="C463" s="2"/>
      <c r="D463" s="2"/>
      <c r="E463" s="2"/>
      <c r="F463" s="2"/>
      <c r="G463" s="2"/>
      <c r="H463" s="2"/>
      <c r="I463" s="2"/>
      <c r="J463" s="2"/>
      <c r="K463" s="2"/>
      <c r="L463" s="2"/>
      <c r="M463" s="2"/>
      <c r="N463" s="2"/>
      <c r="O463" s="2"/>
      <c r="P463" s="2"/>
      <c r="Q463" s="2"/>
      <c r="R463" s="2"/>
    </row>
    <row r="464" spans="3:18" ht="15" hidden="1" customHeight="1" x14ac:dyDescent="0.2">
      <c r="C464" s="2"/>
      <c r="D464" s="2"/>
      <c r="E464" s="2"/>
      <c r="F464" s="2"/>
      <c r="G464" s="2"/>
      <c r="H464" s="2"/>
      <c r="I464" s="2"/>
      <c r="J464" s="2"/>
      <c r="K464" s="2"/>
      <c r="L464" s="2"/>
      <c r="M464" s="2"/>
      <c r="N464" s="2"/>
      <c r="O464" s="2"/>
      <c r="P464" s="2"/>
      <c r="Q464" s="2"/>
      <c r="R464" s="2"/>
    </row>
    <row r="465" spans="3:18" ht="15" hidden="1" customHeight="1" x14ac:dyDescent="0.2">
      <c r="C465" s="2"/>
      <c r="D465" s="2"/>
      <c r="E465" s="2"/>
      <c r="F465" s="2"/>
      <c r="G465" s="2"/>
      <c r="H465" s="2"/>
      <c r="I465" s="2"/>
      <c r="J465" s="2"/>
      <c r="K465" s="2"/>
      <c r="L465" s="2"/>
      <c r="M465" s="2"/>
      <c r="N465" s="2"/>
      <c r="O465" s="2"/>
      <c r="P465" s="2"/>
      <c r="Q465" s="2"/>
      <c r="R465" s="2"/>
    </row>
    <row r="466" spans="3:18" ht="15" hidden="1" customHeight="1" x14ac:dyDescent="0.2">
      <c r="C466" s="2"/>
      <c r="D466" s="2"/>
      <c r="E466" s="2"/>
      <c r="F466" s="2"/>
      <c r="G466" s="2"/>
      <c r="H466" s="2"/>
      <c r="I466" s="2"/>
      <c r="J466" s="2"/>
      <c r="K466" s="2"/>
      <c r="L466" s="2"/>
      <c r="M466" s="2"/>
      <c r="N466" s="2"/>
      <c r="O466" s="2"/>
      <c r="P466" s="2"/>
      <c r="Q466" s="2"/>
      <c r="R466" s="2"/>
    </row>
    <row r="467" spans="3:18" ht="15" hidden="1" customHeight="1" x14ac:dyDescent="0.2">
      <c r="C467" s="2"/>
      <c r="D467" s="2"/>
      <c r="E467" s="2"/>
      <c r="F467" s="2"/>
      <c r="G467" s="2"/>
      <c r="H467" s="2"/>
      <c r="I467" s="2"/>
      <c r="J467" s="2"/>
      <c r="K467" s="2"/>
      <c r="L467" s="2"/>
      <c r="M467" s="2"/>
      <c r="N467" s="2"/>
      <c r="O467" s="2"/>
      <c r="P467" s="2"/>
      <c r="Q467" s="2"/>
      <c r="R467" s="2"/>
    </row>
    <row r="468" spans="3:18" ht="15" hidden="1" customHeight="1" x14ac:dyDescent="0.2">
      <c r="C468" s="2"/>
      <c r="D468" s="2"/>
      <c r="E468" s="2"/>
      <c r="F468" s="2"/>
      <c r="G468" s="2"/>
      <c r="H468" s="2"/>
      <c r="I468" s="2"/>
      <c r="J468" s="2"/>
      <c r="K468" s="2"/>
      <c r="L468" s="2"/>
      <c r="M468" s="2"/>
      <c r="N468" s="2"/>
      <c r="O468" s="2"/>
      <c r="P468" s="2"/>
      <c r="Q468" s="2"/>
      <c r="R468" s="2"/>
    </row>
    <row r="469" spans="3:18" ht="15" hidden="1" customHeight="1" x14ac:dyDescent="0.2">
      <c r="C469" s="2"/>
      <c r="D469" s="2"/>
      <c r="E469" s="2"/>
      <c r="F469" s="2"/>
      <c r="G469" s="2"/>
      <c r="H469" s="2"/>
      <c r="I469" s="2"/>
      <c r="J469" s="2"/>
      <c r="K469" s="2"/>
      <c r="L469" s="2"/>
      <c r="M469" s="2"/>
      <c r="N469" s="2"/>
      <c r="O469" s="2"/>
      <c r="P469" s="2"/>
      <c r="Q469" s="2"/>
      <c r="R469" s="2"/>
    </row>
    <row r="470" spans="3:18" ht="15" hidden="1" customHeight="1" x14ac:dyDescent="0.2">
      <c r="C470" s="2"/>
      <c r="D470" s="2"/>
      <c r="E470" s="2"/>
      <c r="F470" s="2"/>
      <c r="G470" s="2"/>
      <c r="H470" s="2"/>
      <c r="I470" s="2"/>
      <c r="J470" s="2"/>
      <c r="K470" s="2"/>
      <c r="L470" s="2"/>
      <c r="M470" s="2"/>
      <c r="N470" s="2"/>
      <c r="O470" s="2"/>
      <c r="P470" s="2"/>
      <c r="Q470" s="2"/>
      <c r="R470" s="2"/>
    </row>
    <row r="471" spans="3:18" ht="15" hidden="1" customHeight="1" x14ac:dyDescent="0.2">
      <c r="C471" s="2"/>
      <c r="D471" s="2"/>
      <c r="E471" s="2"/>
      <c r="F471" s="2"/>
      <c r="G471" s="2"/>
      <c r="H471" s="2"/>
      <c r="I471" s="2"/>
      <c r="J471" s="2"/>
      <c r="K471" s="2"/>
      <c r="L471" s="2"/>
      <c r="M471" s="2"/>
      <c r="N471" s="2"/>
      <c r="O471" s="2"/>
      <c r="P471" s="2"/>
      <c r="Q471" s="2"/>
      <c r="R471" s="2"/>
    </row>
    <row r="472" spans="3:18" ht="15" hidden="1" customHeight="1" x14ac:dyDescent="0.2">
      <c r="C472" s="2"/>
      <c r="D472" s="2"/>
      <c r="E472" s="2"/>
      <c r="F472" s="2"/>
      <c r="G472" s="2"/>
      <c r="H472" s="2"/>
      <c r="I472" s="2"/>
      <c r="J472" s="2"/>
      <c r="K472" s="2"/>
      <c r="L472" s="2"/>
      <c r="M472" s="2"/>
      <c r="N472" s="2"/>
      <c r="O472" s="2"/>
      <c r="P472" s="2"/>
      <c r="Q472" s="2"/>
      <c r="R472" s="2"/>
    </row>
    <row r="473" spans="3:18" ht="15" hidden="1" customHeight="1" x14ac:dyDescent="0.2">
      <c r="C473" s="2"/>
      <c r="D473" s="2"/>
      <c r="E473" s="2"/>
      <c r="F473" s="2"/>
      <c r="G473" s="2"/>
      <c r="H473" s="2"/>
      <c r="I473" s="2"/>
      <c r="J473" s="2"/>
      <c r="K473" s="2"/>
      <c r="L473" s="2"/>
      <c r="M473" s="2"/>
      <c r="N473" s="2"/>
      <c r="O473" s="2"/>
      <c r="P473" s="2"/>
      <c r="Q473" s="2"/>
      <c r="R473" s="2"/>
    </row>
    <row r="474" spans="3:18" ht="15" hidden="1" customHeight="1" x14ac:dyDescent="0.2">
      <c r="C474" s="2"/>
      <c r="D474" s="2"/>
      <c r="E474" s="2"/>
      <c r="F474" s="2"/>
      <c r="G474" s="2"/>
      <c r="H474" s="2"/>
      <c r="I474" s="2"/>
      <c r="J474" s="2"/>
      <c r="K474" s="2"/>
      <c r="L474" s="2"/>
      <c r="M474" s="2"/>
      <c r="N474" s="2"/>
      <c r="O474" s="2"/>
      <c r="P474" s="2"/>
      <c r="Q474" s="2"/>
      <c r="R474" s="2"/>
    </row>
    <row r="475" spans="3:18" ht="15" hidden="1" customHeight="1" x14ac:dyDescent="0.2">
      <c r="C475" s="2"/>
      <c r="D475" s="2"/>
      <c r="E475" s="2"/>
      <c r="F475" s="2"/>
      <c r="G475" s="2"/>
      <c r="H475" s="2"/>
      <c r="I475" s="2"/>
      <c r="J475" s="2"/>
      <c r="K475" s="2"/>
      <c r="L475" s="2"/>
      <c r="M475" s="2"/>
      <c r="N475" s="2"/>
      <c r="O475" s="2"/>
      <c r="P475" s="2"/>
      <c r="Q475" s="2"/>
      <c r="R475" s="2"/>
    </row>
    <row r="476" spans="3:18" ht="15" hidden="1" customHeight="1" x14ac:dyDescent="0.2">
      <c r="C476" s="2"/>
      <c r="D476" s="2"/>
      <c r="E476" s="2"/>
      <c r="F476" s="2"/>
      <c r="G476" s="2"/>
      <c r="H476" s="2"/>
      <c r="I476" s="2"/>
      <c r="J476" s="2"/>
      <c r="K476" s="2"/>
      <c r="L476" s="2"/>
      <c r="M476" s="2"/>
      <c r="N476" s="2"/>
      <c r="O476" s="2"/>
      <c r="P476" s="2"/>
      <c r="Q476" s="2"/>
      <c r="R476" s="2"/>
    </row>
    <row r="477" spans="3:18" ht="15" hidden="1" customHeight="1" x14ac:dyDescent="0.2">
      <c r="C477" s="2"/>
      <c r="D477" s="2"/>
      <c r="E477" s="2"/>
      <c r="F477" s="2"/>
      <c r="G477" s="2"/>
      <c r="H477" s="2"/>
      <c r="I477" s="2"/>
      <c r="J477" s="2"/>
      <c r="K477" s="2"/>
      <c r="L477" s="2"/>
      <c r="M477" s="2"/>
      <c r="N477" s="2"/>
      <c r="O477" s="2"/>
      <c r="P477" s="2"/>
      <c r="Q477" s="2"/>
      <c r="R477" s="2"/>
    </row>
    <row r="478" spans="3:18" ht="15" hidden="1" customHeight="1" x14ac:dyDescent="0.2">
      <c r="C478" s="2"/>
      <c r="D478" s="2"/>
      <c r="E478" s="2"/>
      <c r="F478" s="2"/>
      <c r="G478" s="2"/>
      <c r="H478" s="2"/>
      <c r="I478" s="2"/>
      <c r="J478" s="2"/>
      <c r="K478" s="2"/>
      <c r="L478" s="2"/>
      <c r="M478" s="2"/>
      <c r="N478" s="2"/>
      <c r="O478" s="2"/>
      <c r="P478" s="2"/>
      <c r="Q478" s="2"/>
      <c r="R478" s="2"/>
    </row>
    <row r="479" spans="3:18" ht="15" hidden="1" customHeight="1" x14ac:dyDescent="0.2">
      <c r="C479" s="2"/>
      <c r="D479" s="2"/>
      <c r="E479" s="2"/>
      <c r="F479" s="2"/>
      <c r="G479" s="2"/>
      <c r="H479" s="2"/>
      <c r="I479" s="2"/>
      <c r="J479" s="2"/>
      <c r="K479" s="2"/>
      <c r="L479" s="2"/>
      <c r="M479" s="2"/>
      <c r="N479" s="2"/>
      <c r="O479" s="2"/>
      <c r="P479" s="2"/>
      <c r="Q479" s="2"/>
      <c r="R479" s="2"/>
    </row>
    <row r="480" spans="3:18" ht="15" hidden="1" customHeight="1" x14ac:dyDescent="0.2">
      <c r="C480" s="2"/>
      <c r="D480" s="2"/>
      <c r="E480" s="2"/>
      <c r="F480" s="2"/>
      <c r="G480" s="2"/>
      <c r="H480" s="2"/>
      <c r="I480" s="2"/>
      <c r="J480" s="2"/>
      <c r="K480" s="2"/>
      <c r="L480" s="2"/>
      <c r="M480" s="2"/>
      <c r="N480" s="2"/>
      <c r="O480" s="2"/>
      <c r="P480" s="2"/>
      <c r="Q480" s="2"/>
      <c r="R480" s="2"/>
    </row>
    <row r="481" spans="3:18" ht="15" hidden="1" customHeight="1" x14ac:dyDescent="0.2">
      <c r="C481" s="2"/>
      <c r="D481" s="2"/>
      <c r="E481" s="2"/>
      <c r="F481" s="2"/>
      <c r="G481" s="2"/>
      <c r="H481" s="2"/>
      <c r="I481" s="2"/>
      <c r="J481" s="2"/>
      <c r="K481" s="2"/>
      <c r="L481" s="2"/>
      <c r="M481" s="2"/>
      <c r="N481" s="2"/>
      <c r="O481" s="2"/>
      <c r="P481" s="2"/>
      <c r="Q481" s="2"/>
      <c r="R481" s="2"/>
    </row>
    <row r="482" spans="3:18" ht="15" hidden="1" customHeight="1" x14ac:dyDescent="0.2">
      <c r="C482" s="2"/>
      <c r="D482" s="2"/>
      <c r="E482" s="2"/>
      <c r="F482" s="2"/>
      <c r="G482" s="2"/>
      <c r="H482" s="2"/>
      <c r="I482" s="2"/>
      <c r="J482" s="2"/>
      <c r="K482" s="2"/>
      <c r="L482" s="2"/>
      <c r="M482" s="2"/>
      <c r="N482" s="2"/>
      <c r="O482" s="2"/>
      <c r="P482" s="2"/>
      <c r="Q482" s="2"/>
      <c r="R482" s="2"/>
    </row>
    <row r="483" spans="3:18" ht="15" hidden="1" customHeight="1" x14ac:dyDescent="0.2">
      <c r="C483" s="2"/>
      <c r="D483" s="2"/>
      <c r="E483" s="2"/>
      <c r="F483" s="2"/>
      <c r="G483" s="2"/>
      <c r="H483" s="2"/>
      <c r="I483" s="2"/>
      <c r="J483" s="2"/>
      <c r="K483" s="2"/>
      <c r="L483" s="2"/>
      <c r="M483" s="2"/>
      <c r="N483" s="2"/>
      <c r="O483" s="2"/>
      <c r="P483" s="2"/>
      <c r="Q483" s="2"/>
      <c r="R483" s="2"/>
    </row>
    <row r="484" spans="3:18" ht="15" hidden="1" customHeight="1" x14ac:dyDescent="0.2">
      <c r="C484" s="2"/>
      <c r="D484" s="2"/>
      <c r="E484" s="2"/>
      <c r="F484" s="2"/>
      <c r="G484" s="2"/>
      <c r="H484" s="2"/>
      <c r="I484" s="2"/>
      <c r="J484" s="2"/>
      <c r="K484" s="2"/>
      <c r="L484" s="2"/>
      <c r="M484" s="2"/>
      <c r="N484" s="2"/>
      <c r="O484" s="2"/>
      <c r="P484" s="2"/>
      <c r="Q484" s="2"/>
      <c r="R484" s="2"/>
    </row>
    <row r="485" spans="3:18" ht="15" hidden="1" customHeight="1" x14ac:dyDescent="0.2">
      <c r="C485" s="2"/>
      <c r="D485" s="2"/>
      <c r="E485" s="2"/>
      <c r="F485" s="2"/>
      <c r="G485" s="2"/>
      <c r="H485" s="2"/>
      <c r="I485" s="2"/>
      <c r="J485" s="2"/>
      <c r="K485" s="2"/>
      <c r="L485" s="2"/>
      <c r="M485" s="2"/>
      <c r="N485" s="2"/>
      <c r="O485" s="2"/>
      <c r="P485" s="2"/>
      <c r="Q485" s="2"/>
      <c r="R485" s="2"/>
    </row>
    <row r="486" spans="3:18" ht="15" hidden="1" customHeight="1" x14ac:dyDescent="0.2">
      <c r="C486" s="2"/>
      <c r="D486" s="2"/>
      <c r="E486" s="2"/>
      <c r="F486" s="2"/>
      <c r="G486" s="2"/>
      <c r="H486" s="2"/>
      <c r="I486" s="2"/>
      <c r="J486" s="2"/>
      <c r="K486" s="2"/>
      <c r="L486" s="2"/>
      <c r="M486" s="2"/>
      <c r="N486" s="2"/>
      <c r="O486" s="2"/>
      <c r="P486" s="2"/>
      <c r="Q486" s="2"/>
      <c r="R486" s="2"/>
    </row>
    <row r="487" spans="3:18" ht="15" hidden="1" customHeight="1" x14ac:dyDescent="0.2">
      <c r="C487" s="2"/>
      <c r="D487" s="2"/>
      <c r="E487" s="2"/>
      <c r="F487" s="2"/>
      <c r="G487" s="2"/>
      <c r="H487" s="2"/>
      <c r="I487" s="2"/>
      <c r="J487" s="2"/>
      <c r="K487" s="2"/>
      <c r="L487" s="2"/>
      <c r="M487" s="2"/>
      <c r="N487" s="2"/>
      <c r="O487" s="2"/>
      <c r="P487" s="2"/>
      <c r="Q487" s="2"/>
      <c r="R487" s="2"/>
    </row>
    <row r="488" spans="3:18" ht="15" hidden="1" customHeight="1" x14ac:dyDescent="0.2">
      <c r="C488" s="2"/>
      <c r="D488" s="2"/>
      <c r="E488" s="2"/>
      <c r="F488" s="2"/>
      <c r="G488" s="2"/>
      <c r="H488" s="2"/>
      <c r="I488" s="2"/>
      <c r="J488" s="2"/>
      <c r="K488" s="2"/>
      <c r="L488" s="2"/>
      <c r="M488" s="2"/>
      <c r="N488" s="2"/>
      <c r="O488" s="2"/>
      <c r="P488" s="2"/>
      <c r="Q488" s="2"/>
      <c r="R488" s="2"/>
    </row>
    <row r="489" spans="3:18" ht="15" hidden="1" customHeight="1" x14ac:dyDescent="0.2">
      <c r="C489" s="2"/>
      <c r="D489" s="2"/>
      <c r="E489" s="2"/>
      <c r="F489" s="2"/>
      <c r="G489" s="2"/>
      <c r="H489" s="2"/>
      <c r="I489" s="2"/>
      <c r="J489" s="2"/>
      <c r="K489" s="2"/>
      <c r="L489" s="2"/>
      <c r="M489" s="2"/>
      <c r="N489" s="2"/>
      <c r="O489" s="2"/>
      <c r="P489" s="2"/>
      <c r="Q489" s="2"/>
      <c r="R489" s="2"/>
    </row>
    <row r="490" spans="3:18" ht="15" hidden="1" customHeight="1" x14ac:dyDescent="0.2">
      <c r="C490" s="2"/>
      <c r="D490" s="2"/>
      <c r="E490" s="2"/>
      <c r="F490" s="2"/>
      <c r="G490" s="2"/>
      <c r="H490" s="2"/>
      <c r="I490" s="2"/>
      <c r="J490" s="2"/>
      <c r="K490" s="2"/>
      <c r="L490" s="2"/>
      <c r="M490" s="2"/>
      <c r="N490" s="2"/>
      <c r="O490" s="2"/>
      <c r="P490" s="2"/>
      <c r="Q490" s="2"/>
      <c r="R490" s="2"/>
    </row>
    <row r="491" spans="3:18" ht="15" hidden="1" customHeight="1" x14ac:dyDescent="0.2">
      <c r="C491" s="2"/>
      <c r="D491" s="2"/>
      <c r="E491" s="2"/>
      <c r="F491" s="2"/>
      <c r="G491" s="2"/>
      <c r="H491" s="2"/>
      <c r="I491" s="2"/>
      <c r="J491" s="2"/>
      <c r="K491" s="2"/>
      <c r="L491" s="2"/>
      <c r="M491" s="2"/>
      <c r="N491" s="2"/>
      <c r="O491" s="2"/>
      <c r="P491" s="2"/>
      <c r="Q491" s="2"/>
      <c r="R491" s="2"/>
    </row>
    <row r="492" spans="3:18" ht="15" hidden="1" customHeight="1" x14ac:dyDescent="0.2">
      <c r="C492" s="2"/>
      <c r="D492" s="2"/>
      <c r="E492" s="2"/>
      <c r="F492" s="2"/>
      <c r="G492" s="2"/>
      <c r="H492" s="2"/>
      <c r="I492" s="2"/>
      <c r="J492" s="2"/>
      <c r="K492" s="2"/>
      <c r="L492" s="2"/>
      <c r="M492" s="2"/>
      <c r="N492" s="2"/>
      <c r="O492" s="2"/>
      <c r="P492" s="2"/>
      <c r="Q492" s="2"/>
      <c r="R492" s="2"/>
    </row>
    <row r="493" spans="3:18" ht="15" hidden="1" customHeight="1" x14ac:dyDescent="0.2">
      <c r="C493" s="2"/>
      <c r="D493" s="2"/>
      <c r="E493" s="2"/>
      <c r="F493" s="2"/>
      <c r="G493" s="2"/>
      <c r="H493" s="2"/>
      <c r="I493" s="2"/>
      <c r="J493" s="2"/>
      <c r="K493" s="2"/>
      <c r="L493" s="2"/>
      <c r="M493" s="2"/>
      <c r="N493" s="2"/>
      <c r="O493" s="2"/>
      <c r="P493" s="2"/>
      <c r="Q493" s="2"/>
      <c r="R493" s="2"/>
    </row>
    <row r="494" spans="3:18" ht="15" hidden="1" customHeight="1" x14ac:dyDescent="0.2">
      <c r="C494" s="2"/>
      <c r="D494" s="2"/>
      <c r="E494" s="2"/>
      <c r="F494" s="2"/>
      <c r="G494" s="2"/>
      <c r="H494" s="2"/>
      <c r="I494" s="2"/>
      <c r="J494" s="2"/>
      <c r="K494" s="2"/>
      <c r="L494" s="2"/>
      <c r="M494" s="2"/>
      <c r="N494" s="2"/>
      <c r="O494" s="2"/>
      <c r="P494" s="2"/>
      <c r="Q494" s="2"/>
      <c r="R494" s="2"/>
    </row>
    <row r="495" spans="3:18" ht="15" hidden="1" customHeight="1" x14ac:dyDescent="0.2">
      <c r="C495" s="2"/>
      <c r="D495" s="2"/>
      <c r="E495" s="2"/>
      <c r="F495" s="2"/>
      <c r="G495" s="2"/>
      <c r="H495" s="2"/>
      <c r="I495" s="2"/>
      <c r="J495" s="2"/>
      <c r="K495" s="2"/>
      <c r="L495" s="2"/>
      <c r="M495" s="2"/>
      <c r="N495" s="2"/>
      <c r="O495" s="2"/>
      <c r="P495" s="2"/>
      <c r="Q495" s="2"/>
      <c r="R495" s="2"/>
    </row>
    <row r="496" spans="3:18" ht="15" hidden="1" customHeight="1" x14ac:dyDescent="0.2">
      <c r="C496" s="2"/>
      <c r="D496" s="2"/>
      <c r="E496" s="2"/>
      <c r="F496" s="2"/>
      <c r="G496" s="2"/>
      <c r="H496" s="2"/>
      <c r="I496" s="2"/>
      <c r="J496" s="2"/>
      <c r="K496" s="2"/>
      <c r="L496" s="2"/>
      <c r="M496" s="2"/>
      <c r="N496" s="2"/>
      <c r="O496" s="2"/>
      <c r="P496" s="2"/>
      <c r="Q496" s="2"/>
      <c r="R496" s="2"/>
    </row>
    <row r="497" spans="3:18" ht="15" hidden="1" customHeight="1" x14ac:dyDescent="0.2">
      <c r="C497" s="2"/>
      <c r="D497" s="2"/>
      <c r="E497" s="2"/>
      <c r="F497" s="2"/>
      <c r="G497" s="2"/>
      <c r="H497" s="2"/>
      <c r="I497" s="2"/>
      <c r="J497" s="2"/>
      <c r="K497" s="2"/>
      <c r="L497" s="2"/>
      <c r="M497" s="2"/>
      <c r="N497" s="2"/>
      <c r="O497" s="2"/>
      <c r="P497" s="2"/>
      <c r="Q497" s="2"/>
      <c r="R497" s="2"/>
    </row>
    <row r="498" spans="3:18" ht="15" hidden="1" customHeight="1" x14ac:dyDescent="0.2">
      <c r="C498" s="2"/>
      <c r="D498" s="2"/>
      <c r="E498" s="2"/>
      <c r="F498" s="2"/>
      <c r="G498" s="2"/>
      <c r="H498" s="2"/>
      <c r="I498" s="2"/>
      <c r="J498" s="2"/>
      <c r="K498" s="2"/>
      <c r="L498" s="2"/>
      <c r="M498" s="2"/>
      <c r="N498" s="2"/>
      <c r="O498" s="2"/>
      <c r="P498" s="2"/>
      <c r="Q498" s="2"/>
      <c r="R498" s="2"/>
    </row>
    <row r="499" spans="3:18" ht="15" hidden="1" customHeight="1" x14ac:dyDescent="0.2">
      <c r="C499" s="2"/>
      <c r="D499" s="2"/>
      <c r="E499" s="2"/>
      <c r="F499" s="2"/>
      <c r="G499" s="2"/>
      <c r="H499" s="2"/>
      <c r="I499" s="2"/>
      <c r="J499" s="2"/>
      <c r="K499" s="2"/>
      <c r="L499" s="2"/>
      <c r="M499" s="2"/>
      <c r="N499" s="2"/>
      <c r="O499" s="2"/>
      <c r="P499" s="2"/>
      <c r="Q499" s="2"/>
      <c r="R499" s="2"/>
    </row>
    <row r="500" spans="3:18" ht="15" hidden="1" customHeight="1" x14ac:dyDescent="0.2">
      <c r="C500" s="2"/>
      <c r="D500" s="2"/>
      <c r="E500" s="2"/>
      <c r="F500" s="2"/>
      <c r="G500" s="2"/>
      <c r="H500" s="2"/>
      <c r="I500" s="2"/>
      <c r="J500" s="2"/>
      <c r="K500" s="2"/>
      <c r="L500" s="2"/>
      <c r="M500" s="2"/>
      <c r="N500" s="2"/>
      <c r="O500" s="2"/>
      <c r="P500" s="2"/>
      <c r="Q500" s="2"/>
      <c r="R500" s="2"/>
    </row>
    <row r="501" spans="3:18" ht="15" hidden="1" customHeight="1" x14ac:dyDescent="0.2">
      <c r="C501" s="2"/>
      <c r="D501" s="2"/>
      <c r="E501" s="2"/>
      <c r="F501" s="2"/>
      <c r="G501" s="2"/>
      <c r="H501" s="2"/>
      <c r="I501" s="2"/>
      <c r="J501" s="2"/>
      <c r="K501" s="2"/>
      <c r="L501" s="2"/>
      <c r="M501" s="2"/>
      <c r="N501" s="2"/>
      <c r="O501" s="2"/>
      <c r="P501" s="2"/>
      <c r="Q501" s="2"/>
      <c r="R501" s="2"/>
    </row>
    <row r="502" spans="3:18" ht="15" hidden="1" customHeight="1" x14ac:dyDescent="0.2">
      <c r="C502" s="2"/>
      <c r="D502" s="2"/>
      <c r="E502" s="2"/>
      <c r="F502" s="2"/>
      <c r="G502" s="2"/>
      <c r="H502" s="2"/>
      <c r="I502" s="2"/>
      <c r="J502" s="2"/>
      <c r="K502" s="2"/>
      <c r="L502" s="2"/>
      <c r="M502" s="2"/>
      <c r="N502" s="2"/>
      <c r="O502" s="2"/>
      <c r="P502" s="2"/>
      <c r="Q502" s="2"/>
      <c r="R502" s="2"/>
    </row>
    <row r="503" spans="3:18" ht="15" hidden="1" customHeight="1" x14ac:dyDescent="0.2">
      <c r="C503" s="2"/>
      <c r="D503" s="2"/>
      <c r="E503" s="2"/>
      <c r="F503" s="2"/>
      <c r="G503" s="2"/>
      <c r="H503" s="2"/>
      <c r="I503" s="2"/>
      <c r="J503" s="2"/>
      <c r="K503" s="2"/>
      <c r="L503" s="2"/>
      <c r="M503" s="2"/>
      <c r="N503" s="2"/>
      <c r="O503" s="2"/>
      <c r="P503" s="2"/>
      <c r="Q503" s="2"/>
      <c r="R503" s="2"/>
    </row>
    <row r="504" spans="3:18" ht="15" hidden="1" customHeight="1" x14ac:dyDescent="0.2">
      <c r="C504" s="2"/>
      <c r="D504" s="2"/>
      <c r="E504" s="2"/>
      <c r="F504" s="2"/>
      <c r="G504" s="2"/>
      <c r="H504" s="2"/>
      <c r="I504" s="2"/>
      <c r="J504" s="2"/>
      <c r="K504" s="2"/>
      <c r="L504" s="2"/>
      <c r="M504" s="2"/>
      <c r="N504" s="2"/>
      <c r="O504" s="2"/>
      <c r="P504" s="2"/>
      <c r="Q504" s="2"/>
      <c r="R504" s="2"/>
    </row>
    <row r="505" spans="3:18" ht="15" hidden="1" customHeight="1" x14ac:dyDescent="0.2">
      <c r="C505" s="2"/>
      <c r="D505" s="2"/>
      <c r="E505" s="2"/>
      <c r="F505" s="2"/>
      <c r="G505" s="2"/>
      <c r="H505" s="2"/>
      <c r="I505" s="2"/>
      <c r="J505" s="2"/>
      <c r="K505" s="2"/>
      <c r="L505" s="2"/>
      <c r="M505" s="2"/>
      <c r="N505" s="2"/>
      <c r="O505" s="2"/>
      <c r="P505" s="2"/>
      <c r="Q505" s="2"/>
      <c r="R505" s="2"/>
    </row>
    <row r="506" spans="3:18" ht="15" hidden="1" customHeight="1" x14ac:dyDescent="0.2">
      <c r="C506" s="2"/>
      <c r="D506" s="2"/>
      <c r="E506" s="2"/>
      <c r="F506" s="2"/>
      <c r="G506" s="2"/>
      <c r="H506" s="2"/>
      <c r="I506" s="2"/>
      <c r="J506" s="2"/>
      <c r="K506" s="2"/>
      <c r="L506" s="2"/>
      <c r="M506" s="2"/>
      <c r="N506" s="2"/>
      <c r="O506" s="2"/>
      <c r="P506" s="2"/>
      <c r="Q506" s="2"/>
      <c r="R506" s="2"/>
    </row>
    <row r="507" spans="3:18" ht="15" hidden="1" customHeight="1" x14ac:dyDescent="0.2">
      <c r="C507" s="2"/>
      <c r="D507" s="2"/>
      <c r="E507" s="2"/>
      <c r="F507" s="2"/>
      <c r="G507" s="2"/>
      <c r="H507" s="2"/>
      <c r="I507" s="2"/>
      <c r="J507" s="2"/>
      <c r="K507" s="2"/>
      <c r="L507" s="2"/>
      <c r="M507" s="2"/>
      <c r="N507" s="2"/>
      <c r="O507" s="2"/>
      <c r="P507" s="2"/>
      <c r="Q507" s="2"/>
      <c r="R507" s="2"/>
    </row>
    <row r="508" spans="3:18" ht="15" hidden="1" customHeight="1" x14ac:dyDescent="0.2">
      <c r="C508" s="2"/>
      <c r="D508" s="2"/>
      <c r="E508" s="2"/>
      <c r="F508" s="2"/>
      <c r="G508" s="2"/>
      <c r="H508" s="2"/>
      <c r="I508" s="2"/>
      <c r="J508" s="2"/>
      <c r="K508" s="2"/>
      <c r="L508" s="2"/>
      <c r="M508" s="2"/>
      <c r="N508" s="2"/>
      <c r="O508" s="2"/>
      <c r="P508" s="2"/>
      <c r="Q508" s="2"/>
      <c r="R508" s="2"/>
    </row>
    <row r="509" spans="3:18" ht="15" hidden="1" customHeight="1" x14ac:dyDescent="0.2">
      <c r="C509" s="2"/>
      <c r="D509" s="2"/>
      <c r="E509" s="2"/>
      <c r="F509" s="2"/>
      <c r="G509" s="2"/>
      <c r="H509" s="2"/>
      <c r="I509" s="2"/>
      <c r="J509" s="2"/>
      <c r="K509" s="2"/>
      <c r="L509" s="2"/>
      <c r="M509" s="2"/>
      <c r="N509" s="2"/>
      <c r="O509" s="2"/>
      <c r="P509" s="2"/>
      <c r="Q509" s="2"/>
      <c r="R509" s="2"/>
    </row>
    <row r="510" spans="3:18" ht="15" hidden="1" customHeight="1" x14ac:dyDescent="0.2">
      <c r="C510" s="2"/>
      <c r="D510" s="2"/>
      <c r="E510" s="2"/>
      <c r="F510" s="2"/>
      <c r="G510" s="2"/>
      <c r="H510" s="2"/>
      <c r="I510" s="2"/>
      <c r="J510" s="2"/>
      <c r="K510" s="2"/>
      <c r="L510" s="2"/>
      <c r="M510" s="2"/>
      <c r="N510" s="2"/>
      <c r="O510" s="2"/>
      <c r="P510" s="2"/>
      <c r="Q510" s="2"/>
      <c r="R510" s="2"/>
    </row>
    <row r="511" spans="3:18" ht="15" hidden="1" customHeight="1" x14ac:dyDescent="0.2">
      <c r="C511" s="2"/>
      <c r="D511" s="2"/>
      <c r="E511" s="2"/>
      <c r="F511" s="2"/>
      <c r="G511" s="2"/>
      <c r="H511" s="2"/>
      <c r="I511" s="2"/>
      <c r="J511" s="2"/>
      <c r="K511" s="2"/>
      <c r="L511" s="2"/>
      <c r="M511" s="2"/>
      <c r="N511" s="2"/>
      <c r="O511" s="2"/>
      <c r="P511" s="2"/>
      <c r="Q511" s="2"/>
      <c r="R511" s="2"/>
    </row>
    <row r="512" spans="3:18" ht="15" hidden="1" customHeight="1" x14ac:dyDescent="0.2">
      <c r="C512" s="2"/>
      <c r="D512" s="2"/>
      <c r="E512" s="2"/>
      <c r="F512" s="2"/>
      <c r="G512" s="2"/>
      <c r="H512" s="2"/>
      <c r="I512" s="2"/>
      <c r="J512" s="2"/>
      <c r="K512" s="2"/>
      <c r="L512" s="2"/>
      <c r="M512" s="2"/>
      <c r="N512" s="2"/>
      <c r="O512" s="2"/>
      <c r="P512" s="2"/>
      <c r="Q512" s="2"/>
      <c r="R512" s="2"/>
    </row>
    <row r="513" spans="3:18" ht="15" hidden="1" customHeight="1" x14ac:dyDescent="0.2">
      <c r="C513" s="2"/>
      <c r="D513" s="2"/>
      <c r="E513" s="2"/>
      <c r="F513" s="2"/>
      <c r="G513" s="2"/>
      <c r="H513" s="2"/>
      <c r="I513" s="2"/>
      <c r="J513" s="2"/>
      <c r="K513" s="2"/>
      <c r="L513" s="2"/>
      <c r="M513" s="2"/>
      <c r="N513" s="2"/>
      <c r="O513" s="2"/>
      <c r="P513" s="2"/>
      <c r="Q513" s="2"/>
      <c r="R513" s="2"/>
    </row>
    <row r="514" spans="3:18" ht="15" hidden="1" customHeight="1" x14ac:dyDescent="0.2">
      <c r="C514" s="2"/>
      <c r="D514" s="2"/>
      <c r="E514" s="2"/>
      <c r="F514" s="2"/>
      <c r="G514" s="2"/>
      <c r="H514" s="2"/>
      <c r="I514" s="2"/>
      <c r="J514" s="2"/>
      <c r="K514" s="2"/>
      <c r="L514" s="2"/>
      <c r="M514" s="2"/>
      <c r="N514" s="2"/>
      <c r="O514" s="2"/>
      <c r="P514" s="2"/>
      <c r="Q514" s="2"/>
      <c r="R514" s="2"/>
    </row>
  </sheetData>
  <sheetProtection selectLockedCells="1" selectUnlockedCells="1"/>
  <autoFilter ref="A1:A514" xr:uid="{00000000-0009-0000-0000-00000F000000}"/>
  <mergeCells count="332">
    <mergeCell ref="R195:R196"/>
    <mergeCell ref="B247:C247"/>
    <mergeCell ref="E247:F247"/>
    <mergeCell ref="G247:J248"/>
    <mergeCell ref="K247:L248"/>
    <mergeCell ref="Q247:Q250"/>
    <mergeCell ref="R247:R250"/>
    <mergeCell ref="B248:C248"/>
    <mergeCell ref="E248:F248"/>
    <mergeCell ref="B249:C249"/>
    <mergeCell ref="E249:F249"/>
    <mergeCell ref="G249:J250"/>
    <mergeCell ref="K249:L250"/>
    <mergeCell ref="M249:N250"/>
    <mergeCell ref="O249:P250"/>
    <mergeCell ref="B250:D250"/>
    <mergeCell ref="E250:F250"/>
    <mergeCell ref="B194:B196"/>
    <mergeCell ref="C194:D194"/>
    <mergeCell ref="E194:G194"/>
    <mergeCell ref="H194:I194"/>
    <mergeCell ref="K194:L194"/>
    <mergeCell ref="M194:N194"/>
    <mergeCell ref="G206:Q206"/>
    <mergeCell ref="E184:F184"/>
    <mergeCell ref="G184:H184"/>
    <mergeCell ref="C187:D187"/>
    <mergeCell ref="E187:F187"/>
    <mergeCell ref="G187:H187"/>
    <mergeCell ref="N156:O156"/>
    <mergeCell ref="P156:Q156"/>
    <mergeCell ref="N157:O157"/>
    <mergeCell ref="P157:Q157"/>
    <mergeCell ref="C156:D156"/>
    <mergeCell ref="E156:F156"/>
    <mergeCell ref="C178:D178"/>
    <mergeCell ref="E178:F178"/>
    <mergeCell ref="B183:L183"/>
    <mergeCell ref="K156:L181"/>
    <mergeCell ref="G156:J156"/>
    <mergeCell ref="I157:J157"/>
    <mergeCell ref="I158:J158"/>
    <mergeCell ref="G157:H157"/>
    <mergeCell ref="G158:H158"/>
    <mergeCell ref="G159:H159"/>
    <mergeCell ref="I159:J159"/>
    <mergeCell ref="G160:H160"/>
    <mergeCell ref="I160:J160"/>
    <mergeCell ref="N155:R155"/>
    <mergeCell ref="B158:B159"/>
    <mergeCell ref="K110:L154"/>
    <mergeCell ref="I116:J116"/>
    <mergeCell ref="I113:J113"/>
    <mergeCell ref="I114:J114"/>
    <mergeCell ref="Q2:Q4"/>
    <mergeCell ref="K5:L5"/>
    <mergeCell ref="Q108:R108"/>
    <mergeCell ref="L106:M106"/>
    <mergeCell ref="L107:M107"/>
    <mergeCell ref="L108:M108"/>
    <mergeCell ref="R56:R58"/>
    <mergeCell ref="R6:R7"/>
    <mergeCell ref="R51:R54"/>
    <mergeCell ref="Q51:Q54"/>
    <mergeCell ref="R59:R60"/>
    <mergeCell ref="L105:R105"/>
    <mergeCell ref="Q106:R106"/>
    <mergeCell ref="Q57:Q58"/>
    <mergeCell ref="Q59:Q61"/>
    <mergeCell ref="M56:Q56"/>
    <mergeCell ref="C2:C4"/>
    <mergeCell ref="D2:D4"/>
    <mergeCell ref="E2:E4"/>
    <mergeCell ref="F2:F4"/>
    <mergeCell ref="G2:G4"/>
    <mergeCell ref="R2:R4"/>
    <mergeCell ref="P2:P4"/>
    <mergeCell ref="P5:Q5"/>
    <mergeCell ref="N2:N4"/>
    <mergeCell ref="O2:O4"/>
    <mergeCell ref="L2:L4"/>
    <mergeCell ref="M2:M4"/>
    <mergeCell ref="K2:K4"/>
    <mergeCell ref="I2:I4"/>
    <mergeCell ref="J2:J4"/>
    <mergeCell ref="B2:B4"/>
    <mergeCell ref="H2:H4"/>
    <mergeCell ref="I110:J110"/>
    <mergeCell ref="C110:D110"/>
    <mergeCell ref="E110:F110"/>
    <mergeCell ref="F106:G106"/>
    <mergeCell ref="H105:K106"/>
    <mergeCell ref="G56:G58"/>
    <mergeCell ref="H56:H58"/>
    <mergeCell ref="I56:I58"/>
    <mergeCell ref="B53:C53"/>
    <mergeCell ref="E52:F52"/>
    <mergeCell ref="E53:F53"/>
    <mergeCell ref="B107:D107"/>
    <mergeCell ref="F107:G107"/>
    <mergeCell ref="B5:B7"/>
    <mergeCell ref="C18:P18"/>
    <mergeCell ref="C17:O17"/>
    <mergeCell ref="C5:D5"/>
    <mergeCell ref="E5:G5"/>
    <mergeCell ref="H5:I5"/>
    <mergeCell ref="M5:N5"/>
    <mergeCell ref="O53:P54"/>
    <mergeCell ref="M53:N54"/>
    <mergeCell ref="C120:D120"/>
    <mergeCell ref="E137:F137"/>
    <mergeCell ref="E120:F120"/>
    <mergeCell ref="C121:D121"/>
    <mergeCell ref="E122:F122"/>
    <mergeCell ref="C124:D124"/>
    <mergeCell ref="E129:F129"/>
    <mergeCell ref="E132:F132"/>
    <mergeCell ref="E134:F134"/>
    <mergeCell ref="E135:F135"/>
    <mergeCell ref="C135:D135"/>
    <mergeCell ref="E121:F121"/>
    <mergeCell ref="C129:D129"/>
    <mergeCell ref="C134:D134"/>
    <mergeCell ref="E136:F136"/>
    <mergeCell ref="G140:H140"/>
    <mergeCell ref="I132:J132"/>
    <mergeCell ref="I139:J139"/>
    <mergeCell ref="G138:H138"/>
    <mergeCell ref="C141:D141"/>
    <mergeCell ref="E141:F141"/>
    <mergeCell ref="C142:D142"/>
    <mergeCell ref="E142:F142"/>
    <mergeCell ref="C137:D137"/>
    <mergeCell ref="C140:D140"/>
    <mergeCell ref="E140:F140"/>
    <mergeCell ref="G139:H139"/>
    <mergeCell ref="G136:H136"/>
    <mergeCell ref="G122:H122"/>
    <mergeCell ref="G132:H132"/>
    <mergeCell ref="G135:H135"/>
    <mergeCell ref="G134:H134"/>
    <mergeCell ref="I123:J123"/>
    <mergeCell ref="I134:J134"/>
    <mergeCell ref="I133:J133"/>
    <mergeCell ref="I124:J124"/>
    <mergeCell ref="G133:H133"/>
    <mergeCell ref="G123:H123"/>
    <mergeCell ref="G124:H124"/>
    <mergeCell ref="G129:H129"/>
    <mergeCell ref="I126:J128"/>
    <mergeCell ref="I120:J120"/>
    <mergeCell ref="I122:J122"/>
    <mergeCell ref="I121:J121"/>
    <mergeCell ref="I118:J118"/>
    <mergeCell ref="I119:J119"/>
    <mergeCell ref="I135:J135"/>
    <mergeCell ref="I136:J136"/>
    <mergeCell ref="I138:J138"/>
    <mergeCell ref="I137:J137"/>
    <mergeCell ref="C111:D111"/>
    <mergeCell ref="E111:F111"/>
    <mergeCell ref="G111:H111"/>
    <mergeCell ref="C117:D117"/>
    <mergeCell ref="E113:F113"/>
    <mergeCell ref="M65:Q65"/>
    <mergeCell ref="M66:M67"/>
    <mergeCell ref="N66:N67"/>
    <mergeCell ref="O66:O67"/>
    <mergeCell ref="M68:M70"/>
    <mergeCell ref="N68:N70"/>
    <mergeCell ref="O68:O70"/>
    <mergeCell ref="I111:J112"/>
    <mergeCell ref="E117:F117"/>
    <mergeCell ref="I117:J117"/>
    <mergeCell ref="G116:H116"/>
    <mergeCell ref="I115:J115"/>
    <mergeCell ref="G110:H110"/>
    <mergeCell ref="B105:G105"/>
    <mergeCell ref="B106:D106"/>
    <mergeCell ref="B111:B112"/>
    <mergeCell ref="E114:F114"/>
    <mergeCell ref="E115:F115"/>
    <mergeCell ref="C115:D115"/>
    <mergeCell ref="G51:J52"/>
    <mergeCell ref="K51:L52"/>
    <mergeCell ref="K53:L54"/>
    <mergeCell ref="B54:D54"/>
    <mergeCell ref="E54:F54"/>
    <mergeCell ref="B51:C51"/>
    <mergeCell ref="E51:F51"/>
    <mergeCell ref="B52:C52"/>
    <mergeCell ref="G53:J54"/>
    <mergeCell ref="B59:B61"/>
    <mergeCell ref="B56:B58"/>
    <mergeCell ref="N59:N61"/>
    <mergeCell ref="O59:O61"/>
    <mergeCell ref="P59:P61"/>
    <mergeCell ref="N57:N58"/>
    <mergeCell ref="O57:O58"/>
    <mergeCell ref="P57:P58"/>
    <mergeCell ref="M57:M58"/>
    <mergeCell ref="M59:M61"/>
    <mergeCell ref="J56:J58"/>
    <mergeCell ref="E56:E58"/>
    <mergeCell ref="C56:C58"/>
    <mergeCell ref="D56:D58"/>
    <mergeCell ref="F56:F58"/>
    <mergeCell ref="K56:K58"/>
    <mergeCell ref="L191:L193"/>
    <mergeCell ref="M191:M193"/>
    <mergeCell ref="N191:N193"/>
    <mergeCell ref="O191:O193"/>
    <mergeCell ref="P191:P193"/>
    <mergeCell ref="Q191:Q193"/>
    <mergeCell ref="P194:Q194"/>
    <mergeCell ref="R191:R193"/>
    <mergeCell ref="B191:B193"/>
    <mergeCell ref="C191:C193"/>
    <mergeCell ref="D191:D193"/>
    <mergeCell ref="E191:E193"/>
    <mergeCell ref="F191:F193"/>
    <mergeCell ref="G191:G193"/>
    <mergeCell ref="H191:H193"/>
    <mergeCell ref="I191:I193"/>
    <mergeCell ref="J191:J193"/>
    <mergeCell ref="B129:B130"/>
    <mergeCell ref="C131:D131"/>
    <mergeCell ref="E131:F131"/>
    <mergeCell ref="G131:H131"/>
    <mergeCell ref="I131:J131"/>
    <mergeCell ref="I129:J130"/>
    <mergeCell ref="D206:F206"/>
    <mergeCell ref="K191:K193"/>
    <mergeCell ref="C139:D139"/>
    <mergeCell ref="E138:F138"/>
    <mergeCell ref="E139:F139"/>
    <mergeCell ref="C132:D132"/>
    <mergeCell ref="E133:F133"/>
    <mergeCell ref="C133:D133"/>
    <mergeCell ref="C136:D136"/>
    <mergeCell ref="C138:D138"/>
    <mergeCell ref="G137:H137"/>
    <mergeCell ref="G141:H141"/>
    <mergeCell ref="I141:J141"/>
    <mergeCell ref="G142:H142"/>
    <mergeCell ref="I142:J142"/>
    <mergeCell ref="B143:J154"/>
    <mergeCell ref="C184:D184"/>
    <mergeCell ref="I140:J140"/>
    <mergeCell ref="C113:D113"/>
    <mergeCell ref="C114:D114"/>
    <mergeCell ref="G113:H113"/>
    <mergeCell ref="G114:H114"/>
    <mergeCell ref="G115:H115"/>
    <mergeCell ref="B126:B128"/>
    <mergeCell ref="C126:D128"/>
    <mergeCell ref="E126:F128"/>
    <mergeCell ref="G126:H128"/>
    <mergeCell ref="C116:D116"/>
    <mergeCell ref="E116:F116"/>
    <mergeCell ref="G117:H117"/>
    <mergeCell ref="C118:D118"/>
    <mergeCell ref="C119:D119"/>
    <mergeCell ref="E119:F119"/>
    <mergeCell ref="E123:F123"/>
    <mergeCell ref="E124:F124"/>
    <mergeCell ref="C123:D123"/>
    <mergeCell ref="E118:F118"/>
    <mergeCell ref="G120:H120"/>
    <mergeCell ref="G121:H121"/>
    <mergeCell ref="G118:H118"/>
    <mergeCell ref="G119:H119"/>
    <mergeCell ref="C122:D122"/>
    <mergeCell ref="G161:H161"/>
    <mergeCell ref="I161:J161"/>
    <mergeCell ref="G162:H162"/>
    <mergeCell ref="I162:J162"/>
    <mergeCell ref="G163:H163"/>
    <mergeCell ref="I163:J163"/>
    <mergeCell ref="G164:H164"/>
    <mergeCell ref="I164:J164"/>
    <mergeCell ref="G165:H165"/>
    <mergeCell ref="I165:J165"/>
    <mergeCell ref="G166:H166"/>
    <mergeCell ref="I166:J166"/>
    <mergeCell ref="G167:H167"/>
    <mergeCell ref="I167:J167"/>
    <mergeCell ref="G168:H168"/>
    <mergeCell ref="I168:J168"/>
    <mergeCell ref="G169:H169"/>
    <mergeCell ref="I169:J169"/>
    <mergeCell ref="G170:H170"/>
    <mergeCell ref="I170:J170"/>
    <mergeCell ref="G171:H171"/>
    <mergeCell ref="I171:J171"/>
    <mergeCell ref="C175:F175"/>
    <mergeCell ref="C176:F176"/>
    <mergeCell ref="C177:F177"/>
    <mergeCell ref="G172:H172"/>
    <mergeCell ref="I172:J172"/>
    <mergeCell ref="G173:H173"/>
    <mergeCell ref="I173:J173"/>
    <mergeCell ref="G174:H174"/>
    <mergeCell ref="I174:J174"/>
    <mergeCell ref="G175:H175"/>
    <mergeCell ref="I175:J175"/>
    <mergeCell ref="G176:H176"/>
    <mergeCell ref="I176:J176"/>
    <mergeCell ref="B179:B180"/>
    <mergeCell ref="G179:H179"/>
    <mergeCell ref="I179:J179"/>
    <mergeCell ref="G180:H180"/>
    <mergeCell ref="I180:J180"/>
    <mergeCell ref="C158:F159"/>
    <mergeCell ref="G177:H177"/>
    <mergeCell ref="I177:J177"/>
    <mergeCell ref="G178:J178"/>
    <mergeCell ref="C160:F160"/>
    <mergeCell ref="C161:F161"/>
    <mergeCell ref="C162:F162"/>
    <mergeCell ref="C163:F163"/>
    <mergeCell ref="C164:F164"/>
    <mergeCell ref="C165:F165"/>
    <mergeCell ref="C166:F166"/>
    <mergeCell ref="C167:F167"/>
    <mergeCell ref="C168:F168"/>
    <mergeCell ref="C169:F169"/>
    <mergeCell ref="C170:F170"/>
    <mergeCell ref="C171:F171"/>
    <mergeCell ref="C172:F172"/>
    <mergeCell ref="C173:F173"/>
    <mergeCell ref="C174:F174"/>
  </mergeCells>
  <phoneticPr fontId="3" type="noConversion"/>
  <pageMargins left="0.75" right="0" top="0.35" bottom="0.35" header="0" footer="0"/>
  <pageSetup paperSize="8" scale="76" orientation="landscape" r:id="rId1"/>
  <headerFooter>
    <oddHeader>&amp;R&amp;"Cambria,Bold Italic"&amp;12* Short Eats Section Recipe *</oddHeader>
    <oddFooter>&amp;R&amp;"Cambria,Regular"&amp;14*මෙම පත්‍රිකාව Short Eats අංශයේ චමිල මහතාට ලබාදෙන්න.*           &amp;L&amp;"Cambria,Italic"&amp;B&amp;10This File Was Prepared by LViraj on &amp;D at &amp;T</oddFooter>
  </headerFooter>
  <ignoredErrors>
    <ignoredError sqref="R10 R37 R64 R91 F179 D179:E179" formula="1"/>
  </ignoredErrors>
  <drawing r:id="rId2"/>
  <legacyDrawing r:id="rId3"/>
  <controls>
    <mc:AlternateContent xmlns:mc="http://schemas.openxmlformats.org/markup-compatibility/2006">
      <mc:Choice Requires="x14">
        <control shapeId="10244" r:id="rId4" name="CheckBoxBakery">
          <controlPr defaultSize="0" print="0" disabled="1" autoLine="0" r:id="rId5">
            <anchor moveWithCells="1">
              <from>
                <xdr:col>12</xdr:col>
                <xdr:colOff>114300</xdr:colOff>
                <xdr:row>0</xdr:row>
                <xdr:rowOff>38100</xdr:rowOff>
              </from>
              <to>
                <xdr:col>13</xdr:col>
                <xdr:colOff>323850</xdr:colOff>
                <xdr:row>0</xdr:row>
                <xdr:rowOff>295275</xdr:rowOff>
              </to>
            </anchor>
          </controlPr>
        </control>
      </mc:Choice>
      <mc:Fallback>
        <control shapeId="10244" r:id="rId4" name="CheckBoxBakery"/>
      </mc:Fallback>
    </mc:AlternateContent>
    <mc:AlternateContent xmlns:mc="http://schemas.openxmlformats.org/markup-compatibility/2006">
      <mc:Choice Requires="x14">
        <control shapeId="10243" r:id="rId6" name="CheckBoxRotty">
          <controlPr defaultSize="0" print="0" disabled="1" autoLine="0" r:id="rId7">
            <anchor moveWithCells="1">
              <from>
                <xdr:col>13</xdr:col>
                <xdr:colOff>657225</xdr:colOff>
                <xdr:row>0</xdr:row>
                <xdr:rowOff>28575</xdr:rowOff>
              </from>
              <to>
                <xdr:col>15</xdr:col>
                <xdr:colOff>19050</xdr:colOff>
                <xdr:row>0</xdr:row>
                <xdr:rowOff>295275</xdr:rowOff>
              </to>
            </anchor>
          </controlPr>
        </control>
      </mc:Choice>
      <mc:Fallback>
        <control shapeId="10243" r:id="rId6" name="CheckBoxRotty"/>
      </mc:Fallback>
    </mc:AlternateContent>
    <mc:AlternateContent xmlns:mc="http://schemas.openxmlformats.org/markup-compatibility/2006">
      <mc:Choice Requires="x14">
        <control shapeId="10242" r:id="rId8" name="CheckBoxShorteats">
          <controlPr defaultSize="0" print="0" disabled="1" autoLine="0" r:id="rId9">
            <anchor moveWithCells="1">
              <from>
                <xdr:col>15</xdr:col>
                <xdr:colOff>133350</xdr:colOff>
                <xdr:row>0</xdr:row>
                <xdr:rowOff>19050</xdr:rowOff>
              </from>
              <to>
                <xdr:col>16</xdr:col>
                <xdr:colOff>342900</xdr:colOff>
                <xdr:row>0</xdr:row>
                <xdr:rowOff>285750</xdr:rowOff>
              </to>
            </anchor>
          </controlPr>
        </control>
      </mc:Choice>
      <mc:Fallback>
        <control shapeId="10242" r:id="rId8" name="CheckBoxShorteats"/>
      </mc:Fallback>
    </mc:AlternateContent>
    <mc:AlternateContent xmlns:mc="http://schemas.openxmlformats.org/markup-compatibility/2006">
      <mc:Choice Requires="x14">
        <control shapeId="10245" r:id="rId10" name="CheckBoxBakery4">
          <controlPr defaultSize="0" print="0" disabled="1" autoLine="0" r:id="rId11">
            <anchor moveWithCells="1">
              <from>
                <xdr:col>7</xdr:col>
                <xdr:colOff>723900</xdr:colOff>
                <xdr:row>0</xdr:row>
                <xdr:rowOff>38100</xdr:rowOff>
              </from>
              <to>
                <xdr:col>9</xdr:col>
                <xdr:colOff>95250</xdr:colOff>
                <xdr:row>0</xdr:row>
                <xdr:rowOff>295275</xdr:rowOff>
              </to>
            </anchor>
          </controlPr>
        </control>
      </mc:Choice>
      <mc:Fallback>
        <control shapeId="10245" r:id="rId10" name="CheckBoxBakery4"/>
      </mc:Fallback>
    </mc:AlternateContent>
    <mc:AlternateContent xmlns:mc="http://schemas.openxmlformats.org/markup-compatibility/2006">
      <mc:Choice Requires="x14">
        <control shapeId="10246" r:id="rId12" name="CheckBoxBakery2">
          <controlPr defaultSize="0" print="0" disabled="1" autoLine="0" r:id="rId13">
            <anchor moveWithCells="1">
              <from>
                <xdr:col>10</xdr:col>
                <xdr:colOff>609600</xdr:colOff>
                <xdr:row>0</xdr:row>
                <xdr:rowOff>38100</xdr:rowOff>
              </from>
              <to>
                <xdr:col>11</xdr:col>
                <xdr:colOff>828675</xdr:colOff>
                <xdr:row>0</xdr:row>
                <xdr:rowOff>295275</xdr:rowOff>
              </to>
            </anchor>
          </controlPr>
        </control>
      </mc:Choice>
      <mc:Fallback>
        <control shapeId="10246" r:id="rId12" name="CheckBoxBakery2"/>
      </mc:Fallback>
    </mc:AlternateContent>
    <mc:AlternateContent xmlns:mc="http://schemas.openxmlformats.org/markup-compatibility/2006">
      <mc:Choice Requires="x14">
        <control shapeId="10247" r:id="rId14" name="CheckBoxBakery3">
          <controlPr defaultSize="0" print="0" disabled="1" autoLine="0" r:id="rId15">
            <anchor moveWithCells="1">
              <from>
                <xdr:col>9</xdr:col>
                <xdr:colOff>266700</xdr:colOff>
                <xdr:row>0</xdr:row>
                <xdr:rowOff>38100</xdr:rowOff>
              </from>
              <to>
                <xdr:col>10</xdr:col>
                <xdr:colOff>485775</xdr:colOff>
                <xdr:row>0</xdr:row>
                <xdr:rowOff>285750</xdr:rowOff>
              </to>
            </anchor>
          </controlPr>
        </control>
      </mc:Choice>
      <mc:Fallback>
        <control shapeId="10247" r:id="rId14" name="CheckBoxBakery3"/>
      </mc:Fallback>
    </mc:AlternateContent>
    <mc:AlternateContent xmlns:mc="http://schemas.openxmlformats.org/markup-compatibility/2006">
      <mc:Choice Requires="x14">
        <control shapeId="10248" r:id="rId16" name="CheckBoxShorteats2">
          <controlPr defaultSize="0" print="0" disabled="1" autoLine="0" r:id="rId17">
            <anchor moveWithCells="1">
              <from>
                <xdr:col>16</xdr:col>
                <xdr:colOff>590550</xdr:colOff>
                <xdr:row>0</xdr:row>
                <xdr:rowOff>19050</xdr:rowOff>
              </from>
              <to>
                <xdr:col>17</xdr:col>
                <xdr:colOff>800100</xdr:colOff>
                <xdr:row>0</xdr:row>
                <xdr:rowOff>285750</xdr:rowOff>
              </to>
            </anchor>
          </controlPr>
        </control>
      </mc:Choice>
      <mc:Fallback>
        <control shapeId="10248" r:id="rId16" name="CheckBoxShorteats2"/>
      </mc:Fallback>
    </mc:AlternateContent>
    <mc:AlternateContent xmlns:mc="http://schemas.openxmlformats.org/markup-compatibility/2006">
      <mc:Choice Requires="x14">
        <control shapeId="10249" r:id="rId18" name="CheckBoxBakery6">
          <controlPr defaultSize="0" print="0" disabled="1" autoLine="0" r:id="rId19">
            <anchor moveWithCells="1">
              <from>
                <xdr:col>6</xdr:col>
                <xdr:colOff>333375</xdr:colOff>
                <xdr:row>0</xdr:row>
                <xdr:rowOff>47625</xdr:rowOff>
              </from>
              <to>
                <xdr:col>7</xdr:col>
                <xdr:colOff>552450</xdr:colOff>
                <xdr:row>0</xdr:row>
                <xdr:rowOff>295275</xdr:rowOff>
              </to>
            </anchor>
          </controlPr>
        </control>
      </mc:Choice>
      <mc:Fallback>
        <control shapeId="10249" r:id="rId18" name="CheckBoxBakery6"/>
      </mc:Fallback>
    </mc:AlternateContent>
    <mc:AlternateContent xmlns:mc="http://schemas.openxmlformats.org/markup-compatibility/2006">
      <mc:Choice Requires="x14">
        <control shapeId="10241" r:id="rId20" name="Button 1">
          <controlPr defaultSize="0" print="0" autoFill="0" autoPict="0" macro="[0]!Jump_to_Delivery_Summary">
            <anchor moveWithCells="1" sizeWithCells="1">
              <from>
                <xdr:col>1</xdr:col>
                <xdr:colOff>133350</xdr:colOff>
                <xdr:row>0</xdr:row>
                <xdr:rowOff>0</xdr:rowOff>
              </from>
              <to>
                <xdr:col>1</xdr:col>
                <xdr:colOff>1400175</xdr:colOff>
                <xdr:row>1</xdr:row>
                <xdr:rowOff>257175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DZ95"/>
  <sheetViews>
    <sheetView showGridLines="0" zoomScaleNormal="100" workbookViewId="0">
      <pane xSplit="1" topLeftCell="B1" activePane="topRight" state="frozen"/>
      <selection activeCell="B26" sqref="B26"/>
      <selection pane="topRight" activeCell="V5" sqref="V5:W5"/>
    </sheetView>
  </sheetViews>
  <sheetFormatPr defaultColWidth="0" defaultRowHeight="15" customHeight="1" x14ac:dyDescent="0.2"/>
  <cols>
    <col min="1" max="1" width="2.7109375" style="2" customWidth="1"/>
    <col min="2" max="2" width="17.7109375" style="2" customWidth="1"/>
    <col min="3" max="3" width="8.7109375" style="289" customWidth="1"/>
    <col min="4" max="4" width="4.7109375" style="289" customWidth="1"/>
    <col min="5" max="5" width="2.7109375" style="289" customWidth="1"/>
    <col min="6" max="6" width="17.7109375" style="2" customWidth="1"/>
    <col min="7" max="7" width="8.7109375" style="289" customWidth="1"/>
    <col min="8" max="8" width="4.7109375" style="289" customWidth="1"/>
    <col min="9" max="9" width="2.7109375" style="289" customWidth="1"/>
    <col min="10" max="10" width="17.7109375" style="2" customWidth="1"/>
    <col min="11" max="11" width="8.7109375" style="289" customWidth="1"/>
    <col min="12" max="12" width="4.7109375" style="289" customWidth="1"/>
    <col min="13" max="13" width="2.7109375" style="289" customWidth="1"/>
    <col min="14" max="14" width="17.7109375" style="2" customWidth="1"/>
    <col min="15" max="15" width="8.7109375" style="289" customWidth="1"/>
    <col min="16" max="16" width="4.7109375" style="289" customWidth="1"/>
    <col min="17" max="17" width="2.7109375" style="289" customWidth="1"/>
    <col min="18" max="18" width="17.7109375" style="289" customWidth="1"/>
    <col min="19" max="19" width="8.7109375" style="289" customWidth="1"/>
    <col min="20" max="20" width="4.7109375" style="289" customWidth="1"/>
    <col min="21" max="21" width="2.7109375" style="289" customWidth="1"/>
    <col min="22" max="22" width="17.7109375" style="289" customWidth="1"/>
    <col min="23" max="23" width="8.7109375" style="289" customWidth="1"/>
    <col min="24" max="24" width="4.7109375" style="289" customWidth="1"/>
    <col min="25" max="25" width="2.7109375" style="2" customWidth="1"/>
    <col min="26" max="26" width="17.7109375" style="2" customWidth="1"/>
    <col min="27" max="27" width="8.7109375" style="289" customWidth="1"/>
    <col min="28" max="28" width="4.7109375" style="289" customWidth="1"/>
    <col min="29" max="29" width="2.7109375" style="289" customWidth="1"/>
    <col min="30" max="30" width="17.7109375" style="2" customWidth="1"/>
    <col min="31" max="31" width="8.7109375" style="289" customWidth="1"/>
    <col min="32" max="32" width="4.7109375" style="289" customWidth="1"/>
    <col min="33" max="33" width="2.7109375" style="289" customWidth="1"/>
    <col min="34" max="34" width="17.7109375" style="2" customWidth="1"/>
    <col min="35" max="35" width="8.7109375" style="289" customWidth="1"/>
    <col min="36" max="36" width="4.7109375" style="289" customWidth="1"/>
    <col min="37" max="37" width="2.7109375" style="289" customWidth="1"/>
    <col min="38" max="38" width="17.7109375" style="2" customWidth="1"/>
    <col min="39" max="39" width="8.7109375" style="289" customWidth="1"/>
    <col min="40" max="40" width="4.7109375" style="289" customWidth="1"/>
    <col min="41" max="41" width="2.7109375" style="289" customWidth="1"/>
    <col min="42" max="42" width="17.7109375" style="2" customWidth="1"/>
    <col min="43" max="43" width="8.7109375" style="289" customWidth="1"/>
    <col min="44" max="44" width="4.7109375" style="289" customWidth="1"/>
    <col min="45" max="45" width="2.7109375" style="289" customWidth="1"/>
    <col min="46" max="46" width="17.7109375" style="289" customWidth="1"/>
    <col min="47" max="47" width="8.7109375" style="289" customWidth="1"/>
    <col min="48" max="48" width="4.7109375" style="289" customWidth="1"/>
    <col min="49" max="49" width="2.7109375" style="2" customWidth="1"/>
    <col min="50" max="50" width="17.7109375" style="2" customWidth="1"/>
    <col min="51" max="51" width="8.7109375" style="289" customWidth="1"/>
    <col min="52" max="52" width="4.7109375" style="289" customWidth="1"/>
    <col min="53" max="53" width="2.7109375" style="289" customWidth="1"/>
    <col min="54" max="54" width="17.7109375" style="2" customWidth="1"/>
    <col min="55" max="55" width="8.7109375" style="289" customWidth="1"/>
    <col min="56" max="56" width="4.7109375" style="289" customWidth="1"/>
    <col min="57" max="57" width="2.7109375" style="289" customWidth="1"/>
    <col min="58" max="58" width="17.7109375" style="2" customWidth="1"/>
    <col min="59" max="59" width="8.7109375" style="289" customWidth="1"/>
    <col min="60" max="60" width="4.7109375" style="289" customWidth="1"/>
    <col min="61" max="61" width="2.7109375" style="289" customWidth="1"/>
    <col min="62" max="62" width="17.7109375" style="2" customWidth="1"/>
    <col min="63" max="63" width="8.7109375" style="289" customWidth="1"/>
    <col min="64" max="64" width="4.7109375" style="289" customWidth="1"/>
    <col min="65" max="65" width="2.7109375" style="289" customWidth="1"/>
    <col min="66" max="66" width="17.7109375" style="2" customWidth="1"/>
    <col min="67" max="67" width="8.7109375" style="289" customWidth="1"/>
    <col min="68" max="68" width="4.7109375" style="289" customWidth="1"/>
    <col min="69" max="69" width="2.7109375" style="289" customWidth="1"/>
    <col min="70" max="70" width="17.7109375" style="2" customWidth="1"/>
    <col min="71" max="71" width="8.7109375" style="289" customWidth="1"/>
    <col min="72" max="72" width="4.7109375" style="289" customWidth="1"/>
    <col min="73" max="73" width="2.7109375" style="2" customWidth="1"/>
    <col min="74" max="74" width="17.7109375" style="2" customWidth="1"/>
    <col min="75" max="75" width="8.7109375" style="289" customWidth="1"/>
    <col min="76" max="76" width="4.7109375" style="289" customWidth="1"/>
    <col min="77" max="77" width="2.7109375" style="289" customWidth="1"/>
    <col min="78" max="78" width="17.7109375" style="2" customWidth="1"/>
    <col min="79" max="79" width="8.7109375" style="289" customWidth="1"/>
    <col min="80" max="80" width="4.7109375" style="289" customWidth="1"/>
    <col min="81" max="81" width="2.7109375" style="289" customWidth="1"/>
    <col min="82" max="82" width="17.7109375" style="2" customWidth="1"/>
    <col min="83" max="83" width="8.7109375" style="289" customWidth="1"/>
    <col min="84" max="84" width="4.7109375" style="289" customWidth="1"/>
    <col min="85" max="85" width="2.7109375" style="289" customWidth="1"/>
    <col min="86" max="86" width="17.7109375" style="2" customWidth="1"/>
    <col min="87" max="87" width="8.7109375" style="289" customWidth="1"/>
    <col min="88" max="88" width="4.7109375" style="289" customWidth="1"/>
    <col min="89" max="89" width="2.7109375" style="2" customWidth="1"/>
    <col min="90" max="100" width="2.7109375" style="289" hidden="1" customWidth="1"/>
    <col min="101" max="108" width="2.7109375" style="2" hidden="1" customWidth="1"/>
    <col min="109" max="130" width="0" style="2" hidden="1" customWidth="1"/>
    <col min="131" max="16384" width="2.7109375" style="2" hidden="1"/>
  </cols>
  <sheetData>
    <row r="1" spans="1:100" s="152" customFormat="1" ht="15" customHeight="1" x14ac:dyDescent="0.2">
      <c r="B1" s="307"/>
      <c r="Z1" s="307"/>
      <c r="AX1" s="307"/>
      <c r="BV1" s="307"/>
      <c r="CL1" s="312"/>
      <c r="CM1" s="312"/>
      <c r="CN1" s="312"/>
      <c r="CO1" s="312"/>
      <c r="CP1" s="312"/>
      <c r="CQ1" s="312"/>
      <c r="CR1" s="312"/>
      <c r="CS1" s="312"/>
      <c r="CT1" s="312"/>
      <c r="CU1" s="312"/>
      <c r="CV1" s="312"/>
    </row>
    <row r="2" spans="1:100" ht="24.95" customHeight="1" x14ac:dyDescent="0.2">
      <c r="A2" s="152"/>
      <c r="B2" s="2069" t="s">
        <v>272</v>
      </c>
      <c r="C2" s="2069"/>
      <c r="D2" s="2069"/>
      <c r="E2" s="2070">
        <f ca="1">TODAY()</f>
        <v>46122</v>
      </c>
      <c r="F2" s="2070"/>
      <c r="G2" s="2070"/>
      <c r="H2" s="2068" t="s">
        <v>286</v>
      </c>
      <c r="I2" s="2068"/>
      <c r="J2" s="2068"/>
      <c r="K2" s="298"/>
      <c r="L2" s="298"/>
      <c r="M2" s="298"/>
      <c r="N2" s="298"/>
      <c r="O2" s="313"/>
      <c r="P2" s="298"/>
      <c r="Q2" s="304"/>
      <c r="R2" s="304"/>
      <c r="S2" s="304"/>
      <c r="T2" s="304"/>
      <c r="U2" s="304"/>
      <c r="V2" s="304"/>
      <c r="W2" s="304"/>
      <c r="X2" s="304"/>
      <c r="Y2" s="152"/>
      <c r="Z2" s="2069" t="s">
        <v>272</v>
      </c>
      <c r="AA2" s="2069"/>
      <c r="AB2" s="2069"/>
      <c r="AC2" s="2070">
        <f ca="1">+E2</f>
        <v>46122</v>
      </c>
      <c r="AD2" s="2070"/>
      <c r="AE2" s="2070"/>
      <c r="AF2" s="2068" t="str">
        <f>+H2</f>
        <v>2:00PM</v>
      </c>
      <c r="AG2" s="2068"/>
      <c r="AH2" s="2068"/>
      <c r="AI2" s="298"/>
      <c r="AJ2" s="298"/>
      <c r="AK2" s="298"/>
      <c r="AL2" s="298"/>
      <c r="AM2" s="298"/>
      <c r="AN2" s="298"/>
      <c r="AO2" s="298"/>
      <c r="AP2" s="298"/>
      <c r="AQ2" s="298"/>
      <c r="AR2" s="298"/>
      <c r="AS2" s="298"/>
      <c r="AT2" s="298"/>
      <c r="AU2" s="298"/>
      <c r="AV2" s="298"/>
      <c r="AW2" s="152"/>
      <c r="AX2" s="2069" t="s">
        <v>272</v>
      </c>
      <c r="AY2" s="2069"/>
      <c r="AZ2" s="2069"/>
      <c r="BA2" s="2070">
        <f ca="1">+AC2</f>
        <v>46122</v>
      </c>
      <c r="BB2" s="2070"/>
      <c r="BC2" s="2070"/>
      <c r="BD2" s="2068" t="str">
        <f>+AF2</f>
        <v>2:00PM</v>
      </c>
      <c r="BE2" s="2068"/>
      <c r="BF2" s="2068"/>
      <c r="BG2" s="298"/>
      <c r="BH2" s="298"/>
      <c r="BI2" s="298"/>
      <c r="BJ2" s="298"/>
      <c r="BK2" s="298"/>
      <c r="BL2" s="298"/>
      <c r="BM2" s="298"/>
      <c r="BN2" s="298"/>
      <c r="BO2" s="298"/>
      <c r="BP2" s="298"/>
      <c r="BQ2" s="298"/>
      <c r="BR2" s="298"/>
      <c r="BS2" s="298"/>
      <c r="BT2" s="298"/>
      <c r="BU2" s="152"/>
      <c r="BV2" s="2069" t="s">
        <v>272</v>
      </c>
      <c r="BW2" s="2069"/>
      <c r="BX2" s="2069"/>
      <c r="BY2" s="2070">
        <f ca="1">+BA2</f>
        <v>46122</v>
      </c>
      <c r="BZ2" s="2070"/>
      <c r="CA2" s="2070"/>
      <c r="CB2" s="2068" t="str">
        <f>+BD2</f>
        <v>2:00PM</v>
      </c>
      <c r="CC2" s="2068"/>
      <c r="CD2" s="2068"/>
      <c r="CE2" s="298"/>
      <c r="CF2" s="298"/>
      <c r="CG2" s="298"/>
      <c r="CH2" s="2083"/>
      <c r="CI2" s="2083"/>
      <c r="CJ2" s="2083"/>
      <c r="CK2" s="152"/>
    </row>
    <row r="3" spans="1:100" ht="21.95" customHeight="1" thickBot="1" x14ac:dyDescent="0.25">
      <c r="A3" s="152"/>
      <c r="B3" s="1551" t="s">
        <v>273</v>
      </c>
      <c r="C3" s="1551"/>
      <c r="D3" s="1551"/>
      <c r="E3" s="2084">
        <f ca="1">TODAY()+1</f>
        <v>46123</v>
      </c>
      <c r="F3" s="2084"/>
      <c r="G3" s="2084"/>
      <c r="H3" s="2085" t="s">
        <v>275</v>
      </c>
      <c r="I3" s="2085"/>
      <c r="J3" s="2085"/>
      <c r="K3" s="2085"/>
      <c r="L3" s="2085"/>
      <c r="M3" s="2085"/>
      <c r="N3" s="2085"/>
      <c r="O3" s="305"/>
      <c r="P3" s="305"/>
      <c r="Q3" s="306"/>
      <c r="R3" s="305" t="s">
        <v>154</v>
      </c>
      <c r="S3" s="306"/>
      <c r="T3" s="306"/>
      <c r="U3" s="306"/>
      <c r="V3" s="306"/>
      <c r="W3" s="306"/>
      <c r="X3" s="306"/>
      <c r="Y3" s="152"/>
      <c r="Z3" s="1551" t="s">
        <v>273</v>
      </c>
      <c r="AA3" s="1551"/>
      <c r="AB3" s="1551"/>
      <c r="AC3" s="2070">
        <f ca="1">+E3</f>
        <v>46123</v>
      </c>
      <c r="AD3" s="2070"/>
      <c r="AE3" s="2070"/>
      <c r="AF3" s="2068" t="str">
        <f>+H3</f>
        <v>05:00AM</v>
      </c>
      <c r="AG3" s="2068"/>
      <c r="AH3" s="2068"/>
      <c r="AI3" s="2068"/>
      <c r="AJ3" s="2068"/>
      <c r="AK3" s="2068"/>
      <c r="AL3" s="2068"/>
      <c r="AM3" s="305"/>
      <c r="AN3" s="305"/>
      <c r="AO3" s="305"/>
      <c r="AP3" s="305" t="s">
        <v>154</v>
      </c>
      <c r="AQ3" s="305"/>
      <c r="AR3" s="305"/>
      <c r="AS3" s="305"/>
      <c r="AT3" s="305"/>
      <c r="AU3" s="305"/>
      <c r="AV3" s="305"/>
      <c r="AW3" s="152"/>
      <c r="AX3" s="1551" t="s">
        <v>273</v>
      </c>
      <c r="AY3" s="1551"/>
      <c r="AZ3" s="1551"/>
      <c r="BA3" s="2070">
        <f ca="1">+AC3</f>
        <v>46123</v>
      </c>
      <c r="BB3" s="2070"/>
      <c r="BC3" s="2070"/>
      <c r="BD3" s="2068" t="str">
        <f>+AF3</f>
        <v>05:00AM</v>
      </c>
      <c r="BE3" s="2068"/>
      <c r="BF3" s="2068"/>
      <c r="BG3" s="2068"/>
      <c r="BH3" s="2068"/>
      <c r="BI3" s="2068"/>
      <c r="BJ3" s="2068"/>
      <c r="BK3" s="305"/>
      <c r="BL3" s="305"/>
      <c r="BM3" s="305"/>
      <c r="BN3" s="305" t="s">
        <v>154</v>
      </c>
      <c r="BO3" s="305"/>
      <c r="BP3" s="305"/>
      <c r="BQ3" s="305"/>
      <c r="BR3" s="305"/>
      <c r="BS3" s="305"/>
      <c r="BT3" s="305"/>
      <c r="BU3" s="152"/>
      <c r="BV3" s="1551" t="s">
        <v>273</v>
      </c>
      <c r="BW3" s="1551"/>
      <c r="BX3" s="1551"/>
      <c r="BY3" s="2070">
        <f ca="1">+BA3</f>
        <v>46123</v>
      </c>
      <c r="BZ3" s="2070"/>
      <c r="CA3" s="2070"/>
      <c r="CB3" s="2068" t="str">
        <f>+BD3</f>
        <v>05:00AM</v>
      </c>
      <c r="CC3" s="2068"/>
      <c r="CD3" s="2068"/>
      <c r="CE3" s="2068"/>
      <c r="CF3" s="2068"/>
      <c r="CG3" s="2068"/>
      <c r="CH3" s="305" t="s">
        <v>154</v>
      </c>
      <c r="CI3" s="305"/>
      <c r="CJ3" s="305"/>
      <c r="CK3" s="152"/>
    </row>
    <row r="4" spans="1:100" ht="24.95" customHeight="1" thickBot="1" x14ac:dyDescent="0.25">
      <c r="A4" s="152"/>
      <c r="B4" s="2079" t="s">
        <v>204</v>
      </c>
      <c r="C4" s="2080"/>
      <c r="D4" s="2071" t="s">
        <v>299</v>
      </c>
      <c r="E4" s="290"/>
      <c r="F4" s="2079" t="s">
        <v>78</v>
      </c>
      <c r="G4" s="2080"/>
      <c r="H4" s="2071" t="s">
        <v>299</v>
      </c>
      <c r="I4" s="290"/>
      <c r="J4" s="2079" t="s">
        <v>206</v>
      </c>
      <c r="K4" s="2080"/>
      <c r="L4" s="2071" t="s">
        <v>299</v>
      </c>
      <c r="M4" s="290"/>
      <c r="N4" s="2079" t="s">
        <v>36</v>
      </c>
      <c r="O4" s="2080"/>
      <c r="P4" s="2071" t="s">
        <v>299</v>
      </c>
      <c r="Q4" s="309"/>
      <c r="R4" s="2074" t="s">
        <v>200</v>
      </c>
      <c r="S4" s="2075"/>
      <c r="T4" s="2071" t="s">
        <v>299</v>
      </c>
      <c r="U4" s="309"/>
      <c r="V4" s="2074" t="s">
        <v>350</v>
      </c>
      <c r="W4" s="2075"/>
      <c r="X4" s="2071" t="s">
        <v>299</v>
      </c>
      <c r="Y4" s="152"/>
      <c r="Z4" s="2074" t="s">
        <v>77</v>
      </c>
      <c r="AA4" s="2075"/>
      <c r="AB4" s="2071" t="s">
        <v>299</v>
      </c>
      <c r="AC4" s="290"/>
      <c r="AD4" s="2074" t="s">
        <v>209</v>
      </c>
      <c r="AE4" s="2075"/>
      <c r="AF4" s="2071" t="s">
        <v>299</v>
      </c>
      <c r="AG4" s="290"/>
      <c r="AH4" s="2074" t="s">
        <v>42</v>
      </c>
      <c r="AI4" s="2075"/>
      <c r="AJ4" s="2071" t="s">
        <v>299</v>
      </c>
      <c r="AK4" s="290"/>
      <c r="AL4" s="2074" t="s">
        <v>208</v>
      </c>
      <c r="AM4" s="2075"/>
      <c r="AN4" s="2071" t="s">
        <v>299</v>
      </c>
      <c r="AO4" s="290"/>
      <c r="AP4" s="2074" t="s">
        <v>41</v>
      </c>
      <c r="AQ4" s="2075"/>
      <c r="AR4" s="2071" t="s">
        <v>299</v>
      </c>
      <c r="AS4" s="309"/>
      <c r="AT4" s="2074" t="s">
        <v>222</v>
      </c>
      <c r="AU4" s="2075"/>
      <c r="AV4" s="2071" t="s">
        <v>299</v>
      </c>
      <c r="AW4" s="152"/>
      <c r="AX4" s="2074" t="s">
        <v>75</v>
      </c>
      <c r="AY4" s="2075"/>
      <c r="AZ4" s="2071" t="s">
        <v>299</v>
      </c>
      <c r="BA4" s="290"/>
      <c r="BB4" s="2074" t="s">
        <v>210</v>
      </c>
      <c r="BC4" s="2075"/>
      <c r="BD4" s="2071" t="s">
        <v>299</v>
      </c>
      <c r="BE4" s="290"/>
      <c r="BF4" s="2074" t="s">
        <v>211</v>
      </c>
      <c r="BG4" s="2075"/>
      <c r="BH4" s="2071" t="s">
        <v>299</v>
      </c>
      <c r="BJ4" s="2074" t="s">
        <v>81</v>
      </c>
      <c r="BK4" s="2075"/>
      <c r="BL4" s="2071" t="s">
        <v>299</v>
      </c>
      <c r="BN4" s="2074" t="s">
        <v>216</v>
      </c>
      <c r="BO4" s="2075"/>
      <c r="BP4" s="2071" t="s">
        <v>299</v>
      </c>
      <c r="BQ4" s="290"/>
      <c r="BR4" s="2074" t="s">
        <v>217</v>
      </c>
      <c r="BS4" s="2075"/>
      <c r="BT4" s="2071" t="s">
        <v>299</v>
      </c>
      <c r="BU4" s="152"/>
      <c r="BV4" s="2074" t="s">
        <v>143</v>
      </c>
      <c r="BW4" s="2075"/>
      <c r="BX4" s="2071" t="s">
        <v>299</v>
      </c>
      <c r="BY4" s="290"/>
      <c r="BZ4" s="2074" t="s">
        <v>147</v>
      </c>
      <c r="CA4" s="2075"/>
      <c r="CB4" s="2071" t="s">
        <v>299</v>
      </c>
      <c r="CC4" s="290"/>
      <c r="CD4" s="2074" t="s">
        <v>149</v>
      </c>
      <c r="CE4" s="2075"/>
      <c r="CF4" s="2071" t="s">
        <v>299</v>
      </c>
      <c r="CG4" s="290"/>
      <c r="CK4" s="152"/>
    </row>
    <row r="5" spans="1:100" ht="20.100000000000001" customHeight="1" thickBot="1" x14ac:dyDescent="0.25">
      <c r="A5" s="152"/>
      <c r="B5" s="2081">
        <f>+'Curry Sheet '!C6</f>
        <v>59.375</v>
      </c>
      <c r="C5" s="2082"/>
      <c r="D5" s="1840"/>
      <c r="E5" s="290"/>
      <c r="F5" s="2081">
        <f>+'Curry Sheet '!D6</f>
        <v>95</v>
      </c>
      <c r="G5" s="2082"/>
      <c r="H5" s="1840"/>
      <c r="I5" s="290"/>
      <c r="J5" s="2081">
        <f>+'Curry Sheet '!E6</f>
        <v>40</v>
      </c>
      <c r="K5" s="2082"/>
      <c r="L5" s="1840"/>
      <c r="M5" s="290"/>
      <c r="N5" s="2081">
        <f>+'Curry Sheet '!F6</f>
        <v>0</v>
      </c>
      <c r="O5" s="2082"/>
      <c r="P5" s="1840"/>
      <c r="Q5" s="290"/>
      <c r="R5" s="2081">
        <f>+'Curry Sheet '!G6</f>
        <v>0</v>
      </c>
      <c r="S5" s="2082"/>
      <c r="T5" s="1840"/>
      <c r="U5" s="290"/>
      <c r="V5" s="2072">
        <f>+'Curry Sheet '!I6</f>
        <v>102.66666666666667</v>
      </c>
      <c r="W5" s="2073"/>
      <c r="X5" s="1840"/>
      <c r="Y5" s="152"/>
      <c r="Z5" s="2072">
        <f>+'Curry Sheet '!L6</f>
        <v>0</v>
      </c>
      <c r="AA5" s="2073"/>
      <c r="AB5" s="1840"/>
      <c r="AC5" s="290"/>
      <c r="AD5" s="2072">
        <f>+'Curry Sheet '!N6</f>
        <v>48</v>
      </c>
      <c r="AE5" s="2073"/>
      <c r="AF5" s="1840"/>
      <c r="AG5" s="290"/>
      <c r="AH5" s="2072">
        <f>+'Curry Sheet '!O6</f>
        <v>235</v>
      </c>
      <c r="AI5" s="2073"/>
      <c r="AJ5" s="1840"/>
      <c r="AK5" s="290"/>
      <c r="AL5" s="2072">
        <f>+'Curry Sheet '!P6</f>
        <v>0</v>
      </c>
      <c r="AM5" s="2073"/>
      <c r="AN5" s="1840"/>
      <c r="AO5" s="290"/>
      <c r="AP5" s="2072">
        <f>+'Curry Sheet '!Q6</f>
        <v>110</v>
      </c>
      <c r="AQ5" s="2073"/>
      <c r="AR5" s="1840"/>
      <c r="AS5" s="290"/>
      <c r="AT5" s="2072">
        <f>+'Curry Sheet '!H6</f>
        <v>0</v>
      </c>
      <c r="AU5" s="2073"/>
      <c r="AV5" s="1840"/>
      <c r="AW5" s="152"/>
      <c r="AX5" s="2072">
        <f>+'Curry Sheet '!C60</f>
        <v>0</v>
      </c>
      <c r="AY5" s="2073"/>
      <c r="AZ5" s="1840"/>
      <c r="BA5" s="290"/>
      <c r="BB5" s="2072">
        <f>+'Curry Sheet '!D60</f>
        <v>180</v>
      </c>
      <c r="BC5" s="2073"/>
      <c r="BD5" s="1840"/>
      <c r="BE5" s="290"/>
      <c r="BF5" s="2072">
        <f>+'Curry Sheet '!E60</f>
        <v>0</v>
      </c>
      <c r="BG5" s="2073"/>
      <c r="BH5" s="1840"/>
      <c r="BJ5" s="2072">
        <f>+'Curry Sheet '!G60</f>
        <v>0</v>
      </c>
      <c r="BK5" s="2073"/>
      <c r="BL5" s="1840"/>
      <c r="BN5" s="2072">
        <f>+'Curry Sheet '!J6</f>
        <v>70</v>
      </c>
      <c r="BO5" s="2073"/>
      <c r="BP5" s="1840"/>
      <c r="BQ5" s="290"/>
      <c r="BR5" s="2072">
        <f>+'Curry Sheet '!K6</f>
        <v>0</v>
      </c>
      <c r="BS5" s="2073"/>
      <c r="BT5" s="1840"/>
      <c r="BU5" s="152"/>
      <c r="BV5" s="2072">
        <f>+'Curry Sheet '!H60</f>
        <v>28</v>
      </c>
      <c r="BW5" s="2073"/>
      <c r="BX5" s="1840"/>
      <c r="BY5" s="290"/>
      <c r="BZ5" s="2072">
        <f>+'Curry Sheet '!I60</f>
        <v>72</v>
      </c>
      <c r="CA5" s="2073"/>
      <c r="CB5" s="1840"/>
      <c r="CC5" s="290"/>
      <c r="CD5" s="2072">
        <f>+'Curry Sheet '!J60</f>
        <v>0</v>
      </c>
      <c r="CE5" s="2073"/>
      <c r="CF5" s="1840"/>
      <c r="CG5" s="290"/>
      <c r="CK5" s="152"/>
    </row>
    <row r="6" spans="1:100" ht="17.100000000000001" customHeight="1" x14ac:dyDescent="0.25">
      <c r="A6" s="152"/>
      <c r="B6" s="288" t="s">
        <v>60</v>
      </c>
      <c r="C6" s="308"/>
      <c r="D6" s="303"/>
      <c r="E6" s="290"/>
      <c r="F6" s="295" t="s">
        <v>60</v>
      </c>
      <c r="G6" s="308"/>
      <c r="H6" s="303"/>
      <c r="I6" s="290"/>
      <c r="J6" s="288" t="s">
        <v>60</v>
      </c>
      <c r="K6" s="308"/>
      <c r="L6" s="303"/>
      <c r="M6" s="290"/>
      <c r="N6" s="288" t="s">
        <v>60</v>
      </c>
      <c r="O6" s="308"/>
      <c r="P6" s="303"/>
      <c r="Q6" s="290"/>
      <c r="R6" s="288" t="s">
        <v>60</v>
      </c>
      <c r="S6" s="308"/>
      <c r="T6" s="303"/>
      <c r="U6" s="290"/>
      <c r="V6" s="288" t="s">
        <v>60</v>
      </c>
      <c r="W6" s="308"/>
      <c r="X6" s="303"/>
      <c r="Y6" s="152"/>
      <c r="Z6" s="288" t="s">
        <v>60</v>
      </c>
      <c r="AA6" s="308"/>
      <c r="AB6" s="303"/>
      <c r="AC6" s="290"/>
      <c r="AD6" s="288" t="s">
        <v>60</v>
      </c>
      <c r="AE6" s="308"/>
      <c r="AF6" s="303"/>
      <c r="AG6" s="290"/>
      <c r="AH6" s="288" t="s">
        <v>60</v>
      </c>
      <c r="AI6" s="308"/>
      <c r="AJ6" s="303"/>
      <c r="AK6" s="290"/>
      <c r="AL6" s="288" t="s">
        <v>60</v>
      </c>
      <c r="AM6" s="308"/>
      <c r="AN6" s="303"/>
      <c r="AO6" s="290"/>
      <c r="AP6" s="288" t="s">
        <v>60</v>
      </c>
      <c r="AQ6" s="308"/>
      <c r="AR6" s="303"/>
      <c r="AS6" s="290"/>
      <c r="AT6" s="288" t="s">
        <v>60</v>
      </c>
      <c r="AU6" s="308"/>
      <c r="AV6" s="303"/>
      <c r="AW6" s="152"/>
      <c r="AX6" s="288" t="s">
        <v>60</v>
      </c>
      <c r="AY6" s="308"/>
      <c r="AZ6" s="303"/>
      <c r="BA6" s="290"/>
      <c r="BB6" s="288" t="s">
        <v>60</v>
      </c>
      <c r="BC6" s="308"/>
      <c r="BD6" s="303"/>
      <c r="BE6" s="290"/>
      <c r="BF6" s="288" t="s">
        <v>60</v>
      </c>
      <c r="BG6" s="308"/>
      <c r="BH6" s="303"/>
      <c r="BJ6" s="288" t="s">
        <v>60</v>
      </c>
      <c r="BK6" s="308"/>
      <c r="BL6" s="303"/>
      <c r="BN6" s="288" t="s">
        <v>60</v>
      </c>
      <c r="BO6" s="308"/>
      <c r="BP6" s="303"/>
      <c r="BQ6" s="290"/>
      <c r="BR6" s="288" t="s">
        <v>60</v>
      </c>
      <c r="BS6" s="308"/>
      <c r="BT6" s="303"/>
      <c r="BU6" s="152"/>
      <c r="BV6" s="288" t="s">
        <v>60</v>
      </c>
      <c r="BW6" s="308"/>
      <c r="BX6" s="303"/>
      <c r="BY6" s="290"/>
      <c r="BZ6" s="288" t="s">
        <v>60</v>
      </c>
      <c r="CA6" s="308"/>
      <c r="CB6" s="303"/>
      <c r="CC6" s="290"/>
      <c r="CD6" s="288" t="s">
        <v>60</v>
      </c>
      <c r="CE6" s="308"/>
      <c r="CF6" s="303"/>
      <c r="CG6" s="290"/>
      <c r="CK6" s="152"/>
    </row>
    <row r="7" spans="1:100" ht="17.100000000000001" customHeight="1" x14ac:dyDescent="0.25">
      <c r="A7" s="157"/>
      <c r="B7" s="32" t="s">
        <v>69</v>
      </c>
      <c r="C7" s="299">
        <f>+'Curry Sheet '!C25</f>
        <v>0</v>
      </c>
      <c r="D7" s="301"/>
      <c r="F7" s="288" t="s">
        <v>69</v>
      </c>
      <c r="G7" s="292">
        <f>+'Curry Sheet '!D25</f>
        <v>0</v>
      </c>
      <c r="H7" s="301"/>
      <c r="J7" s="288" t="s">
        <v>69</v>
      </c>
      <c r="K7" s="292">
        <f>+'Curry Sheet '!E25</f>
        <v>0</v>
      </c>
      <c r="L7" s="301"/>
      <c r="N7" s="288" t="s">
        <v>69</v>
      </c>
      <c r="O7" s="292">
        <f>+'Curry Sheet '!F25</f>
        <v>0</v>
      </c>
      <c r="P7" s="301"/>
      <c r="R7" s="288" t="s">
        <v>69</v>
      </c>
      <c r="S7" s="292">
        <f>+'Curry Sheet '!G25</f>
        <v>0</v>
      </c>
      <c r="T7" s="301"/>
      <c r="V7" s="288" t="s">
        <v>69</v>
      </c>
      <c r="W7" s="292">
        <f>+'Curry Sheet '!I25</f>
        <v>0</v>
      </c>
      <c r="X7" s="301"/>
      <c r="Y7" s="157"/>
      <c r="Z7" s="288" t="s">
        <v>69</v>
      </c>
      <c r="AA7" s="292">
        <f>+'Curry Sheet '!L25</f>
        <v>0</v>
      </c>
      <c r="AB7" s="301"/>
      <c r="AD7" s="288" t="s">
        <v>69</v>
      </c>
      <c r="AE7" s="292">
        <f>+'Curry Sheet '!N25</f>
        <v>0</v>
      </c>
      <c r="AF7" s="301"/>
      <c r="AH7" s="288" t="s">
        <v>69</v>
      </c>
      <c r="AI7" s="292">
        <f>+'Curry Sheet '!O25</f>
        <v>0</v>
      </c>
      <c r="AJ7" s="301"/>
      <c r="AL7" s="288" t="s">
        <v>69</v>
      </c>
      <c r="AM7" s="292">
        <f>+'Curry Sheet '!P25</f>
        <v>0</v>
      </c>
      <c r="AN7" s="301"/>
      <c r="AP7" s="288" t="s">
        <v>69</v>
      </c>
      <c r="AQ7" s="292">
        <f>+'Curry Sheet '!Q25</f>
        <v>0</v>
      </c>
      <c r="AR7" s="301"/>
      <c r="AT7" s="288" t="s">
        <v>69</v>
      </c>
      <c r="AU7" s="292">
        <f>+'Curry Sheet '!H25</f>
        <v>0</v>
      </c>
      <c r="AV7" s="301"/>
      <c r="AW7" s="157"/>
      <c r="AX7" s="288" t="s">
        <v>69</v>
      </c>
      <c r="AY7" s="292">
        <f>+'Curry Sheet '!C79</f>
        <v>0</v>
      </c>
      <c r="AZ7" s="301"/>
      <c r="BB7" s="288" t="s">
        <v>69</v>
      </c>
      <c r="BC7" s="292">
        <f>+'Curry Sheet '!D79</f>
        <v>0</v>
      </c>
      <c r="BD7" s="301"/>
      <c r="BF7" s="288" t="s">
        <v>69</v>
      </c>
      <c r="BG7" s="292">
        <f>+'Curry Sheet '!E79</f>
        <v>0</v>
      </c>
      <c r="BH7" s="301"/>
      <c r="BJ7" s="288" t="s">
        <v>69</v>
      </c>
      <c r="BK7" s="292">
        <f>+'Curry Sheet '!G79</f>
        <v>0</v>
      </c>
      <c r="BL7" s="301"/>
      <c r="BN7" s="288" t="s">
        <v>69</v>
      </c>
      <c r="BO7" s="292">
        <f>+'Curry Sheet '!J25</f>
        <v>0</v>
      </c>
      <c r="BP7" s="301"/>
      <c r="BR7" s="288" t="s">
        <v>69</v>
      </c>
      <c r="BS7" s="292">
        <f>+'Curry Sheet '!K25</f>
        <v>0</v>
      </c>
      <c r="BT7" s="301"/>
      <c r="BU7" s="157"/>
      <c r="BV7" s="288" t="s">
        <v>69</v>
      </c>
      <c r="BW7" s="292">
        <f>+'Curry Sheet '!H79</f>
        <v>0</v>
      </c>
      <c r="BX7" s="301"/>
      <c r="BZ7" s="288" t="s">
        <v>69</v>
      </c>
      <c r="CA7" s="292">
        <f>+'Curry Sheet '!I79</f>
        <v>0</v>
      </c>
      <c r="CB7" s="301"/>
      <c r="CD7" s="288" t="s">
        <v>69</v>
      </c>
      <c r="CE7" s="292">
        <f>+'Curry Sheet '!J79</f>
        <v>0</v>
      </c>
      <c r="CF7" s="301"/>
      <c r="CK7" s="157"/>
    </row>
    <row r="8" spans="1:100" ht="17.100000000000001" customHeight="1" x14ac:dyDescent="0.25">
      <c r="A8" s="152"/>
      <c r="B8" s="32" t="s">
        <v>64</v>
      </c>
      <c r="C8" s="299">
        <f>+'Curry Sheet '!C28</f>
        <v>29.6875</v>
      </c>
      <c r="D8" s="301"/>
      <c r="F8" s="32" t="s">
        <v>64</v>
      </c>
      <c r="G8" s="293">
        <f>+'Curry Sheet '!D28</f>
        <v>0</v>
      </c>
      <c r="H8" s="301"/>
      <c r="J8" s="32" t="s">
        <v>64</v>
      </c>
      <c r="K8" s="293">
        <f>+'Curry Sheet '!E28</f>
        <v>20</v>
      </c>
      <c r="L8" s="301"/>
      <c r="N8" s="32" t="s">
        <v>64</v>
      </c>
      <c r="O8" s="293">
        <f>+'Curry Sheet '!F28</f>
        <v>0</v>
      </c>
      <c r="P8" s="301"/>
      <c r="R8" s="32" t="s">
        <v>64</v>
      </c>
      <c r="S8" s="293">
        <f>+'Curry Sheet '!G28</f>
        <v>0</v>
      </c>
      <c r="T8" s="301"/>
      <c r="V8" s="32" t="s">
        <v>64</v>
      </c>
      <c r="W8" s="293">
        <f>+'Curry Sheet '!I28</f>
        <v>51.333333333333336</v>
      </c>
      <c r="X8" s="301"/>
      <c r="Y8" s="152"/>
      <c r="Z8" s="32" t="s">
        <v>64</v>
      </c>
      <c r="AA8" s="293">
        <f>+'Curry Sheet '!L28</f>
        <v>0</v>
      </c>
      <c r="AB8" s="301"/>
      <c r="AD8" s="32" t="s">
        <v>64</v>
      </c>
      <c r="AE8" s="293">
        <f>+'Curry Sheet '!N28</f>
        <v>24</v>
      </c>
      <c r="AF8" s="301"/>
      <c r="AH8" s="32" t="s">
        <v>64</v>
      </c>
      <c r="AI8" s="293">
        <f>+'Curry Sheet '!O28</f>
        <v>117.5</v>
      </c>
      <c r="AJ8" s="301"/>
      <c r="AL8" s="32" t="s">
        <v>64</v>
      </c>
      <c r="AM8" s="293">
        <f>+'Curry Sheet '!P28</f>
        <v>0</v>
      </c>
      <c r="AN8" s="301"/>
      <c r="AP8" s="32" t="s">
        <v>64</v>
      </c>
      <c r="AQ8" s="293">
        <f>+'Curry Sheet '!Q28</f>
        <v>0</v>
      </c>
      <c r="AR8" s="301"/>
      <c r="AT8" s="32" t="s">
        <v>64</v>
      </c>
      <c r="AU8" s="293">
        <f>+'Curry Sheet '!H28</f>
        <v>0</v>
      </c>
      <c r="AV8" s="301"/>
      <c r="AW8" s="152"/>
      <c r="AX8" s="32" t="s">
        <v>64</v>
      </c>
      <c r="AY8" s="293">
        <f>+'Curry Sheet '!C82</f>
        <v>0</v>
      </c>
      <c r="AZ8" s="301"/>
      <c r="BB8" s="32" t="s">
        <v>64</v>
      </c>
      <c r="BC8" s="293">
        <f>+'Curry Sheet '!D82</f>
        <v>120.60000000000001</v>
      </c>
      <c r="BD8" s="301"/>
      <c r="BF8" s="32" t="s">
        <v>64</v>
      </c>
      <c r="BG8" s="293">
        <f>+'Curry Sheet '!E82</f>
        <v>0</v>
      </c>
      <c r="BH8" s="301"/>
      <c r="BJ8" s="32" t="s">
        <v>64</v>
      </c>
      <c r="BK8" s="293">
        <f>+'Curry Sheet '!G82</f>
        <v>0</v>
      </c>
      <c r="BL8" s="301"/>
      <c r="BN8" s="32" t="s">
        <v>64</v>
      </c>
      <c r="BO8" s="293">
        <f>+'Curry Sheet '!J28</f>
        <v>17.5</v>
      </c>
      <c r="BP8" s="301"/>
      <c r="BR8" s="32" t="s">
        <v>64</v>
      </c>
      <c r="BS8" s="293">
        <f>+'Curry Sheet '!K28</f>
        <v>0</v>
      </c>
      <c r="BT8" s="301"/>
      <c r="BU8" s="152"/>
      <c r="BV8" s="32" t="s">
        <v>64</v>
      </c>
      <c r="BW8" s="293">
        <f>+'Curry Sheet '!H82</f>
        <v>14</v>
      </c>
      <c r="BX8" s="301"/>
      <c r="BZ8" s="32" t="s">
        <v>64</v>
      </c>
      <c r="CA8" s="293">
        <f>+'Curry Sheet '!I82</f>
        <v>36</v>
      </c>
      <c r="CB8" s="301"/>
      <c r="CD8" s="32" t="s">
        <v>64</v>
      </c>
      <c r="CE8" s="293">
        <f>+'Curry Sheet '!J82</f>
        <v>0</v>
      </c>
      <c r="CF8" s="301"/>
      <c r="CK8" s="152"/>
    </row>
    <row r="9" spans="1:100" ht="17.100000000000001" customHeight="1" x14ac:dyDescent="0.25">
      <c r="A9" s="152"/>
      <c r="B9" s="32" t="s">
        <v>65</v>
      </c>
      <c r="C9" s="299">
        <f>+'Curry Sheet '!C29</f>
        <v>5.9375</v>
      </c>
      <c r="D9" s="301"/>
      <c r="F9" s="32" t="s">
        <v>65</v>
      </c>
      <c r="G9" s="293">
        <f>+'Curry Sheet '!D29</f>
        <v>0</v>
      </c>
      <c r="H9" s="301"/>
      <c r="J9" s="32" t="s">
        <v>65</v>
      </c>
      <c r="K9" s="293">
        <f>+'Curry Sheet '!E29</f>
        <v>4</v>
      </c>
      <c r="L9" s="301"/>
      <c r="N9" s="32" t="s">
        <v>65</v>
      </c>
      <c r="O9" s="293">
        <f>+'Curry Sheet '!F29</f>
        <v>0</v>
      </c>
      <c r="P9" s="301"/>
      <c r="R9" s="32" t="s">
        <v>65</v>
      </c>
      <c r="S9" s="293">
        <f>+'Curry Sheet '!G29</f>
        <v>0</v>
      </c>
      <c r="T9" s="301"/>
      <c r="V9" s="32" t="s">
        <v>65</v>
      </c>
      <c r="W9" s="293">
        <f>+'Curry Sheet '!I29</f>
        <v>10.266666666666667</v>
      </c>
      <c r="X9" s="301"/>
      <c r="Y9" s="152"/>
      <c r="Z9" s="32" t="s">
        <v>65</v>
      </c>
      <c r="AA9" s="293">
        <f>+'Curry Sheet '!L29</f>
        <v>0</v>
      </c>
      <c r="AB9" s="301"/>
      <c r="AD9" s="32" t="s">
        <v>65</v>
      </c>
      <c r="AE9" s="293">
        <f>+'Curry Sheet '!N29</f>
        <v>4.8000000000000007</v>
      </c>
      <c r="AF9" s="301"/>
      <c r="AH9" s="32" t="s">
        <v>65</v>
      </c>
      <c r="AI9" s="293">
        <f>+'Curry Sheet '!O29</f>
        <v>23.5</v>
      </c>
      <c r="AJ9" s="301"/>
      <c r="AL9" s="32" t="s">
        <v>65</v>
      </c>
      <c r="AM9" s="293">
        <f>+'Curry Sheet '!P29</f>
        <v>0</v>
      </c>
      <c r="AN9" s="301"/>
      <c r="AP9" s="32" t="s">
        <v>65</v>
      </c>
      <c r="AQ9" s="293">
        <f>+'Curry Sheet '!Q29</f>
        <v>0</v>
      </c>
      <c r="AR9" s="301"/>
      <c r="AT9" s="32" t="s">
        <v>65</v>
      </c>
      <c r="AU9" s="293">
        <f>+'Curry Sheet '!H29</f>
        <v>0</v>
      </c>
      <c r="AV9" s="301"/>
      <c r="AW9" s="152"/>
      <c r="AX9" s="32" t="s">
        <v>65</v>
      </c>
      <c r="AY9" s="293">
        <f>+'Curry Sheet '!C83</f>
        <v>0</v>
      </c>
      <c r="AZ9" s="301"/>
      <c r="BB9" s="32" t="s">
        <v>65</v>
      </c>
      <c r="BC9" s="293">
        <f>+'Curry Sheet '!D83</f>
        <v>48.6</v>
      </c>
      <c r="BD9" s="301"/>
      <c r="BF9" s="32" t="s">
        <v>65</v>
      </c>
      <c r="BG9" s="293">
        <f>+'Curry Sheet '!E83</f>
        <v>0</v>
      </c>
      <c r="BH9" s="301"/>
      <c r="BJ9" s="32" t="s">
        <v>65</v>
      </c>
      <c r="BK9" s="293">
        <f>+'Curry Sheet '!G83</f>
        <v>0</v>
      </c>
      <c r="BL9" s="301"/>
      <c r="BN9" s="32" t="s">
        <v>65</v>
      </c>
      <c r="BO9" s="293">
        <f>+'Curry Sheet '!J29</f>
        <v>3.5</v>
      </c>
      <c r="BP9" s="301"/>
      <c r="BR9" s="32" t="s">
        <v>65</v>
      </c>
      <c r="BS9" s="293">
        <f>+'Curry Sheet '!K29</f>
        <v>0</v>
      </c>
      <c r="BT9" s="301"/>
      <c r="BU9" s="152"/>
      <c r="BV9" s="32" t="s">
        <v>65</v>
      </c>
      <c r="BW9" s="293">
        <f>+'Curry Sheet '!H83</f>
        <v>2.8000000000000003</v>
      </c>
      <c r="BX9" s="301"/>
      <c r="BZ9" s="32" t="s">
        <v>65</v>
      </c>
      <c r="CA9" s="293">
        <f>+'Curry Sheet '!I83</f>
        <v>7.2</v>
      </c>
      <c r="CB9" s="301"/>
      <c r="CD9" s="32" t="s">
        <v>65</v>
      </c>
      <c r="CE9" s="293">
        <f>+'Curry Sheet '!J83</f>
        <v>0</v>
      </c>
      <c r="CF9" s="301"/>
      <c r="CK9" s="152"/>
    </row>
    <row r="10" spans="1:100" ht="17.100000000000001" customHeight="1" x14ac:dyDescent="0.25">
      <c r="A10" s="152"/>
      <c r="B10" s="37" t="s">
        <v>161</v>
      </c>
      <c r="C10" s="299">
        <f>+'Curry Sheet '!C37</f>
        <v>8.90625</v>
      </c>
      <c r="D10" s="301"/>
      <c r="F10" s="37" t="s">
        <v>161</v>
      </c>
      <c r="G10" s="293">
        <f>+'Curry Sheet '!D37</f>
        <v>0</v>
      </c>
      <c r="H10" s="301"/>
      <c r="J10" s="37" t="s">
        <v>161</v>
      </c>
      <c r="K10" s="293">
        <f>+'Curry Sheet '!E37</f>
        <v>6</v>
      </c>
      <c r="L10" s="301"/>
      <c r="N10" s="37" t="s">
        <v>161</v>
      </c>
      <c r="O10" s="293">
        <f>+'Curry Sheet '!F37</f>
        <v>0</v>
      </c>
      <c r="P10" s="301"/>
      <c r="R10" s="37" t="s">
        <v>161</v>
      </c>
      <c r="S10" s="293">
        <f>+'Curry Sheet '!G37</f>
        <v>0</v>
      </c>
      <c r="T10" s="301"/>
      <c r="V10" s="37" t="s">
        <v>161</v>
      </c>
      <c r="W10" s="293">
        <f>+'Curry Sheet '!I37</f>
        <v>15.4</v>
      </c>
      <c r="X10" s="301"/>
      <c r="Y10" s="152"/>
      <c r="Z10" s="37" t="s">
        <v>161</v>
      </c>
      <c r="AA10" s="293">
        <f>+'Curry Sheet '!L37</f>
        <v>0</v>
      </c>
      <c r="AB10" s="301"/>
      <c r="AD10" s="37" t="s">
        <v>161</v>
      </c>
      <c r="AE10" s="293">
        <f>+'Curry Sheet '!N37</f>
        <v>7.1999999999999993</v>
      </c>
      <c r="AF10" s="301"/>
      <c r="AH10" s="37" t="s">
        <v>161</v>
      </c>
      <c r="AI10" s="293">
        <f>+'Curry Sheet '!O37</f>
        <v>35.25</v>
      </c>
      <c r="AJ10" s="301"/>
      <c r="AL10" s="37" t="s">
        <v>161</v>
      </c>
      <c r="AM10" s="293">
        <f>+'Curry Sheet '!P37</f>
        <v>0</v>
      </c>
      <c r="AN10" s="301"/>
      <c r="AP10" s="37" t="s">
        <v>161</v>
      </c>
      <c r="AQ10" s="293">
        <f>+'Curry Sheet '!Q37</f>
        <v>0</v>
      </c>
      <c r="AR10" s="301"/>
      <c r="AT10" s="37" t="s">
        <v>161</v>
      </c>
      <c r="AU10" s="293">
        <f>+'Curry Sheet '!H37</f>
        <v>0</v>
      </c>
      <c r="AV10" s="301"/>
      <c r="AW10" s="152"/>
      <c r="AX10" s="37" t="s">
        <v>161</v>
      </c>
      <c r="AY10" s="293">
        <f>+'Curry Sheet '!C91</f>
        <v>0</v>
      </c>
      <c r="AZ10" s="301"/>
      <c r="BB10" s="37" t="s">
        <v>161</v>
      </c>
      <c r="BC10" s="293">
        <f>+'Curry Sheet '!D91</f>
        <v>36</v>
      </c>
      <c r="BD10" s="301"/>
      <c r="BF10" s="37" t="s">
        <v>161</v>
      </c>
      <c r="BG10" s="293">
        <f>+'Curry Sheet '!E91</f>
        <v>0</v>
      </c>
      <c r="BH10" s="301"/>
      <c r="BJ10" s="37" t="s">
        <v>161</v>
      </c>
      <c r="BK10" s="293">
        <f>+'Curry Sheet '!G91</f>
        <v>0</v>
      </c>
      <c r="BL10" s="301"/>
      <c r="BN10" s="37" t="s">
        <v>161</v>
      </c>
      <c r="BO10" s="293">
        <f>+'Curry Sheet '!J37</f>
        <v>5.25</v>
      </c>
      <c r="BP10" s="301"/>
      <c r="BR10" s="37" t="s">
        <v>161</v>
      </c>
      <c r="BS10" s="293">
        <f>+'Curry Sheet '!K37</f>
        <v>0</v>
      </c>
      <c r="BT10" s="301"/>
      <c r="BU10" s="152"/>
      <c r="BV10" s="37" t="s">
        <v>161</v>
      </c>
      <c r="BW10" s="293">
        <f>+'Curry Sheet '!H91</f>
        <v>4.2</v>
      </c>
      <c r="BX10" s="301"/>
      <c r="BZ10" s="37" t="s">
        <v>161</v>
      </c>
      <c r="CA10" s="293">
        <f>+'Curry Sheet '!I91</f>
        <v>10.799999999999999</v>
      </c>
      <c r="CB10" s="301"/>
      <c r="CD10" s="37" t="s">
        <v>161</v>
      </c>
      <c r="CE10" s="293">
        <f>+'Curry Sheet '!J91</f>
        <v>0</v>
      </c>
      <c r="CF10" s="301"/>
      <c r="CK10" s="152"/>
    </row>
    <row r="11" spans="1:100" ht="17.100000000000001" customHeight="1" x14ac:dyDescent="0.25">
      <c r="A11" s="152"/>
      <c r="B11" s="32" t="s">
        <v>66</v>
      </c>
      <c r="C11" s="299">
        <f>+'Curry Sheet '!C30</f>
        <v>0</v>
      </c>
      <c r="D11" s="301"/>
      <c r="F11" s="32" t="s">
        <v>66</v>
      </c>
      <c r="G11" s="293">
        <f>+'Curry Sheet '!D30</f>
        <v>0</v>
      </c>
      <c r="H11" s="301"/>
      <c r="J11" s="32" t="s">
        <v>66</v>
      </c>
      <c r="K11" s="293">
        <f>+'Curry Sheet '!E30</f>
        <v>0</v>
      </c>
      <c r="L11" s="301"/>
      <c r="N11" s="32" t="s">
        <v>66</v>
      </c>
      <c r="O11" s="293">
        <f>+'Curry Sheet '!F30</f>
        <v>0</v>
      </c>
      <c r="P11" s="301"/>
      <c r="R11" s="32" t="s">
        <v>66</v>
      </c>
      <c r="S11" s="293">
        <f>+'Curry Sheet '!G30</f>
        <v>0</v>
      </c>
      <c r="T11" s="301"/>
      <c r="V11" s="32" t="s">
        <v>66</v>
      </c>
      <c r="W11" s="293">
        <f>+'Curry Sheet '!I30</f>
        <v>0</v>
      </c>
      <c r="X11" s="301"/>
      <c r="Y11" s="152"/>
      <c r="Z11" s="32" t="s">
        <v>66</v>
      </c>
      <c r="AA11" s="293">
        <f>+'Curry Sheet '!L30</f>
        <v>0</v>
      </c>
      <c r="AB11" s="301"/>
      <c r="AD11" s="32" t="s">
        <v>66</v>
      </c>
      <c r="AE11" s="293">
        <f>+'Curry Sheet '!N30</f>
        <v>0</v>
      </c>
      <c r="AF11" s="301"/>
      <c r="AH11" s="32" t="s">
        <v>66</v>
      </c>
      <c r="AI11" s="293">
        <f>+'Curry Sheet '!O30</f>
        <v>0</v>
      </c>
      <c r="AJ11" s="301"/>
      <c r="AL11" s="32" t="s">
        <v>66</v>
      </c>
      <c r="AM11" s="293">
        <f>+'Curry Sheet '!P30</f>
        <v>0</v>
      </c>
      <c r="AN11" s="301"/>
      <c r="AP11" s="32" t="s">
        <v>66</v>
      </c>
      <c r="AQ11" s="293">
        <f>+'Curry Sheet '!Q30</f>
        <v>0</v>
      </c>
      <c r="AR11" s="301"/>
      <c r="AT11" s="32" t="s">
        <v>66</v>
      </c>
      <c r="AU11" s="293">
        <f>+'Curry Sheet '!H30</f>
        <v>0</v>
      </c>
      <c r="AV11" s="301"/>
      <c r="AW11" s="152"/>
      <c r="AX11" s="32" t="s">
        <v>66</v>
      </c>
      <c r="AY11" s="293">
        <f>+'Curry Sheet '!C84</f>
        <v>0</v>
      </c>
      <c r="AZ11" s="301"/>
      <c r="BB11" s="32" t="s">
        <v>66</v>
      </c>
      <c r="BC11" s="293">
        <f>+'Curry Sheet '!D84</f>
        <v>48.6</v>
      </c>
      <c r="BD11" s="301"/>
      <c r="BF11" s="32" t="s">
        <v>66</v>
      </c>
      <c r="BG11" s="293">
        <f>+'Curry Sheet '!E84</f>
        <v>0</v>
      </c>
      <c r="BH11" s="301"/>
      <c r="BJ11" s="32" t="s">
        <v>66</v>
      </c>
      <c r="BK11" s="293">
        <f>+'Curry Sheet '!G84</f>
        <v>0</v>
      </c>
      <c r="BL11" s="301"/>
      <c r="BN11" s="32" t="s">
        <v>66</v>
      </c>
      <c r="BO11" s="293">
        <f>+'Curry Sheet '!J30</f>
        <v>0</v>
      </c>
      <c r="BP11" s="301"/>
      <c r="BR11" s="32" t="s">
        <v>66</v>
      </c>
      <c r="BS11" s="293">
        <f>+'Curry Sheet '!K30</f>
        <v>0</v>
      </c>
      <c r="BT11" s="301"/>
      <c r="BU11" s="152"/>
      <c r="BV11" s="32" t="s">
        <v>66</v>
      </c>
      <c r="BW11" s="293">
        <f>+'Curry Sheet '!H84</f>
        <v>0</v>
      </c>
      <c r="BX11" s="301"/>
      <c r="BZ11" s="32" t="s">
        <v>66</v>
      </c>
      <c r="CA11" s="293">
        <f>+'Curry Sheet '!I84</f>
        <v>0</v>
      </c>
      <c r="CB11" s="301"/>
      <c r="CD11" s="32" t="s">
        <v>66</v>
      </c>
      <c r="CE11" s="293">
        <f>+'Curry Sheet '!J84</f>
        <v>0</v>
      </c>
      <c r="CF11" s="301"/>
      <c r="CK11" s="152"/>
    </row>
    <row r="12" spans="1:100" ht="17.100000000000001" customHeight="1" x14ac:dyDescent="0.25">
      <c r="A12" s="152"/>
      <c r="B12" s="37" t="s">
        <v>164</v>
      </c>
      <c r="C12" s="299">
        <f>+'Curry Sheet '!C36</f>
        <v>2.96875</v>
      </c>
      <c r="D12" s="301"/>
      <c r="F12" s="37" t="s">
        <v>164</v>
      </c>
      <c r="G12" s="293">
        <f>+'Curry Sheet '!D36</f>
        <v>0</v>
      </c>
      <c r="H12" s="301"/>
      <c r="J12" s="37" t="s">
        <v>164</v>
      </c>
      <c r="K12" s="293">
        <f>+'Curry Sheet '!E36</f>
        <v>2</v>
      </c>
      <c r="L12" s="301"/>
      <c r="N12" s="37" t="s">
        <v>164</v>
      </c>
      <c r="O12" s="293">
        <f>+'Curry Sheet '!F36</f>
        <v>0</v>
      </c>
      <c r="P12" s="301"/>
      <c r="R12" s="37" t="s">
        <v>164</v>
      </c>
      <c r="S12" s="293">
        <f>+'Curry Sheet '!G36</f>
        <v>0</v>
      </c>
      <c r="T12" s="301"/>
      <c r="V12" s="37" t="s">
        <v>164</v>
      </c>
      <c r="W12" s="293">
        <f>+'Curry Sheet '!I36</f>
        <v>5.1333333333333337</v>
      </c>
      <c r="X12" s="301"/>
      <c r="Y12" s="152"/>
      <c r="Z12" s="37" t="s">
        <v>164</v>
      </c>
      <c r="AA12" s="293">
        <f>+'Curry Sheet '!L36</f>
        <v>0</v>
      </c>
      <c r="AB12" s="301"/>
      <c r="AD12" s="37" t="s">
        <v>164</v>
      </c>
      <c r="AE12" s="293">
        <f>+'Curry Sheet '!N36</f>
        <v>2.4000000000000004</v>
      </c>
      <c r="AF12" s="301"/>
      <c r="AH12" s="37" t="s">
        <v>164</v>
      </c>
      <c r="AI12" s="293">
        <f>+'Curry Sheet '!O36</f>
        <v>11.75</v>
      </c>
      <c r="AJ12" s="301"/>
      <c r="AL12" s="37" t="s">
        <v>164</v>
      </c>
      <c r="AM12" s="293">
        <f>+'Curry Sheet '!P36</f>
        <v>0</v>
      </c>
      <c r="AN12" s="301"/>
      <c r="AP12" s="37" t="s">
        <v>164</v>
      </c>
      <c r="AQ12" s="293">
        <f>+'Curry Sheet '!Q36</f>
        <v>0</v>
      </c>
      <c r="AR12" s="301"/>
      <c r="AT12" s="37" t="s">
        <v>164</v>
      </c>
      <c r="AU12" s="293">
        <f>+'Curry Sheet '!H36</f>
        <v>0</v>
      </c>
      <c r="AV12" s="301"/>
      <c r="AW12" s="152"/>
      <c r="AX12" s="37" t="s">
        <v>164</v>
      </c>
      <c r="AY12" s="293">
        <f>+'Curry Sheet '!C90</f>
        <v>0</v>
      </c>
      <c r="AZ12" s="301"/>
      <c r="BB12" s="37" t="s">
        <v>164</v>
      </c>
      <c r="BC12" s="293">
        <f>+'Curry Sheet '!D90</f>
        <v>12.600000000000001</v>
      </c>
      <c r="BD12" s="301"/>
      <c r="BF12" s="37" t="s">
        <v>164</v>
      </c>
      <c r="BG12" s="293">
        <f>+'Curry Sheet '!E90</f>
        <v>0</v>
      </c>
      <c r="BH12" s="301"/>
      <c r="BJ12" s="37" t="s">
        <v>164</v>
      </c>
      <c r="BK12" s="293">
        <f>+'Curry Sheet '!G90</f>
        <v>0</v>
      </c>
      <c r="BL12" s="301"/>
      <c r="BN12" s="37" t="s">
        <v>164</v>
      </c>
      <c r="BO12" s="293">
        <f>+'Curry Sheet '!J36</f>
        <v>1.75</v>
      </c>
      <c r="BP12" s="301"/>
      <c r="BR12" s="37" t="s">
        <v>164</v>
      </c>
      <c r="BS12" s="293">
        <f>+'Curry Sheet '!K36</f>
        <v>0</v>
      </c>
      <c r="BT12" s="301"/>
      <c r="BU12" s="152"/>
      <c r="BV12" s="37" t="s">
        <v>164</v>
      </c>
      <c r="BW12" s="293">
        <f>+'Curry Sheet '!H90</f>
        <v>1.4000000000000001</v>
      </c>
      <c r="BX12" s="301"/>
      <c r="BZ12" s="37" t="s">
        <v>164</v>
      </c>
      <c r="CA12" s="293">
        <f>+'Curry Sheet '!I90</f>
        <v>3.6</v>
      </c>
      <c r="CB12" s="301"/>
      <c r="CD12" s="37" t="s">
        <v>164</v>
      </c>
      <c r="CE12" s="293">
        <f>+'Curry Sheet '!J90</f>
        <v>0</v>
      </c>
      <c r="CF12" s="301"/>
      <c r="CK12" s="152"/>
    </row>
    <row r="13" spans="1:100" ht="17.100000000000001" customHeight="1" x14ac:dyDescent="0.25">
      <c r="A13" s="152"/>
      <c r="B13" s="32" t="s">
        <v>27</v>
      </c>
      <c r="C13" s="299">
        <f>+'Curry Sheet '!C27</f>
        <v>0</v>
      </c>
      <c r="D13" s="301"/>
      <c r="F13" s="32" t="s">
        <v>27</v>
      </c>
      <c r="G13" s="293">
        <f>+'Curry Sheet '!D27</f>
        <v>0</v>
      </c>
      <c r="H13" s="301"/>
      <c r="J13" s="32" t="s">
        <v>27</v>
      </c>
      <c r="K13" s="293">
        <f>+'Curry Sheet '!E27</f>
        <v>0</v>
      </c>
      <c r="L13" s="301"/>
      <c r="N13" s="32" t="s">
        <v>27</v>
      </c>
      <c r="O13" s="293">
        <f>+'Curry Sheet '!F27</f>
        <v>0</v>
      </c>
      <c r="P13" s="301"/>
      <c r="R13" s="32" t="s">
        <v>27</v>
      </c>
      <c r="S13" s="293">
        <f>+'Curry Sheet '!G27</f>
        <v>0</v>
      </c>
      <c r="T13" s="301"/>
      <c r="V13" s="32" t="s">
        <v>27</v>
      </c>
      <c r="W13" s="293">
        <f>+'Curry Sheet '!I27</f>
        <v>0</v>
      </c>
      <c r="X13" s="301"/>
      <c r="Y13" s="152"/>
      <c r="Z13" s="32" t="s">
        <v>27</v>
      </c>
      <c r="AA13" s="293">
        <f>+'Curry Sheet '!L27</f>
        <v>0</v>
      </c>
      <c r="AB13" s="301"/>
      <c r="AD13" s="32" t="s">
        <v>27</v>
      </c>
      <c r="AE13" s="293">
        <f>+'Curry Sheet '!N27</f>
        <v>0</v>
      </c>
      <c r="AF13" s="301"/>
      <c r="AH13" s="32" t="s">
        <v>27</v>
      </c>
      <c r="AI13" s="293">
        <f>+'Curry Sheet '!O27</f>
        <v>0</v>
      </c>
      <c r="AJ13" s="301"/>
      <c r="AL13" s="32" t="s">
        <v>27</v>
      </c>
      <c r="AM13" s="293">
        <f>+'Curry Sheet '!P27</f>
        <v>0</v>
      </c>
      <c r="AN13" s="301"/>
      <c r="AP13" s="32" t="s">
        <v>27</v>
      </c>
      <c r="AQ13" s="293">
        <f>+'Curry Sheet '!Q27</f>
        <v>0</v>
      </c>
      <c r="AR13" s="301"/>
      <c r="AT13" s="32" t="s">
        <v>27</v>
      </c>
      <c r="AU13" s="293">
        <f>+'Curry Sheet '!H27</f>
        <v>0</v>
      </c>
      <c r="AV13" s="301"/>
      <c r="AW13" s="152"/>
      <c r="AX13" s="32" t="s">
        <v>27</v>
      </c>
      <c r="AY13" s="293">
        <f>+'Curry Sheet '!C81</f>
        <v>0</v>
      </c>
      <c r="AZ13" s="301"/>
      <c r="BB13" s="32" t="s">
        <v>27</v>
      </c>
      <c r="BC13" s="293">
        <f>+'Curry Sheet '!D81</f>
        <v>0</v>
      </c>
      <c r="BD13" s="301"/>
      <c r="BF13" s="32" t="s">
        <v>27</v>
      </c>
      <c r="BG13" s="293">
        <f>+'Curry Sheet '!E81</f>
        <v>0</v>
      </c>
      <c r="BH13" s="301"/>
      <c r="BJ13" s="32" t="s">
        <v>27</v>
      </c>
      <c r="BK13" s="293">
        <f>+'Curry Sheet '!G81</f>
        <v>0</v>
      </c>
      <c r="BL13" s="301"/>
      <c r="BN13" s="32" t="s">
        <v>27</v>
      </c>
      <c r="BO13" s="293">
        <f>+'Curry Sheet '!J27</f>
        <v>0</v>
      </c>
      <c r="BP13" s="301"/>
      <c r="BR13" s="32" t="s">
        <v>27</v>
      </c>
      <c r="BS13" s="293">
        <f>+'Curry Sheet '!K27</f>
        <v>0</v>
      </c>
      <c r="BT13" s="301"/>
      <c r="BU13" s="152"/>
      <c r="BV13" s="32" t="s">
        <v>27</v>
      </c>
      <c r="BW13" s="293">
        <f>+'Curry Sheet '!H81</f>
        <v>0</v>
      </c>
      <c r="BX13" s="301"/>
      <c r="BZ13" s="32" t="s">
        <v>27</v>
      </c>
      <c r="CA13" s="293">
        <f>+'Curry Sheet '!I81</f>
        <v>0</v>
      </c>
      <c r="CB13" s="301"/>
      <c r="CD13" s="32" t="s">
        <v>27</v>
      </c>
      <c r="CE13" s="293">
        <f>+'Curry Sheet '!J81</f>
        <v>0</v>
      </c>
      <c r="CF13" s="301"/>
      <c r="CK13" s="152"/>
    </row>
    <row r="14" spans="1:100" ht="17.100000000000001" customHeight="1" x14ac:dyDescent="0.25">
      <c r="A14" s="152"/>
      <c r="B14" s="32" t="s">
        <v>291</v>
      </c>
      <c r="C14" s="299">
        <f>+'Curry Sheet '!C8</f>
        <v>1484.375</v>
      </c>
      <c r="D14" s="301"/>
      <c r="F14" s="32" t="s">
        <v>291</v>
      </c>
      <c r="G14" s="293">
        <f>+'Curry Sheet '!D8</f>
        <v>0</v>
      </c>
      <c r="H14" s="301"/>
      <c r="J14" s="32" t="s">
        <v>291</v>
      </c>
      <c r="K14" s="293">
        <f>+'Curry Sheet '!E8</f>
        <v>600</v>
      </c>
      <c r="L14" s="301"/>
      <c r="N14" s="32" t="s">
        <v>291</v>
      </c>
      <c r="O14" s="293">
        <f>+'Curry Sheet '!F8</f>
        <v>0</v>
      </c>
      <c r="P14" s="301"/>
      <c r="R14" s="32" t="s">
        <v>291</v>
      </c>
      <c r="S14" s="293">
        <f>+'Curry Sheet '!G8</f>
        <v>0</v>
      </c>
      <c r="T14" s="301"/>
      <c r="V14" s="32" t="s">
        <v>291</v>
      </c>
      <c r="W14" s="293">
        <f>+'Curry Sheet '!I8</f>
        <v>513.33333333333337</v>
      </c>
      <c r="X14" s="301"/>
      <c r="Y14" s="152"/>
      <c r="Z14" s="32" t="s">
        <v>291</v>
      </c>
      <c r="AA14" s="293">
        <f>+'Curry Sheet '!L8</f>
        <v>0</v>
      </c>
      <c r="AB14" s="301"/>
      <c r="AD14" s="32" t="s">
        <v>291</v>
      </c>
      <c r="AE14" s="293">
        <f>+'Curry Sheet '!N8</f>
        <v>72</v>
      </c>
      <c r="AF14" s="301"/>
      <c r="AH14" s="32" t="s">
        <v>291</v>
      </c>
      <c r="AI14" s="293">
        <f>+'Curry Sheet '!O8</f>
        <v>352.5</v>
      </c>
      <c r="AJ14" s="301"/>
      <c r="AL14" s="32" t="s">
        <v>291</v>
      </c>
      <c r="AM14" s="293">
        <f>+'Curry Sheet '!P8</f>
        <v>0</v>
      </c>
      <c r="AN14" s="301"/>
      <c r="AP14" s="32" t="s">
        <v>291</v>
      </c>
      <c r="AQ14" s="293">
        <f>+'Curry Sheet '!Q8</f>
        <v>0</v>
      </c>
      <c r="AR14" s="301"/>
      <c r="AT14" s="32" t="s">
        <v>291</v>
      </c>
      <c r="AU14" s="293">
        <f>+'Curry Sheet '!H8</f>
        <v>0</v>
      </c>
      <c r="AV14" s="301"/>
      <c r="AW14" s="152"/>
      <c r="AX14" s="32" t="s">
        <v>291</v>
      </c>
      <c r="AY14" s="293">
        <f>+'Curry Sheet '!C62</f>
        <v>0</v>
      </c>
      <c r="AZ14" s="301"/>
      <c r="BB14" s="32" t="s">
        <v>291</v>
      </c>
      <c r="BC14" s="293">
        <f>+'Curry Sheet '!D62</f>
        <v>1200.5999999999999</v>
      </c>
      <c r="BD14" s="301"/>
      <c r="BF14" s="32" t="s">
        <v>291</v>
      </c>
      <c r="BG14" s="293">
        <f>+'Curry Sheet '!E62</f>
        <v>0</v>
      </c>
      <c r="BH14" s="301"/>
      <c r="BJ14" s="32" t="s">
        <v>291</v>
      </c>
      <c r="BK14" s="293">
        <f>+'Curry Sheet '!G62</f>
        <v>0</v>
      </c>
      <c r="BL14" s="301"/>
      <c r="BN14" s="32" t="s">
        <v>291</v>
      </c>
      <c r="BO14" s="293">
        <f>+'Curry Sheet '!J8</f>
        <v>253.75</v>
      </c>
      <c r="BP14" s="301"/>
      <c r="BR14" s="32" t="s">
        <v>291</v>
      </c>
      <c r="BS14" s="293">
        <f>+'Curry Sheet '!K8</f>
        <v>0</v>
      </c>
      <c r="BT14" s="301"/>
      <c r="BU14" s="152"/>
      <c r="BV14" s="32" t="s">
        <v>291</v>
      </c>
      <c r="BW14" s="293">
        <f>+'Curry Sheet '!H62</f>
        <v>105</v>
      </c>
      <c r="BX14" s="301"/>
      <c r="BZ14" s="32" t="s">
        <v>291</v>
      </c>
      <c r="CA14" s="293">
        <f>+'Curry Sheet '!I62</f>
        <v>270</v>
      </c>
      <c r="CB14" s="301"/>
      <c r="CD14" s="32" t="s">
        <v>291</v>
      </c>
      <c r="CE14" s="293">
        <f>+'Curry Sheet '!J62</f>
        <v>0</v>
      </c>
      <c r="CF14" s="301"/>
      <c r="CK14" s="152"/>
    </row>
    <row r="15" spans="1:100" ht="17.100000000000001" customHeight="1" x14ac:dyDescent="0.25">
      <c r="A15" s="152"/>
      <c r="B15" s="32" t="s">
        <v>252</v>
      </c>
      <c r="C15" s="299">
        <f>+'Curry Sheet '!C9</f>
        <v>7.421875</v>
      </c>
      <c r="D15" s="301"/>
      <c r="F15" s="32" t="s">
        <v>252</v>
      </c>
      <c r="G15" s="293">
        <f>+'Curry Sheet '!D9</f>
        <v>0</v>
      </c>
      <c r="H15" s="301"/>
      <c r="J15" s="32" t="s">
        <v>252</v>
      </c>
      <c r="K15" s="293">
        <f>+'Curry Sheet '!E9</f>
        <v>5</v>
      </c>
      <c r="L15" s="301"/>
      <c r="N15" s="32" t="s">
        <v>252</v>
      </c>
      <c r="O15" s="293">
        <f>+'Curry Sheet '!F9</f>
        <v>0</v>
      </c>
      <c r="P15" s="301"/>
      <c r="R15" s="32" t="s">
        <v>252</v>
      </c>
      <c r="S15" s="293">
        <f>+'Curry Sheet '!G9</f>
        <v>0</v>
      </c>
      <c r="T15" s="301"/>
      <c r="V15" s="32" t="s">
        <v>252</v>
      </c>
      <c r="W15" s="293">
        <f>+'Curry Sheet '!I9</f>
        <v>12.833333333333334</v>
      </c>
      <c r="X15" s="301"/>
      <c r="Y15" s="152"/>
      <c r="Z15" s="32" t="s">
        <v>252</v>
      </c>
      <c r="AA15" s="293">
        <f>+'Curry Sheet '!L9</f>
        <v>0</v>
      </c>
      <c r="AB15" s="301"/>
      <c r="AD15" s="32" t="s">
        <v>252</v>
      </c>
      <c r="AE15" s="293">
        <f>+'Curry Sheet '!N9</f>
        <v>6</v>
      </c>
      <c r="AF15" s="301"/>
      <c r="AH15" s="32" t="s">
        <v>252</v>
      </c>
      <c r="AI15" s="293">
        <f>+'Curry Sheet '!O9</f>
        <v>29.375</v>
      </c>
      <c r="AJ15" s="301"/>
      <c r="AL15" s="32" t="s">
        <v>252</v>
      </c>
      <c r="AM15" s="293">
        <f>+'Curry Sheet '!P9</f>
        <v>0</v>
      </c>
      <c r="AN15" s="301"/>
      <c r="AP15" s="32" t="s">
        <v>252</v>
      </c>
      <c r="AQ15" s="293">
        <f>+'Curry Sheet '!Q9</f>
        <v>0</v>
      </c>
      <c r="AR15" s="301"/>
      <c r="AT15" s="32" t="s">
        <v>252</v>
      </c>
      <c r="AU15" s="293">
        <f>+'Curry Sheet '!H9</f>
        <v>0</v>
      </c>
      <c r="AV15" s="301"/>
      <c r="AW15" s="152"/>
      <c r="AX15" s="32" t="s">
        <v>252</v>
      </c>
      <c r="AY15" s="293">
        <f>+'Curry Sheet '!C63</f>
        <v>0</v>
      </c>
      <c r="AZ15" s="301"/>
      <c r="BB15" s="32" t="s">
        <v>252</v>
      </c>
      <c r="BC15" s="293">
        <f>+'Curry Sheet '!D63</f>
        <v>30.6</v>
      </c>
      <c r="BD15" s="301"/>
      <c r="BF15" s="32" t="s">
        <v>252</v>
      </c>
      <c r="BG15" s="293">
        <f>+'Curry Sheet '!E63</f>
        <v>0</v>
      </c>
      <c r="BH15" s="301"/>
      <c r="BJ15" s="32" t="s">
        <v>252</v>
      </c>
      <c r="BK15" s="293">
        <f>+'Curry Sheet '!G63</f>
        <v>0</v>
      </c>
      <c r="BL15" s="301"/>
      <c r="BN15" s="32" t="s">
        <v>252</v>
      </c>
      <c r="BO15" s="293">
        <f>+'Curry Sheet '!J9</f>
        <v>4.375</v>
      </c>
      <c r="BP15" s="301"/>
      <c r="BR15" s="32" t="s">
        <v>252</v>
      </c>
      <c r="BS15" s="293">
        <f>+'Curry Sheet '!K9</f>
        <v>0</v>
      </c>
      <c r="BT15" s="301"/>
      <c r="BU15" s="152"/>
      <c r="BV15" s="32" t="s">
        <v>252</v>
      </c>
      <c r="BW15" s="293">
        <f>+'Curry Sheet '!H63</f>
        <v>3.5</v>
      </c>
      <c r="BX15" s="301"/>
      <c r="BZ15" s="32" t="s">
        <v>252</v>
      </c>
      <c r="CA15" s="293">
        <f>+'Curry Sheet '!I63</f>
        <v>9</v>
      </c>
      <c r="CB15" s="301"/>
      <c r="CD15" s="32" t="s">
        <v>252</v>
      </c>
      <c r="CE15" s="293">
        <f>+'Curry Sheet '!J63</f>
        <v>0</v>
      </c>
      <c r="CF15" s="301"/>
      <c r="CK15" s="152"/>
    </row>
    <row r="16" spans="1:100" ht="17.100000000000001" customHeight="1" x14ac:dyDescent="0.25">
      <c r="A16" s="152"/>
      <c r="B16" s="32" t="s">
        <v>14</v>
      </c>
      <c r="C16" s="299">
        <f>+'Curry Sheet '!C32</f>
        <v>0</v>
      </c>
      <c r="D16" s="301"/>
      <c r="F16" s="32" t="s">
        <v>14</v>
      </c>
      <c r="G16" s="293">
        <f>+'Curry Sheet '!D32</f>
        <v>0</v>
      </c>
      <c r="H16" s="301"/>
      <c r="J16" s="32" t="s">
        <v>14</v>
      </c>
      <c r="K16" s="293">
        <f>+'Curry Sheet '!E32</f>
        <v>0</v>
      </c>
      <c r="L16" s="301"/>
      <c r="N16" s="32" t="s">
        <v>14</v>
      </c>
      <c r="O16" s="293">
        <f>+'Curry Sheet '!F32</f>
        <v>0</v>
      </c>
      <c r="P16" s="301"/>
      <c r="R16" s="32" t="s">
        <v>14</v>
      </c>
      <c r="S16" s="293">
        <f>+'Curry Sheet '!G32</f>
        <v>0</v>
      </c>
      <c r="T16" s="301"/>
      <c r="V16" s="32" t="s">
        <v>14</v>
      </c>
      <c r="W16" s="293">
        <f>+'Curry Sheet '!I32</f>
        <v>821.33333333333337</v>
      </c>
      <c r="X16" s="301"/>
      <c r="Y16" s="152"/>
      <c r="Z16" s="32" t="s">
        <v>14</v>
      </c>
      <c r="AA16" s="293">
        <f>+'Curry Sheet '!L32</f>
        <v>0</v>
      </c>
      <c r="AB16" s="301"/>
      <c r="AD16" s="32" t="s">
        <v>14</v>
      </c>
      <c r="AE16" s="293">
        <f>+'Curry Sheet '!N32</f>
        <v>0</v>
      </c>
      <c r="AF16" s="301"/>
      <c r="AH16" s="32" t="s">
        <v>14</v>
      </c>
      <c r="AI16" s="293">
        <f>+'Curry Sheet '!O32</f>
        <v>0</v>
      </c>
      <c r="AJ16" s="301"/>
      <c r="AL16" s="32" t="s">
        <v>14</v>
      </c>
      <c r="AM16" s="293">
        <f>+'Curry Sheet '!P32</f>
        <v>0</v>
      </c>
      <c r="AN16" s="301"/>
      <c r="AP16" s="32" t="s">
        <v>14</v>
      </c>
      <c r="AQ16" s="293">
        <f>+'Curry Sheet '!Q32</f>
        <v>0</v>
      </c>
      <c r="AR16" s="301"/>
      <c r="AT16" s="32" t="s">
        <v>14</v>
      </c>
      <c r="AU16" s="293">
        <f>+'Curry Sheet '!H32</f>
        <v>0</v>
      </c>
      <c r="AV16" s="301"/>
      <c r="AW16" s="152"/>
      <c r="AX16" s="32" t="s">
        <v>14</v>
      </c>
      <c r="AY16" s="293">
        <f>+'Curry Sheet '!C86</f>
        <v>0</v>
      </c>
      <c r="AZ16" s="301"/>
      <c r="BB16" s="32" t="s">
        <v>14</v>
      </c>
      <c r="BC16" s="293">
        <f>+'Curry Sheet '!D86</f>
        <v>2399.4</v>
      </c>
      <c r="BD16" s="301"/>
      <c r="BF16" s="32" t="s">
        <v>14</v>
      </c>
      <c r="BG16" s="293">
        <f>+'Curry Sheet '!E86</f>
        <v>0</v>
      </c>
      <c r="BH16" s="301"/>
      <c r="BJ16" s="32" t="s">
        <v>14</v>
      </c>
      <c r="BK16" s="293">
        <f>+'Curry Sheet '!G86</f>
        <v>0</v>
      </c>
      <c r="BL16" s="301"/>
      <c r="BN16" s="32" t="s">
        <v>14</v>
      </c>
      <c r="BO16" s="293">
        <f>+'Curry Sheet '!J32</f>
        <v>140</v>
      </c>
      <c r="BP16" s="301"/>
      <c r="BR16" s="32" t="s">
        <v>14</v>
      </c>
      <c r="BS16" s="293">
        <f>+'Curry Sheet '!K32</f>
        <v>0</v>
      </c>
      <c r="BT16" s="301"/>
      <c r="BU16" s="152"/>
      <c r="BV16" s="32" t="s">
        <v>14</v>
      </c>
      <c r="BW16" s="293">
        <f>+'Curry Sheet '!H86</f>
        <v>56</v>
      </c>
      <c r="BX16" s="301"/>
      <c r="BZ16" s="32" t="s">
        <v>14</v>
      </c>
      <c r="CA16" s="293">
        <f>+'Curry Sheet '!I86</f>
        <v>216</v>
      </c>
      <c r="CB16" s="301"/>
      <c r="CD16" s="32" t="s">
        <v>14</v>
      </c>
      <c r="CE16" s="293">
        <f>+'Curry Sheet '!J86</f>
        <v>0</v>
      </c>
      <c r="CF16" s="301"/>
      <c r="CK16" s="152"/>
    </row>
    <row r="17" spans="1:89" ht="17.100000000000001" customHeight="1" x14ac:dyDescent="0.25">
      <c r="A17" s="152"/>
      <c r="B17" s="32" t="s">
        <v>178</v>
      </c>
      <c r="C17" s="299">
        <f>+'Curry Sheet '!C31</f>
        <v>0</v>
      </c>
      <c r="D17" s="301"/>
      <c r="F17" s="32" t="s">
        <v>178</v>
      </c>
      <c r="G17" s="293">
        <f>+'Curry Sheet '!D31</f>
        <v>0</v>
      </c>
      <c r="H17" s="301"/>
      <c r="J17" s="32" t="s">
        <v>178</v>
      </c>
      <c r="K17" s="293">
        <f>+'Curry Sheet '!E31</f>
        <v>0</v>
      </c>
      <c r="L17" s="301"/>
      <c r="N17" s="32" t="s">
        <v>178</v>
      </c>
      <c r="O17" s="293">
        <f>+'Curry Sheet '!F31</f>
        <v>0</v>
      </c>
      <c r="P17" s="301"/>
      <c r="R17" s="32" t="s">
        <v>178</v>
      </c>
      <c r="S17" s="293">
        <f>+'Curry Sheet '!G31</f>
        <v>0</v>
      </c>
      <c r="T17" s="301"/>
      <c r="V17" s="32" t="s">
        <v>178</v>
      </c>
      <c r="W17" s="293">
        <f>+'Curry Sheet '!I31</f>
        <v>0</v>
      </c>
      <c r="X17" s="301"/>
      <c r="Y17" s="152"/>
      <c r="Z17" s="32" t="s">
        <v>178</v>
      </c>
      <c r="AA17" s="293">
        <f>+'Curry Sheet '!L31</f>
        <v>0</v>
      </c>
      <c r="AB17" s="301"/>
      <c r="AD17" s="32" t="s">
        <v>178</v>
      </c>
      <c r="AE17" s="293">
        <f>+'Curry Sheet '!N31</f>
        <v>0</v>
      </c>
      <c r="AF17" s="301"/>
      <c r="AH17" s="32" t="s">
        <v>178</v>
      </c>
      <c r="AI17" s="293">
        <f>+'Curry Sheet '!O31</f>
        <v>0</v>
      </c>
      <c r="AJ17" s="301"/>
      <c r="AL17" s="32" t="s">
        <v>178</v>
      </c>
      <c r="AM17" s="293">
        <f>+'Curry Sheet '!P31</f>
        <v>0</v>
      </c>
      <c r="AN17" s="301"/>
      <c r="AP17" s="32" t="s">
        <v>178</v>
      </c>
      <c r="AQ17" s="293">
        <f>+'Curry Sheet '!Q31</f>
        <v>0</v>
      </c>
      <c r="AR17" s="301"/>
      <c r="AT17" s="32" t="s">
        <v>178</v>
      </c>
      <c r="AU17" s="293">
        <f>+'Curry Sheet '!H31</f>
        <v>0</v>
      </c>
      <c r="AV17" s="301"/>
      <c r="AW17" s="152"/>
      <c r="AX17" s="32" t="s">
        <v>178</v>
      </c>
      <c r="AY17" s="293">
        <f>+'Curry Sheet '!C85</f>
        <v>0</v>
      </c>
      <c r="AZ17" s="301"/>
      <c r="BB17" s="32" t="s">
        <v>178</v>
      </c>
      <c r="BC17" s="293">
        <f>+'Curry Sheet '!D85</f>
        <v>0</v>
      </c>
      <c r="BD17" s="301"/>
      <c r="BF17" s="32" t="s">
        <v>178</v>
      </c>
      <c r="BG17" s="293">
        <f>+'Curry Sheet '!E85</f>
        <v>0</v>
      </c>
      <c r="BH17" s="301"/>
      <c r="BJ17" s="32" t="s">
        <v>178</v>
      </c>
      <c r="BK17" s="293">
        <f>+'Curry Sheet '!G85</f>
        <v>0</v>
      </c>
      <c r="BL17" s="301"/>
      <c r="BN17" s="32" t="s">
        <v>178</v>
      </c>
      <c r="BO17" s="293">
        <f>+'Curry Sheet '!J31</f>
        <v>70</v>
      </c>
      <c r="BP17" s="301"/>
      <c r="BR17" s="32" t="s">
        <v>178</v>
      </c>
      <c r="BS17" s="293">
        <f>+'Curry Sheet '!K31</f>
        <v>0</v>
      </c>
      <c r="BT17" s="301"/>
      <c r="BU17" s="152"/>
      <c r="BV17" s="32" t="s">
        <v>178</v>
      </c>
      <c r="BW17" s="293">
        <f>+'Curry Sheet '!H85</f>
        <v>112</v>
      </c>
      <c r="BX17" s="301"/>
      <c r="BZ17" s="32" t="s">
        <v>178</v>
      </c>
      <c r="CA17" s="293">
        <f>+'Curry Sheet '!I85</f>
        <v>432</v>
      </c>
      <c r="CB17" s="301"/>
      <c r="CD17" s="32" t="s">
        <v>178</v>
      </c>
      <c r="CE17" s="293">
        <f>+'Curry Sheet '!J85</f>
        <v>0</v>
      </c>
      <c r="CF17" s="301"/>
      <c r="CK17" s="152"/>
    </row>
    <row r="18" spans="1:89" ht="17.100000000000001" customHeight="1" x14ac:dyDescent="0.25">
      <c r="A18" s="152"/>
      <c r="B18" s="32" t="s">
        <v>251</v>
      </c>
      <c r="C18" s="299">
        <f>+'Curry Sheet '!C35</f>
        <v>0</v>
      </c>
      <c r="D18" s="301"/>
      <c r="F18" s="32" t="s">
        <v>251</v>
      </c>
      <c r="G18" s="293">
        <f>+'Curry Sheet '!D35</f>
        <v>0</v>
      </c>
      <c r="H18" s="301"/>
      <c r="J18" s="32" t="s">
        <v>251</v>
      </c>
      <c r="K18" s="293">
        <f>+'Curry Sheet '!E35</f>
        <v>0</v>
      </c>
      <c r="L18" s="301"/>
      <c r="N18" s="32" t="s">
        <v>251</v>
      </c>
      <c r="O18" s="293">
        <f>+'Curry Sheet '!F35</f>
        <v>0</v>
      </c>
      <c r="P18" s="301"/>
      <c r="R18" s="32" t="s">
        <v>251</v>
      </c>
      <c r="S18" s="293">
        <f>+'Curry Sheet '!G35</f>
        <v>0</v>
      </c>
      <c r="T18" s="301"/>
      <c r="V18" s="32" t="s">
        <v>251</v>
      </c>
      <c r="W18" s="293">
        <f>+'Curry Sheet '!I35</f>
        <v>0</v>
      </c>
      <c r="X18" s="301"/>
      <c r="Y18" s="152"/>
      <c r="Z18" s="32" t="s">
        <v>251</v>
      </c>
      <c r="AA18" s="293">
        <f>+'Curry Sheet '!L35</f>
        <v>0</v>
      </c>
      <c r="AB18" s="301"/>
      <c r="AD18" s="32" t="s">
        <v>251</v>
      </c>
      <c r="AE18" s="293">
        <f>+'Curry Sheet '!N35</f>
        <v>0</v>
      </c>
      <c r="AF18" s="301"/>
      <c r="AH18" s="32" t="s">
        <v>251</v>
      </c>
      <c r="AI18" s="293">
        <f>+'Curry Sheet '!O35</f>
        <v>0</v>
      </c>
      <c r="AJ18" s="301"/>
      <c r="AL18" s="32" t="s">
        <v>251</v>
      </c>
      <c r="AM18" s="293">
        <f>+'Curry Sheet '!P35</f>
        <v>0</v>
      </c>
      <c r="AN18" s="301"/>
      <c r="AP18" s="32" t="s">
        <v>251</v>
      </c>
      <c r="AQ18" s="293">
        <f>+'Curry Sheet '!Q35</f>
        <v>0</v>
      </c>
      <c r="AR18" s="301"/>
      <c r="AT18" s="32" t="s">
        <v>251</v>
      </c>
      <c r="AU18" s="293">
        <f>+'Curry Sheet '!H35</f>
        <v>0</v>
      </c>
      <c r="AV18" s="301"/>
      <c r="AW18" s="152"/>
      <c r="AX18" s="32" t="s">
        <v>251</v>
      </c>
      <c r="AY18" s="293">
        <f>+'Curry Sheet '!C89</f>
        <v>0</v>
      </c>
      <c r="AZ18" s="301"/>
      <c r="BB18" s="32" t="s">
        <v>251</v>
      </c>
      <c r="BC18" s="293">
        <f>+'Curry Sheet '!D89</f>
        <v>0</v>
      </c>
      <c r="BD18" s="301"/>
      <c r="BF18" s="32" t="s">
        <v>251</v>
      </c>
      <c r="BG18" s="293">
        <f>+'Curry Sheet '!E89</f>
        <v>0</v>
      </c>
      <c r="BH18" s="301"/>
      <c r="BJ18" s="32" t="s">
        <v>251</v>
      </c>
      <c r="BK18" s="293">
        <f>+'Curry Sheet '!G89</f>
        <v>0</v>
      </c>
      <c r="BL18" s="301"/>
      <c r="BN18" s="32" t="s">
        <v>251</v>
      </c>
      <c r="BO18" s="293">
        <f>+'Curry Sheet '!J35</f>
        <v>0</v>
      </c>
      <c r="BP18" s="301"/>
      <c r="BR18" s="32" t="s">
        <v>251</v>
      </c>
      <c r="BS18" s="293">
        <f>+'Curry Sheet '!K35</f>
        <v>0</v>
      </c>
      <c r="BT18" s="301"/>
      <c r="BU18" s="152"/>
      <c r="BV18" s="32" t="s">
        <v>251</v>
      </c>
      <c r="BW18" s="293">
        <f>+'Curry Sheet '!H89</f>
        <v>0</v>
      </c>
      <c r="BX18" s="301"/>
      <c r="BZ18" s="32" t="s">
        <v>251</v>
      </c>
      <c r="CA18" s="293">
        <f>+'Curry Sheet '!I89</f>
        <v>0</v>
      </c>
      <c r="CB18" s="301"/>
      <c r="CD18" s="32" t="s">
        <v>251</v>
      </c>
      <c r="CE18" s="293">
        <f>+'Curry Sheet '!J89</f>
        <v>0</v>
      </c>
      <c r="CF18" s="301"/>
      <c r="CK18" s="152"/>
    </row>
    <row r="19" spans="1:89" ht="17.100000000000001" customHeight="1" x14ac:dyDescent="0.25">
      <c r="A19" s="152"/>
      <c r="B19" s="32" t="s">
        <v>67</v>
      </c>
      <c r="C19" s="299">
        <f>+'Curry Sheet '!C33</f>
        <v>0</v>
      </c>
      <c r="D19" s="301"/>
      <c r="F19" s="32" t="s">
        <v>67</v>
      </c>
      <c r="G19" s="293">
        <f>+'Curry Sheet '!D33</f>
        <v>0</v>
      </c>
      <c r="H19" s="301"/>
      <c r="J19" s="32" t="s">
        <v>67</v>
      </c>
      <c r="K19" s="293">
        <f>+'Curry Sheet '!E33</f>
        <v>0</v>
      </c>
      <c r="L19" s="301"/>
      <c r="N19" s="32" t="s">
        <v>67</v>
      </c>
      <c r="O19" s="293">
        <f>+'Curry Sheet '!F33</f>
        <v>0</v>
      </c>
      <c r="P19" s="301"/>
      <c r="R19" s="32" t="s">
        <v>67</v>
      </c>
      <c r="S19" s="293">
        <f>+'Curry Sheet '!G33</f>
        <v>0</v>
      </c>
      <c r="T19" s="301"/>
      <c r="V19" s="32" t="s">
        <v>67</v>
      </c>
      <c r="W19" s="293">
        <f>+'Curry Sheet '!I33</f>
        <v>0</v>
      </c>
      <c r="X19" s="301"/>
      <c r="Y19" s="152"/>
      <c r="Z19" s="32" t="s">
        <v>67</v>
      </c>
      <c r="AA19" s="293">
        <f>+'Curry Sheet '!L33</f>
        <v>0</v>
      </c>
      <c r="AB19" s="301"/>
      <c r="AD19" s="32" t="s">
        <v>67</v>
      </c>
      <c r="AE19" s="293">
        <f>+'Curry Sheet '!N33</f>
        <v>0</v>
      </c>
      <c r="AF19" s="301"/>
      <c r="AH19" s="32" t="s">
        <v>67</v>
      </c>
      <c r="AI19" s="293">
        <f>+'Curry Sheet '!O33</f>
        <v>0</v>
      </c>
      <c r="AJ19" s="301"/>
      <c r="AL19" s="32" t="s">
        <v>67</v>
      </c>
      <c r="AM19" s="293">
        <f>+'Curry Sheet '!P33</f>
        <v>0</v>
      </c>
      <c r="AN19" s="301"/>
      <c r="AP19" s="32" t="s">
        <v>67</v>
      </c>
      <c r="AQ19" s="293">
        <f>+'Curry Sheet '!Q33</f>
        <v>0</v>
      </c>
      <c r="AR19" s="301"/>
      <c r="AT19" s="32" t="s">
        <v>67</v>
      </c>
      <c r="AU19" s="293">
        <f>+'Curry Sheet '!H33</f>
        <v>0</v>
      </c>
      <c r="AV19" s="301"/>
      <c r="AW19" s="152"/>
      <c r="AX19" s="32" t="s">
        <v>67</v>
      </c>
      <c r="AY19" s="293">
        <f>+'Curry Sheet '!C87</f>
        <v>0</v>
      </c>
      <c r="AZ19" s="301"/>
      <c r="BB19" s="32" t="s">
        <v>67</v>
      </c>
      <c r="BC19" s="293">
        <f>+'Curry Sheet '!D87</f>
        <v>1200.5999999999999</v>
      </c>
      <c r="BD19" s="301"/>
      <c r="BF19" s="32" t="s">
        <v>67</v>
      </c>
      <c r="BG19" s="293">
        <f>+'Curry Sheet '!E87</f>
        <v>0</v>
      </c>
      <c r="BH19" s="301"/>
      <c r="BJ19" s="32" t="s">
        <v>67</v>
      </c>
      <c r="BK19" s="293">
        <f>+'Curry Sheet '!G87</f>
        <v>0</v>
      </c>
      <c r="BL19" s="301"/>
      <c r="BN19" s="32" t="s">
        <v>67</v>
      </c>
      <c r="BO19" s="293">
        <f>+'Curry Sheet '!J33</f>
        <v>140</v>
      </c>
      <c r="BP19" s="301"/>
      <c r="BR19" s="32" t="s">
        <v>67</v>
      </c>
      <c r="BS19" s="293">
        <f>+'Curry Sheet '!K33</f>
        <v>0</v>
      </c>
      <c r="BT19" s="301"/>
      <c r="BU19" s="152"/>
      <c r="BV19" s="32" t="s">
        <v>67</v>
      </c>
      <c r="BW19" s="293">
        <f>+'Curry Sheet '!H87</f>
        <v>0</v>
      </c>
      <c r="BX19" s="301"/>
      <c r="BZ19" s="32" t="s">
        <v>67</v>
      </c>
      <c r="CA19" s="293">
        <f>+'Curry Sheet '!I87</f>
        <v>0</v>
      </c>
      <c r="CB19" s="301"/>
      <c r="CD19" s="32" t="s">
        <v>67</v>
      </c>
      <c r="CE19" s="293">
        <f>+'Curry Sheet '!J87</f>
        <v>0</v>
      </c>
      <c r="CF19" s="301"/>
      <c r="CK19" s="152"/>
    </row>
    <row r="20" spans="1:89" ht="17.100000000000001" customHeight="1" x14ac:dyDescent="0.25">
      <c r="A20" s="152"/>
      <c r="B20" s="32" t="s">
        <v>68</v>
      </c>
      <c r="C20" s="299">
        <f>+'Curry Sheet '!C34</f>
        <v>0</v>
      </c>
      <c r="D20" s="301"/>
      <c r="F20" s="32" t="s">
        <v>68</v>
      </c>
      <c r="G20" s="293">
        <f>+'Curry Sheet '!D34</f>
        <v>0</v>
      </c>
      <c r="H20" s="301"/>
      <c r="J20" s="32" t="s">
        <v>68</v>
      </c>
      <c r="K20" s="293">
        <f>+'Curry Sheet '!E34</f>
        <v>0</v>
      </c>
      <c r="L20" s="301"/>
      <c r="N20" s="32" t="s">
        <v>68</v>
      </c>
      <c r="O20" s="293">
        <f>+'Curry Sheet '!F34</f>
        <v>0</v>
      </c>
      <c r="P20" s="301"/>
      <c r="R20" s="32" t="s">
        <v>68</v>
      </c>
      <c r="S20" s="293">
        <f>+'Curry Sheet '!G34</f>
        <v>0</v>
      </c>
      <c r="T20" s="301"/>
      <c r="V20" s="32" t="s">
        <v>68</v>
      </c>
      <c r="W20" s="293">
        <f>+'Curry Sheet '!I34</f>
        <v>0</v>
      </c>
      <c r="X20" s="301"/>
      <c r="Y20" s="152"/>
      <c r="Z20" s="32" t="s">
        <v>68</v>
      </c>
      <c r="AA20" s="293">
        <f>+'Curry Sheet '!L34</f>
        <v>0</v>
      </c>
      <c r="AB20" s="301"/>
      <c r="AD20" s="32" t="s">
        <v>68</v>
      </c>
      <c r="AE20" s="293">
        <f>+'Curry Sheet '!N34</f>
        <v>0</v>
      </c>
      <c r="AF20" s="301"/>
      <c r="AH20" s="32" t="s">
        <v>68</v>
      </c>
      <c r="AI20" s="293">
        <f>+'Curry Sheet '!O34</f>
        <v>0</v>
      </c>
      <c r="AJ20" s="301"/>
      <c r="AL20" s="32" t="s">
        <v>68</v>
      </c>
      <c r="AM20" s="293">
        <f>+'Curry Sheet '!P34</f>
        <v>0</v>
      </c>
      <c r="AN20" s="301"/>
      <c r="AP20" s="32" t="s">
        <v>68</v>
      </c>
      <c r="AQ20" s="293">
        <f>+'Curry Sheet '!Q34</f>
        <v>0</v>
      </c>
      <c r="AR20" s="301"/>
      <c r="AT20" s="32" t="s">
        <v>68</v>
      </c>
      <c r="AU20" s="293">
        <f>+'Curry Sheet '!H34</f>
        <v>0</v>
      </c>
      <c r="AV20" s="301"/>
      <c r="AW20" s="152"/>
      <c r="AX20" s="32" t="s">
        <v>68</v>
      </c>
      <c r="AY20" s="293">
        <f>+'Curry Sheet '!C88</f>
        <v>0</v>
      </c>
      <c r="AZ20" s="301"/>
      <c r="BB20" s="32" t="s">
        <v>68</v>
      </c>
      <c r="BC20" s="293">
        <f>+'Curry Sheet '!D88</f>
        <v>0</v>
      </c>
      <c r="BD20" s="301"/>
      <c r="BF20" s="32" t="s">
        <v>68</v>
      </c>
      <c r="BG20" s="293">
        <f>+'Curry Sheet '!E88</f>
        <v>0</v>
      </c>
      <c r="BH20" s="301"/>
      <c r="BJ20" s="32" t="s">
        <v>68</v>
      </c>
      <c r="BK20" s="293">
        <f>+'Curry Sheet '!G88</f>
        <v>0</v>
      </c>
      <c r="BL20" s="301"/>
      <c r="BN20" s="32" t="s">
        <v>68</v>
      </c>
      <c r="BO20" s="293">
        <f>+'Curry Sheet '!J34</f>
        <v>140</v>
      </c>
      <c r="BP20" s="301"/>
      <c r="BR20" s="32" t="s">
        <v>68</v>
      </c>
      <c r="BS20" s="293">
        <f>+'Curry Sheet '!K34</f>
        <v>0</v>
      </c>
      <c r="BT20" s="301"/>
      <c r="BU20" s="152"/>
      <c r="BV20" s="32" t="s">
        <v>68</v>
      </c>
      <c r="BW20" s="293">
        <f>+'Curry Sheet '!H88</f>
        <v>0</v>
      </c>
      <c r="BX20" s="301"/>
      <c r="BZ20" s="32" t="s">
        <v>68</v>
      </c>
      <c r="CA20" s="293">
        <f>+'Curry Sheet '!I88</f>
        <v>0</v>
      </c>
      <c r="CB20" s="301"/>
      <c r="CD20" s="32" t="s">
        <v>68</v>
      </c>
      <c r="CE20" s="293">
        <f>+'Curry Sheet '!J88</f>
        <v>0</v>
      </c>
      <c r="CF20" s="301"/>
      <c r="CK20" s="152"/>
    </row>
    <row r="21" spans="1:89" ht="17.100000000000001" customHeight="1" x14ac:dyDescent="0.25">
      <c r="A21" s="152"/>
      <c r="B21" s="32" t="s">
        <v>49</v>
      </c>
      <c r="C21" s="299">
        <f>+'Curry Sheet '!C45</f>
        <v>0</v>
      </c>
      <c r="D21" s="301"/>
      <c r="F21" s="32" t="s">
        <v>49</v>
      </c>
      <c r="G21" s="293">
        <f>+'Curry Sheet '!D45</f>
        <v>0</v>
      </c>
      <c r="H21" s="301"/>
      <c r="J21" s="32" t="s">
        <v>49</v>
      </c>
      <c r="K21" s="293">
        <f>+'Curry Sheet '!E45</f>
        <v>0</v>
      </c>
      <c r="L21" s="301"/>
      <c r="N21" s="32" t="s">
        <v>49</v>
      </c>
      <c r="O21" s="293">
        <f>+'Curry Sheet '!F45</f>
        <v>0</v>
      </c>
      <c r="P21" s="301"/>
      <c r="R21" s="32" t="s">
        <v>49</v>
      </c>
      <c r="S21" s="293">
        <f>+'Curry Sheet '!G45</f>
        <v>0</v>
      </c>
      <c r="T21" s="301"/>
      <c r="V21" s="32" t="s">
        <v>49</v>
      </c>
      <c r="W21" s="293">
        <f>+'Curry Sheet '!I45</f>
        <v>0</v>
      </c>
      <c r="X21" s="301"/>
      <c r="Y21" s="152"/>
      <c r="Z21" s="32" t="s">
        <v>49</v>
      </c>
      <c r="AA21" s="293">
        <f>+'Curry Sheet '!L45</f>
        <v>0</v>
      </c>
      <c r="AB21" s="301"/>
      <c r="AD21" s="32" t="s">
        <v>49</v>
      </c>
      <c r="AE21" s="293">
        <f>+'Curry Sheet '!N45</f>
        <v>0</v>
      </c>
      <c r="AF21" s="301"/>
      <c r="AH21" s="32" t="s">
        <v>49</v>
      </c>
      <c r="AI21" s="293">
        <f>+'Curry Sheet '!O45</f>
        <v>0</v>
      </c>
      <c r="AJ21" s="301"/>
      <c r="AL21" s="32" t="s">
        <v>49</v>
      </c>
      <c r="AM21" s="293">
        <f>+'Curry Sheet '!P45</f>
        <v>0</v>
      </c>
      <c r="AN21" s="301"/>
      <c r="AP21" s="32" t="s">
        <v>49</v>
      </c>
      <c r="AQ21" s="293">
        <f>+'Curry Sheet '!Q45</f>
        <v>0</v>
      </c>
      <c r="AR21" s="301"/>
      <c r="AT21" s="32" t="s">
        <v>49</v>
      </c>
      <c r="AU21" s="293">
        <f>+'Curry Sheet '!H45</f>
        <v>0</v>
      </c>
      <c r="AV21" s="301"/>
      <c r="AW21" s="152"/>
      <c r="AX21" s="32" t="s">
        <v>49</v>
      </c>
      <c r="AY21" s="293">
        <f>+'Curry Sheet '!C99</f>
        <v>0</v>
      </c>
      <c r="AZ21" s="301"/>
      <c r="BB21" s="32" t="s">
        <v>49</v>
      </c>
      <c r="BC21" s="293">
        <f>+'Curry Sheet '!D99</f>
        <v>0</v>
      </c>
      <c r="BD21" s="301"/>
      <c r="BF21" s="32" t="s">
        <v>49</v>
      </c>
      <c r="BG21" s="293">
        <f>+'Curry Sheet '!E99</f>
        <v>0</v>
      </c>
      <c r="BH21" s="301"/>
      <c r="BJ21" s="32" t="s">
        <v>49</v>
      </c>
      <c r="BK21" s="293">
        <f>+'Curry Sheet '!G99</f>
        <v>0</v>
      </c>
      <c r="BL21" s="301"/>
      <c r="BN21" s="32" t="s">
        <v>49</v>
      </c>
      <c r="BO21" s="293">
        <f>+'Curry Sheet '!J45</f>
        <v>0</v>
      </c>
      <c r="BP21" s="301"/>
      <c r="BR21" s="32" t="s">
        <v>49</v>
      </c>
      <c r="BS21" s="293">
        <f>+'Curry Sheet '!K45</f>
        <v>0</v>
      </c>
      <c r="BT21" s="301"/>
      <c r="BU21" s="152"/>
      <c r="BV21" s="32" t="s">
        <v>49</v>
      </c>
      <c r="BW21" s="293">
        <f>+'Curry Sheet '!H99</f>
        <v>0</v>
      </c>
      <c r="BX21" s="301"/>
      <c r="BZ21" s="32" t="s">
        <v>49</v>
      </c>
      <c r="CA21" s="293">
        <f>+'Curry Sheet '!I99</f>
        <v>0</v>
      </c>
      <c r="CB21" s="301"/>
      <c r="CD21" s="32" t="s">
        <v>49</v>
      </c>
      <c r="CE21" s="293">
        <f>+'Curry Sheet '!J99</f>
        <v>0</v>
      </c>
      <c r="CF21" s="301"/>
      <c r="CK21" s="152"/>
    </row>
    <row r="22" spans="1:89" ht="17.100000000000001" customHeight="1" x14ac:dyDescent="0.25">
      <c r="A22" s="152"/>
      <c r="B22" s="32" t="s">
        <v>155</v>
      </c>
      <c r="C22" s="299">
        <f>+'Curry Sheet '!C38</f>
        <v>0</v>
      </c>
      <c r="D22" s="301"/>
      <c r="F22" s="32" t="s">
        <v>155</v>
      </c>
      <c r="G22" s="293">
        <f>+'Curry Sheet '!D38</f>
        <v>0</v>
      </c>
      <c r="H22" s="301"/>
      <c r="J22" s="32" t="s">
        <v>155</v>
      </c>
      <c r="K22" s="293">
        <f>+'Curry Sheet '!E38</f>
        <v>0</v>
      </c>
      <c r="L22" s="301"/>
      <c r="N22" s="32" t="s">
        <v>155</v>
      </c>
      <c r="O22" s="293">
        <f>+'Curry Sheet '!F38</f>
        <v>0</v>
      </c>
      <c r="P22" s="301"/>
      <c r="R22" s="32" t="s">
        <v>155</v>
      </c>
      <c r="S22" s="293">
        <f>+'Curry Sheet '!G38</f>
        <v>0</v>
      </c>
      <c r="T22" s="301"/>
      <c r="V22" s="32" t="s">
        <v>155</v>
      </c>
      <c r="W22" s="293">
        <f>+'Curry Sheet '!I38</f>
        <v>0</v>
      </c>
      <c r="X22" s="301"/>
      <c r="Y22" s="152"/>
      <c r="Z22" s="32" t="s">
        <v>155</v>
      </c>
      <c r="AA22" s="293">
        <f>+'Curry Sheet '!L38</f>
        <v>0</v>
      </c>
      <c r="AB22" s="301"/>
      <c r="AD22" s="32" t="s">
        <v>155</v>
      </c>
      <c r="AE22" s="293">
        <f>+'Curry Sheet '!N38</f>
        <v>48</v>
      </c>
      <c r="AF22" s="301"/>
      <c r="AH22" s="32" t="s">
        <v>155</v>
      </c>
      <c r="AI22" s="293">
        <f>+'Curry Sheet '!O38</f>
        <v>235</v>
      </c>
      <c r="AJ22" s="301"/>
      <c r="AL22" s="32" t="s">
        <v>155</v>
      </c>
      <c r="AM22" s="293">
        <f>+'Curry Sheet '!P38</f>
        <v>0</v>
      </c>
      <c r="AN22" s="301"/>
      <c r="AP22" s="32" t="s">
        <v>155</v>
      </c>
      <c r="AQ22" s="293">
        <f>+'Curry Sheet '!Q38</f>
        <v>0</v>
      </c>
      <c r="AR22" s="301"/>
      <c r="AT22" s="32" t="s">
        <v>155</v>
      </c>
      <c r="AU22" s="293">
        <f>+'Curry Sheet '!H38</f>
        <v>0</v>
      </c>
      <c r="AV22" s="301"/>
      <c r="AW22" s="152"/>
      <c r="AX22" s="32" t="s">
        <v>155</v>
      </c>
      <c r="AY22" s="293">
        <f>+'Curry Sheet '!C92</f>
        <v>0</v>
      </c>
      <c r="AZ22" s="301"/>
      <c r="BB22" s="32" t="s">
        <v>155</v>
      </c>
      <c r="BC22" s="293">
        <f>+'Curry Sheet '!D92</f>
        <v>0</v>
      </c>
      <c r="BD22" s="301"/>
      <c r="BF22" s="32" t="s">
        <v>155</v>
      </c>
      <c r="BG22" s="293">
        <f>+'Curry Sheet '!E92</f>
        <v>0</v>
      </c>
      <c r="BH22" s="301"/>
      <c r="BJ22" s="32" t="s">
        <v>155</v>
      </c>
      <c r="BK22" s="293">
        <f>+'Curry Sheet '!G92</f>
        <v>0</v>
      </c>
      <c r="BL22" s="301"/>
      <c r="BN22" s="32" t="s">
        <v>155</v>
      </c>
      <c r="BO22" s="293">
        <f>+'Curry Sheet '!J38</f>
        <v>0</v>
      </c>
      <c r="BP22" s="301"/>
      <c r="BR22" s="32" t="s">
        <v>155</v>
      </c>
      <c r="BS22" s="293">
        <f>+'Curry Sheet '!K38</f>
        <v>0</v>
      </c>
      <c r="BT22" s="301"/>
      <c r="BU22" s="152"/>
      <c r="BV22" s="32" t="s">
        <v>155</v>
      </c>
      <c r="BW22" s="293">
        <f>+'Curry Sheet '!H92</f>
        <v>0</v>
      </c>
      <c r="BX22" s="301"/>
      <c r="BZ22" s="32" t="s">
        <v>155</v>
      </c>
      <c r="CA22" s="293">
        <f>+'Curry Sheet '!I92</f>
        <v>0</v>
      </c>
      <c r="CB22" s="301"/>
      <c r="CD22" s="32" t="s">
        <v>155</v>
      </c>
      <c r="CE22" s="293">
        <f>+'Curry Sheet '!J92</f>
        <v>0</v>
      </c>
      <c r="CF22" s="301"/>
      <c r="CK22" s="152"/>
    </row>
    <row r="23" spans="1:89" ht="17.100000000000001" customHeight="1" x14ac:dyDescent="0.25">
      <c r="A23" s="152"/>
      <c r="B23" s="37" t="s">
        <v>292</v>
      </c>
      <c r="C23" s="299">
        <f>+'Curry Sheet '!C17</f>
        <v>0</v>
      </c>
      <c r="D23" s="301"/>
      <c r="F23" s="37" t="s">
        <v>292</v>
      </c>
      <c r="G23" s="293">
        <f>+'Curry Sheet '!D17</f>
        <v>0</v>
      </c>
      <c r="H23" s="301"/>
      <c r="J23" s="37" t="s">
        <v>292</v>
      </c>
      <c r="K23" s="293">
        <f>+'Curry Sheet '!E17</f>
        <v>0</v>
      </c>
      <c r="L23" s="301"/>
      <c r="N23" s="37" t="s">
        <v>292</v>
      </c>
      <c r="O23" s="293">
        <f>+'Curry Sheet '!F17</f>
        <v>0</v>
      </c>
      <c r="P23" s="301"/>
      <c r="R23" s="37" t="s">
        <v>292</v>
      </c>
      <c r="S23" s="293">
        <f>+'Curry Sheet '!G17</f>
        <v>0</v>
      </c>
      <c r="T23" s="301"/>
      <c r="V23" s="37" t="s">
        <v>292</v>
      </c>
      <c r="W23" s="293">
        <f>+'Curry Sheet '!I17</f>
        <v>0</v>
      </c>
      <c r="X23" s="301"/>
      <c r="Y23" s="152"/>
      <c r="Z23" s="37" t="s">
        <v>292</v>
      </c>
      <c r="AA23" s="293">
        <f>+'Curry Sheet '!L17</f>
        <v>0</v>
      </c>
      <c r="AB23" s="301"/>
      <c r="AD23" s="37" t="s">
        <v>292</v>
      </c>
      <c r="AE23" s="293">
        <f>+'Curry Sheet '!N17</f>
        <v>0</v>
      </c>
      <c r="AF23" s="301"/>
      <c r="AH23" s="37" t="s">
        <v>292</v>
      </c>
      <c r="AI23" s="293">
        <f>+'Curry Sheet '!O17</f>
        <v>0</v>
      </c>
      <c r="AJ23" s="301"/>
      <c r="AL23" s="37" t="s">
        <v>292</v>
      </c>
      <c r="AM23" s="293">
        <f>+'Curry Sheet '!P17</f>
        <v>0</v>
      </c>
      <c r="AN23" s="301"/>
      <c r="AP23" s="37" t="s">
        <v>292</v>
      </c>
      <c r="AQ23" s="293">
        <f>+'Curry Sheet '!Q17</f>
        <v>0</v>
      </c>
      <c r="AR23" s="301"/>
      <c r="AT23" s="37" t="s">
        <v>292</v>
      </c>
      <c r="AU23" s="293">
        <f>+'Curry Sheet '!H17</f>
        <v>0</v>
      </c>
      <c r="AV23" s="301"/>
      <c r="AW23" s="152"/>
      <c r="AX23" s="37" t="s">
        <v>292</v>
      </c>
      <c r="AY23" s="293">
        <f>+'Curry Sheet '!C71</f>
        <v>0</v>
      </c>
      <c r="AZ23" s="301"/>
      <c r="BB23" s="37" t="s">
        <v>292</v>
      </c>
      <c r="BC23" s="293">
        <f>+'Curry Sheet '!D71</f>
        <v>0</v>
      </c>
      <c r="BD23" s="301"/>
      <c r="BF23" s="37" t="s">
        <v>292</v>
      </c>
      <c r="BG23" s="293">
        <f>+'Curry Sheet '!E71</f>
        <v>0</v>
      </c>
      <c r="BH23" s="301"/>
      <c r="BJ23" s="37" t="s">
        <v>292</v>
      </c>
      <c r="BK23" s="293">
        <f>+'Curry Sheet '!J71</f>
        <v>0</v>
      </c>
      <c r="BL23" s="301"/>
      <c r="BN23" s="37" t="s">
        <v>292</v>
      </c>
      <c r="BO23" s="293">
        <f>+'Curry Sheet '!J17</f>
        <v>0</v>
      </c>
      <c r="BP23" s="301"/>
      <c r="BR23" s="37" t="s">
        <v>292</v>
      </c>
      <c r="BS23" s="293">
        <f>+'Curry Sheet '!K17</f>
        <v>0</v>
      </c>
      <c r="BT23" s="301"/>
      <c r="BU23" s="152"/>
      <c r="BV23" s="37" t="s">
        <v>292</v>
      </c>
      <c r="BW23" s="293" t="e">
        <f>+'Curry Sheet '!#REF!</f>
        <v>#REF!</v>
      </c>
      <c r="BX23" s="301"/>
      <c r="BZ23" s="37" t="s">
        <v>292</v>
      </c>
      <c r="CA23" s="293" t="e">
        <f>+'Curry Sheet '!#REF!</f>
        <v>#REF!</v>
      </c>
      <c r="CB23" s="301"/>
      <c r="CD23" s="37" t="s">
        <v>292</v>
      </c>
      <c r="CE23" s="293" t="e">
        <f>+'Curry Sheet '!#REF!</f>
        <v>#REF!</v>
      </c>
      <c r="CF23" s="301"/>
      <c r="CK23" s="152"/>
    </row>
    <row r="24" spans="1:89" ht="17.100000000000001" customHeight="1" x14ac:dyDescent="0.25">
      <c r="A24" s="152"/>
      <c r="B24" s="37" t="s">
        <v>293</v>
      </c>
      <c r="C24" s="299">
        <f>+'Curry Sheet '!C18</f>
        <v>0</v>
      </c>
      <c r="D24" s="301"/>
      <c r="F24" s="37" t="s">
        <v>293</v>
      </c>
      <c r="G24" s="293">
        <f>+'Curry Sheet '!D18</f>
        <v>0</v>
      </c>
      <c r="H24" s="301"/>
      <c r="J24" s="37" t="s">
        <v>293</v>
      </c>
      <c r="K24" s="293">
        <f>+'Curry Sheet '!E18</f>
        <v>0</v>
      </c>
      <c r="L24" s="301"/>
      <c r="N24" s="37" t="s">
        <v>293</v>
      </c>
      <c r="O24" s="293">
        <f>+'Curry Sheet '!F18</f>
        <v>0</v>
      </c>
      <c r="P24" s="301"/>
      <c r="R24" s="37" t="s">
        <v>293</v>
      </c>
      <c r="S24" s="293">
        <f>+'Curry Sheet '!G18</f>
        <v>0</v>
      </c>
      <c r="T24" s="301"/>
      <c r="V24" s="37" t="s">
        <v>293</v>
      </c>
      <c r="W24" s="293">
        <f>+'Curry Sheet '!I18</f>
        <v>0</v>
      </c>
      <c r="X24" s="301"/>
      <c r="Y24" s="152"/>
      <c r="Z24" s="37" t="s">
        <v>293</v>
      </c>
      <c r="AA24" s="293">
        <f>+'Curry Sheet '!L18</f>
        <v>0</v>
      </c>
      <c r="AB24" s="301"/>
      <c r="AD24" s="37" t="s">
        <v>293</v>
      </c>
      <c r="AE24" s="293">
        <f>+'Curry Sheet '!N18</f>
        <v>0</v>
      </c>
      <c r="AF24" s="301"/>
      <c r="AH24" s="37" t="s">
        <v>293</v>
      </c>
      <c r="AI24" s="293">
        <f>+'Curry Sheet '!O18</f>
        <v>0</v>
      </c>
      <c r="AJ24" s="301"/>
      <c r="AL24" s="37" t="s">
        <v>293</v>
      </c>
      <c r="AM24" s="293">
        <f>+'Curry Sheet '!P18</f>
        <v>0</v>
      </c>
      <c r="AN24" s="301"/>
      <c r="AP24" s="37" t="s">
        <v>293</v>
      </c>
      <c r="AQ24" s="293">
        <f>+'Curry Sheet '!Q18</f>
        <v>2200</v>
      </c>
      <c r="AR24" s="301"/>
      <c r="AT24" s="37" t="s">
        <v>293</v>
      </c>
      <c r="AU24" s="293">
        <f>+'Curry Sheet '!H18</f>
        <v>0</v>
      </c>
      <c r="AV24" s="301"/>
      <c r="AW24" s="152"/>
      <c r="AX24" s="37" t="s">
        <v>293</v>
      </c>
      <c r="AY24" s="293">
        <f>+'Curry Sheet '!C72</f>
        <v>0</v>
      </c>
      <c r="AZ24" s="301"/>
      <c r="BB24" s="37" t="s">
        <v>293</v>
      </c>
      <c r="BC24" s="293">
        <f>+'Curry Sheet '!D72</f>
        <v>0</v>
      </c>
      <c r="BD24" s="301"/>
      <c r="BF24" s="37" t="s">
        <v>293</v>
      </c>
      <c r="BG24" s="293">
        <f>+'Curry Sheet '!E72</f>
        <v>0</v>
      </c>
      <c r="BH24" s="301"/>
      <c r="BJ24" s="37" t="s">
        <v>293</v>
      </c>
      <c r="BK24" s="293">
        <f>+'Curry Sheet '!J72</f>
        <v>0</v>
      </c>
      <c r="BL24" s="301"/>
      <c r="BN24" s="37" t="s">
        <v>293</v>
      </c>
      <c r="BO24" s="293">
        <f>+'Curry Sheet '!J18</f>
        <v>0</v>
      </c>
      <c r="BP24" s="301"/>
      <c r="BR24" s="37" t="s">
        <v>293</v>
      </c>
      <c r="BS24" s="293">
        <f>+'Curry Sheet '!K18</f>
        <v>0</v>
      </c>
      <c r="BT24" s="301"/>
      <c r="BU24" s="152"/>
      <c r="BV24" s="37" t="s">
        <v>293</v>
      </c>
      <c r="BW24" s="293" t="e">
        <f>+'Curry Sheet '!#REF!</f>
        <v>#REF!</v>
      </c>
      <c r="BX24" s="301"/>
      <c r="BZ24" s="37" t="s">
        <v>293</v>
      </c>
      <c r="CA24" s="293" t="e">
        <f>+'Curry Sheet '!#REF!</f>
        <v>#REF!</v>
      </c>
      <c r="CB24" s="301"/>
      <c r="CD24" s="37" t="s">
        <v>293</v>
      </c>
      <c r="CE24" s="293" t="e">
        <f>+'Curry Sheet '!#REF!</f>
        <v>#REF!</v>
      </c>
      <c r="CF24" s="301"/>
      <c r="CK24" s="152"/>
    </row>
    <row r="25" spans="1:89" ht="17.100000000000001" customHeight="1" x14ac:dyDescent="0.2">
      <c r="A25" s="152"/>
      <c r="B25" s="296" t="s">
        <v>74</v>
      </c>
      <c r="C25" s="299">
        <f>+'Curry Sheet '!C14</f>
        <v>0</v>
      </c>
      <c r="D25" s="301"/>
      <c r="F25" s="296" t="s">
        <v>74</v>
      </c>
      <c r="G25" s="293">
        <f>+'Curry Sheet '!D14</f>
        <v>0</v>
      </c>
      <c r="H25" s="301"/>
      <c r="J25" s="296" t="s">
        <v>74</v>
      </c>
      <c r="K25" s="293">
        <f>+'Curry Sheet '!E14</f>
        <v>0</v>
      </c>
      <c r="L25" s="301"/>
      <c r="N25" s="296" t="s">
        <v>74</v>
      </c>
      <c r="O25" s="293">
        <f>+'Curry Sheet '!F14</f>
        <v>0</v>
      </c>
      <c r="P25" s="301"/>
      <c r="R25" s="296" t="s">
        <v>74</v>
      </c>
      <c r="S25" s="293">
        <f>+'Curry Sheet '!G14</f>
        <v>0</v>
      </c>
      <c r="T25" s="301"/>
      <c r="V25" s="296" t="s">
        <v>74</v>
      </c>
      <c r="W25" s="293">
        <f>+'Curry Sheet '!I14</f>
        <v>0</v>
      </c>
      <c r="X25" s="301"/>
      <c r="Y25" s="152"/>
      <c r="Z25" s="296" t="s">
        <v>74</v>
      </c>
      <c r="AA25" s="293">
        <f>+'Curry Sheet '!L14</f>
        <v>0</v>
      </c>
      <c r="AB25" s="301"/>
      <c r="AD25" s="296" t="s">
        <v>74</v>
      </c>
      <c r="AE25" s="293">
        <f>+'Curry Sheet '!N14</f>
        <v>312</v>
      </c>
      <c r="AF25" s="301"/>
      <c r="AH25" s="296" t="s">
        <v>74</v>
      </c>
      <c r="AI25" s="293">
        <f>+'Curry Sheet '!O14</f>
        <v>0</v>
      </c>
      <c r="AJ25" s="301"/>
      <c r="AL25" s="296" t="s">
        <v>74</v>
      </c>
      <c r="AM25" s="293">
        <f>+'Curry Sheet '!P14</f>
        <v>0</v>
      </c>
      <c r="AN25" s="301"/>
      <c r="AP25" s="296" t="s">
        <v>74</v>
      </c>
      <c r="AQ25" s="293">
        <f>+'Curry Sheet '!Q14</f>
        <v>0</v>
      </c>
      <c r="AR25" s="301"/>
      <c r="AT25" s="296" t="s">
        <v>74</v>
      </c>
      <c r="AU25" s="293">
        <f>+'Curry Sheet '!H14</f>
        <v>0</v>
      </c>
      <c r="AV25" s="301"/>
      <c r="AW25" s="152"/>
      <c r="AX25" s="296" t="s">
        <v>74</v>
      </c>
      <c r="AY25" s="293">
        <f>+'Curry Sheet '!C68</f>
        <v>0</v>
      </c>
      <c r="AZ25" s="301"/>
      <c r="BB25" s="296" t="s">
        <v>74</v>
      </c>
      <c r="BC25" s="293">
        <f>+'Curry Sheet '!D68</f>
        <v>0</v>
      </c>
      <c r="BD25" s="301"/>
      <c r="BF25" s="296" t="s">
        <v>74</v>
      </c>
      <c r="BG25" s="293">
        <f>+'Curry Sheet '!E68</f>
        <v>0</v>
      </c>
      <c r="BH25" s="301"/>
      <c r="BJ25" s="296" t="s">
        <v>74</v>
      </c>
      <c r="BK25" s="293">
        <f>+'Curry Sheet '!G68</f>
        <v>0</v>
      </c>
      <c r="BL25" s="301"/>
      <c r="BN25" s="296" t="s">
        <v>74</v>
      </c>
      <c r="BO25" s="293">
        <f>+'Curry Sheet '!J14</f>
        <v>0</v>
      </c>
      <c r="BP25" s="301"/>
      <c r="BR25" s="296" t="s">
        <v>74</v>
      </c>
      <c r="BS25" s="293">
        <f>+'Curry Sheet '!K14</f>
        <v>0</v>
      </c>
      <c r="BT25" s="301"/>
      <c r="BU25" s="152"/>
      <c r="BV25" s="296" t="s">
        <v>74</v>
      </c>
      <c r="BW25" s="293">
        <f>+'Curry Sheet '!H68</f>
        <v>0</v>
      </c>
      <c r="BX25" s="301"/>
      <c r="BZ25" s="296" t="s">
        <v>74</v>
      </c>
      <c r="CA25" s="293">
        <f>+'Curry Sheet '!I68</f>
        <v>1224</v>
      </c>
      <c r="CB25" s="301"/>
      <c r="CD25" s="296" t="s">
        <v>74</v>
      </c>
      <c r="CE25" s="293">
        <f>+'Curry Sheet '!J68</f>
        <v>0</v>
      </c>
      <c r="CF25" s="301"/>
      <c r="CK25" s="152"/>
    </row>
    <row r="26" spans="1:89" ht="17.100000000000001" customHeight="1" x14ac:dyDescent="0.25">
      <c r="A26" s="152"/>
      <c r="B26" s="32" t="s">
        <v>249</v>
      </c>
      <c r="C26" s="299">
        <f>+'Curry Sheet '!C12</f>
        <v>593.75</v>
      </c>
      <c r="D26" s="301"/>
      <c r="F26" s="32" t="s">
        <v>249</v>
      </c>
      <c r="G26" s="293">
        <f>+'Curry Sheet '!D12</f>
        <v>0</v>
      </c>
      <c r="H26" s="301"/>
      <c r="J26" s="32" t="s">
        <v>249</v>
      </c>
      <c r="K26" s="293">
        <f>+'Curry Sheet '!E12</f>
        <v>240</v>
      </c>
      <c r="L26" s="301"/>
      <c r="N26" s="32" t="s">
        <v>249</v>
      </c>
      <c r="O26" s="293">
        <f>+'Curry Sheet '!F12</f>
        <v>0</v>
      </c>
      <c r="P26" s="301"/>
      <c r="R26" s="32" t="s">
        <v>249</v>
      </c>
      <c r="S26" s="293">
        <f>+'Curry Sheet '!G12</f>
        <v>0</v>
      </c>
      <c r="T26" s="301"/>
      <c r="V26" s="32" t="s">
        <v>249</v>
      </c>
      <c r="W26" s="293">
        <f>+'Curry Sheet '!I12</f>
        <v>0</v>
      </c>
      <c r="X26" s="301"/>
      <c r="Y26" s="152"/>
      <c r="Z26" s="32" t="s">
        <v>249</v>
      </c>
      <c r="AA26" s="293">
        <f>+'Curry Sheet '!L12</f>
        <v>0</v>
      </c>
      <c r="AB26" s="301"/>
      <c r="AD26" s="32" t="s">
        <v>249</v>
      </c>
      <c r="AE26" s="293">
        <f>+'Curry Sheet '!N12</f>
        <v>0</v>
      </c>
      <c r="AF26" s="301"/>
      <c r="AH26" s="32" t="s">
        <v>249</v>
      </c>
      <c r="AI26" s="293">
        <f>+'Curry Sheet '!O12</f>
        <v>0</v>
      </c>
      <c r="AJ26" s="301"/>
      <c r="AL26" s="32" t="s">
        <v>249</v>
      </c>
      <c r="AM26" s="293">
        <f>+'Curry Sheet '!P12</f>
        <v>0</v>
      </c>
      <c r="AN26" s="301"/>
      <c r="AP26" s="32" t="s">
        <v>249</v>
      </c>
      <c r="AQ26" s="293">
        <f>+'Curry Sheet '!Q12</f>
        <v>0</v>
      </c>
      <c r="AR26" s="301"/>
      <c r="AT26" s="32" t="s">
        <v>249</v>
      </c>
      <c r="AU26" s="293">
        <f>+'Curry Sheet '!H12</f>
        <v>0</v>
      </c>
      <c r="AV26" s="301"/>
      <c r="AW26" s="152"/>
      <c r="AX26" s="32" t="s">
        <v>249</v>
      </c>
      <c r="AY26" s="293">
        <f>+'Curry Sheet '!C66</f>
        <v>0</v>
      </c>
      <c r="AZ26" s="301"/>
      <c r="BB26" s="32" t="s">
        <v>249</v>
      </c>
      <c r="BC26" s="293">
        <f>+'Curry Sheet '!D66</f>
        <v>0</v>
      </c>
      <c r="BD26" s="301"/>
      <c r="BF26" s="32" t="s">
        <v>249</v>
      </c>
      <c r="BG26" s="293">
        <f>+'Curry Sheet '!E66</f>
        <v>0</v>
      </c>
      <c r="BH26" s="301"/>
      <c r="BJ26" s="32" t="s">
        <v>249</v>
      </c>
      <c r="BK26" s="293">
        <f>+'Curry Sheet '!G66</f>
        <v>0</v>
      </c>
      <c r="BL26" s="301"/>
      <c r="BN26" s="32" t="s">
        <v>249</v>
      </c>
      <c r="BO26" s="293">
        <f>+'Curry Sheet '!J12</f>
        <v>0</v>
      </c>
      <c r="BP26" s="301"/>
      <c r="BR26" s="32" t="s">
        <v>249</v>
      </c>
      <c r="BS26" s="293">
        <f>+'Curry Sheet '!K12</f>
        <v>0</v>
      </c>
      <c r="BT26" s="301"/>
      <c r="BU26" s="152"/>
      <c r="BV26" s="32" t="s">
        <v>249</v>
      </c>
      <c r="BW26" s="293">
        <f>+'Curry Sheet '!H66</f>
        <v>0</v>
      </c>
      <c r="BX26" s="301"/>
      <c r="BZ26" s="32" t="s">
        <v>249</v>
      </c>
      <c r="CA26" s="293">
        <f>+'Curry Sheet '!I66</f>
        <v>0</v>
      </c>
      <c r="CB26" s="301"/>
      <c r="CD26" s="32" t="s">
        <v>249</v>
      </c>
      <c r="CE26" s="293">
        <f>+'Curry Sheet '!J66</f>
        <v>0</v>
      </c>
      <c r="CF26" s="301"/>
      <c r="CK26" s="152"/>
    </row>
    <row r="27" spans="1:89" ht="17.100000000000001" customHeight="1" x14ac:dyDescent="0.25">
      <c r="A27" s="152"/>
      <c r="B27" s="32" t="s">
        <v>248</v>
      </c>
      <c r="C27" s="299">
        <f>+'Curry Sheet '!C13</f>
        <v>0</v>
      </c>
      <c r="D27" s="301"/>
      <c r="F27" s="32" t="s">
        <v>248</v>
      </c>
      <c r="G27" s="293">
        <f>+'Curry Sheet '!D13</f>
        <v>0</v>
      </c>
      <c r="H27" s="301"/>
      <c r="J27" s="32" t="s">
        <v>248</v>
      </c>
      <c r="K27" s="293">
        <f>+'Curry Sheet '!E13</f>
        <v>0</v>
      </c>
      <c r="L27" s="301"/>
      <c r="N27" s="32" t="s">
        <v>248</v>
      </c>
      <c r="O27" s="293">
        <f>+'Curry Sheet '!F13</f>
        <v>0</v>
      </c>
      <c r="P27" s="301"/>
      <c r="R27" s="32" t="s">
        <v>248</v>
      </c>
      <c r="S27" s="293">
        <f>+'Curry Sheet '!G13</f>
        <v>0</v>
      </c>
      <c r="T27" s="301"/>
      <c r="V27" s="32" t="s">
        <v>248</v>
      </c>
      <c r="W27" s="293">
        <f>+'Curry Sheet '!I13</f>
        <v>0</v>
      </c>
      <c r="X27" s="301"/>
      <c r="Y27" s="152"/>
      <c r="Z27" s="32" t="s">
        <v>248</v>
      </c>
      <c r="AA27" s="293">
        <f>+'Curry Sheet '!L13</f>
        <v>0</v>
      </c>
      <c r="AB27" s="301"/>
      <c r="AD27" s="32" t="s">
        <v>248</v>
      </c>
      <c r="AE27" s="293">
        <f>+'Curry Sheet '!N13</f>
        <v>312</v>
      </c>
      <c r="AF27" s="301"/>
      <c r="AH27" s="32" t="s">
        <v>248</v>
      </c>
      <c r="AI27" s="293">
        <f>+'Curry Sheet '!O13</f>
        <v>0</v>
      </c>
      <c r="AJ27" s="301"/>
      <c r="AL27" s="32" t="s">
        <v>248</v>
      </c>
      <c r="AM27" s="293">
        <f>+'Curry Sheet '!P13</f>
        <v>0</v>
      </c>
      <c r="AN27" s="301"/>
      <c r="AP27" s="32" t="s">
        <v>248</v>
      </c>
      <c r="AQ27" s="293">
        <f>+'Curry Sheet '!Q13</f>
        <v>0</v>
      </c>
      <c r="AR27" s="301"/>
      <c r="AT27" s="32" t="s">
        <v>248</v>
      </c>
      <c r="AU27" s="293">
        <f>+'Curry Sheet '!H13</f>
        <v>0</v>
      </c>
      <c r="AV27" s="301"/>
      <c r="AW27" s="152"/>
      <c r="AX27" s="32" t="s">
        <v>248</v>
      </c>
      <c r="AY27" s="293">
        <f>+'Curry Sheet '!C67</f>
        <v>0</v>
      </c>
      <c r="AZ27" s="301"/>
      <c r="BB27" s="32" t="s">
        <v>248</v>
      </c>
      <c r="BC27" s="293">
        <f>+'Curry Sheet '!D67</f>
        <v>0</v>
      </c>
      <c r="BD27" s="301"/>
      <c r="BF27" s="32" t="s">
        <v>248</v>
      </c>
      <c r="BG27" s="293">
        <f>+'Curry Sheet '!E67</f>
        <v>0</v>
      </c>
      <c r="BH27" s="301"/>
      <c r="BJ27" s="32" t="s">
        <v>248</v>
      </c>
      <c r="BK27" s="293">
        <f>+'Curry Sheet '!G67</f>
        <v>0</v>
      </c>
      <c r="BL27" s="301"/>
      <c r="BN27" s="32" t="s">
        <v>248</v>
      </c>
      <c r="BO27" s="293">
        <f>+'Curry Sheet '!J13</f>
        <v>0</v>
      </c>
      <c r="BP27" s="301"/>
      <c r="BR27" s="32" t="s">
        <v>248</v>
      </c>
      <c r="BS27" s="293">
        <f>+'Curry Sheet '!K13</f>
        <v>0</v>
      </c>
      <c r="BT27" s="301"/>
      <c r="BU27" s="152"/>
      <c r="BV27" s="32" t="s">
        <v>248</v>
      </c>
      <c r="BW27" s="293">
        <f>+'Curry Sheet '!H67</f>
        <v>0</v>
      </c>
      <c r="BX27" s="301"/>
      <c r="BZ27" s="32" t="s">
        <v>248</v>
      </c>
      <c r="CA27" s="293">
        <f>+'Curry Sheet '!I67</f>
        <v>0</v>
      </c>
      <c r="CB27" s="301"/>
      <c r="CD27" s="32" t="s">
        <v>248</v>
      </c>
      <c r="CE27" s="293">
        <f>+'Curry Sheet '!J67</f>
        <v>0</v>
      </c>
      <c r="CF27" s="301"/>
      <c r="CK27" s="152"/>
    </row>
    <row r="28" spans="1:89" ht="17.100000000000001" customHeight="1" x14ac:dyDescent="0.25">
      <c r="A28" s="152"/>
      <c r="B28" s="32" t="s">
        <v>247</v>
      </c>
      <c r="C28" s="299">
        <f>+'Curry Sheet '!C15</f>
        <v>0</v>
      </c>
      <c r="D28" s="301"/>
      <c r="F28" s="32" t="s">
        <v>247</v>
      </c>
      <c r="G28" s="293">
        <f>+'Curry Sheet '!D15</f>
        <v>0</v>
      </c>
      <c r="H28" s="301"/>
      <c r="J28" s="32" t="s">
        <v>247</v>
      </c>
      <c r="K28" s="293">
        <f>+'Curry Sheet '!E15</f>
        <v>0</v>
      </c>
      <c r="L28" s="301"/>
      <c r="N28" s="32" t="s">
        <v>247</v>
      </c>
      <c r="O28" s="293">
        <f>+'Curry Sheet '!F15</f>
        <v>0</v>
      </c>
      <c r="P28" s="301"/>
      <c r="R28" s="32" t="s">
        <v>247</v>
      </c>
      <c r="S28" s="293">
        <f>+'Curry Sheet '!G15</f>
        <v>0</v>
      </c>
      <c r="T28" s="301"/>
      <c r="V28" s="32" t="s">
        <v>247</v>
      </c>
      <c r="W28" s="293">
        <f>+'Curry Sheet '!I15</f>
        <v>0</v>
      </c>
      <c r="X28" s="301"/>
      <c r="Y28" s="152"/>
      <c r="Z28" s="32" t="s">
        <v>247</v>
      </c>
      <c r="AA28" s="293">
        <f>+'Curry Sheet '!L15</f>
        <v>0</v>
      </c>
      <c r="AB28" s="301"/>
      <c r="AD28" s="32" t="s">
        <v>247</v>
      </c>
      <c r="AE28" s="293">
        <f>+'Curry Sheet '!N15</f>
        <v>312</v>
      </c>
      <c r="AF28" s="301"/>
      <c r="AH28" s="32" t="s">
        <v>247</v>
      </c>
      <c r="AI28" s="293">
        <f>+'Curry Sheet '!O15</f>
        <v>0</v>
      </c>
      <c r="AJ28" s="301"/>
      <c r="AL28" s="32" t="s">
        <v>247</v>
      </c>
      <c r="AM28" s="293">
        <f>+'Curry Sheet '!P15</f>
        <v>0</v>
      </c>
      <c r="AN28" s="301"/>
      <c r="AP28" s="32" t="s">
        <v>247</v>
      </c>
      <c r="AQ28" s="293">
        <f>+'Curry Sheet '!Q15</f>
        <v>0</v>
      </c>
      <c r="AR28" s="301"/>
      <c r="AT28" s="32" t="s">
        <v>247</v>
      </c>
      <c r="AU28" s="293">
        <f>+'Curry Sheet '!H15</f>
        <v>0</v>
      </c>
      <c r="AV28" s="301"/>
      <c r="AW28" s="152"/>
      <c r="AX28" s="32" t="s">
        <v>247</v>
      </c>
      <c r="AY28" s="293">
        <f>+'Curry Sheet '!C69</f>
        <v>0</v>
      </c>
      <c r="AZ28" s="301"/>
      <c r="BB28" s="32" t="s">
        <v>247</v>
      </c>
      <c r="BC28" s="293">
        <f>+'Curry Sheet '!D69</f>
        <v>0</v>
      </c>
      <c r="BD28" s="301"/>
      <c r="BF28" s="32" t="s">
        <v>247</v>
      </c>
      <c r="BG28" s="293">
        <f>+'Curry Sheet '!E69</f>
        <v>0</v>
      </c>
      <c r="BH28" s="301"/>
      <c r="BJ28" s="32" t="s">
        <v>247</v>
      </c>
      <c r="BK28" s="293">
        <f>+'Curry Sheet '!G69</f>
        <v>0</v>
      </c>
      <c r="BL28" s="301"/>
      <c r="BN28" s="32" t="s">
        <v>247</v>
      </c>
      <c r="BO28" s="293">
        <f>+'Curry Sheet '!J15</f>
        <v>0</v>
      </c>
      <c r="BP28" s="301"/>
      <c r="BR28" s="32" t="s">
        <v>247</v>
      </c>
      <c r="BS28" s="293">
        <f>+'Curry Sheet '!K15</f>
        <v>0</v>
      </c>
      <c r="BT28" s="301"/>
      <c r="BU28" s="152"/>
      <c r="BV28" s="32" t="s">
        <v>247</v>
      </c>
      <c r="BW28" s="293">
        <f>+'Curry Sheet '!H69</f>
        <v>0</v>
      </c>
      <c r="BX28" s="301"/>
      <c r="BZ28" s="32" t="s">
        <v>247</v>
      </c>
      <c r="CA28" s="293">
        <f>+'Curry Sheet '!I69</f>
        <v>0</v>
      </c>
      <c r="CB28" s="301"/>
      <c r="CD28" s="32" t="s">
        <v>247</v>
      </c>
      <c r="CE28" s="293">
        <f>+'Curry Sheet '!J69</f>
        <v>0</v>
      </c>
      <c r="CF28" s="301"/>
      <c r="CK28" s="152"/>
    </row>
    <row r="29" spans="1:89" ht="17.100000000000001" customHeight="1" x14ac:dyDescent="0.25">
      <c r="A29" s="152"/>
      <c r="B29" s="32" t="s">
        <v>8</v>
      </c>
      <c r="C29" s="299">
        <f>+'Curry Sheet '!C16</f>
        <v>0</v>
      </c>
      <c r="D29" s="301"/>
      <c r="F29" s="32" t="s">
        <v>8</v>
      </c>
      <c r="G29" s="293">
        <f>+'Curry Sheet '!D16</f>
        <v>0</v>
      </c>
      <c r="H29" s="301"/>
      <c r="J29" s="32" t="s">
        <v>8</v>
      </c>
      <c r="K29" s="293">
        <f>+'Curry Sheet '!E16</f>
        <v>0</v>
      </c>
      <c r="L29" s="301"/>
      <c r="N29" s="32" t="s">
        <v>8</v>
      </c>
      <c r="O29" s="293">
        <f>+'Curry Sheet '!F16</f>
        <v>0</v>
      </c>
      <c r="P29" s="301"/>
      <c r="R29" s="32" t="s">
        <v>8</v>
      </c>
      <c r="S29" s="293">
        <f>+'Curry Sheet '!G16</f>
        <v>0</v>
      </c>
      <c r="T29" s="301"/>
      <c r="V29" s="32" t="s">
        <v>8</v>
      </c>
      <c r="W29" s="293">
        <f>+'Curry Sheet '!I16</f>
        <v>2053.3333333333335</v>
      </c>
      <c r="X29" s="301"/>
      <c r="Y29" s="152"/>
      <c r="Z29" s="32" t="s">
        <v>8</v>
      </c>
      <c r="AA29" s="293">
        <f>+'Curry Sheet '!L16</f>
        <v>0</v>
      </c>
      <c r="AB29" s="301"/>
      <c r="AD29" s="32" t="s">
        <v>8</v>
      </c>
      <c r="AE29" s="293">
        <f>+'Curry Sheet '!N16</f>
        <v>0</v>
      </c>
      <c r="AF29" s="301"/>
      <c r="AH29" s="32" t="s">
        <v>8</v>
      </c>
      <c r="AI29" s="293">
        <f>+'Curry Sheet '!O16</f>
        <v>4700</v>
      </c>
      <c r="AJ29" s="301"/>
      <c r="AL29" s="32" t="s">
        <v>8</v>
      </c>
      <c r="AM29" s="293">
        <f>+'Curry Sheet '!P16</f>
        <v>0</v>
      </c>
      <c r="AN29" s="301"/>
      <c r="AP29" s="32" t="s">
        <v>8</v>
      </c>
      <c r="AQ29" s="293">
        <f>+'Curry Sheet '!Q16</f>
        <v>0</v>
      </c>
      <c r="AR29" s="301"/>
      <c r="AT29" s="32" t="s">
        <v>8</v>
      </c>
      <c r="AU29" s="293">
        <f>+'Curry Sheet '!H16</f>
        <v>0</v>
      </c>
      <c r="AV29" s="301"/>
      <c r="AW29" s="152"/>
      <c r="AX29" s="32" t="s">
        <v>8</v>
      </c>
      <c r="AY29" s="293">
        <f>+'Curry Sheet '!C70</f>
        <v>0</v>
      </c>
      <c r="AZ29" s="301"/>
      <c r="BB29" s="32" t="s">
        <v>8</v>
      </c>
      <c r="BC29" s="293">
        <f>+'Curry Sheet '!D70</f>
        <v>0</v>
      </c>
      <c r="BD29" s="301"/>
      <c r="BF29" s="32" t="s">
        <v>8</v>
      </c>
      <c r="BG29" s="293">
        <f>+'Curry Sheet '!E70</f>
        <v>0</v>
      </c>
      <c r="BH29" s="301"/>
      <c r="BJ29" s="32" t="s">
        <v>8</v>
      </c>
      <c r="BK29" s="293">
        <f>+'Curry Sheet '!G70</f>
        <v>0</v>
      </c>
      <c r="BL29" s="301"/>
      <c r="BN29" s="32" t="s">
        <v>8</v>
      </c>
      <c r="BO29" s="293">
        <f>+'Curry Sheet '!J16</f>
        <v>0</v>
      </c>
      <c r="BP29" s="301"/>
      <c r="BR29" s="32" t="s">
        <v>8</v>
      </c>
      <c r="BS29" s="293">
        <f>+'Curry Sheet '!K16</f>
        <v>0</v>
      </c>
      <c r="BT29" s="301"/>
      <c r="BU29" s="152"/>
      <c r="BV29" s="32" t="s">
        <v>8</v>
      </c>
      <c r="BW29" s="293">
        <f>+'Curry Sheet '!H70</f>
        <v>420</v>
      </c>
      <c r="BX29" s="301"/>
      <c r="BZ29" s="32" t="s">
        <v>8</v>
      </c>
      <c r="CA29" s="293">
        <f>+'Curry Sheet '!I70</f>
        <v>0</v>
      </c>
      <c r="CB29" s="301"/>
      <c r="CD29" s="32" t="s">
        <v>8</v>
      </c>
      <c r="CE29" s="293">
        <f>+'Curry Sheet '!J70</f>
        <v>0</v>
      </c>
      <c r="CF29" s="301"/>
      <c r="CK29" s="152"/>
    </row>
    <row r="30" spans="1:89" ht="17.100000000000001" customHeight="1" x14ac:dyDescent="0.25">
      <c r="A30" s="152"/>
      <c r="B30" s="32" t="s">
        <v>32</v>
      </c>
      <c r="C30" s="299">
        <f>+'Curry Sheet '!C19</f>
        <v>0</v>
      </c>
      <c r="D30" s="301"/>
      <c r="F30" s="32" t="s">
        <v>32</v>
      </c>
      <c r="G30" s="293">
        <f>+'Curry Sheet '!D19</f>
        <v>0</v>
      </c>
      <c r="H30" s="301"/>
      <c r="J30" s="32" t="s">
        <v>32</v>
      </c>
      <c r="K30" s="293">
        <f>+'Curry Sheet '!E19</f>
        <v>0</v>
      </c>
      <c r="L30" s="301"/>
      <c r="N30" s="32" t="s">
        <v>32</v>
      </c>
      <c r="O30" s="293">
        <f>+'Curry Sheet '!F19</f>
        <v>0</v>
      </c>
      <c r="P30" s="301"/>
      <c r="R30" s="32" t="s">
        <v>32</v>
      </c>
      <c r="S30" s="293">
        <f>+'Curry Sheet '!G19</f>
        <v>0</v>
      </c>
      <c r="T30" s="301"/>
      <c r="V30" s="32" t="s">
        <v>32</v>
      </c>
      <c r="W30" s="293">
        <f>+'Curry Sheet '!I19</f>
        <v>0</v>
      </c>
      <c r="X30" s="301"/>
      <c r="Y30" s="152"/>
      <c r="Z30" s="32" t="s">
        <v>32</v>
      </c>
      <c r="AA30" s="293">
        <f>+'Curry Sheet '!L19</f>
        <v>0</v>
      </c>
      <c r="AB30" s="301"/>
      <c r="AD30" s="32" t="s">
        <v>32</v>
      </c>
      <c r="AE30" s="293">
        <f>+'Curry Sheet '!N19</f>
        <v>0</v>
      </c>
      <c r="AF30" s="301"/>
      <c r="AH30" s="32" t="s">
        <v>32</v>
      </c>
      <c r="AI30" s="293">
        <f>+'Curry Sheet '!O19</f>
        <v>0</v>
      </c>
      <c r="AJ30" s="301"/>
      <c r="AL30" s="32" t="s">
        <v>32</v>
      </c>
      <c r="AM30" s="293">
        <f>+'Curry Sheet '!P19</f>
        <v>0</v>
      </c>
      <c r="AN30" s="301"/>
      <c r="AP30" s="32" t="s">
        <v>32</v>
      </c>
      <c r="AQ30" s="293">
        <f>+'Curry Sheet '!Q19</f>
        <v>0</v>
      </c>
      <c r="AR30" s="301"/>
      <c r="AT30" s="32" t="s">
        <v>32</v>
      </c>
      <c r="AU30" s="293">
        <f>+'Curry Sheet '!H19</f>
        <v>0</v>
      </c>
      <c r="AV30" s="301"/>
      <c r="AW30" s="152"/>
      <c r="AX30" s="32" t="s">
        <v>32</v>
      </c>
      <c r="AY30" s="293">
        <f>+'Curry Sheet '!C73</f>
        <v>0</v>
      </c>
      <c r="AZ30" s="301"/>
      <c r="BB30" s="32" t="s">
        <v>32</v>
      </c>
      <c r="BC30" s="293">
        <f>+'Curry Sheet '!D73</f>
        <v>0</v>
      </c>
      <c r="BD30" s="301"/>
      <c r="BF30" s="32" t="s">
        <v>32</v>
      </c>
      <c r="BG30" s="293">
        <f>+'Curry Sheet '!E73</f>
        <v>0</v>
      </c>
      <c r="BH30" s="301"/>
      <c r="BJ30" s="32" t="s">
        <v>32</v>
      </c>
      <c r="BK30" s="293">
        <f>+'Curry Sheet '!J73</f>
        <v>0</v>
      </c>
      <c r="BL30" s="301"/>
      <c r="BN30" s="32" t="s">
        <v>32</v>
      </c>
      <c r="BO30" s="293">
        <f>+'Curry Sheet '!J19</f>
        <v>0</v>
      </c>
      <c r="BP30" s="301"/>
      <c r="BR30" s="32" t="s">
        <v>32</v>
      </c>
      <c r="BS30" s="293">
        <f>+'Curry Sheet '!K19</f>
        <v>0</v>
      </c>
      <c r="BT30" s="301"/>
      <c r="BU30" s="152"/>
      <c r="BV30" s="32" t="s">
        <v>32</v>
      </c>
      <c r="BW30" s="293" t="e">
        <f>+'Curry Sheet '!#REF!</f>
        <v>#REF!</v>
      </c>
      <c r="BX30" s="301"/>
      <c r="BZ30" s="32" t="s">
        <v>32</v>
      </c>
      <c r="CA30" s="293" t="e">
        <f>+'Curry Sheet '!#REF!</f>
        <v>#REF!</v>
      </c>
      <c r="CB30" s="301"/>
      <c r="CD30" s="32" t="s">
        <v>32</v>
      </c>
      <c r="CE30" s="293" t="e">
        <f>+'Curry Sheet '!#REF!</f>
        <v>#REF!</v>
      </c>
      <c r="CF30" s="301"/>
      <c r="CK30" s="152"/>
    </row>
    <row r="31" spans="1:89" ht="17.100000000000001" customHeight="1" x14ac:dyDescent="0.25">
      <c r="A31" s="152"/>
      <c r="B31" s="32" t="s">
        <v>70</v>
      </c>
      <c r="C31" s="299">
        <f>+'Curry Sheet '!C21</f>
        <v>0</v>
      </c>
      <c r="D31" s="301"/>
      <c r="F31" s="32" t="s">
        <v>70</v>
      </c>
      <c r="G31" s="293">
        <f>+'Curry Sheet '!D21</f>
        <v>0</v>
      </c>
      <c r="H31" s="301"/>
      <c r="J31" s="32" t="s">
        <v>70</v>
      </c>
      <c r="K31" s="293">
        <f>+'Curry Sheet '!E21</f>
        <v>0</v>
      </c>
      <c r="L31" s="301"/>
      <c r="N31" s="32" t="s">
        <v>70</v>
      </c>
      <c r="O31" s="293">
        <f>+'Curry Sheet '!F21</f>
        <v>0</v>
      </c>
      <c r="P31" s="301"/>
      <c r="R31" s="32" t="s">
        <v>70</v>
      </c>
      <c r="S31" s="293">
        <f>+'Curry Sheet '!G21</f>
        <v>0</v>
      </c>
      <c r="T31" s="301"/>
      <c r="V31" s="32" t="s">
        <v>70</v>
      </c>
      <c r="W31" s="293">
        <f>+'Curry Sheet '!I21</f>
        <v>0</v>
      </c>
      <c r="X31" s="301"/>
      <c r="Y31" s="152"/>
      <c r="Z31" s="32" t="s">
        <v>70</v>
      </c>
      <c r="AA31" s="293">
        <f>+'Curry Sheet '!L21</f>
        <v>0</v>
      </c>
      <c r="AB31" s="301"/>
      <c r="AD31" s="32" t="s">
        <v>70</v>
      </c>
      <c r="AE31" s="293">
        <f>+'Curry Sheet '!N21</f>
        <v>0</v>
      </c>
      <c r="AF31" s="301"/>
      <c r="AH31" s="32" t="s">
        <v>70</v>
      </c>
      <c r="AI31" s="293">
        <f>+'Curry Sheet '!O21</f>
        <v>0</v>
      </c>
      <c r="AJ31" s="301"/>
      <c r="AL31" s="32" t="s">
        <v>70</v>
      </c>
      <c r="AM31" s="293">
        <f>+'Curry Sheet '!P21</f>
        <v>0</v>
      </c>
      <c r="AN31" s="301"/>
      <c r="AP31" s="32" t="s">
        <v>70</v>
      </c>
      <c r="AQ31" s="293">
        <f>+'Curry Sheet '!Q21</f>
        <v>0</v>
      </c>
      <c r="AR31" s="301"/>
      <c r="AT31" s="32" t="s">
        <v>70</v>
      </c>
      <c r="AU31" s="293">
        <f>+'Curry Sheet '!H21</f>
        <v>0</v>
      </c>
      <c r="AV31" s="301"/>
      <c r="AW31" s="152"/>
      <c r="AX31" s="32" t="s">
        <v>70</v>
      </c>
      <c r="AY31" s="293">
        <f>+'Curry Sheet '!C75</f>
        <v>0</v>
      </c>
      <c r="AZ31" s="301"/>
      <c r="BB31" s="32" t="s">
        <v>70</v>
      </c>
      <c r="BC31" s="293">
        <f>+'Curry Sheet '!D75</f>
        <v>0</v>
      </c>
      <c r="BD31" s="301"/>
      <c r="BF31" s="32" t="s">
        <v>70</v>
      </c>
      <c r="BG31" s="293">
        <f>+'Curry Sheet '!E75</f>
        <v>0</v>
      </c>
      <c r="BH31" s="301"/>
      <c r="BJ31" s="32" t="s">
        <v>70</v>
      </c>
      <c r="BK31" s="293">
        <f>+'Curry Sheet '!G75</f>
        <v>0</v>
      </c>
      <c r="BL31" s="301"/>
      <c r="BN31" s="32" t="s">
        <v>70</v>
      </c>
      <c r="BO31" s="293">
        <f>+'Curry Sheet '!J21</f>
        <v>0</v>
      </c>
      <c r="BP31" s="301"/>
      <c r="BR31" s="32" t="s">
        <v>70</v>
      </c>
      <c r="BS31" s="293">
        <f>+'Curry Sheet '!K21</f>
        <v>0</v>
      </c>
      <c r="BT31" s="301"/>
      <c r="BU31" s="152"/>
      <c r="BV31" s="32" t="s">
        <v>70</v>
      </c>
      <c r="BW31" s="293">
        <f>+'Curry Sheet '!H75</f>
        <v>14</v>
      </c>
      <c r="BX31" s="301"/>
      <c r="BZ31" s="32" t="s">
        <v>70</v>
      </c>
      <c r="CA31" s="293">
        <f>+'Curry Sheet '!I75</f>
        <v>36</v>
      </c>
      <c r="CB31" s="301"/>
      <c r="CD31" s="32" t="s">
        <v>70</v>
      </c>
      <c r="CE31" s="293">
        <f>+'Curry Sheet '!J75</f>
        <v>0</v>
      </c>
      <c r="CF31" s="301"/>
      <c r="CK31" s="152"/>
    </row>
    <row r="32" spans="1:89" ht="17.100000000000001" customHeight="1" x14ac:dyDescent="0.25">
      <c r="A32" s="152"/>
      <c r="B32" s="32" t="s">
        <v>71</v>
      </c>
      <c r="C32" s="299">
        <f>+'Curry Sheet '!C22</f>
        <v>0</v>
      </c>
      <c r="D32" s="301"/>
      <c r="F32" s="32" t="s">
        <v>71</v>
      </c>
      <c r="G32" s="293">
        <f>+'Curry Sheet '!D22</f>
        <v>47.5</v>
      </c>
      <c r="H32" s="301"/>
      <c r="J32" s="32" t="s">
        <v>71</v>
      </c>
      <c r="K32" s="293">
        <f>+'Curry Sheet '!E22</f>
        <v>0</v>
      </c>
      <c r="L32" s="301"/>
      <c r="N32" s="32" t="s">
        <v>71</v>
      </c>
      <c r="O32" s="293">
        <f>+'Curry Sheet '!F22</f>
        <v>0</v>
      </c>
      <c r="P32" s="301"/>
      <c r="R32" s="32" t="s">
        <v>71</v>
      </c>
      <c r="S32" s="293">
        <f>+'Curry Sheet '!G22</f>
        <v>0</v>
      </c>
      <c r="T32" s="301"/>
      <c r="V32" s="32" t="s">
        <v>71</v>
      </c>
      <c r="W32" s="293">
        <f>+'Curry Sheet '!I22</f>
        <v>0</v>
      </c>
      <c r="X32" s="301"/>
      <c r="Y32" s="152"/>
      <c r="Z32" s="32" t="s">
        <v>71</v>
      </c>
      <c r="AA32" s="293">
        <f>+'Curry Sheet '!L22</f>
        <v>0</v>
      </c>
      <c r="AB32" s="301"/>
      <c r="AD32" s="32" t="s">
        <v>71</v>
      </c>
      <c r="AE32" s="293">
        <f>+'Curry Sheet '!N22</f>
        <v>0</v>
      </c>
      <c r="AF32" s="301"/>
      <c r="AH32" s="32" t="s">
        <v>71</v>
      </c>
      <c r="AI32" s="293">
        <f>+'Curry Sheet '!O22</f>
        <v>0</v>
      </c>
      <c r="AJ32" s="301"/>
      <c r="AL32" s="32" t="s">
        <v>71</v>
      </c>
      <c r="AM32" s="293">
        <f>+'Curry Sheet '!P22</f>
        <v>0</v>
      </c>
      <c r="AN32" s="301"/>
      <c r="AP32" s="32" t="s">
        <v>71</v>
      </c>
      <c r="AQ32" s="293">
        <f>+'Curry Sheet '!Q22</f>
        <v>55</v>
      </c>
      <c r="AR32" s="301"/>
      <c r="AT32" s="32" t="s">
        <v>71</v>
      </c>
      <c r="AU32" s="293">
        <f>+'Curry Sheet '!H22</f>
        <v>0</v>
      </c>
      <c r="AV32" s="301"/>
      <c r="AW32" s="152"/>
      <c r="AX32" s="32" t="s">
        <v>71</v>
      </c>
      <c r="AY32" s="293">
        <f>+'Curry Sheet '!C76</f>
        <v>0</v>
      </c>
      <c r="AZ32" s="301"/>
      <c r="BB32" s="32" t="s">
        <v>71</v>
      </c>
      <c r="BC32" s="293">
        <f>+'Curry Sheet '!D76</f>
        <v>0</v>
      </c>
      <c r="BD32" s="301"/>
      <c r="BF32" s="32" t="s">
        <v>71</v>
      </c>
      <c r="BG32" s="293">
        <f>+'Curry Sheet '!E76</f>
        <v>0</v>
      </c>
      <c r="BH32" s="301"/>
      <c r="BJ32" s="32" t="s">
        <v>71</v>
      </c>
      <c r="BK32" s="293">
        <f>+'Curry Sheet '!G76</f>
        <v>0</v>
      </c>
      <c r="BL32" s="301"/>
      <c r="BN32" s="32" t="s">
        <v>71</v>
      </c>
      <c r="BO32" s="293">
        <f>+'Curry Sheet '!J22</f>
        <v>0</v>
      </c>
      <c r="BP32" s="301"/>
      <c r="BR32" s="32" t="s">
        <v>71</v>
      </c>
      <c r="BS32" s="293">
        <f>+'Curry Sheet '!K22</f>
        <v>0</v>
      </c>
      <c r="BT32" s="301"/>
      <c r="BU32" s="152"/>
      <c r="BV32" s="32" t="s">
        <v>71</v>
      </c>
      <c r="BW32" s="293">
        <f>+'Curry Sheet '!H76</f>
        <v>0</v>
      </c>
      <c r="BX32" s="301"/>
      <c r="BZ32" s="32" t="s">
        <v>71</v>
      </c>
      <c r="CA32" s="293">
        <f>+'Curry Sheet '!I76</f>
        <v>0</v>
      </c>
      <c r="CB32" s="301"/>
      <c r="CD32" s="32" t="s">
        <v>71</v>
      </c>
      <c r="CE32" s="293">
        <f>+'Curry Sheet '!J76</f>
        <v>0</v>
      </c>
      <c r="CF32" s="301"/>
      <c r="CK32" s="152"/>
    </row>
    <row r="33" spans="1:89" ht="17.100000000000001" customHeight="1" x14ac:dyDescent="0.25">
      <c r="A33" s="152"/>
      <c r="B33" s="37" t="s">
        <v>156</v>
      </c>
      <c r="C33" s="299">
        <f>+'Curry Sheet '!C43</f>
        <v>0</v>
      </c>
      <c r="D33" s="301"/>
      <c r="F33" s="37" t="s">
        <v>156</v>
      </c>
      <c r="G33" s="293">
        <f>+'Curry Sheet '!D43</f>
        <v>0</v>
      </c>
      <c r="H33" s="301"/>
      <c r="J33" s="37" t="s">
        <v>156</v>
      </c>
      <c r="K33" s="293">
        <f>+'Curry Sheet '!E43</f>
        <v>0</v>
      </c>
      <c r="L33" s="301"/>
      <c r="N33" s="37" t="s">
        <v>156</v>
      </c>
      <c r="O33" s="293">
        <f>+'Curry Sheet '!F43</f>
        <v>0</v>
      </c>
      <c r="P33" s="301"/>
      <c r="R33" s="37" t="s">
        <v>156</v>
      </c>
      <c r="S33" s="293">
        <f>+'Curry Sheet '!G43</f>
        <v>0</v>
      </c>
      <c r="T33" s="301"/>
      <c r="V33" s="37" t="s">
        <v>156</v>
      </c>
      <c r="W33" s="293">
        <f>+'Curry Sheet '!I43</f>
        <v>0</v>
      </c>
      <c r="X33" s="301"/>
      <c r="Y33" s="152"/>
      <c r="Z33" s="37" t="s">
        <v>156</v>
      </c>
      <c r="AA33" s="293">
        <f>+'Curry Sheet '!L43</f>
        <v>0</v>
      </c>
      <c r="AB33" s="301"/>
      <c r="AD33" s="37" t="s">
        <v>156</v>
      </c>
      <c r="AE33" s="293">
        <f>+'Curry Sheet '!N43</f>
        <v>0</v>
      </c>
      <c r="AF33" s="301"/>
      <c r="AH33" s="37" t="s">
        <v>156</v>
      </c>
      <c r="AI33" s="293">
        <f>+'Curry Sheet '!O43</f>
        <v>0</v>
      </c>
      <c r="AJ33" s="301"/>
      <c r="AL33" s="37" t="s">
        <v>156</v>
      </c>
      <c r="AM33" s="293">
        <f>+'Curry Sheet '!P43</f>
        <v>0</v>
      </c>
      <c r="AN33" s="301"/>
      <c r="AP33" s="37" t="s">
        <v>156</v>
      </c>
      <c r="AQ33" s="293">
        <f>+'Curry Sheet '!Q43</f>
        <v>0</v>
      </c>
      <c r="AR33" s="301"/>
      <c r="AT33" s="37" t="s">
        <v>156</v>
      </c>
      <c r="AU33" s="293">
        <f>+'Curry Sheet '!H43</f>
        <v>0</v>
      </c>
      <c r="AV33" s="301"/>
      <c r="AW33" s="152"/>
      <c r="AX33" s="37" t="s">
        <v>156</v>
      </c>
      <c r="AY33" s="293">
        <f>+'Curry Sheet '!C97</f>
        <v>0</v>
      </c>
      <c r="AZ33" s="301"/>
      <c r="BB33" s="37" t="s">
        <v>156</v>
      </c>
      <c r="BC33" s="293">
        <f>+'Curry Sheet '!D97</f>
        <v>0</v>
      </c>
      <c r="BD33" s="301"/>
      <c r="BF33" s="37" t="s">
        <v>156</v>
      </c>
      <c r="BG33" s="293">
        <f>+'Curry Sheet '!E97</f>
        <v>0</v>
      </c>
      <c r="BH33" s="301"/>
      <c r="BJ33" s="37" t="s">
        <v>156</v>
      </c>
      <c r="BK33" s="293">
        <f>+'Curry Sheet '!G97</f>
        <v>0</v>
      </c>
      <c r="BL33" s="301"/>
      <c r="BN33" s="37" t="s">
        <v>156</v>
      </c>
      <c r="BO33" s="293">
        <f>+'Curry Sheet '!J43</f>
        <v>0</v>
      </c>
      <c r="BP33" s="301"/>
      <c r="BR33" s="37" t="s">
        <v>156</v>
      </c>
      <c r="BS33" s="293">
        <f>+'Curry Sheet '!K43</f>
        <v>0</v>
      </c>
      <c r="BT33" s="301"/>
      <c r="BU33" s="152"/>
      <c r="BV33" s="37" t="s">
        <v>156</v>
      </c>
      <c r="BW33" s="293">
        <f>+'Curry Sheet '!H97</f>
        <v>0</v>
      </c>
      <c r="BX33" s="301"/>
      <c r="BZ33" s="37" t="s">
        <v>156</v>
      </c>
      <c r="CA33" s="293">
        <f>+'Curry Sheet '!I97</f>
        <v>0</v>
      </c>
      <c r="CB33" s="301"/>
      <c r="CD33" s="37" t="s">
        <v>156</v>
      </c>
      <c r="CE33" s="293">
        <f>+'Curry Sheet '!J97</f>
        <v>0</v>
      </c>
      <c r="CF33" s="301"/>
      <c r="CK33" s="152"/>
    </row>
    <row r="34" spans="1:89" ht="17.100000000000001" customHeight="1" x14ac:dyDescent="0.25">
      <c r="A34" s="152"/>
      <c r="B34" s="37" t="s">
        <v>23</v>
      </c>
      <c r="C34" s="299">
        <f>+'Curry Sheet '!C26</f>
        <v>0</v>
      </c>
      <c r="D34" s="301"/>
      <c r="F34" s="37" t="s">
        <v>23</v>
      </c>
      <c r="G34" s="293">
        <f>+'Curry Sheet '!D26</f>
        <v>0</v>
      </c>
      <c r="H34" s="301"/>
      <c r="J34" s="37" t="s">
        <v>23</v>
      </c>
      <c r="K34" s="293">
        <f>+'Curry Sheet '!E26</f>
        <v>0</v>
      </c>
      <c r="L34" s="301"/>
      <c r="N34" s="37" t="s">
        <v>23</v>
      </c>
      <c r="O34" s="293">
        <f>+'Curry Sheet '!F26</f>
        <v>0</v>
      </c>
      <c r="P34" s="301"/>
      <c r="R34" s="37" t="s">
        <v>23</v>
      </c>
      <c r="S34" s="293">
        <f>+'Curry Sheet '!G26</f>
        <v>0</v>
      </c>
      <c r="T34" s="301"/>
      <c r="V34" s="37" t="s">
        <v>23</v>
      </c>
      <c r="W34" s="293">
        <f>+'Curry Sheet '!I26</f>
        <v>0</v>
      </c>
      <c r="X34" s="301"/>
      <c r="Y34" s="152"/>
      <c r="Z34" s="37" t="s">
        <v>23</v>
      </c>
      <c r="AA34" s="293">
        <f>+'Curry Sheet '!L26</f>
        <v>0</v>
      </c>
      <c r="AB34" s="301"/>
      <c r="AD34" s="37" t="s">
        <v>23</v>
      </c>
      <c r="AE34" s="293">
        <f>+'Curry Sheet '!N26</f>
        <v>48</v>
      </c>
      <c r="AF34" s="301"/>
      <c r="AH34" s="37" t="s">
        <v>23</v>
      </c>
      <c r="AI34" s="293">
        <f>+'Curry Sheet '!O26</f>
        <v>235</v>
      </c>
      <c r="AJ34" s="301"/>
      <c r="AL34" s="37" t="s">
        <v>23</v>
      </c>
      <c r="AM34" s="293">
        <f>+'Curry Sheet '!P26</f>
        <v>0</v>
      </c>
      <c r="AN34" s="301"/>
      <c r="AP34" s="37" t="s">
        <v>23</v>
      </c>
      <c r="AQ34" s="293">
        <f>+'Curry Sheet '!Q26</f>
        <v>0</v>
      </c>
      <c r="AR34" s="301"/>
      <c r="AT34" s="37" t="s">
        <v>23</v>
      </c>
      <c r="AU34" s="293">
        <f>+'Curry Sheet '!H26</f>
        <v>0</v>
      </c>
      <c r="AV34" s="301"/>
      <c r="AW34" s="152"/>
      <c r="AX34" s="37" t="s">
        <v>23</v>
      </c>
      <c r="AY34" s="293">
        <f>+'Curry Sheet '!C80</f>
        <v>0</v>
      </c>
      <c r="AZ34" s="301"/>
      <c r="BB34" s="37" t="s">
        <v>23</v>
      </c>
      <c r="BC34" s="293">
        <f>+'Curry Sheet '!D80</f>
        <v>0</v>
      </c>
      <c r="BD34" s="301"/>
      <c r="BF34" s="37" t="s">
        <v>23</v>
      </c>
      <c r="BG34" s="293">
        <f>+'Curry Sheet '!E80</f>
        <v>0</v>
      </c>
      <c r="BH34" s="301"/>
      <c r="BJ34" s="37" t="s">
        <v>23</v>
      </c>
      <c r="BK34" s="293">
        <f>+'Curry Sheet '!G80</f>
        <v>0</v>
      </c>
      <c r="BL34" s="301"/>
      <c r="BN34" s="37" t="s">
        <v>23</v>
      </c>
      <c r="BO34" s="293">
        <f>+'Curry Sheet '!J26</f>
        <v>0</v>
      </c>
      <c r="BP34" s="301"/>
      <c r="BR34" s="37" t="s">
        <v>23</v>
      </c>
      <c r="BS34" s="293">
        <f>+'Curry Sheet '!K26</f>
        <v>0</v>
      </c>
      <c r="BT34" s="301"/>
      <c r="BU34" s="152"/>
      <c r="BV34" s="37" t="s">
        <v>23</v>
      </c>
      <c r="BW34" s="293">
        <f>+'Curry Sheet '!H80</f>
        <v>0</v>
      </c>
      <c r="BX34" s="301"/>
      <c r="BZ34" s="37" t="s">
        <v>23</v>
      </c>
      <c r="CA34" s="293">
        <f>+'Curry Sheet '!I80</f>
        <v>0</v>
      </c>
      <c r="CB34" s="301"/>
      <c r="CD34" s="37" t="s">
        <v>23</v>
      </c>
      <c r="CE34" s="293">
        <f>+'Curry Sheet '!J80</f>
        <v>0</v>
      </c>
      <c r="CF34" s="301"/>
      <c r="CK34" s="152"/>
    </row>
    <row r="35" spans="1:89" ht="17.100000000000001" customHeight="1" x14ac:dyDescent="0.25">
      <c r="A35" s="152"/>
      <c r="B35" s="32" t="s">
        <v>288</v>
      </c>
      <c r="C35" s="299">
        <f>+'Curry Sheet '!C11</f>
        <v>14.84375</v>
      </c>
      <c r="D35" s="301"/>
      <c r="F35" s="32" t="s">
        <v>288</v>
      </c>
      <c r="G35" s="293">
        <f>+'Curry Sheet '!D11</f>
        <v>0</v>
      </c>
      <c r="H35" s="301"/>
      <c r="J35" s="32" t="s">
        <v>288</v>
      </c>
      <c r="K35" s="293">
        <f>+'Curry Sheet '!E11</f>
        <v>10</v>
      </c>
      <c r="L35" s="301"/>
      <c r="N35" s="32" t="s">
        <v>288</v>
      </c>
      <c r="O35" s="293">
        <f>+'Curry Sheet '!F11</f>
        <v>0</v>
      </c>
      <c r="P35" s="301"/>
      <c r="R35" s="32" t="s">
        <v>288</v>
      </c>
      <c r="S35" s="293">
        <f>+'Curry Sheet '!G11</f>
        <v>0</v>
      </c>
      <c r="T35" s="301"/>
      <c r="V35" s="32" t="s">
        <v>288</v>
      </c>
      <c r="W35" s="293">
        <f>+'Curry Sheet '!I11</f>
        <v>25.666666666666668</v>
      </c>
      <c r="X35" s="301"/>
      <c r="Y35" s="152"/>
      <c r="Z35" s="32" t="s">
        <v>288</v>
      </c>
      <c r="AA35" s="293">
        <f>+'Curry Sheet '!L11</f>
        <v>0</v>
      </c>
      <c r="AB35" s="301"/>
      <c r="AD35" s="32" t="s">
        <v>288</v>
      </c>
      <c r="AE35" s="293">
        <f>+'Curry Sheet '!N11</f>
        <v>12</v>
      </c>
      <c r="AF35" s="301"/>
      <c r="AH35" s="32" t="s">
        <v>288</v>
      </c>
      <c r="AI35" s="293">
        <f>+'Curry Sheet '!O11</f>
        <v>58.75</v>
      </c>
      <c r="AJ35" s="301"/>
      <c r="AL35" s="32" t="s">
        <v>288</v>
      </c>
      <c r="AM35" s="293">
        <f>+'Curry Sheet '!P11</f>
        <v>0</v>
      </c>
      <c r="AN35" s="301"/>
      <c r="AP35" s="32" t="s">
        <v>288</v>
      </c>
      <c r="AQ35" s="293">
        <f>+'Curry Sheet '!Q11</f>
        <v>0</v>
      </c>
      <c r="AR35" s="301"/>
      <c r="AT35" s="32" t="s">
        <v>288</v>
      </c>
      <c r="AU35" s="293">
        <f>+'Curry Sheet '!H11</f>
        <v>0</v>
      </c>
      <c r="AV35" s="301"/>
      <c r="AW35" s="152"/>
      <c r="AX35" s="32" t="s">
        <v>288</v>
      </c>
      <c r="AY35" s="293">
        <f>+'Curry Sheet '!C65</f>
        <v>0</v>
      </c>
      <c r="AZ35" s="301"/>
      <c r="BB35" s="32" t="s">
        <v>288</v>
      </c>
      <c r="BC35" s="293">
        <f>+'Curry Sheet '!D65</f>
        <v>59.400000000000006</v>
      </c>
      <c r="BD35" s="301"/>
      <c r="BF35" s="32" t="s">
        <v>288</v>
      </c>
      <c r="BG35" s="293">
        <f>+'Curry Sheet '!E65</f>
        <v>0</v>
      </c>
      <c r="BH35" s="301"/>
      <c r="BJ35" s="32" t="s">
        <v>288</v>
      </c>
      <c r="BK35" s="293">
        <f>+'Curry Sheet '!G65</f>
        <v>0</v>
      </c>
      <c r="BL35" s="301"/>
      <c r="BN35" s="32" t="s">
        <v>288</v>
      </c>
      <c r="BO35" s="293">
        <f>+'Curry Sheet '!J11</f>
        <v>8.75</v>
      </c>
      <c r="BP35" s="301"/>
      <c r="BR35" s="32" t="s">
        <v>288</v>
      </c>
      <c r="BS35" s="293">
        <f>+'Curry Sheet '!K11</f>
        <v>0</v>
      </c>
      <c r="BT35" s="301"/>
      <c r="BU35" s="152"/>
      <c r="BV35" s="32" t="s">
        <v>288</v>
      </c>
      <c r="BW35" s="293">
        <f>+'Curry Sheet '!H65</f>
        <v>7</v>
      </c>
      <c r="BX35" s="301"/>
      <c r="BZ35" s="32" t="s">
        <v>288</v>
      </c>
      <c r="CA35" s="293">
        <f>+'Curry Sheet '!I65</f>
        <v>18</v>
      </c>
      <c r="CB35" s="301"/>
      <c r="CD35" s="32" t="s">
        <v>288</v>
      </c>
      <c r="CE35" s="293">
        <f>+'Curry Sheet '!J65</f>
        <v>0</v>
      </c>
      <c r="CF35" s="301"/>
      <c r="CK35" s="152"/>
    </row>
    <row r="36" spans="1:89" ht="17.100000000000001" customHeight="1" x14ac:dyDescent="0.25">
      <c r="A36" s="152"/>
      <c r="B36" s="32" t="s">
        <v>290</v>
      </c>
      <c r="C36" s="299">
        <f>+'Curry Sheet '!C10</f>
        <v>890.625</v>
      </c>
      <c r="D36" s="301"/>
      <c r="F36" s="32" t="s">
        <v>290</v>
      </c>
      <c r="G36" s="293">
        <f>+'Curry Sheet '!D10</f>
        <v>0</v>
      </c>
      <c r="H36" s="301"/>
      <c r="J36" s="32" t="s">
        <v>290</v>
      </c>
      <c r="K36" s="293">
        <f>+'Curry Sheet '!E10</f>
        <v>0</v>
      </c>
      <c r="L36" s="301"/>
      <c r="N36" s="32" t="s">
        <v>290</v>
      </c>
      <c r="O36" s="293">
        <f>+'Curry Sheet '!F10</f>
        <v>0</v>
      </c>
      <c r="P36" s="301"/>
      <c r="R36" s="32" t="s">
        <v>290</v>
      </c>
      <c r="S36" s="293">
        <f>+'Curry Sheet '!G10</f>
        <v>0</v>
      </c>
      <c r="T36" s="301"/>
      <c r="V36" s="32" t="s">
        <v>290</v>
      </c>
      <c r="W36" s="293">
        <f>+'Curry Sheet '!I10</f>
        <v>513.33333333333337</v>
      </c>
      <c r="X36" s="301"/>
      <c r="Y36" s="152"/>
      <c r="Z36" s="32" t="s">
        <v>290</v>
      </c>
      <c r="AA36" s="293">
        <f>+'Curry Sheet '!L10</f>
        <v>0</v>
      </c>
      <c r="AB36" s="301"/>
      <c r="AD36" s="32" t="s">
        <v>290</v>
      </c>
      <c r="AE36" s="293">
        <f>+'Curry Sheet '!N10</f>
        <v>0</v>
      </c>
      <c r="AF36" s="301"/>
      <c r="AH36" s="32" t="s">
        <v>290</v>
      </c>
      <c r="AI36" s="293">
        <f>+'Curry Sheet '!O10</f>
        <v>0</v>
      </c>
      <c r="AJ36" s="301"/>
      <c r="AL36" s="32" t="s">
        <v>290</v>
      </c>
      <c r="AM36" s="293">
        <f>+'Curry Sheet '!P10</f>
        <v>0</v>
      </c>
      <c r="AN36" s="301"/>
      <c r="AP36" s="32" t="s">
        <v>290</v>
      </c>
      <c r="AQ36" s="293">
        <f>+'Curry Sheet '!Q10</f>
        <v>0</v>
      </c>
      <c r="AR36" s="301"/>
      <c r="AT36" s="32" t="s">
        <v>290</v>
      </c>
      <c r="AU36" s="293">
        <f>+'Curry Sheet '!H10</f>
        <v>0</v>
      </c>
      <c r="AV36" s="301"/>
      <c r="AW36" s="152"/>
      <c r="AX36" s="32" t="s">
        <v>290</v>
      </c>
      <c r="AY36" s="293">
        <f>+'Curry Sheet '!C64</f>
        <v>0</v>
      </c>
      <c r="AZ36" s="301"/>
      <c r="BB36" s="32" t="s">
        <v>290</v>
      </c>
      <c r="BC36" s="293">
        <f>+'Curry Sheet '!D64</f>
        <v>4800.6000000000004</v>
      </c>
      <c r="BD36" s="301"/>
      <c r="BF36" s="32" t="s">
        <v>290</v>
      </c>
      <c r="BG36" s="293">
        <f>+'Curry Sheet '!E64</f>
        <v>0</v>
      </c>
      <c r="BH36" s="301"/>
      <c r="BJ36" s="32" t="s">
        <v>290</v>
      </c>
      <c r="BK36" s="293">
        <f>+'Curry Sheet '!G64</f>
        <v>0</v>
      </c>
      <c r="BL36" s="301"/>
      <c r="BN36" s="32" t="s">
        <v>290</v>
      </c>
      <c r="BO36" s="293">
        <f>+'Curry Sheet '!J10</f>
        <v>805</v>
      </c>
      <c r="BP36" s="301"/>
      <c r="BR36" s="32" t="s">
        <v>290</v>
      </c>
      <c r="BS36" s="293">
        <f>+'Curry Sheet '!K10</f>
        <v>0</v>
      </c>
      <c r="BT36" s="301"/>
      <c r="BU36" s="152"/>
      <c r="BV36" s="32" t="s">
        <v>290</v>
      </c>
      <c r="BW36" s="293">
        <f>+'Curry Sheet '!H64</f>
        <v>0</v>
      </c>
      <c r="BX36" s="301"/>
      <c r="BZ36" s="32" t="s">
        <v>290</v>
      </c>
      <c r="CA36" s="293">
        <f>+'Curry Sheet '!I64</f>
        <v>0</v>
      </c>
      <c r="CB36" s="301"/>
      <c r="CD36" s="32" t="s">
        <v>290</v>
      </c>
      <c r="CE36" s="293">
        <f>+'Curry Sheet '!J64</f>
        <v>0</v>
      </c>
      <c r="CF36" s="301"/>
      <c r="CK36" s="152"/>
    </row>
    <row r="37" spans="1:89" ht="17.100000000000001" customHeight="1" x14ac:dyDescent="0.25">
      <c r="A37" s="152"/>
      <c r="B37" s="37" t="s">
        <v>72</v>
      </c>
      <c r="C37" s="299">
        <f>+'Curry Sheet '!C23</f>
        <v>0</v>
      </c>
      <c r="D37" s="301"/>
      <c r="F37" s="37" t="s">
        <v>72</v>
      </c>
      <c r="G37" s="293">
        <f>+'Curry Sheet '!D23</f>
        <v>0</v>
      </c>
      <c r="H37" s="301"/>
      <c r="J37" s="37" t="s">
        <v>72</v>
      </c>
      <c r="K37" s="293">
        <f>+'Curry Sheet '!E23</f>
        <v>0</v>
      </c>
      <c r="L37" s="301"/>
      <c r="N37" s="37" t="s">
        <v>72</v>
      </c>
      <c r="O37" s="293">
        <f>+'Curry Sheet '!F23</f>
        <v>0</v>
      </c>
      <c r="P37" s="301"/>
      <c r="R37" s="37" t="s">
        <v>72</v>
      </c>
      <c r="S37" s="293">
        <f>+'Curry Sheet '!G23</f>
        <v>0</v>
      </c>
      <c r="T37" s="301"/>
      <c r="V37" s="37" t="s">
        <v>72</v>
      </c>
      <c r="W37" s="293">
        <f>+'Curry Sheet '!I23</f>
        <v>0</v>
      </c>
      <c r="X37" s="301"/>
      <c r="Y37" s="152"/>
      <c r="Z37" s="37" t="s">
        <v>72</v>
      </c>
      <c r="AA37" s="293">
        <f>+'Curry Sheet '!L23</f>
        <v>0</v>
      </c>
      <c r="AB37" s="301"/>
      <c r="AD37" s="37" t="s">
        <v>72</v>
      </c>
      <c r="AE37" s="293">
        <f>+'Curry Sheet '!N23</f>
        <v>0</v>
      </c>
      <c r="AF37" s="301"/>
      <c r="AH37" s="37" t="s">
        <v>72</v>
      </c>
      <c r="AI37" s="293">
        <f>+'Curry Sheet '!O23</f>
        <v>0</v>
      </c>
      <c r="AJ37" s="301"/>
      <c r="AL37" s="37" t="s">
        <v>72</v>
      </c>
      <c r="AM37" s="293">
        <f>+'Curry Sheet '!P23</f>
        <v>0</v>
      </c>
      <c r="AN37" s="301"/>
      <c r="AP37" s="37" t="s">
        <v>72</v>
      </c>
      <c r="AQ37" s="293">
        <f>+'Curry Sheet '!Q23</f>
        <v>0</v>
      </c>
      <c r="AR37" s="301"/>
      <c r="AT37" s="37" t="s">
        <v>72</v>
      </c>
      <c r="AU37" s="293">
        <f>+'Curry Sheet '!H23</f>
        <v>0</v>
      </c>
      <c r="AV37" s="301"/>
      <c r="AW37" s="152"/>
      <c r="AX37" s="37" t="s">
        <v>72</v>
      </c>
      <c r="AY37" s="293">
        <f>+'Curry Sheet '!C77</f>
        <v>0</v>
      </c>
      <c r="AZ37" s="301"/>
      <c r="BB37" s="37" t="s">
        <v>72</v>
      </c>
      <c r="BC37" s="293">
        <f>+'Curry Sheet '!D77</f>
        <v>0</v>
      </c>
      <c r="BD37" s="301"/>
      <c r="BF37" s="37" t="s">
        <v>72</v>
      </c>
      <c r="BG37" s="293">
        <f>+'Curry Sheet '!E77</f>
        <v>0</v>
      </c>
      <c r="BH37" s="301"/>
      <c r="BJ37" s="37" t="s">
        <v>72</v>
      </c>
      <c r="BK37" s="293">
        <f>+'Curry Sheet '!G77</f>
        <v>0</v>
      </c>
      <c r="BL37" s="301"/>
      <c r="BN37" s="37" t="s">
        <v>72</v>
      </c>
      <c r="BO37" s="293">
        <f>+'Curry Sheet '!J23</f>
        <v>0</v>
      </c>
      <c r="BP37" s="301"/>
      <c r="BR37" s="37" t="s">
        <v>72</v>
      </c>
      <c r="BS37" s="293">
        <f>+'Curry Sheet '!K23</f>
        <v>0</v>
      </c>
      <c r="BT37" s="301"/>
      <c r="BU37" s="152"/>
      <c r="BV37" s="37" t="s">
        <v>72</v>
      </c>
      <c r="BW37" s="293">
        <f>+'Curry Sheet '!H77</f>
        <v>0</v>
      </c>
      <c r="BX37" s="301"/>
      <c r="BZ37" s="37" t="s">
        <v>72</v>
      </c>
      <c r="CA37" s="293">
        <f>+'Curry Sheet '!I77</f>
        <v>0</v>
      </c>
      <c r="CB37" s="301"/>
      <c r="CD37" s="37" t="s">
        <v>72</v>
      </c>
      <c r="CE37" s="293">
        <f>+'Curry Sheet '!J77</f>
        <v>0</v>
      </c>
      <c r="CF37" s="301"/>
      <c r="CK37" s="152"/>
    </row>
    <row r="38" spans="1:89" ht="17.100000000000001" customHeight="1" x14ac:dyDescent="0.25">
      <c r="A38" s="152"/>
      <c r="B38" s="37" t="s">
        <v>73</v>
      </c>
      <c r="C38" s="299">
        <f>+'Curry Sheet '!C24</f>
        <v>0</v>
      </c>
      <c r="D38" s="301"/>
      <c r="F38" s="37" t="s">
        <v>73</v>
      </c>
      <c r="G38" s="293">
        <f>+'Curry Sheet '!D24</f>
        <v>0</v>
      </c>
      <c r="H38" s="301"/>
      <c r="J38" s="37" t="s">
        <v>73</v>
      </c>
      <c r="K38" s="293">
        <f>+'Curry Sheet '!E24</f>
        <v>0</v>
      </c>
      <c r="L38" s="301"/>
      <c r="N38" s="37" t="s">
        <v>73</v>
      </c>
      <c r="O38" s="293">
        <f>+'Curry Sheet '!F24</f>
        <v>0</v>
      </c>
      <c r="P38" s="301"/>
      <c r="R38" s="37" t="s">
        <v>73</v>
      </c>
      <c r="S38" s="293">
        <f>+'Curry Sheet '!G24</f>
        <v>0</v>
      </c>
      <c r="T38" s="301"/>
      <c r="V38" s="37" t="s">
        <v>73</v>
      </c>
      <c r="W38" s="293">
        <f>+'Curry Sheet '!I24</f>
        <v>0</v>
      </c>
      <c r="X38" s="301"/>
      <c r="Y38" s="152"/>
      <c r="Z38" s="37" t="s">
        <v>73</v>
      </c>
      <c r="AA38" s="293">
        <f>+'Curry Sheet '!L24</f>
        <v>0</v>
      </c>
      <c r="AB38" s="301"/>
      <c r="AD38" s="37" t="s">
        <v>73</v>
      </c>
      <c r="AE38" s="293">
        <f>+'Curry Sheet '!N24</f>
        <v>960</v>
      </c>
      <c r="AF38" s="301"/>
      <c r="AH38" s="37" t="s">
        <v>73</v>
      </c>
      <c r="AI38" s="293">
        <f>+'Curry Sheet '!O24</f>
        <v>4700</v>
      </c>
      <c r="AJ38" s="301"/>
      <c r="AL38" s="37" t="s">
        <v>73</v>
      </c>
      <c r="AM38" s="293">
        <f>+'Curry Sheet '!P24</f>
        <v>0</v>
      </c>
      <c r="AN38" s="301"/>
      <c r="AP38" s="37" t="s">
        <v>73</v>
      </c>
      <c r="AQ38" s="293">
        <f>+'Curry Sheet '!Q24</f>
        <v>0</v>
      </c>
      <c r="AR38" s="301"/>
      <c r="AT38" s="37" t="s">
        <v>73</v>
      </c>
      <c r="AU38" s="293">
        <f>+'Curry Sheet '!H24</f>
        <v>0</v>
      </c>
      <c r="AV38" s="301"/>
      <c r="AW38" s="152"/>
      <c r="AX38" s="37" t="s">
        <v>73</v>
      </c>
      <c r="AY38" s="293">
        <f>+'Curry Sheet '!C78</f>
        <v>0</v>
      </c>
      <c r="AZ38" s="301"/>
      <c r="BB38" s="37" t="s">
        <v>73</v>
      </c>
      <c r="BC38" s="293">
        <f>+'Curry Sheet '!D78</f>
        <v>0</v>
      </c>
      <c r="BD38" s="301"/>
      <c r="BF38" s="37" t="s">
        <v>73</v>
      </c>
      <c r="BG38" s="293">
        <f>+'Curry Sheet '!E78</f>
        <v>0</v>
      </c>
      <c r="BH38" s="301"/>
      <c r="BJ38" s="37" t="s">
        <v>73</v>
      </c>
      <c r="BK38" s="293">
        <f>+'Curry Sheet '!G78</f>
        <v>0</v>
      </c>
      <c r="BL38" s="301"/>
      <c r="BN38" s="37" t="s">
        <v>73</v>
      </c>
      <c r="BO38" s="293">
        <f>+'Curry Sheet '!J24</f>
        <v>0</v>
      </c>
      <c r="BP38" s="301"/>
      <c r="BR38" s="37" t="s">
        <v>73</v>
      </c>
      <c r="BS38" s="293">
        <f>+'Curry Sheet '!K24</f>
        <v>0</v>
      </c>
      <c r="BT38" s="301"/>
      <c r="BU38" s="152"/>
      <c r="BV38" s="37" t="s">
        <v>73</v>
      </c>
      <c r="BW38" s="293">
        <f>+'Curry Sheet '!H78</f>
        <v>0</v>
      </c>
      <c r="BX38" s="301"/>
      <c r="BZ38" s="37" t="s">
        <v>73</v>
      </c>
      <c r="CA38" s="293">
        <f>+'Curry Sheet '!I78</f>
        <v>0</v>
      </c>
      <c r="CB38" s="301"/>
      <c r="CD38" s="37" t="s">
        <v>73</v>
      </c>
      <c r="CE38" s="293">
        <f>+'Curry Sheet '!J78</f>
        <v>0</v>
      </c>
      <c r="CF38" s="301"/>
      <c r="CK38" s="152"/>
    </row>
    <row r="39" spans="1:89" ht="17.100000000000001" customHeight="1" x14ac:dyDescent="0.25">
      <c r="A39" s="152"/>
      <c r="B39" s="37" t="s">
        <v>162</v>
      </c>
      <c r="C39" s="299">
        <f>+'Curry Sheet '!C41</f>
        <v>0</v>
      </c>
      <c r="D39" s="301"/>
      <c r="F39" s="37" t="s">
        <v>162</v>
      </c>
      <c r="G39" s="293">
        <f>+'Curry Sheet '!D41</f>
        <v>0</v>
      </c>
      <c r="H39" s="301"/>
      <c r="J39" s="37" t="s">
        <v>162</v>
      </c>
      <c r="K39" s="293">
        <f>+'Curry Sheet '!E41</f>
        <v>0</v>
      </c>
      <c r="L39" s="301"/>
      <c r="N39" s="37" t="s">
        <v>162</v>
      </c>
      <c r="O39" s="293">
        <f>+'Curry Sheet '!F41</f>
        <v>0</v>
      </c>
      <c r="P39" s="301"/>
      <c r="R39" s="37" t="s">
        <v>162</v>
      </c>
      <c r="S39" s="293">
        <f>+'Curry Sheet '!G41</f>
        <v>0</v>
      </c>
      <c r="T39" s="301"/>
      <c r="V39" s="37" t="s">
        <v>162</v>
      </c>
      <c r="W39" s="293">
        <f>+'Curry Sheet '!I41</f>
        <v>0</v>
      </c>
      <c r="X39" s="301"/>
      <c r="Y39" s="152"/>
      <c r="Z39" s="37" t="s">
        <v>162</v>
      </c>
      <c r="AA39" s="293">
        <f>+'Curry Sheet '!L41</f>
        <v>0</v>
      </c>
      <c r="AB39" s="301"/>
      <c r="AD39" s="37" t="s">
        <v>162</v>
      </c>
      <c r="AE39" s="293">
        <f>+'Curry Sheet '!N41</f>
        <v>0</v>
      </c>
      <c r="AF39" s="301"/>
      <c r="AH39" s="37" t="s">
        <v>162</v>
      </c>
      <c r="AI39" s="293">
        <f>+'Curry Sheet '!O41</f>
        <v>0</v>
      </c>
      <c r="AJ39" s="301"/>
      <c r="AL39" s="37" t="s">
        <v>162</v>
      </c>
      <c r="AM39" s="293">
        <f>+'Curry Sheet '!P41</f>
        <v>0</v>
      </c>
      <c r="AN39" s="301"/>
      <c r="AP39" s="37" t="s">
        <v>162</v>
      </c>
      <c r="AQ39" s="293">
        <f>+'Curry Sheet '!Q41</f>
        <v>0</v>
      </c>
      <c r="AR39" s="301"/>
      <c r="AT39" s="37" t="s">
        <v>162</v>
      </c>
      <c r="AU39" s="293">
        <f>+'Curry Sheet '!H41</f>
        <v>0</v>
      </c>
      <c r="AV39" s="301"/>
      <c r="AW39" s="152"/>
      <c r="AX39" s="37" t="s">
        <v>162</v>
      </c>
      <c r="AY39" s="293">
        <f>+'Curry Sheet '!C95</f>
        <v>0</v>
      </c>
      <c r="AZ39" s="301"/>
      <c r="BB39" s="37" t="s">
        <v>162</v>
      </c>
      <c r="BC39" s="293">
        <f>+'Curry Sheet '!D95</f>
        <v>239.4</v>
      </c>
      <c r="BD39" s="301"/>
      <c r="BF39" s="37" t="s">
        <v>162</v>
      </c>
      <c r="BG39" s="293">
        <f>+'Curry Sheet '!E95</f>
        <v>0</v>
      </c>
      <c r="BH39" s="301"/>
      <c r="BJ39" s="37" t="s">
        <v>162</v>
      </c>
      <c r="BK39" s="293">
        <f>+'Curry Sheet '!G95</f>
        <v>0</v>
      </c>
      <c r="BL39" s="301"/>
      <c r="BN39" s="37" t="s">
        <v>162</v>
      </c>
      <c r="BO39" s="293">
        <f>+'Curry Sheet '!J41</f>
        <v>17.5</v>
      </c>
      <c r="BP39" s="301"/>
      <c r="BR39" s="37" t="s">
        <v>162</v>
      </c>
      <c r="BS39" s="293">
        <f>+'Curry Sheet '!K41</f>
        <v>0</v>
      </c>
      <c r="BT39" s="301"/>
      <c r="BU39" s="152"/>
      <c r="BV39" s="37" t="s">
        <v>162</v>
      </c>
      <c r="BW39" s="293">
        <f>+'Curry Sheet '!H95</f>
        <v>0</v>
      </c>
      <c r="BX39" s="301"/>
      <c r="BZ39" s="37" t="s">
        <v>162</v>
      </c>
      <c r="CA39" s="293">
        <f>+'Curry Sheet '!I95</f>
        <v>0</v>
      </c>
      <c r="CB39" s="301"/>
      <c r="CD39" s="37" t="s">
        <v>162</v>
      </c>
      <c r="CE39" s="293">
        <f>+'Curry Sheet '!J95</f>
        <v>0</v>
      </c>
      <c r="CF39" s="301"/>
      <c r="CK39" s="152"/>
    </row>
    <row r="40" spans="1:89" ht="17.100000000000001" customHeight="1" x14ac:dyDescent="0.25">
      <c r="A40" s="152"/>
      <c r="B40" s="37" t="s">
        <v>83</v>
      </c>
      <c r="C40" s="299">
        <f>+'Curry Sheet '!C39</f>
        <v>0</v>
      </c>
      <c r="D40" s="301"/>
      <c r="F40" s="37" t="s">
        <v>83</v>
      </c>
      <c r="G40" s="293">
        <f>+'Curry Sheet '!D39</f>
        <v>0</v>
      </c>
      <c r="H40" s="301"/>
      <c r="J40" s="37" t="s">
        <v>83</v>
      </c>
      <c r="K40" s="293">
        <f>+'Curry Sheet '!E39</f>
        <v>0</v>
      </c>
      <c r="L40" s="301"/>
      <c r="N40" s="37" t="s">
        <v>83</v>
      </c>
      <c r="O40" s="293">
        <f>+'Curry Sheet '!F39</f>
        <v>0</v>
      </c>
      <c r="P40" s="301"/>
      <c r="R40" s="37" t="s">
        <v>83</v>
      </c>
      <c r="S40" s="293">
        <f>+'Curry Sheet '!G39</f>
        <v>0</v>
      </c>
      <c r="T40" s="301"/>
      <c r="V40" s="37" t="s">
        <v>83</v>
      </c>
      <c r="W40" s="293">
        <f>+'Curry Sheet '!I39</f>
        <v>0</v>
      </c>
      <c r="X40" s="301"/>
      <c r="Y40" s="152"/>
      <c r="Z40" s="37" t="s">
        <v>83</v>
      </c>
      <c r="AA40" s="293">
        <f>+'Curry Sheet '!L39</f>
        <v>0</v>
      </c>
      <c r="AB40" s="301"/>
      <c r="AD40" s="37" t="s">
        <v>83</v>
      </c>
      <c r="AE40" s="293">
        <f>+'Curry Sheet '!N39</f>
        <v>0</v>
      </c>
      <c r="AF40" s="301"/>
      <c r="AH40" s="37" t="s">
        <v>83</v>
      </c>
      <c r="AI40" s="293">
        <f>+'Curry Sheet '!O39</f>
        <v>0</v>
      </c>
      <c r="AJ40" s="301"/>
      <c r="AL40" s="37" t="s">
        <v>83</v>
      </c>
      <c r="AM40" s="293">
        <f>+'Curry Sheet '!P39</f>
        <v>0</v>
      </c>
      <c r="AN40" s="301"/>
      <c r="AP40" s="37" t="s">
        <v>83</v>
      </c>
      <c r="AQ40" s="293">
        <f>+'Curry Sheet '!Q39</f>
        <v>0</v>
      </c>
      <c r="AR40" s="301"/>
      <c r="AT40" s="37" t="s">
        <v>83</v>
      </c>
      <c r="AU40" s="293">
        <f>+'Curry Sheet '!H39</f>
        <v>0</v>
      </c>
      <c r="AV40" s="301"/>
      <c r="AW40" s="152"/>
      <c r="AX40" s="37" t="s">
        <v>83</v>
      </c>
      <c r="AY40" s="293">
        <f>+'Curry Sheet '!C93</f>
        <v>0</v>
      </c>
      <c r="AZ40" s="301"/>
      <c r="BB40" s="37" t="s">
        <v>83</v>
      </c>
      <c r="BC40" s="293">
        <f>+'Curry Sheet '!D93</f>
        <v>0</v>
      </c>
      <c r="BD40" s="301"/>
      <c r="BF40" s="37" t="s">
        <v>83</v>
      </c>
      <c r="BG40" s="293">
        <f>+'Curry Sheet '!E93</f>
        <v>0</v>
      </c>
      <c r="BH40" s="301"/>
      <c r="BJ40" s="37" t="s">
        <v>83</v>
      </c>
      <c r="BK40" s="293">
        <f>+'Curry Sheet '!G93</f>
        <v>0</v>
      </c>
      <c r="BL40" s="301"/>
      <c r="BN40" s="37" t="s">
        <v>83</v>
      </c>
      <c r="BO40" s="293">
        <f>+'Curry Sheet '!J39</f>
        <v>0</v>
      </c>
      <c r="BP40" s="301"/>
      <c r="BR40" s="37" t="s">
        <v>83</v>
      </c>
      <c r="BS40" s="293">
        <f>+'Curry Sheet '!K39</f>
        <v>0</v>
      </c>
      <c r="BT40" s="301"/>
      <c r="BU40" s="152"/>
      <c r="BV40" s="37" t="s">
        <v>83</v>
      </c>
      <c r="BW40" s="293">
        <f>+'Curry Sheet '!H93</f>
        <v>0</v>
      </c>
      <c r="BX40" s="301"/>
      <c r="BZ40" s="37" t="s">
        <v>83</v>
      </c>
      <c r="CA40" s="293">
        <f>+'Curry Sheet '!I93</f>
        <v>0</v>
      </c>
      <c r="CB40" s="301"/>
      <c r="CD40" s="37" t="s">
        <v>83</v>
      </c>
      <c r="CE40" s="293">
        <f>+'Curry Sheet '!J93</f>
        <v>0</v>
      </c>
      <c r="CF40" s="301"/>
      <c r="CK40" s="152"/>
    </row>
    <row r="41" spans="1:89" ht="17.100000000000001" customHeight="1" x14ac:dyDescent="0.25">
      <c r="A41" s="152"/>
      <c r="B41" s="37" t="s">
        <v>219</v>
      </c>
      <c r="C41" s="299">
        <f>+'Curry Sheet '!C40</f>
        <v>0</v>
      </c>
      <c r="D41" s="301"/>
      <c r="F41" s="37" t="s">
        <v>219</v>
      </c>
      <c r="G41" s="293">
        <f>+'Curry Sheet '!D40</f>
        <v>0</v>
      </c>
      <c r="H41" s="301"/>
      <c r="J41" s="37" t="s">
        <v>219</v>
      </c>
      <c r="K41" s="293">
        <f>+'Curry Sheet '!E40</f>
        <v>0</v>
      </c>
      <c r="L41" s="301"/>
      <c r="N41" s="37" t="s">
        <v>219</v>
      </c>
      <c r="O41" s="293">
        <f>+'Curry Sheet '!F40</f>
        <v>0</v>
      </c>
      <c r="P41" s="301"/>
      <c r="R41" s="37" t="s">
        <v>219</v>
      </c>
      <c r="S41" s="293">
        <f>+'Curry Sheet '!G40</f>
        <v>0</v>
      </c>
      <c r="T41" s="301"/>
      <c r="V41" s="37" t="s">
        <v>219</v>
      </c>
      <c r="W41" s="293">
        <f>+'Curry Sheet '!I40</f>
        <v>0</v>
      </c>
      <c r="X41" s="301"/>
      <c r="Y41" s="152"/>
      <c r="Z41" s="37" t="s">
        <v>219</v>
      </c>
      <c r="AA41" s="293">
        <f>+'Curry Sheet '!L40</f>
        <v>0</v>
      </c>
      <c r="AB41" s="301"/>
      <c r="AD41" s="37" t="s">
        <v>219</v>
      </c>
      <c r="AE41" s="293">
        <f>+'Curry Sheet '!N40</f>
        <v>0</v>
      </c>
      <c r="AF41" s="301"/>
      <c r="AH41" s="37" t="s">
        <v>219</v>
      </c>
      <c r="AI41" s="293">
        <f>+'Curry Sheet '!O40</f>
        <v>0</v>
      </c>
      <c r="AJ41" s="301"/>
      <c r="AL41" s="37" t="s">
        <v>219</v>
      </c>
      <c r="AM41" s="293">
        <f>+'Curry Sheet '!P40</f>
        <v>0</v>
      </c>
      <c r="AN41" s="301"/>
      <c r="AP41" s="37" t="s">
        <v>219</v>
      </c>
      <c r="AQ41" s="293">
        <f>+'Curry Sheet '!Q40</f>
        <v>0</v>
      </c>
      <c r="AR41" s="301"/>
      <c r="AT41" s="37" t="s">
        <v>219</v>
      </c>
      <c r="AU41" s="293">
        <f>+'Curry Sheet '!H40</f>
        <v>0</v>
      </c>
      <c r="AV41" s="301"/>
      <c r="AW41" s="152"/>
      <c r="AX41" s="37" t="s">
        <v>219</v>
      </c>
      <c r="AY41" s="293">
        <f>+'Curry Sheet '!C94</f>
        <v>0</v>
      </c>
      <c r="AZ41" s="301"/>
      <c r="BB41" s="37" t="s">
        <v>219</v>
      </c>
      <c r="BC41" s="293">
        <f>+'Curry Sheet '!D94</f>
        <v>144</v>
      </c>
      <c r="BD41" s="301"/>
      <c r="BF41" s="37" t="s">
        <v>219</v>
      </c>
      <c r="BG41" s="293">
        <f>+'Curry Sheet '!E94</f>
        <v>0</v>
      </c>
      <c r="BH41" s="301"/>
      <c r="BJ41" s="37" t="s">
        <v>219</v>
      </c>
      <c r="BK41" s="293">
        <f>+'Curry Sheet '!G94</f>
        <v>0</v>
      </c>
      <c r="BL41" s="301"/>
      <c r="BN41" s="37" t="s">
        <v>219</v>
      </c>
      <c r="BO41" s="293">
        <f>+'Curry Sheet '!J40</f>
        <v>21</v>
      </c>
      <c r="BP41" s="301"/>
      <c r="BR41" s="37" t="s">
        <v>219</v>
      </c>
      <c r="BS41" s="293">
        <f>+'Curry Sheet '!K40</f>
        <v>0</v>
      </c>
      <c r="BT41" s="301"/>
      <c r="BU41" s="152"/>
      <c r="BV41" s="37" t="s">
        <v>219</v>
      </c>
      <c r="BW41" s="293">
        <f>+'Curry Sheet '!H94</f>
        <v>0</v>
      </c>
      <c r="BX41" s="301"/>
      <c r="BZ41" s="37" t="s">
        <v>219</v>
      </c>
      <c r="CA41" s="293">
        <f>+'Curry Sheet '!I94</f>
        <v>0</v>
      </c>
      <c r="CB41" s="301"/>
      <c r="CD41" s="37" t="s">
        <v>219</v>
      </c>
      <c r="CE41" s="293">
        <f>+'Curry Sheet '!J94</f>
        <v>0</v>
      </c>
      <c r="CF41" s="301"/>
      <c r="CK41" s="152"/>
    </row>
    <row r="42" spans="1:89" ht="17.100000000000001" customHeight="1" x14ac:dyDescent="0.25">
      <c r="A42" s="152"/>
      <c r="B42" s="37" t="s">
        <v>188</v>
      </c>
      <c r="C42" s="299">
        <f>+'Curry Sheet '!C42</f>
        <v>0</v>
      </c>
      <c r="D42" s="301"/>
      <c r="F42" s="37" t="s">
        <v>188</v>
      </c>
      <c r="G42" s="293">
        <f>+'Curry Sheet '!D42</f>
        <v>0</v>
      </c>
      <c r="H42" s="301"/>
      <c r="J42" s="37" t="s">
        <v>188</v>
      </c>
      <c r="K42" s="293">
        <f>+'Curry Sheet '!E42</f>
        <v>0</v>
      </c>
      <c r="L42" s="301"/>
      <c r="N42" s="37" t="s">
        <v>188</v>
      </c>
      <c r="O42" s="293">
        <f>+'Curry Sheet '!F42</f>
        <v>0</v>
      </c>
      <c r="P42" s="301"/>
      <c r="R42" s="37" t="s">
        <v>188</v>
      </c>
      <c r="S42" s="293">
        <f>+'Curry Sheet '!G42</f>
        <v>0</v>
      </c>
      <c r="T42" s="301"/>
      <c r="V42" s="37" t="s">
        <v>188</v>
      </c>
      <c r="W42" s="293">
        <f>+'Curry Sheet '!I42</f>
        <v>0</v>
      </c>
      <c r="X42" s="301"/>
      <c r="Y42" s="152"/>
      <c r="Z42" s="37" t="s">
        <v>188</v>
      </c>
      <c r="AA42" s="293">
        <f>+'Curry Sheet '!L42</f>
        <v>0</v>
      </c>
      <c r="AB42" s="301"/>
      <c r="AD42" s="37" t="s">
        <v>188</v>
      </c>
      <c r="AE42" s="293">
        <f>+'Curry Sheet '!N42</f>
        <v>0</v>
      </c>
      <c r="AF42" s="301"/>
      <c r="AH42" s="37" t="s">
        <v>188</v>
      </c>
      <c r="AI42" s="293">
        <f>+'Curry Sheet '!O42</f>
        <v>0</v>
      </c>
      <c r="AJ42" s="301"/>
      <c r="AL42" s="37" t="s">
        <v>188</v>
      </c>
      <c r="AM42" s="293">
        <f>+'Curry Sheet '!P42</f>
        <v>0</v>
      </c>
      <c r="AN42" s="301"/>
      <c r="AP42" s="37" t="s">
        <v>188</v>
      </c>
      <c r="AQ42" s="293">
        <f>+'Curry Sheet '!Q42</f>
        <v>0</v>
      </c>
      <c r="AR42" s="301"/>
      <c r="AT42" s="37" t="s">
        <v>188</v>
      </c>
      <c r="AU42" s="293">
        <f>+'Curry Sheet '!H42</f>
        <v>0</v>
      </c>
      <c r="AV42" s="301"/>
      <c r="AW42" s="152"/>
      <c r="AX42" s="37" t="s">
        <v>188</v>
      </c>
      <c r="AY42" s="293">
        <f>+'Curry Sheet '!C96</f>
        <v>0</v>
      </c>
      <c r="AZ42" s="301"/>
      <c r="BB42" s="37" t="s">
        <v>188</v>
      </c>
      <c r="BC42" s="293">
        <f>+'Curry Sheet '!D96</f>
        <v>0</v>
      </c>
      <c r="BD42" s="301"/>
      <c r="BF42" s="37" t="s">
        <v>188</v>
      </c>
      <c r="BG42" s="293">
        <f>+'Curry Sheet '!E96</f>
        <v>0</v>
      </c>
      <c r="BH42" s="301"/>
      <c r="BJ42" s="37" t="s">
        <v>188</v>
      </c>
      <c r="BK42" s="293">
        <f>+'Curry Sheet '!G96</f>
        <v>0</v>
      </c>
      <c r="BL42" s="301"/>
      <c r="BN42" s="37" t="s">
        <v>188</v>
      </c>
      <c r="BO42" s="293">
        <f>+'Curry Sheet '!J42</f>
        <v>0</v>
      </c>
      <c r="BP42" s="301"/>
      <c r="BR42" s="37" t="s">
        <v>188</v>
      </c>
      <c r="BS42" s="293">
        <f>+'Curry Sheet '!K42</f>
        <v>0</v>
      </c>
      <c r="BT42" s="301"/>
      <c r="BU42" s="152"/>
      <c r="BV42" s="37" t="s">
        <v>188</v>
      </c>
      <c r="BW42" s="293">
        <f>+'Curry Sheet '!H96</f>
        <v>0</v>
      </c>
      <c r="BX42" s="301"/>
      <c r="BZ42" s="37" t="s">
        <v>188</v>
      </c>
      <c r="CA42" s="293">
        <f>+'Curry Sheet '!I96</f>
        <v>0</v>
      </c>
      <c r="CB42" s="301"/>
      <c r="CD42" s="37" t="s">
        <v>188</v>
      </c>
      <c r="CE42" s="293">
        <f>+'Curry Sheet '!J96</f>
        <v>0</v>
      </c>
      <c r="CF42" s="301"/>
      <c r="CK42" s="152"/>
    </row>
    <row r="43" spans="1:89" ht="17.100000000000001" customHeight="1" thickBot="1" x14ac:dyDescent="0.3">
      <c r="A43" s="152"/>
      <c r="B43" s="38" t="s">
        <v>189</v>
      </c>
      <c r="C43" s="300">
        <f>+'Curry Sheet '!C47</f>
        <v>0</v>
      </c>
      <c r="D43" s="302"/>
      <c r="F43" s="38" t="s">
        <v>189</v>
      </c>
      <c r="G43" s="294">
        <f>+'Curry Sheet '!D47</f>
        <v>0</v>
      </c>
      <c r="H43" s="302"/>
      <c r="J43" s="297" t="s">
        <v>189</v>
      </c>
      <c r="K43" s="291">
        <f>+'Curry Sheet '!E47</f>
        <v>0</v>
      </c>
      <c r="L43" s="302"/>
      <c r="N43" s="38" t="s">
        <v>189</v>
      </c>
      <c r="O43" s="294">
        <f>+'Curry Sheet '!F47</f>
        <v>0</v>
      </c>
      <c r="P43" s="302"/>
      <c r="R43" s="38" t="s">
        <v>189</v>
      </c>
      <c r="S43" s="294">
        <f>+'Curry Sheet '!G47</f>
        <v>0</v>
      </c>
      <c r="T43" s="302"/>
      <c r="V43" s="38" t="s">
        <v>189</v>
      </c>
      <c r="W43" s="294">
        <f>+'Curry Sheet '!I47</f>
        <v>0</v>
      </c>
      <c r="X43" s="302"/>
      <c r="Y43" s="152"/>
      <c r="Z43" s="38" t="s">
        <v>189</v>
      </c>
      <c r="AA43" s="294">
        <f>+'Curry Sheet '!L47</f>
        <v>0</v>
      </c>
      <c r="AB43" s="302"/>
      <c r="AD43" s="38" t="s">
        <v>189</v>
      </c>
      <c r="AE43" s="294">
        <f>+'Curry Sheet '!N47</f>
        <v>48</v>
      </c>
      <c r="AF43" s="302"/>
      <c r="AH43" s="38" t="s">
        <v>189</v>
      </c>
      <c r="AI43" s="294">
        <f>+'Curry Sheet '!O47</f>
        <v>235</v>
      </c>
      <c r="AJ43" s="302"/>
      <c r="AL43" s="38" t="s">
        <v>189</v>
      </c>
      <c r="AM43" s="294">
        <f>+'Curry Sheet '!P47</f>
        <v>0</v>
      </c>
      <c r="AN43" s="302"/>
      <c r="AP43" s="38" t="s">
        <v>189</v>
      </c>
      <c r="AQ43" s="294">
        <f>+'Curry Sheet '!Q47</f>
        <v>110</v>
      </c>
      <c r="AR43" s="302"/>
      <c r="AT43" s="38" t="s">
        <v>189</v>
      </c>
      <c r="AU43" s="294">
        <f>+'Curry Sheet '!H47</f>
        <v>0</v>
      </c>
      <c r="AV43" s="302"/>
      <c r="AW43" s="152"/>
      <c r="AX43" s="38" t="s">
        <v>189</v>
      </c>
      <c r="AY43" s="294">
        <f>+'Curry Sheet '!C101</f>
        <v>0</v>
      </c>
      <c r="AZ43" s="302"/>
      <c r="BB43" s="38" t="s">
        <v>189</v>
      </c>
      <c r="BC43" s="294">
        <f>+'Curry Sheet '!D101</f>
        <v>0</v>
      </c>
      <c r="BD43" s="302"/>
      <c r="BF43" s="38" t="s">
        <v>189</v>
      </c>
      <c r="BG43" s="294">
        <f>+'Curry Sheet '!E101</f>
        <v>0</v>
      </c>
      <c r="BH43" s="302"/>
      <c r="BJ43" s="38" t="s">
        <v>189</v>
      </c>
      <c r="BK43" s="294">
        <f>+'Curry Sheet '!G101</f>
        <v>0</v>
      </c>
      <c r="BL43" s="302"/>
      <c r="BN43" s="38" t="s">
        <v>189</v>
      </c>
      <c r="BO43" s="294">
        <f>+'Curry Sheet '!J47</f>
        <v>0</v>
      </c>
      <c r="BP43" s="302"/>
      <c r="BR43" s="38" t="s">
        <v>189</v>
      </c>
      <c r="BS43" s="294">
        <f>+'Curry Sheet '!K47</f>
        <v>0</v>
      </c>
      <c r="BT43" s="302"/>
      <c r="BU43" s="152"/>
      <c r="BV43" s="38" t="s">
        <v>189</v>
      </c>
      <c r="BW43" s="294">
        <f>+'Curry Sheet '!H101</f>
        <v>0</v>
      </c>
      <c r="BX43" s="302"/>
      <c r="BZ43" s="38" t="s">
        <v>189</v>
      </c>
      <c r="CA43" s="294">
        <f>+'Curry Sheet '!I101</f>
        <v>0</v>
      </c>
      <c r="CB43" s="302"/>
      <c r="CD43" s="38" t="s">
        <v>189</v>
      </c>
      <c r="CE43" s="294">
        <f>+'Curry Sheet '!J101</f>
        <v>0</v>
      </c>
      <c r="CF43" s="302"/>
      <c r="CK43" s="152"/>
    </row>
    <row r="44" spans="1:89" ht="17.100000000000001" customHeight="1" thickBot="1" x14ac:dyDescent="0.3">
      <c r="A44" s="152"/>
      <c r="B44" s="38" t="s">
        <v>427</v>
      </c>
      <c r="C44" s="300"/>
      <c r="D44" s="302"/>
      <c r="F44" s="38"/>
      <c r="G44" s="294"/>
      <c r="H44" s="302"/>
      <c r="J44" s="297"/>
      <c r="K44" s="291"/>
      <c r="L44" s="302"/>
      <c r="N44" s="38"/>
      <c r="O44" s="294"/>
      <c r="P44" s="302"/>
      <c r="R44" s="38"/>
      <c r="S44" s="294"/>
      <c r="T44" s="302"/>
      <c r="V44" s="38"/>
      <c r="W44" s="294"/>
      <c r="X44" s="302"/>
      <c r="Y44" s="152"/>
      <c r="Z44" s="38"/>
      <c r="AA44" s="294"/>
      <c r="AB44" s="302"/>
      <c r="AD44" s="38"/>
      <c r="AE44" s="294"/>
      <c r="AF44" s="302"/>
      <c r="AH44" s="38"/>
      <c r="AI44" s="294"/>
      <c r="AJ44" s="302"/>
      <c r="AL44" s="38"/>
      <c r="AM44" s="294"/>
      <c r="AN44" s="302"/>
      <c r="AP44" s="38"/>
      <c r="AQ44" s="294"/>
      <c r="AR44" s="302"/>
      <c r="AT44" s="38"/>
      <c r="AU44" s="294"/>
      <c r="AV44" s="302"/>
      <c r="AW44" s="152"/>
      <c r="AX44" s="38"/>
      <c r="AY44" s="294"/>
      <c r="AZ44" s="302"/>
      <c r="BB44" s="38"/>
      <c r="BC44" s="294"/>
      <c r="BD44" s="302"/>
      <c r="BF44" s="38"/>
      <c r="BG44" s="294"/>
      <c r="BH44" s="302"/>
      <c r="BJ44" s="38"/>
      <c r="BK44" s="294"/>
      <c r="BL44" s="302"/>
      <c r="BN44" s="38"/>
      <c r="BO44" s="294"/>
      <c r="BP44" s="302"/>
      <c r="BR44" s="38"/>
      <c r="BS44" s="294"/>
      <c r="BT44" s="302"/>
      <c r="BU44" s="152"/>
      <c r="BV44" s="38"/>
      <c r="BW44" s="294"/>
      <c r="BX44" s="302"/>
      <c r="BZ44" s="38"/>
      <c r="CA44" s="294"/>
      <c r="CB44" s="302"/>
      <c r="CD44" s="38"/>
      <c r="CE44" s="294"/>
      <c r="CF44" s="302"/>
      <c r="CK44" s="152"/>
    </row>
    <row r="45" spans="1:89" ht="18" customHeight="1" thickBot="1" x14ac:dyDescent="0.25">
      <c r="A45" s="152"/>
      <c r="B45" s="52" t="s">
        <v>295</v>
      </c>
      <c r="C45" s="2077" t="s">
        <v>294</v>
      </c>
      <c r="D45" s="2077"/>
      <c r="E45" s="2"/>
      <c r="F45" s="52" t="s">
        <v>295</v>
      </c>
      <c r="G45" s="2077" t="s">
        <v>294</v>
      </c>
      <c r="H45" s="2077"/>
      <c r="I45" s="2"/>
      <c r="J45" s="52" t="s">
        <v>295</v>
      </c>
      <c r="K45" s="2077" t="s">
        <v>294</v>
      </c>
      <c r="L45" s="2077"/>
      <c r="M45" s="2"/>
      <c r="N45" s="52" t="s">
        <v>295</v>
      </c>
      <c r="O45" s="2077" t="s">
        <v>294</v>
      </c>
      <c r="P45" s="2077"/>
      <c r="Q45" s="310"/>
      <c r="R45" s="52" t="s">
        <v>295</v>
      </c>
      <c r="S45" s="2077" t="s">
        <v>294</v>
      </c>
      <c r="T45" s="2077"/>
      <c r="U45" s="310"/>
      <c r="V45" s="52" t="s">
        <v>295</v>
      </c>
      <c r="W45" s="2077" t="s">
        <v>294</v>
      </c>
      <c r="X45" s="2077"/>
      <c r="Y45" s="152"/>
      <c r="Z45" s="52" t="s">
        <v>295</v>
      </c>
      <c r="AA45" s="2077" t="s">
        <v>294</v>
      </c>
      <c r="AB45" s="2077"/>
      <c r="AC45" s="2"/>
      <c r="AD45" s="52" t="s">
        <v>295</v>
      </c>
      <c r="AE45" s="2077" t="s">
        <v>294</v>
      </c>
      <c r="AF45" s="2077"/>
      <c r="AG45" s="2"/>
      <c r="AH45" s="52" t="s">
        <v>295</v>
      </c>
      <c r="AI45" s="2077" t="s">
        <v>294</v>
      </c>
      <c r="AJ45" s="2077"/>
      <c r="AK45" s="2"/>
      <c r="AL45" s="52" t="s">
        <v>295</v>
      </c>
      <c r="AM45" s="2077" t="s">
        <v>294</v>
      </c>
      <c r="AN45" s="2077"/>
      <c r="AO45" s="2"/>
      <c r="AP45" s="52" t="s">
        <v>295</v>
      </c>
      <c r="AQ45" s="2077" t="s">
        <v>294</v>
      </c>
      <c r="AR45" s="2077"/>
      <c r="AS45" s="310"/>
      <c r="AT45" s="52" t="s">
        <v>295</v>
      </c>
      <c r="AU45" s="2077" t="s">
        <v>294</v>
      </c>
      <c r="AV45" s="2077"/>
      <c r="AW45" s="152"/>
      <c r="AX45" s="52" t="s">
        <v>295</v>
      </c>
      <c r="AY45" s="2077" t="s">
        <v>294</v>
      </c>
      <c r="AZ45" s="2077"/>
      <c r="BA45" s="2"/>
      <c r="BB45" s="52" t="s">
        <v>295</v>
      </c>
      <c r="BC45" s="2077" t="s">
        <v>294</v>
      </c>
      <c r="BD45" s="2077"/>
      <c r="BE45" s="2"/>
      <c r="BF45" s="52" t="s">
        <v>295</v>
      </c>
      <c r="BG45" s="2077" t="s">
        <v>294</v>
      </c>
      <c r="BH45" s="2077"/>
      <c r="BJ45" s="52" t="s">
        <v>295</v>
      </c>
      <c r="BK45" s="2077" t="s">
        <v>294</v>
      </c>
      <c r="BL45" s="2077"/>
      <c r="BN45" s="52" t="s">
        <v>295</v>
      </c>
      <c r="BO45" s="2077" t="s">
        <v>294</v>
      </c>
      <c r="BP45" s="2077"/>
      <c r="BQ45" s="2"/>
      <c r="BR45" s="52" t="s">
        <v>295</v>
      </c>
      <c r="BS45" s="2077" t="s">
        <v>294</v>
      </c>
      <c r="BT45" s="2077"/>
      <c r="BU45" s="152"/>
      <c r="BV45" s="52" t="s">
        <v>295</v>
      </c>
      <c r="BW45" s="2077" t="s">
        <v>294</v>
      </c>
      <c r="BX45" s="2077"/>
      <c r="BY45" s="2"/>
      <c r="BZ45" s="52" t="s">
        <v>295</v>
      </c>
      <c r="CA45" s="2077" t="s">
        <v>294</v>
      </c>
      <c r="CB45" s="2077"/>
      <c r="CC45" s="2"/>
      <c r="CD45" s="52" t="s">
        <v>295</v>
      </c>
      <c r="CE45" s="2077" t="s">
        <v>294</v>
      </c>
      <c r="CF45" s="2077"/>
      <c r="CG45" s="2"/>
      <c r="CK45" s="152"/>
    </row>
    <row r="46" spans="1:89" ht="18" customHeight="1" thickBot="1" x14ac:dyDescent="0.25">
      <c r="A46" s="152"/>
      <c r="B46" s="52" t="s">
        <v>296</v>
      </c>
      <c r="C46" s="2077" t="s">
        <v>294</v>
      </c>
      <c r="D46" s="2077"/>
      <c r="E46" s="2"/>
      <c r="F46" s="52" t="s">
        <v>296</v>
      </c>
      <c r="G46" s="2077" t="s">
        <v>294</v>
      </c>
      <c r="H46" s="2077"/>
      <c r="I46" s="2"/>
      <c r="J46" s="52" t="s">
        <v>296</v>
      </c>
      <c r="K46" s="2077" t="s">
        <v>294</v>
      </c>
      <c r="L46" s="2077"/>
      <c r="M46" s="2"/>
      <c r="N46" s="52" t="s">
        <v>296</v>
      </c>
      <c r="O46" s="2077" t="s">
        <v>294</v>
      </c>
      <c r="P46" s="2077"/>
      <c r="Q46" s="310"/>
      <c r="R46" s="52" t="s">
        <v>296</v>
      </c>
      <c r="S46" s="2077" t="s">
        <v>294</v>
      </c>
      <c r="T46" s="2077"/>
      <c r="U46" s="310"/>
      <c r="V46" s="52" t="s">
        <v>296</v>
      </c>
      <c r="W46" s="2077" t="s">
        <v>294</v>
      </c>
      <c r="X46" s="2077"/>
      <c r="Y46" s="152"/>
      <c r="Z46" s="52" t="s">
        <v>296</v>
      </c>
      <c r="AA46" s="2077" t="s">
        <v>294</v>
      </c>
      <c r="AB46" s="2077"/>
      <c r="AC46" s="2"/>
      <c r="AD46" s="52" t="s">
        <v>296</v>
      </c>
      <c r="AE46" s="2077" t="s">
        <v>294</v>
      </c>
      <c r="AF46" s="2077"/>
      <c r="AG46" s="2"/>
      <c r="AH46" s="52" t="s">
        <v>296</v>
      </c>
      <c r="AI46" s="2077" t="s">
        <v>294</v>
      </c>
      <c r="AJ46" s="2077"/>
      <c r="AK46" s="2"/>
      <c r="AL46" s="52" t="s">
        <v>296</v>
      </c>
      <c r="AM46" s="2077" t="s">
        <v>294</v>
      </c>
      <c r="AN46" s="2077"/>
      <c r="AO46" s="2"/>
      <c r="AP46" s="52" t="s">
        <v>296</v>
      </c>
      <c r="AQ46" s="2077" t="s">
        <v>294</v>
      </c>
      <c r="AR46" s="2077"/>
      <c r="AS46" s="310"/>
      <c r="AT46" s="52" t="s">
        <v>296</v>
      </c>
      <c r="AU46" s="2077" t="s">
        <v>294</v>
      </c>
      <c r="AV46" s="2077"/>
      <c r="AW46" s="152"/>
      <c r="AX46" s="52" t="s">
        <v>296</v>
      </c>
      <c r="AY46" s="2077" t="s">
        <v>294</v>
      </c>
      <c r="AZ46" s="2077"/>
      <c r="BA46" s="2"/>
      <c r="BB46" s="52" t="s">
        <v>296</v>
      </c>
      <c r="BC46" s="2077" t="s">
        <v>294</v>
      </c>
      <c r="BD46" s="2077"/>
      <c r="BE46" s="2"/>
      <c r="BF46" s="52" t="s">
        <v>296</v>
      </c>
      <c r="BG46" s="2077" t="s">
        <v>294</v>
      </c>
      <c r="BH46" s="2077"/>
      <c r="BJ46" s="52" t="s">
        <v>296</v>
      </c>
      <c r="BK46" s="2077" t="s">
        <v>294</v>
      </c>
      <c r="BL46" s="2077"/>
      <c r="BN46" s="52" t="s">
        <v>296</v>
      </c>
      <c r="BO46" s="2077" t="s">
        <v>294</v>
      </c>
      <c r="BP46" s="2077"/>
      <c r="BQ46" s="2"/>
      <c r="BR46" s="52" t="s">
        <v>296</v>
      </c>
      <c r="BS46" s="2077" t="s">
        <v>294</v>
      </c>
      <c r="BT46" s="2077"/>
      <c r="BU46" s="152"/>
      <c r="BV46" s="52" t="s">
        <v>296</v>
      </c>
      <c r="BW46" s="2077" t="s">
        <v>294</v>
      </c>
      <c r="BX46" s="2077"/>
      <c r="BY46" s="2"/>
      <c r="BZ46" s="52" t="s">
        <v>296</v>
      </c>
      <c r="CA46" s="2077" t="s">
        <v>294</v>
      </c>
      <c r="CB46" s="2077"/>
      <c r="CC46" s="2"/>
      <c r="CD46" s="52" t="s">
        <v>296</v>
      </c>
      <c r="CE46" s="2077" t="s">
        <v>294</v>
      </c>
      <c r="CF46" s="2077"/>
      <c r="CG46" s="2"/>
      <c r="CK46" s="152"/>
    </row>
    <row r="47" spans="1:89" ht="18" customHeight="1" x14ac:dyDescent="0.2">
      <c r="A47" s="152"/>
      <c r="B47" s="52" t="s">
        <v>298</v>
      </c>
      <c r="C47" s="2078" t="s">
        <v>92</v>
      </c>
      <c r="D47" s="2078"/>
      <c r="E47" s="2"/>
      <c r="F47" s="52" t="s">
        <v>298</v>
      </c>
      <c r="G47" s="2078" t="s">
        <v>92</v>
      </c>
      <c r="H47" s="2078"/>
      <c r="I47" s="2"/>
      <c r="J47" s="52" t="s">
        <v>298</v>
      </c>
      <c r="K47" s="2078" t="s">
        <v>92</v>
      </c>
      <c r="L47" s="2078"/>
      <c r="M47" s="2"/>
      <c r="N47" s="52" t="s">
        <v>298</v>
      </c>
      <c r="O47" s="2078" t="s">
        <v>92</v>
      </c>
      <c r="P47" s="2078"/>
      <c r="Q47" s="311"/>
      <c r="R47" s="52" t="s">
        <v>298</v>
      </c>
      <c r="S47" s="2078" t="s">
        <v>92</v>
      </c>
      <c r="T47" s="2078"/>
      <c r="U47" s="311"/>
      <c r="V47" s="52" t="s">
        <v>298</v>
      </c>
      <c r="W47" s="2078" t="s">
        <v>92</v>
      </c>
      <c r="X47" s="2078"/>
      <c r="Y47" s="152"/>
      <c r="Z47" s="52" t="s">
        <v>298</v>
      </c>
      <c r="AA47" s="2078" t="s">
        <v>92</v>
      </c>
      <c r="AB47" s="2078"/>
      <c r="AC47" s="2"/>
      <c r="AD47" s="52" t="s">
        <v>298</v>
      </c>
      <c r="AE47" s="2078" t="s">
        <v>92</v>
      </c>
      <c r="AF47" s="2078"/>
      <c r="AG47" s="2"/>
      <c r="AH47" s="52" t="s">
        <v>298</v>
      </c>
      <c r="AI47" s="2078" t="s">
        <v>92</v>
      </c>
      <c r="AJ47" s="2078"/>
      <c r="AK47" s="2"/>
      <c r="AL47" s="52" t="s">
        <v>298</v>
      </c>
      <c r="AM47" s="2078" t="s">
        <v>92</v>
      </c>
      <c r="AN47" s="2078"/>
      <c r="AO47" s="2"/>
      <c r="AP47" s="52" t="s">
        <v>298</v>
      </c>
      <c r="AQ47" s="2078" t="s">
        <v>92</v>
      </c>
      <c r="AR47" s="2078"/>
      <c r="AS47" s="311"/>
      <c r="AT47" s="52" t="s">
        <v>298</v>
      </c>
      <c r="AU47" s="2078" t="s">
        <v>92</v>
      </c>
      <c r="AV47" s="2078"/>
      <c r="AW47" s="152"/>
      <c r="AX47" s="52" t="s">
        <v>298</v>
      </c>
      <c r="AY47" s="2078" t="s">
        <v>92</v>
      </c>
      <c r="AZ47" s="2078"/>
      <c r="BA47" s="2"/>
      <c r="BB47" s="52" t="s">
        <v>298</v>
      </c>
      <c r="BC47" s="2078" t="s">
        <v>92</v>
      </c>
      <c r="BD47" s="2078"/>
      <c r="BE47" s="2"/>
      <c r="BF47" s="52" t="s">
        <v>298</v>
      </c>
      <c r="BG47" s="2078" t="s">
        <v>92</v>
      </c>
      <c r="BH47" s="2078"/>
      <c r="BJ47" s="52" t="s">
        <v>298</v>
      </c>
      <c r="BK47" s="2078" t="s">
        <v>92</v>
      </c>
      <c r="BL47" s="2078"/>
      <c r="BN47" s="52" t="s">
        <v>298</v>
      </c>
      <c r="BO47" s="2078" t="s">
        <v>92</v>
      </c>
      <c r="BP47" s="2078"/>
      <c r="BQ47" s="2"/>
      <c r="BR47" s="52" t="s">
        <v>298</v>
      </c>
      <c r="BS47" s="2078" t="s">
        <v>92</v>
      </c>
      <c r="BT47" s="2078"/>
      <c r="BU47" s="152"/>
      <c r="BV47" s="52" t="s">
        <v>298</v>
      </c>
      <c r="BW47" s="2078" t="s">
        <v>92</v>
      </c>
      <c r="BX47" s="2078"/>
      <c r="BY47" s="2"/>
      <c r="BZ47" s="52" t="s">
        <v>298</v>
      </c>
      <c r="CA47" s="2078" t="s">
        <v>92</v>
      </c>
      <c r="CB47" s="2078"/>
      <c r="CC47" s="2"/>
      <c r="CD47" s="52" t="s">
        <v>298</v>
      </c>
      <c r="CE47" s="2078" t="s">
        <v>92</v>
      </c>
      <c r="CF47" s="2078"/>
      <c r="CG47" s="2"/>
      <c r="CK47" s="152"/>
    </row>
    <row r="48" spans="1:89" ht="18" customHeight="1" x14ac:dyDescent="0.2">
      <c r="A48" s="152"/>
      <c r="B48" s="52" t="s">
        <v>297</v>
      </c>
      <c r="C48" s="2076"/>
      <c r="D48" s="2076"/>
      <c r="E48" s="2"/>
      <c r="F48" s="52" t="s">
        <v>297</v>
      </c>
      <c r="G48" s="2076"/>
      <c r="H48" s="2076"/>
      <c r="I48" s="2"/>
      <c r="J48" s="52" t="s">
        <v>297</v>
      </c>
      <c r="K48" s="2076"/>
      <c r="L48" s="2076"/>
      <c r="M48" s="2"/>
      <c r="N48" s="52" t="s">
        <v>297</v>
      </c>
      <c r="O48" s="2076"/>
      <c r="P48" s="2076"/>
      <c r="Q48" s="8"/>
      <c r="R48" s="52" t="s">
        <v>297</v>
      </c>
      <c r="S48" s="2076"/>
      <c r="T48" s="2076"/>
      <c r="U48" s="8"/>
      <c r="V48" s="52" t="s">
        <v>297</v>
      </c>
      <c r="W48" s="2076"/>
      <c r="X48" s="2076"/>
      <c r="Y48" s="152"/>
      <c r="Z48" s="52" t="s">
        <v>297</v>
      </c>
      <c r="AA48" s="2076"/>
      <c r="AB48" s="2076"/>
      <c r="AC48" s="2"/>
      <c r="AD48" s="52" t="s">
        <v>297</v>
      </c>
      <c r="AE48" s="2076"/>
      <c r="AF48" s="2076"/>
      <c r="AG48" s="2"/>
      <c r="AH48" s="52" t="s">
        <v>297</v>
      </c>
      <c r="AI48" s="2076"/>
      <c r="AJ48" s="2076"/>
      <c r="AK48" s="2"/>
      <c r="AL48" s="52" t="s">
        <v>297</v>
      </c>
      <c r="AM48" s="2076"/>
      <c r="AN48" s="2076"/>
      <c r="AO48" s="2"/>
      <c r="AP48" s="52" t="s">
        <v>297</v>
      </c>
      <c r="AQ48" s="2076"/>
      <c r="AR48" s="2076"/>
      <c r="AS48" s="8"/>
      <c r="AT48" s="52" t="s">
        <v>297</v>
      </c>
      <c r="AU48" s="2076"/>
      <c r="AV48" s="2076"/>
      <c r="AW48" s="152"/>
      <c r="AX48" s="52" t="s">
        <v>297</v>
      </c>
      <c r="AY48" s="2076"/>
      <c r="AZ48" s="2076"/>
      <c r="BA48" s="2"/>
      <c r="BB48" s="52" t="s">
        <v>297</v>
      </c>
      <c r="BC48" s="2076"/>
      <c r="BD48" s="2076"/>
      <c r="BE48" s="2"/>
      <c r="BF48" s="52" t="s">
        <v>297</v>
      </c>
      <c r="BG48" s="2076"/>
      <c r="BH48" s="2076"/>
      <c r="BJ48" s="52" t="s">
        <v>297</v>
      </c>
      <c r="BK48" s="2076"/>
      <c r="BL48" s="2076"/>
      <c r="BN48" s="52" t="s">
        <v>297</v>
      </c>
      <c r="BO48" s="2076"/>
      <c r="BP48" s="2076"/>
      <c r="BQ48" s="2"/>
      <c r="BR48" s="52" t="s">
        <v>297</v>
      </c>
      <c r="BS48" s="2076"/>
      <c r="BT48" s="2076"/>
      <c r="BU48" s="152"/>
      <c r="BV48" s="52" t="s">
        <v>297</v>
      </c>
      <c r="BW48" s="2076"/>
      <c r="BX48" s="2076"/>
      <c r="BY48" s="2"/>
      <c r="BZ48" s="52" t="s">
        <v>297</v>
      </c>
      <c r="CA48" s="2076"/>
      <c r="CB48" s="2076"/>
      <c r="CC48" s="2"/>
      <c r="CD48" s="52" t="s">
        <v>297</v>
      </c>
      <c r="CE48" s="2076"/>
      <c r="CF48" s="2076"/>
      <c r="CG48" s="2"/>
      <c r="CK48" s="152"/>
    </row>
    <row r="49" spans="1:89" ht="15" customHeight="1" x14ac:dyDescent="0.2">
      <c r="A49" s="152"/>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152"/>
      <c r="BU49" s="152"/>
      <c r="BV49" s="152"/>
      <c r="BW49" s="152"/>
      <c r="BX49" s="152"/>
      <c r="BY49" s="152"/>
      <c r="BZ49" s="152"/>
      <c r="CA49" s="152"/>
      <c r="CB49" s="152"/>
      <c r="CC49" s="152"/>
      <c r="CD49" s="152"/>
      <c r="CE49" s="152"/>
      <c r="CF49" s="152"/>
      <c r="CG49" s="152"/>
      <c r="CH49" s="152"/>
      <c r="CI49" s="152"/>
      <c r="CJ49" s="152"/>
      <c r="CK49" s="152"/>
    </row>
    <row r="50" spans="1:89" ht="15" customHeight="1" x14ac:dyDescent="0.2">
      <c r="C50" s="2"/>
      <c r="D50" s="2"/>
      <c r="E50" s="2"/>
      <c r="G50" s="2"/>
      <c r="H50" s="2"/>
      <c r="I50" s="2"/>
      <c r="K50" s="2"/>
      <c r="L50" s="2"/>
      <c r="M50" s="2"/>
      <c r="O50" s="2"/>
      <c r="P50" s="2"/>
      <c r="Q50" s="2"/>
      <c r="R50" s="2"/>
      <c r="S50" s="2"/>
      <c r="T50" s="2"/>
      <c r="U50" s="2"/>
      <c r="V50" s="2"/>
      <c r="W50" s="2"/>
      <c r="X50" s="2"/>
      <c r="AA50" s="2"/>
      <c r="AB50" s="2"/>
      <c r="AC50" s="2"/>
      <c r="AE50" s="2"/>
      <c r="AF50" s="2"/>
      <c r="AG50" s="2"/>
      <c r="AI50" s="2"/>
      <c r="AJ50" s="2"/>
      <c r="AK50" s="2"/>
      <c r="AM50" s="2"/>
      <c r="AN50" s="2"/>
      <c r="AO50" s="2"/>
      <c r="AQ50" s="2"/>
      <c r="AR50" s="2"/>
      <c r="AS50" s="2"/>
      <c r="AT50" s="2"/>
      <c r="AU50" s="2"/>
      <c r="AV50" s="2"/>
      <c r="AY50" s="2"/>
      <c r="AZ50" s="2"/>
      <c r="BA50" s="2"/>
      <c r="BC50" s="2"/>
      <c r="BD50" s="2"/>
      <c r="BE50" s="2"/>
      <c r="BG50" s="2"/>
      <c r="BH50" s="2"/>
      <c r="BI50" s="2"/>
      <c r="BK50" s="2"/>
      <c r="BL50" s="2"/>
      <c r="BM50" s="2"/>
      <c r="BO50" s="2"/>
      <c r="BP50" s="2"/>
      <c r="BQ50" s="2"/>
      <c r="BS50" s="2"/>
      <c r="BT50" s="2"/>
      <c r="BW50" s="2"/>
      <c r="BX50" s="2"/>
      <c r="BY50" s="2"/>
      <c r="CA50" s="2"/>
      <c r="CB50" s="2"/>
      <c r="CC50" s="2"/>
      <c r="CE50" s="2"/>
      <c r="CF50" s="2"/>
      <c r="CG50" s="2"/>
      <c r="CI50" s="2"/>
      <c r="CJ50" s="2"/>
    </row>
    <row r="51" spans="1:89" ht="15" customHeight="1" x14ac:dyDescent="0.2">
      <c r="C51" s="2"/>
      <c r="D51" s="2"/>
      <c r="E51" s="2"/>
      <c r="G51" s="2"/>
      <c r="H51" s="2"/>
      <c r="I51" s="2"/>
      <c r="K51" s="2"/>
      <c r="L51" s="2"/>
      <c r="M51" s="2"/>
      <c r="O51" s="2"/>
      <c r="P51" s="2"/>
      <c r="Q51" s="2"/>
      <c r="R51" s="2"/>
      <c r="S51" s="2"/>
      <c r="T51" s="2"/>
      <c r="U51" s="2"/>
      <c r="V51" s="2"/>
      <c r="W51" s="2"/>
      <c r="X51" s="2"/>
      <c r="AA51" s="2"/>
      <c r="AB51" s="2"/>
      <c r="AC51" s="2"/>
      <c r="AE51" s="2"/>
      <c r="AF51" s="2"/>
      <c r="AG51" s="2"/>
      <c r="AI51" s="2"/>
      <c r="AJ51" s="2"/>
      <c r="AK51" s="2"/>
      <c r="AM51" s="2"/>
      <c r="AN51" s="2"/>
      <c r="AO51" s="2"/>
      <c r="AQ51" s="2"/>
      <c r="AR51" s="2"/>
      <c r="AS51" s="2"/>
      <c r="AT51" s="2"/>
      <c r="AU51" s="2"/>
      <c r="AV51" s="2"/>
      <c r="AY51" s="2"/>
      <c r="AZ51" s="2"/>
      <c r="BA51" s="2"/>
      <c r="BC51" s="2"/>
      <c r="BD51" s="2"/>
      <c r="BE51" s="2"/>
      <c r="BG51" s="2"/>
      <c r="BH51" s="2"/>
      <c r="BI51" s="2"/>
      <c r="BK51" s="2"/>
      <c r="BL51" s="2"/>
      <c r="BM51" s="2"/>
      <c r="BO51" s="2"/>
      <c r="BP51" s="2"/>
      <c r="BQ51" s="2"/>
      <c r="BS51" s="2"/>
      <c r="BT51" s="2"/>
      <c r="BW51" s="2"/>
      <c r="BX51" s="2"/>
      <c r="BY51" s="2"/>
      <c r="CA51" s="2"/>
      <c r="CB51" s="2"/>
      <c r="CC51" s="2"/>
      <c r="CE51" s="2"/>
      <c r="CF51" s="2"/>
      <c r="CG51" s="2"/>
      <c r="CI51" s="2"/>
      <c r="CJ51" s="2"/>
    </row>
    <row r="52" spans="1:89" ht="15" customHeight="1" x14ac:dyDescent="0.2">
      <c r="C52" s="2"/>
      <c r="D52" s="2"/>
      <c r="E52" s="2"/>
      <c r="G52" s="2"/>
      <c r="H52" s="2"/>
      <c r="I52" s="2"/>
      <c r="K52" s="2"/>
      <c r="L52" s="2"/>
      <c r="M52" s="2"/>
      <c r="O52" s="2"/>
      <c r="P52" s="2"/>
      <c r="Q52" s="2"/>
      <c r="R52" s="2"/>
      <c r="S52" s="2"/>
      <c r="T52" s="2"/>
      <c r="U52" s="2"/>
      <c r="V52" s="2"/>
      <c r="W52" s="2"/>
      <c r="X52" s="2"/>
    </row>
    <row r="53" spans="1:89" ht="15" customHeight="1" x14ac:dyDescent="0.2">
      <c r="C53" s="2"/>
      <c r="D53" s="2"/>
      <c r="E53" s="2"/>
      <c r="G53" s="2"/>
      <c r="H53" s="2"/>
      <c r="I53" s="2"/>
      <c r="K53" s="2"/>
      <c r="L53" s="2"/>
      <c r="M53" s="2"/>
      <c r="O53" s="2"/>
      <c r="P53" s="2"/>
      <c r="Q53" s="2"/>
      <c r="R53" s="2"/>
      <c r="S53" s="2"/>
      <c r="T53" s="2"/>
      <c r="U53" s="2"/>
      <c r="V53" s="2"/>
      <c r="W53" s="2"/>
      <c r="X53" s="2"/>
    </row>
    <row r="54" spans="1:89" ht="15" customHeight="1" x14ac:dyDescent="0.2">
      <c r="C54" s="2"/>
      <c r="D54" s="2"/>
      <c r="E54" s="2"/>
      <c r="G54" s="2"/>
      <c r="H54" s="2"/>
      <c r="I54" s="2"/>
      <c r="K54" s="2"/>
      <c r="L54" s="2"/>
      <c r="M54" s="2"/>
      <c r="O54" s="2"/>
      <c r="P54" s="2"/>
      <c r="Q54" s="2"/>
      <c r="R54" s="2"/>
      <c r="S54" s="2"/>
      <c r="T54" s="2"/>
      <c r="U54" s="2"/>
      <c r="V54" s="2"/>
      <c r="W54" s="2"/>
      <c r="X54" s="2"/>
    </row>
    <row r="55" spans="1:89" ht="15" customHeight="1" x14ac:dyDescent="0.2">
      <c r="C55" s="2"/>
      <c r="D55" s="2"/>
      <c r="E55" s="2"/>
      <c r="G55" s="2"/>
      <c r="H55" s="2"/>
      <c r="I55" s="2"/>
      <c r="K55" s="2"/>
      <c r="L55" s="2"/>
      <c r="M55" s="2"/>
      <c r="O55" s="2"/>
      <c r="P55" s="2"/>
      <c r="Q55" s="2"/>
      <c r="R55" s="2"/>
      <c r="S55" s="2"/>
      <c r="T55" s="2"/>
      <c r="U55" s="2"/>
      <c r="V55" s="2"/>
      <c r="W55" s="2"/>
      <c r="X55" s="2"/>
    </row>
    <row r="56" spans="1:89" ht="15" customHeight="1" x14ac:dyDescent="0.2">
      <c r="C56" s="2"/>
      <c r="D56" s="2"/>
      <c r="E56" s="2"/>
      <c r="G56" s="2"/>
      <c r="H56" s="2"/>
      <c r="I56" s="2"/>
      <c r="K56" s="2"/>
      <c r="L56" s="2"/>
      <c r="M56" s="2"/>
      <c r="O56" s="2"/>
      <c r="P56" s="2"/>
      <c r="Q56" s="2"/>
      <c r="R56" s="2"/>
      <c r="S56" s="2"/>
      <c r="T56" s="2"/>
      <c r="U56" s="2"/>
      <c r="V56" s="2"/>
      <c r="W56" s="2"/>
      <c r="X56" s="2"/>
    </row>
    <row r="57" spans="1:89" ht="15" customHeight="1" x14ac:dyDescent="0.2">
      <c r="C57" s="2"/>
      <c r="D57" s="2"/>
      <c r="E57" s="2"/>
      <c r="G57" s="2"/>
      <c r="H57" s="2"/>
      <c r="I57" s="2"/>
      <c r="K57" s="2"/>
      <c r="L57" s="2"/>
      <c r="M57" s="2"/>
      <c r="O57" s="2"/>
      <c r="P57" s="2"/>
      <c r="Q57" s="2"/>
      <c r="R57" s="2"/>
      <c r="S57" s="2"/>
      <c r="T57" s="2"/>
      <c r="U57" s="2"/>
      <c r="V57" s="2"/>
      <c r="W57" s="2"/>
      <c r="X57" s="2"/>
    </row>
    <row r="58" spans="1:89" ht="15" customHeight="1" x14ac:dyDescent="0.2">
      <c r="C58" s="2"/>
      <c r="D58" s="2"/>
      <c r="E58" s="2"/>
      <c r="G58" s="2"/>
      <c r="H58" s="2"/>
      <c r="I58" s="2"/>
      <c r="K58" s="2"/>
      <c r="L58" s="2"/>
      <c r="M58" s="2"/>
      <c r="O58" s="2"/>
      <c r="P58" s="2"/>
      <c r="Q58" s="2"/>
      <c r="R58" s="2"/>
      <c r="S58" s="2"/>
      <c r="T58" s="2"/>
      <c r="U58" s="2"/>
      <c r="V58" s="2"/>
      <c r="W58" s="2"/>
      <c r="X58" s="2"/>
    </row>
    <row r="59" spans="1:89" ht="15" customHeight="1" x14ac:dyDescent="0.2">
      <c r="C59" s="2"/>
      <c r="D59" s="2"/>
      <c r="E59" s="2"/>
      <c r="G59" s="2"/>
      <c r="H59" s="2"/>
      <c r="I59" s="2"/>
      <c r="K59" s="2"/>
      <c r="L59" s="2"/>
      <c r="M59" s="2"/>
      <c r="O59" s="2"/>
      <c r="P59" s="2"/>
      <c r="Q59" s="2"/>
      <c r="R59" s="2"/>
      <c r="S59" s="2"/>
      <c r="T59" s="2"/>
      <c r="U59" s="2"/>
      <c r="V59" s="2"/>
      <c r="W59" s="2"/>
      <c r="X59" s="2"/>
    </row>
    <row r="60" spans="1:89" ht="15" customHeight="1" x14ac:dyDescent="0.2">
      <c r="C60" s="2"/>
      <c r="D60" s="2"/>
      <c r="E60" s="2"/>
      <c r="G60" s="2"/>
      <c r="H60" s="2"/>
      <c r="I60" s="2"/>
      <c r="K60" s="2"/>
      <c r="L60" s="2"/>
      <c r="M60" s="2"/>
      <c r="O60" s="2"/>
      <c r="P60" s="2"/>
      <c r="Q60" s="2"/>
      <c r="R60" s="2"/>
      <c r="S60" s="2"/>
      <c r="T60" s="2"/>
      <c r="U60" s="2"/>
      <c r="V60" s="2"/>
      <c r="W60" s="2"/>
      <c r="X60" s="2"/>
    </row>
    <row r="61" spans="1:89" ht="15" customHeight="1" x14ac:dyDescent="0.2">
      <c r="C61" s="2"/>
      <c r="D61" s="2"/>
      <c r="E61" s="2"/>
      <c r="G61" s="2"/>
      <c r="H61" s="2"/>
      <c r="I61" s="2"/>
      <c r="K61" s="2"/>
      <c r="L61" s="2"/>
      <c r="M61" s="2"/>
      <c r="O61" s="2"/>
      <c r="P61" s="2"/>
      <c r="Q61" s="2"/>
      <c r="R61" s="2"/>
      <c r="S61" s="2"/>
      <c r="T61" s="2"/>
      <c r="U61" s="2"/>
      <c r="V61" s="2"/>
      <c r="W61" s="2"/>
      <c r="X61" s="2"/>
    </row>
    <row r="62" spans="1:89" ht="15" customHeight="1" x14ac:dyDescent="0.2">
      <c r="C62" s="2"/>
      <c r="D62" s="2"/>
      <c r="E62" s="2"/>
      <c r="G62" s="2"/>
      <c r="H62" s="2"/>
      <c r="I62" s="2"/>
      <c r="K62" s="2"/>
      <c r="L62" s="2"/>
      <c r="M62" s="2"/>
      <c r="O62" s="2"/>
      <c r="P62" s="2"/>
      <c r="Q62" s="2"/>
      <c r="R62" s="2"/>
      <c r="S62" s="2"/>
      <c r="T62" s="2"/>
      <c r="U62" s="2"/>
      <c r="V62" s="2"/>
      <c r="W62" s="2"/>
      <c r="X62" s="2"/>
    </row>
    <row r="63" spans="1:89" ht="15" customHeight="1" x14ac:dyDescent="0.2">
      <c r="C63" s="2"/>
      <c r="D63" s="2"/>
      <c r="E63" s="2"/>
      <c r="G63" s="2"/>
      <c r="H63" s="2"/>
      <c r="I63" s="2"/>
      <c r="K63" s="2"/>
      <c r="L63" s="2"/>
      <c r="M63" s="2"/>
      <c r="O63" s="2"/>
      <c r="P63" s="2"/>
      <c r="Q63" s="2"/>
      <c r="R63" s="2"/>
      <c r="S63" s="2"/>
      <c r="T63" s="2"/>
      <c r="U63" s="2"/>
      <c r="V63" s="2"/>
      <c r="W63" s="2"/>
      <c r="X63" s="2"/>
    </row>
    <row r="64" spans="1:89" ht="15" customHeight="1" x14ac:dyDescent="0.2">
      <c r="C64" s="2"/>
      <c r="D64" s="2"/>
      <c r="E64" s="2"/>
      <c r="G64" s="2"/>
      <c r="H64" s="2"/>
      <c r="I64" s="2"/>
      <c r="K64" s="2"/>
      <c r="L64" s="2"/>
      <c r="M64" s="2"/>
      <c r="O64" s="2"/>
      <c r="P64" s="2"/>
      <c r="Q64" s="2"/>
      <c r="R64" s="2"/>
      <c r="S64" s="2"/>
      <c r="T64" s="2"/>
      <c r="U64" s="2"/>
      <c r="V64" s="2"/>
      <c r="W64" s="2"/>
      <c r="X64" s="2"/>
    </row>
    <row r="65" spans="3:24" ht="15" customHeight="1" x14ac:dyDescent="0.2">
      <c r="C65" s="2"/>
      <c r="D65" s="2"/>
      <c r="E65" s="2"/>
      <c r="G65" s="2"/>
      <c r="H65" s="2"/>
      <c r="I65" s="2"/>
      <c r="K65" s="2"/>
      <c r="L65" s="2"/>
      <c r="M65" s="2"/>
      <c r="O65" s="2"/>
      <c r="P65" s="2"/>
      <c r="Q65" s="2"/>
      <c r="R65" s="2"/>
      <c r="S65" s="2"/>
      <c r="T65" s="2"/>
      <c r="U65" s="2"/>
      <c r="V65" s="2"/>
      <c r="W65" s="2"/>
      <c r="X65" s="2"/>
    </row>
    <row r="66" spans="3:24" ht="15" customHeight="1" x14ac:dyDescent="0.2">
      <c r="C66" s="2"/>
      <c r="D66" s="2"/>
      <c r="E66" s="2"/>
      <c r="G66" s="2"/>
      <c r="H66" s="2"/>
      <c r="I66" s="2"/>
      <c r="K66" s="2"/>
      <c r="L66" s="2"/>
      <c r="M66" s="2"/>
      <c r="O66" s="2"/>
      <c r="P66" s="2"/>
      <c r="Q66" s="2"/>
      <c r="R66" s="2"/>
      <c r="S66" s="2"/>
      <c r="T66" s="2"/>
      <c r="U66" s="2"/>
      <c r="V66" s="2"/>
      <c r="W66" s="2"/>
      <c r="X66" s="2"/>
    </row>
    <row r="67" spans="3:24" ht="15" customHeight="1" x14ac:dyDescent="0.2">
      <c r="C67" s="2"/>
      <c r="D67" s="2"/>
      <c r="E67" s="2"/>
      <c r="G67" s="2"/>
      <c r="H67" s="2"/>
      <c r="I67" s="2"/>
      <c r="K67" s="2"/>
      <c r="L67" s="2"/>
      <c r="M67" s="2"/>
      <c r="O67" s="2"/>
      <c r="P67" s="2"/>
      <c r="Q67" s="2"/>
      <c r="R67" s="2"/>
      <c r="S67" s="2"/>
      <c r="T67" s="2"/>
      <c r="U67" s="2"/>
      <c r="V67" s="2"/>
      <c r="W67" s="2"/>
      <c r="X67" s="2"/>
    </row>
    <row r="68" spans="3:24" ht="15" customHeight="1" x14ac:dyDescent="0.2">
      <c r="C68" s="2"/>
      <c r="D68" s="2"/>
      <c r="E68" s="2"/>
      <c r="G68" s="2"/>
      <c r="H68" s="2"/>
      <c r="I68" s="2"/>
      <c r="K68" s="2"/>
      <c r="L68" s="2"/>
      <c r="M68" s="2"/>
      <c r="O68" s="2"/>
      <c r="P68" s="2"/>
      <c r="Q68" s="2"/>
      <c r="R68" s="2"/>
      <c r="S68" s="2"/>
      <c r="T68" s="2"/>
      <c r="U68" s="2"/>
      <c r="V68" s="2"/>
      <c r="W68" s="2"/>
      <c r="X68" s="2"/>
    </row>
    <row r="69" spans="3:24" ht="15" customHeight="1" x14ac:dyDescent="0.2">
      <c r="C69" s="2"/>
      <c r="D69" s="2"/>
      <c r="E69" s="2"/>
      <c r="G69" s="2"/>
      <c r="H69" s="2"/>
      <c r="I69" s="2"/>
      <c r="K69" s="2"/>
      <c r="L69" s="2"/>
      <c r="M69" s="2"/>
      <c r="O69" s="2"/>
      <c r="P69" s="2"/>
      <c r="Q69" s="2"/>
      <c r="R69" s="2"/>
      <c r="S69" s="2"/>
      <c r="T69" s="2"/>
      <c r="U69" s="2"/>
      <c r="V69" s="2"/>
      <c r="W69" s="2"/>
      <c r="X69" s="2"/>
    </row>
    <row r="70" spans="3:24" ht="15" customHeight="1" x14ac:dyDescent="0.2">
      <c r="C70" s="2"/>
      <c r="D70" s="2"/>
      <c r="E70" s="2"/>
      <c r="G70" s="2"/>
      <c r="H70" s="2"/>
      <c r="I70" s="2"/>
      <c r="K70" s="2"/>
      <c r="L70" s="2"/>
      <c r="M70" s="2"/>
      <c r="O70" s="2"/>
      <c r="P70" s="2"/>
      <c r="Q70" s="2"/>
      <c r="R70" s="2"/>
      <c r="S70" s="2"/>
      <c r="T70" s="2"/>
      <c r="U70" s="2"/>
      <c r="V70" s="2"/>
      <c r="W70" s="2"/>
      <c r="X70" s="2"/>
    </row>
    <row r="71" spans="3:24" ht="15" customHeight="1" x14ac:dyDescent="0.2">
      <c r="C71" s="2"/>
      <c r="D71" s="2"/>
      <c r="E71" s="2"/>
      <c r="G71" s="2"/>
      <c r="H71" s="2"/>
      <c r="I71" s="2"/>
      <c r="K71" s="2"/>
      <c r="L71" s="2"/>
      <c r="M71" s="2"/>
      <c r="O71" s="2"/>
      <c r="P71" s="2"/>
      <c r="Q71" s="2"/>
      <c r="R71" s="2"/>
      <c r="S71" s="2"/>
      <c r="T71" s="2"/>
      <c r="U71" s="2"/>
      <c r="V71" s="2"/>
      <c r="W71" s="2"/>
      <c r="X71" s="2"/>
    </row>
    <row r="72" spans="3:24" ht="15" customHeight="1" x14ac:dyDescent="0.2">
      <c r="C72" s="2"/>
      <c r="D72" s="2"/>
      <c r="E72" s="2"/>
      <c r="G72" s="2"/>
      <c r="H72" s="2"/>
      <c r="I72" s="2"/>
      <c r="K72" s="2"/>
      <c r="L72" s="2"/>
      <c r="M72" s="2"/>
      <c r="O72" s="2"/>
      <c r="P72" s="2"/>
      <c r="Q72" s="2"/>
      <c r="R72" s="2"/>
      <c r="S72" s="2"/>
      <c r="T72" s="2"/>
      <c r="U72" s="2"/>
      <c r="V72" s="2"/>
      <c r="W72" s="2"/>
      <c r="X72" s="2"/>
    </row>
    <row r="73" spans="3:24" ht="15" customHeight="1" x14ac:dyDescent="0.2">
      <c r="C73" s="2"/>
      <c r="D73" s="2"/>
      <c r="E73" s="2"/>
      <c r="G73" s="2"/>
      <c r="H73" s="2"/>
      <c r="I73" s="2"/>
      <c r="K73" s="2"/>
      <c r="L73" s="2"/>
      <c r="M73" s="2"/>
      <c r="O73" s="2"/>
      <c r="P73" s="2"/>
      <c r="Q73" s="2"/>
      <c r="R73" s="2"/>
      <c r="S73" s="2"/>
      <c r="T73" s="2"/>
      <c r="U73" s="2"/>
      <c r="V73" s="2"/>
      <c r="W73" s="2"/>
      <c r="X73" s="2"/>
    </row>
    <row r="74" spans="3:24" ht="15" customHeight="1" x14ac:dyDescent="0.2">
      <c r="C74" s="2"/>
      <c r="D74" s="2"/>
      <c r="E74" s="2"/>
      <c r="G74" s="2"/>
      <c r="H74" s="2"/>
      <c r="I74" s="2"/>
      <c r="K74" s="2"/>
      <c r="L74" s="2"/>
      <c r="M74" s="2"/>
      <c r="O74" s="2"/>
      <c r="P74" s="2"/>
      <c r="Q74" s="2"/>
      <c r="R74" s="2"/>
      <c r="S74" s="2"/>
      <c r="T74" s="2"/>
      <c r="U74" s="2"/>
      <c r="V74" s="2"/>
      <c r="W74" s="2"/>
      <c r="X74" s="2"/>
    </row>
    <row r="75" spans="3:24" ht="15" customHeight="1" x14ac:dyDescent="0.2">
      <c r="C75" s="2"/>
      <c r="D75" s="2"/>
      <c r="E75" s="2"/>
      <c r="G75" s="2"/>
      <c r="H75" s="2"/>
      <c r="I75" s="2"/>
      <c r="K75" s="2"/>
      <c r="L75" s="2"/>
      <c r="M75" s="2"/>
      <c r="O75" s="2"/>
      <c r="P75" s="2"/>
      <c r="Q75" s="2"/>
      <c r="R75" s="2"/>
      <c r="S75" s="2"/>
      <c r="T75" s="2"/>
      <c r="U75" s="2"/>
      <c r="V75" s="2"/>
      <c r="W75" s="2"/>
      <c r="X75" s="2"/>
    </row>
    <row r="76" spans="3:24" ht="15" customHeight="1" x14ac:dyDescent="0.2">
      <c r="C76" s="2"/>
      <c r="D76" s="2"/>
      <c r="E76" s="2"/>
      <c r="G76" s="2"/>
      <c r="H76" s="2"/>
      <c r="I76" s="2"/>
      <c r="K76" s="2"/>
      <c r="L76" s="2"/>
      <c r="M76" s="2"/>
      <c r="O76" s="2"/>
      <c r="P76" s="2"/>
      <c r="Q76" s="2"/>
      <c r="R76" s="2"/>
      <c r="S76" s="2"/>
      <c r="T76" s="2"/>
      <c r="U76" s="2"/>
      <c r="V76" s="2"/>
      <c r="W76" s="2"/>
      <c r="X76" s="2"/>
    </row>
    <row r="77" spans="3:24" ht="15" customHeight="1" x14ac:dyDescent="0.2">
      <c r="C77" s="2"/>
      <c r="D77" s="2"/>
      <c r="E77" s="2"/>
      <c r="G77" s="2"/>
      <c r="H77" s="2"/>
      <c r="I77" s="2"/>
      <c r="K77" s="2"/>
      <c r="L77" s="2"/>
      <c r="M77" s="2"/>
      <c r="O77" s="2"/>
      <c r="P77" s="2"/>
      <c r="Q77" s="2"/>
      <c r="R77" s="2"/>
      <c r="S77" s="2"/>
      <c r="T77" s="2"/>
      <c r="U77" s="2"/>
      <c r="V77" s="2"/>
      <c r="W77" s="2"/>
      <c r="X77" s="2"/>
    </row>
    <row r="78" spans="3:24" ht="15" customHeight="1" x14ac:dyDescent="0.2">
      <c r="C78" s="2"/>
      <c r="D78" s="2"/>
      <c r="E78" s="2"/>
      <c r="G78" s="2"/>
      <c r="H78" s="2"/>
      <c r="I78" s="2"/>
      <c r="K78" s="2"/>
      <c r="L78" s="2"/>
      <c r="M78" s="2"/>
      <c r="O78" s="2"/>
      <c r="P78" s="2"/>
      <c r="Q78" s="2"/>
      <c r="R78" s="2"/>
      <c r="S78" s="2"/>
      <c r="T78" s="2"/>
      <c r="U78" s="2"/>
      <c r="V78" s="2"/>
      <c r="W78" s="2"/>
      <c r="X78" s="2"/>
    </row>
    <row r="79" spans="3:24" ht="15" customHeight="1" x14ac:dyDescent="0.2">
      <c r="C79" s="2"/>
      <c r="D79" s="2"/>
      <c r="E79" s="2"/>
      <c r="G79" s="2"/>
      <c r="H79" s="2"/>
      <c r="I79" s="2"/>
      <c r="K79" s="2"/>
      <c r="L79" s="2"/>
      <c r="M79" s="2"/>
      <c r="O79" s="2"/>
      <c r="P79" s="2"/>
      <c r="Q79" s="2"/>
      <c r="R79" s="2"/>
      <c r="S79" s="2"/>
      <c r="T79" s="2"/>
      <c r="U79" s="2"/>
      <c r="V79" s="2"/>
      <c r="W79" s="2"/>
      <c r="X79" s="2"/>
    </row>
    <row r="80" spans="3:24" ht="15" customHeight="1" x14ac:dyDescent="0.2">
      <c r="C80" s="2"/>
      <c r="D80" s="2"/>
      <c r="E80" s="2"/>
      <c r="G80" s="2"/>
      <c r="H80" s="2"/>
      <c r="I80" s="2"/>
      <c r="K80" s="2"/>
      <c r="L80" s="2"/>
      <c r="M80" s="2"/>
      <c r="O80" s="2"/>
      <c r="P80" s="2"/>
      <c r="Q80" s="2"/>
      <c r="R80" s="2"/>
      <c r="S80" s="2"/>
      <c r="T80" s="2"/>
      <c r="U80" s="2"/>
      <c r="V80" s="2"/>
      <c r="W80" s="2"/>
      <c r="X80" s="2"/>
    </row>
    <row r="81" spans="3:24" ht="15" customHeight="1" x14ac:dyDescent="0.2">
      <c r="C81" s="2"/>
      <c r="D81" s="2"/>
      <c r="E81" s="2"/>
      <c r="G81" s="2"/>
      <c r="H81" s="2"/>
      <c r="I81" s="2"/>
      <c r="K81" s="2"/>
      <c r="L81" s="2"/>
      <c r="M81" s="2"/>
      <c r="O81" s="2"/>
      <c r="P81" s="2"/>
      <c r="Q81" s="2"/>
      <c r="R81" s="2"/>
      <c r="S81" s="2"/>
      <c r="T81" s="2"/>
      <c r="U81" s="2"/>
      <c r="V81" s="2"/>
      <c r="W81" s="2"/>
      <c r="X81" s="2"/>
    </row>
    <row r="82" spans="3:24" ht="15" customHeight="1" x14ac:dyDescent="0.2">
      <c r="C82" s="2"/>
      <c r="D82" s="2"/>
      <c r="E82" s="2"/>
      <c r="G82" s="2"/>
      <c r="H82" s="2"/>
      <c r="I82" s="2"/>
      <c r="K82" s="2"/>
      <c r="L82" s="2"/>
      <c r="M82" s="2"/>
      <c r="O82" s="2"/>
      <c r="P82" s="2"/>
      <c r="Q82" s="2"/>
      <c r="R82" s="2"/>
      <c r="S82" s="2"/>
      <c r="T82" s="2"/>
      <c r="U82" s="2"/>
      <c r="V82" s="2"/>
      <c r="W82" s="2"/>
      <c r="X82" s="2"/>
    </row>
    <row r="83" spans="3:24" ht="15" customHeight="1" x14ac:dyDescent="0.2">
      <c r="C83" s="2"/>
      <c r="D83" s="2"/>
      <c r="E83" s="2"/>
      <c r="G83" s="2"/>
      <c r="H83" s="2"/>
      <c r="I83" s="2"/>
      <c r="K83" s="2"/>
      <c r="L83" s="2"/>
      <c r="M83" s="2"/>
      <c r="O83" s="2"/>
      <c r="P83" s="2"/>
      <c r="Q83" s="2"/>
      <c r="R83" s="2"/>
      <c r="S83" s="2"/>
      <c r="T83" s="2"/>
      <c r="U83" s="2"/>
      <c r="V83" s="2"/>
      <c r="W83" s="2"/>
      <c r="X83" s="2"/>
    </row>
    <row r="84" spans="3:24" ht="15" customHeight="1" x14ac:dyDescent="0.2">
      <c r="C84" s="2"/>
      <c r="D84" s="2"/>
      <c r="E84" s="2"/>
      <c r="G84" s="2"/>
      <c r="H84" s="2"/>
      <c r="I84" s="2"/>
      <c r="K84" s="2"/>
      <c r="L84" s="2"/>
      <c r="M84" s="2"/>
      <c r="O84" s="2"/>
      <c r="P84" s="2"/>
      <c r="Q84" s="2"/>
      <c r="R84" s="2"/>
      <c r="S84" s="2"/>
      <c r="T84" s="2"/>
      <c r="U84" s="2"/>
      <c r="V84" s="2"/>
      <c r="W84" s="2"/>
      <c r="X84" s="2"/>
    </row>
    <row r="85" spans="3:24" ht="15" customHeight="1" x14ac:dyDescent="0.2">
      <c r="C85" s="2"/>
      <c r="D85" s="2"/>
      <c r="E85" s="2"/>
      <c r="G85" s="2"/>
      <c r="H85" s="2"/>
      <c r="I85" s="2"/>
      <c r="K85" s="2"/>
      <c r="L85" s="2"/>
      <c r="M85" s="2"/>
      <c r="O85" s="2"/>
      <c r="P85" s="2"/>
      <c r="Q85" s="2"/>
      <c r="R85" s="2"/>
      <c r="S85" s="2"/>
      <c r="T85" s="2"/>
      <c r="U85" s="2"/>
      <c r="V85" s="2"/>
      <c r="W85" s="2"/>
      <c r="X85" s="2"/>
    </row>
    <row r="86" spans="3:24" ht="15" customHeight="1" x14ac:dyDescent="0.2">
      <c r="C86" s="2"/>
      <c r="D86" s="2"/>
      <c r="E86" s="2"/>
      <c r="G86" s="2"/>
      <c r="H86" s="2"/>
      <c r="I86" s="2"/>
      <c r="K86" s="2"/>
      <c r="L86" s="2"/>
      <c r="M86" s="2"/>
      <c r="O86" s="2"/>
      <c r="P86" s="2"/>
      <c r="Q86" s="2"/>
      <c r="R86" s="2"/>
      <c r="S86" s="2"/>
      <c r="T86" s="2"/>
      <c r="U86" s="2"/>
      <c r="V86" s="2"/>
      <c r="W86" s="2"/>
      <c r="X86" s="2"/>
    </row>
    <row r="87" spans="3:24" ht="15" customHeight="1" x14ac:dyDescent="0.2">
      <c r="C87" s="2"/>
      <c r="D87" s="2"/>
      <c r="E87" s="2"/>
      <c r="G87" s="2"/>
      <c r="H87" s="2"/>
      <c r="I87" s="2"/>
      <c r="K87" s="2"/>
      <c r="L87" s="2"/>
      <c r="M87" s="2"/>
      <c r="O87" s="2"/>
      <c r="P87" s="2"/>
      <c r="Q87" s="2"/>
      <c r="R87" s="2"/>
      <c r="S87" s="2"/>
      <c r="T87" s="2"/>
      <c r="U87" s="2"/>
      <c r="V87" s="2"/>
      <c r="W87" s="2"/>
      <c r="X87" s="2"/>
    </row>
    <row r="88" spans="3:24" ht="15" customHeight="1" x14ac:dyDescent="0.2">
      <c r="C88" s="2"/>
      <c r="D88" s="2"/>
      <c r="E88" s="2"/>
      <c r="G88" s="2"/>
      <c r="H88" s="2"/>
      <c r="I88" s="2"/>
      <c r="K88" s="2"/>
      <c r="L88" s="2"/>
      <c r="M88" s="2"/>
      <c r="O88" s="2"/>
      <c r="P88" s="2"/>
      <c r="Q88" s="2"/>
      <c r="R88" s="2"/>
      <c r="S88" s="2"/>
      <c r="T88" s="2"/>
      <c r="U88" s="2"/>
      <c r="V88" s="2"/>
      <c r="W88" s="2"/>
      <c r="X88" s="2"/>
    </row>
    <row r="89" spans="3:24" ht="15" customHeight="1" x14ac:dyDescent="0.2">
      <c r="C89" s="2"/>
      <c r="D89" s="2"/>
      <c r="E89" s="2"/>
      <c r="G89" s="2"/>
      <c r="H89" s="2"/>
      <c r="I89" s="2"/>
      <c r="K89" s="2"/>
      <c r="L89" s="2"/>
      <c r="M89" s="2"/>
      <c r="O89" s="2"/>
      <c r="P89" s="2"/>
      <c r="Q89" s="2"/>
      <c r="R89" s="2"/>
      <c r="S89" s="2"/>
      <c r="T89" s="2"/>
      <c r="U89" s="2"/>
      <c r="V89" s="2"/>
      <c r="W89" s="2"/>
      <c r="X89" s="2"/>
    </row>
    <row r="90" spans="3:24" ht="15" customHeight="1" x14ac:dyDescent="0.2">
      <c r="C90" s="2"/>
      <c r="D90" s="2"/>
      <c r="E90" s="2"/>
      <c r="G90" s="2"/>
      <c r="H90" s="2"/>
      <c r="I90" s="2"/>
      <c r="K90" s="2"/>
      <c r="L90" s="2"/>
      <c r="M90" s="2"/>
      <c r="O90" s="2"/>
      <c r="P90" s="2"/>
      <c r="Q90" s="2"/>
      <c r="R90" s="2"/>
      <c r="S90" s="2"/>
      <c r="T90" s="2"/>
      <c r="U90" s="2"/>
      <c r="V90" s="2"/>
      <c r="W90" s="2"/>
      <c r="X90" s="2"/>
    </row>
    <row r="91" spans="3:24" ht="15" customHeight="1" x14ac:dyDescent="0.2">
      <c r="C91" s="2"/>
      <c r="D91" s="2"/>
      <c r="E91" s="2"/>
      <c r="G91" s="2"/>
      <c r="H91" s="2"/>
      <c r="I91" s="2"/>
      <c r="K91" s="2"/>
      <c r="L91" s="2"/>
      <c r="M91" s="2"/>
      <c r="O91" s="2"/>
      <c r="P91" s="2"/>
      <c r="Q91" s="2"/>
      <c r="R91" s="2"/>
      <c r="S91" s="2"/>
      <c r="T91" s="2"/>
      <c r="U91" s="2"/>
      <c r="V91" s="2"/>
      <c r="W91" s="2"/>
      <c r="X91" s="2"/>
    </row>
    <row r="92" spans="3:24" ht="15" customHeight="1" x14ac:dyDescent="0.2">
      <c r="C92" s="2"/>
      <c r="D92" s="2"/>
      <c r="E92" s="2"/>
      <c r="G92" s="2"/>
      <c r="H92" s="2"/>
      <c r="I92" s="2"/>
      <c r="K92" s="2"/>
      <c r="L92" s="2"/>
      <c r="M92" s="2"/>
      <c r="O92" s="2"/>
      <c r="P92" s="2"/>
      <c r="Q92" s="2"/>
      <c r="R92" s="2"/>
      <c r="S92" s="2"/>
      <c r="T92" s="2"/>
      <c r="U92" s="2"/>
      <c r="V92" s="2"/>
      <c r="W92" s="2"/>
      <c r="X92" s="2"/>
    </row>
    <row r="93" spans="3:24" ht="15" customHeight="1" x14ac:dyDescent="0.2">
      <c r="C93" s="2"/>
      <c r="D93" s="2"/>
      <c r="E93" s="2"/>
      <c r="G93" s="2"/>
      <c r="H93" s="2"/>
      <c r="I93" s="2"/>
      <c r="K93" s="2"/>
      <c r="L93" s="2"/>
      <c r="M93" s="2"/>
      <c r="O93" s="2"/>
      <c r="P93" s="2"/>
      <c r="Q93" s="2"/>
      <c r="R93" s="2"/>
      <c r="S93" s="2"/>
      <c r="T93" s="2"/>
      <c r="U93" s="2"/>
      <c r="V93" s="2"/>
      <c r="W93" s="2"/>
      <c r="X93" s="2"/>
    </row>
    <row r="94" spans="3:24" ht="15" customHeight="1" x14ac:dyDescent="0.2">
      <c r="C94" s="2"/>
      <c r="D94" s="2"/>
      <c r="E94" s="2"/>
      <c r="G94" s="2"/>
      <c r="H94" s="2"/>
      <c r="I94" s="2"/>
      <c r="K94" s="2"/>
      <c r="L94" s="2"/>
      <c r="M94" s="2"/>
      <c r="O94" s="2"/>
      <c r="P94" s="2"/>
      <c r="Q94" s="2"/>
      <c r="R94" s="2"/>
      <c r="S94" s="2"/>
      <c r="T94" s="2"/>
      <c r="U94" s="2"/>
      <c r="V94" s="2"/>
      <c r="W94" s="2"/>
      <c r="X94" s="2"/>
    </row>
    <row r="95" spans="3:24" ht="15" customHeight="1" x14ac:dyDescent="0.2">
      <c r="C95" s="2"/>
      <c r="D95" s="2"/>
      <c r="E95" s="2"/>
      <c r="G95" s="2"/>
      <c r="H95" s="2"/>
      <c r="I95" s="2"/>
      <c r="K95" s="2"/>
      <c r="L95" s="2"/>
      <c r="M95" s="2"/>
      <c r="O95" s="2"/>
      <c r="P95" s="2"/>
      <c r="Q95" s="2"/>
      <c r="R95" s="2"/>
      <c r="S95" s="2"/>
      <c r="T95" s="2"/>
      <c r="U95" s="2"/>
      <c r="V95" s="2"/>
      <c r="W95" s="2"/>
      <c r="X95" s="2"/>
    </row>
  </sheetData>
  <sheetProtection selectLockedCells="1" selectUnlockedCells="1"/>
  <mergeCells count="172">
    <mergeCell ref="B2:D2"/>
    <mergeCell ref="B3:D3"/>
    <mergeCell ref="E2:G2"/>
    <mergeCell ref="E3:G3"/>
    <mergeCell ref="H2:J2"/>
    <mergeCell ref="Z2:AB2"/>
    <mergeCell ref="Z3:AB3"/>
    <mergeCell ref="AC2:AE2"/>
    <mergeCell ref="AC3:AE3"/>
    <mergeCell ref="H3:N3"/>
    <mergeCell ref="CH2:CJ2"/>
    <mergeCell ref="S45:T45"/>
    <mergeCell ref="S46:T46"/>
    <mergeCell ref="AA45:AB45"/>
    <mergeCell ref="AA46:AB46"/>
    <mergeCell ref="S47:T47"/>
    <mergeCell ref="AA47:AB47"/>
    <mergeCell ref="AI45:AJ45"/>
    <mergeCell ref="AI46:AJ46"/>
    <mergeCell ref="BY2:CA2"/>
    <mergeCell ref="BY3:CA3"/>
    <mergeCell ref="CB2:CD2"/>
    <mergeCell ref="CA45:CB45"/>
    <mergeCell ref="CA46:CB46"/>
    <mergeCell ref="CA47:CB47"/>
    <mergeCell ref="AU45:AV45"/>
    <mergeCell ref="AU46:AV46"/>
    <mergeCell ref="AU47:AV47"/>
    <mergeCell ref="R5:S5"/>
    <mergeCell ref="BV5:BW5"/>
    <mergeCell ref="AV4:AV5"/>
    <mergeCell ref="AH5:AI5"/>
    <mergeCell ref="AJ4:AJ5"/>
    <mergeCell ref="BF5:BG5"/>
    <mergeCell ref="S48:T48"/>
    <mergeCell ref="W45:X45"/>
    <mergeCell ref="W46:X46"/>
    <mergeCell ref="W47:X47"/>
    <mergeCell ref="W48:X48"/>
    <mergeCell ref="BG45:BH45"/>
    <mergeCell ref="BZ4:CA4"/>
    <mergeCell ref="CD4:CE4"/>
    <mergeCell ref="BV4:BW4"/>
    <mergeCell ref="AI48:AJ48"/>
    <mergeCell ref="AM45:AN45"/>
    <mergeCell ref="AM46:AN46"/>
    <mergeCell ref="AM47:AN47"/>
    <mergeCell ref="AM48:AN48"/>
    <mergeCell ref="AQ45:AR45"/>
    <mergeCell ref="AQ46:AR46"/>
    <mergeCell ref="AA48:AB48"/>
    <mergeCell ref="AE45:AF45"/>
    <mergeCell ref="AE46:AF46"/>
    <mergeCell ref="AE47:AF47"/>
    <mergeCell ref="AE48:AF48"/>
    <mergeCell ref="AI47:AJ47"/>
    <mergeCell ref="AQ47:AR47"/>
    <mergeCell ref="AQ48:AR48"/>
    <mergeCell ref="J4:K4"/>
    <mergeCell ref="AD4:AE4"/>
    <mergeCell ref="Z4:AA4"/>
    <mergeCell ref="V4:W4"/>
    <mergeCell ref="R4:S4"/>
    <mergeCell ref="AH4:AI4"/>
    <mergeCell ref="N4:O4"/>
    <mergeCell ref="B4:C4"/>
    <mergeCell ref="F4:G4"/>
    <mergeCell ref="T4:T5"/>
    <mergeCell ref="X4:X5"/>
    <mergeCell ref="V5:W5"/>
    <mergeCell ref="AB4:AB5"/>
    <mergeCell ref="Z5:AA5"/>
    <mergeCell ref="AF4:AF5"/>
    <mergeCell ref="AD5:AE5"/>
    <mergeCell ref="B5:C5"/>
    <mergeCell ref="D4:D5"/>
    <mergeCell ref="H4:H5"/>
    <mergeCell ref="F5:G5"/>
    <mergeCell ref="J5:K5"/>
    <mergeCell ref="L4:L5"/>
    <mergeCell ref="P4:P5"/>
    <mergeCell ref="N5:O5"/>
    <mergeCell ref="K48:L48"/>
    <mergeCell ref="O45:P45"/>
    <mergeCell ref="O46:P46"/>
    <mergeCell ref="O47:P47"/>
    <mergeCell ref="O48:P48"/>
    <mergeCell ref="C48:D48"/>
    <mergeCell ref="G45:H45"/>
    <mergeCell ref="G46:H46"/>
    <mergeCell ref="G47:H47"/>
    <mergeCell ref="G48:H48"/>
    <mergeCell ref="C45:D45"/>
    <mergeCell ref="C46:D46"/>
    <mergeCell ref="C47:D47"/>
    <mergeCell ref="K45:L45"/>
    <mergeCell ref="K46:L46"/>
    <mergeCell ref="K47:L47"/>
    <mergeCell ref="CA48:CB48"/>
    <mergeCell ref="CE45:CF45"/>
    <mergeCell ref="CE46:CF46"/>
    <mergeCell ref="CE47:CF47"/>
    <mergeCell ref="CE48:CF48"/>
    <mergeCell ref="BG46:BH46"/>
    <mergeCell ref="BG47:BH47"/>
    <mergeCell ref="BG48:BH48"/>
    <mergeCell ref="BS45:BT45"/>
    <mergeCell ref="BS46:BT46"/>
    <mergeCell ref="BS47:BT47"/>
    <mergeCell ref="BS48:BT48"/>
    <mergeCell ref="BO45:BP45"/>
    <mergeCell ref="BO46:BP46"/>
    <mergeCell ref="BO47:BP47"/>
    <mergeCell ref="BO48:BP48"/>
    <mergeCell ref="AU48:AV48"/>
    <mergeCell ref="BW45:BX45"/>
    <mergeCell ref="BW46:BX46"/>
    <mergeCell ref="BW47:BX47"/>
    <mergeCell ref="BW48:BX48"/>
    <mergeCell ref="AT4:AU4"/>
    <mergeCell ref="BK45:BL45"/>
    <mergeCell ref="BK46:BL46"/>
    <mergeCell ref="BK47:BL47"/>
    <mergeCell ref="BK48:BL48"/>
    <mergeCell ref="BC45:BD45"/>
    <mergeCell ref="BC46:BD46"/>
    <mergeCell ref="BC47:BD47"/>
    <mergeCell ref="BC48:BD48"/>
    <mergeCell ref="AY45:AZ45"/>
    <mergeCell ref="AY46:AZ46"/>
    <mergeCell ref="AY47:AZ47"/>
    <mergeCell ref="AY48:AZ48"/>
    <mergeCell ref="BD4:BD5"/>
    <mergeCell ref="BP4:BP5"/>
    <mergeCell ref="BH4:BH5"/>
    <mergeCell ref="BT4:BT5"/>
    <mergeCell ref="BR5:BS5"/>
    <mergeCell ref="AT5:AU5"/>
    <mergeCell ref="AL5:AM5"/>
    <mergeCell ref="AP5:AQ5"/>
    <mergeCell ref="AX5:AY5"/>
    <mergeCell ref="AN4:AN5"/>
    <mergeCell ref="AR4:AR5"/>
    <mergeCell ref="AZ4:AZ5"/>
    <mergeCell ref="BB5:BC5"/>
    <mergeCell ref="BF4:BG4"/>
    <mergeCell ref="AL4:AM4"/>
    <mergeCell ref="AP4:AQ4"/>
    <mergeCell ref="AX4:AY4"/>
    <mergeCell ref="BB4:BC4"/>
    <mergeCell ref="CB3:CG3"/>
    <mergeCell ref="BX4:BX5"/>
    <mergeCell ref="CB4:CB5"/>
    <mergeCell ref="BZ5:CA5"/>
    <mergeCell ref="CD5:CE5"/>
    <mergeCell ref="BJ5:BK5"/>
    <mergeCell ref="CF4:CF5"/>
    <mergeCell ref="BL4:BL5"/>
    <mergeCell ref="BN5:BO5"/>
    <mergeCell ref="BR4:BS4"/>
    <mergeCell ref="BN4:BO4"/>
    <mergeCell ref="BJ4:BK4"/>
    <mergeCell ref="AF2:AH2"/>
    <mergeCell ref="AX2:AZ2"/>
    <mergeCell ref="AX3:AZ3"/>
    <mergeCell ref="BA2:BC2"/>
    <mergeCell ref="BA3:BC3"/>
    <mergeCell ref="BD2:BF2"/>
    <mergeCell ref="BV2:BX2"/>
    <mergeCell ref="BV3:BX3"/>
    <mergeCell ref="AF3:AL3"/>
    <mergeCell ref="BD3:BJ3"/>
  </mergeCells>
  <pageMargins left="0.25" right="0" top="0" bottom="0.35" header="0" footer="0"/>
  <pageSetup paperSize="9" scale="69" orientation="landscape" r:id="rId1"/>
  <headerFooter>
    <oddHeader>&amp;R&amp;"Cambria,Italic"&amp;B&amp;14Page &amp;P of &amp;N</oddHeader>
    <oddFooter>&amp;C&amp;"Cambria,Italic"&amp;B&amp;10This File Was Prepared by LViraj on &amp;D at &amp;T</oddFooter>
  </headerFooter>
  <drawing r:id="rId2"/>
  <legacyDrawing r:id="rId3"/>
  <controls>
    <mc:AlternateContent xmlns:mc="http://schemas.openxmlformats.org/markup-compatibility/2006">
      <mc:Choice Requires="x14">
        <control shapeId="21505" r:id="rId4" name="CheckBox1">
          <controlPr defaultSize="0" print="0" autoLine="0" r:id="rId5">
            <anchor moveWithCells="1">
              <from>
                <xdr:col>11</xdr:col>
                <xdr:colOff>9525</xdr:colOff>
                <xdr:row>1</xdr:row>
                <xdr:rowOff>9525</xdr:rowOff>
              </from>
              <to>
                <xdr:col>13</xdr:col>
                <xdr:colOff>295275</xdr:colOff>
                <xdr:row>2</xdr:row>
                <xdr:rowOff>85725</xdr:rowOff>
              </to>
            </anchor>
          </controlPr>
        </control>
      </mc:Choice>
      <mc:Fallback>
        <control shapeId="21505" r:id="rId4" name="CheckBox1"/>
      </mc:Fallback>
    </mc:AlternateContent>
    <mc:AlternateContent xmlns:mc="http://schemas.openxmlformats.org/markup-compatibility/2006">
      <mc:Choice Requires="x14">
        <control shapeId="21507" r:id="rId6" name="CheckBox2">
          <controlPr defaultSize="0" print="0" autoLine="0" r:id="rId7">
            <anchor moveWithCells="1">
              <from>
                <xdr:col>37</xdr:col>
                <xdr:colOff>57150</xdr:colOff>
                <xdr:row>1</xdr:row>
                <xdr:rowOff>9525</xdr:rowOff>
              </from>
              <to>
                <xdr:col>37</xdr:col>
                <xdr:colOff>838200</xdr:colOff>
                <xdr:row>2</xdr:row>
                <xdr:rowOff>85725</xdr:rowOff>
              </to>
            </anchor>
          </controlPr>
        </control>
      </mc:Choice>
      <mc:Fallback>
        <control shapeId="21507" r:id="rId6" name="CheckBox2"/>
      </mc:Fallback>
    </mc:AlternateContent>
    <mc:AlternateContent xmlns:mc="http://schemas.openxmlformats.org/markup-compatibility/2006">
      <mc:Choice Requires="x14">
        <control shapeId="21508" r:id="rId8" name="CheckBox3">
          <controlPr defaultSize="0" print="0" autoLine="0" r:id="rId9">
            <anchor moveWithCells="1">
              <from>
                <xdr:col>61</xdr:col>
                <xdr:colOff>57150</xdr:colOff>
                <xdr:row>1</xdr:row>
                <xdr:rowOff>9525</xdr:rowOff>
              </from>
              <to>
                <xdr:col>61</xdr:col>
                <xdr:colOff>838200</xdr:colOff>
                <xdr:row>2</xdr:row>
                <xdr:rowOff>85725</xdr:rowOff>
              </to>
            </anchor>
          </controlPr>
        </control>
      </mc:Choice>
      <mc:Fallback>
        <control shapeId="21508" r:id="rId8" name="CheckBox3"/>
      </mc:Fallback>
    </mc:AlternateContent>
    <mc:AlternateContent xmlns:mc="http://schemas.openxmlformats.org/markup-compatibility/2006">
      <mc:Choice Requires="x14">
        <control shapeId="21509" r:id="rId10" name="CheckBox4">
          <controlPr defaultSize="0" print="0" autoLine="0" r:id="rId11">
            <anchor moveWithCells="1">
              <from>
                <xdr:col>82</xdr:col>
                <xdr:colOff>57150</xdr:colOff>
                <xdr:row>1</xdr:row>
                <xdr:rowOff>9525</xdr:rowOff>
              </from>
              <to>
                <xdr:col>83</xdr:col>
                <xdr:colOff>257175</xdr:colOff>
                <xdr:row>2</xdr:row>
                <xdr:rowOff>85725</xdr:rowOff>
              </to>
            </anchor>
          </controlPr>
        </control>
      </mc:Choice>
      <mc:Fallback>
        <control shapeId="21509" r:id="rId10" name="CheckBox4"/>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AC436"/>
  <sheetViews>
    <sheetView zoomScaleNormal="100" workbookViewId="0">
      <selection activeCell="G6" sqref="G6"/>
    </sheetView>
  </sheetViews>
  <sheetFormatPr defaultColWidth="0" defaultRowHeight="0" customHeight="1" zeroHeight="1" x14ac:dyDescent="0.2"/>
  <cols>
    <col min="1" max="1" width="2.7109375" style="2" customWidth="1"/>
    <col min="2" max="2" width="21.7109375" style="2" customWidth="1"/>
    <col min="3" max="7" width="9.42578125" style="1" customWidth="1"/>
    <col min="8" max="8" width="11.7109375" style="39" customWidth="1"/>
    <col min="9" max="9" width="2.7109375" style="2" customWidth="1"/>
    <col min="10" max="29" width="0" style="2" hidden="1" customWidth="1"/>
    <col min="30" max="16384" width="8.85546875" style="2" hidden="1"/>
  </cols>
  <sheetData>
    <row r="1" spans="1:13" ht="15" thickBot="1" x14ac:dyDescent="0.25">
      <c r="A1" s="152"/>
      <c r="B1" s="152"/>
      <c r="C1" s="157"/>
      <c r="D1" s="157"/>
      <c r="E1" s="157"/>
      <c r="F1" s="157"/>
      <c r="G1" s="157"/>
      <c r="H1" s="158"/>
      <c r="I1" s="152"/>
    </row>
    <row r="2" spans="1:13" ht="23.1" customHeight="1" x14ac:dyDescent="0.2">
      <c r="A2" s="152"/>
      <c r="B2" s="1838">
        <f ca="1">+'Delivery Summary'!B4</f>
        <v>46123</v>
      </c>
      <c r="C2" s="1835" t="s">
        <v>203</v>
      </c>
      <c r="D2" s="1835" t="s">
        <v>205</v>
      </c>
      <c r="E2" s="1835" t="s">
        <v>222</v>
      </c>
      <c r="F2" s="2091" t="s">
        <v>207</v>
      </c>
      <c r="G2" s="1835" t="s">
        <v>152</v>
      </c>
      <c r="H2" s="2086" t="s">
        <v>63</v>
      </c>
      <c r="I2" s="152"/>
    </row>
    <row r="3" spans="1:13" ht="23.1" customHeight="1" x14ac:dyDescent="0.2">
      <c r="A3" s="152"/>
      <c r="B3" s="1839"/>
      <c r="C3" s="1836"/>
      <c r="D3" s="1836"/>
      <c r="E3" s="1836"/>
      <c r="F3" s="2092"/>
      <c r="G3" s="1836"/>
      <c r="H3" s="2087"/>
      <c r="I3" s="152"/>
    </row>
    <row r="4" spans="1:13" ht="23.1" customHeight="1" thickBot="1" x14ac:dyDescent="0.25">
      <c r="A4" s="152"/>
      <c r="B4" s="1840"/>
      <c r="C4" s="1837"/>
      <c r="D4" s="1837"/>
      <c r="E4" s="1837"/>
      <c r="F4" s="2093"/>
      <c r="G4" s="1837"/>
      <c r="H4" s="2088"/>
      <c r="I4" s="152"/>
    </row>
    <row r="5" spans="1:13" ht="23.1" customHeight="1" thickBot="1" x14ac:dyDescent="0.3">
      <c r="A5" s="152"/>
      <c r="B5" s="223" t="s">
        <v>154</v>
      </c>
      <c r="C5" s="2089"/>
      <c r="D5" s="2090"/>
      <c r="E5" s="2090"/>
      <c r="F5" s="279"/>
      <c r="G5" s="278"/>
      <c r="H5" s="20"/>
      <c r="I5" s="152"/>
    </row>
    <row r="6" spans="1:13" s="1" customFormat="1" ht="21" customHeight="1" thickBot="1" x14ac:dyDescent="0.3">
      <c r="A6" s="157"/>
      <c r="B6" s="21"/>
      <c r="C6" s="22">
        <f>+'Delivery Summary'!X46</f>
        <v>0</v>
      </c>
      <c r="D6" s="23">
        <f>+'Delivery Summary'!X49</f>
        <v>70</v>
      </c>
      <c r="E6" s="23">
        <f>+'Delivery Summary'!X52</f>
        <v>0</v>
      </c>
      <c r="F6" s="24">
        <f>+'Delivery Summary'!X65</f>
        <v>0</v>
      </c>
      <c r="G6" s="284">
        <f>+'Delivery Summary'!X34</f>
        <v>0</v>
      </c>
      <c r="H6" s="25"/>
      <c r="I6" s="157"/>
      <c r="J6" s="3"/>
      <c r="M6" s="26"/>
    </row>
    <row r="7" spans="1:13" s="1" customFormat="1" ht="21" customHeight="1" thickBot="1" x14ac:dyDescent="0.3">
      <c r="A7" s="157"/>
      <c r="B7" s="27"/>
      <c r="C7" s="28"/>
      <c r="D7" s="22">
        <f>+(D6/2)</f>
        <v>35</v>
      </c>
      <c r="E7" s="23"/>
      <c r="F7" s="29"/>
      <c r="G7" s="23"/>
      <c r="H7" s="25"/>
      <c r="I7" s="157"/>
      <c r="M7" s="26"/>
    </row>
    <row r="8" spans="1:13" s="1" customFormat="1" ht="18" customHeight="1" x14ac:dyDescent="0.25">
      <c r="A8" s="157"/>
      <c r="B8" s="30" t="s">
        <v>74</v>
      </c>
      <c r="C8" s="155">
        <f>+'Recipe Per Item'!P12*C6</f>
        <v>0</v>
      </c>
      <c r="D8" s="156">
        <f>+'Recipe Per Item'!P12*D7</f>
        <v>0</v>
      </c>
      <c r="E8" s="156">
        <f>+'Recipe Per Item'!P12*E6/2</f>
        <v>0</v>
      </c>
      <c r="F8" s="156">
        <f>+'Recipe Per Item'!P12*F6</f>
        <v>0</v>
      </c>
      <c r="G8" s="156">
        <f>+'Recipe Per Item'!P12*G6/2</f>
        <v>0</v>
      </c>
      <c r="H8" s="31">
        <f t="shared" ref="H8:H41" si="0">SUM(C8:G8)</f>
        <v>0</v>
      </c>
      <c r="I8" s="157"/>
      <c r="M8" s="26"/>
    </row>
    <row r="9" spans="1:13" ht="18" customHeight="1" x14ac:dyDescent="0.25">
      <c r="A9" s="152"/>
      <c r="B9" s="32" t="s">
        <v>249</v>
      </c>
      <c r="C9" s="33">
        <f>+'Recipe Per Item'!P10*C6</f>
        <v>0</v>
      </c>
      <c r="D9" s="34">
        <f>+'Recipe Per Item'!P10*D7</f>
        <v>0</v>
      </c>
      <c r="E9" s="34">
        <f>+'Recipe Per Item'!P10*E6/2</f>
        <v>0</v>
      </c>
      <c r="F9" s="34">
        <f>+'Recipe Per Item'!P10*F6</f>
        <v>0</v>
      </c>
      <c r="G9" s="34">
        <f>+'Recipe Per Item'!P10*G6/2</f>
        <v>0</v>
      </c>
      <c r="H9" s="35">
        <f t="shared" si="0"/>
        <v>0</v>
      </c>
      <c r="I9" s="152"/>
      <c r="M9" s="36"/>
    </row>
    <row r="10" spans="1:13" ht="18" customHeight="1" x14ac:dyDescent="0.25">
      <c r="A10" s="152"/>
      <c r="B10" s="32" t="s">
        <v>248</v>
      </c>
      <c r="C10" s="33">
        <f>+'Recipe Per Item'!P11*C6</f>
        <v>0</v>
      </c>
      <c r="D10" s="34">
        <f>+'Recipe Per Item'!P11*D7</f>
        <v>0</v>
      </c>
      <c r="E10" s="34">
        <f>+'Recipe Per Item'!P11*E6/2</f>
        <v>0</v>
      </c>
      <c r="F10" s="34">
        <f>+'Recipe Per Item'!P11*F6</f>
        <v>0</v>
      </c>
      <c r="G10" s="34">
        <f>+'Recipe Per Item'!P11*G6/2</f>
        <v>0</v>
      </c>
      <c r="H10" s="35">
        <f t="shared" si="0"/>
        <v>0</v>
      </c>
      <c r="I10" s="152"/>
      <c r="M10" s="36"/>
    </row>
    <row r="11" spans="1:13" ht="18" customHeight="1" x14ac:dyDescent="0.25">
      <c r="A11" s="152"/>
      <c r="B11" s="32" t="s">
        <v>247</v>
      </c>
      <c r="C11" s="33">
        <f>+'Recipe Per Item'!P13*C6</f>
        <v>0</v>
      </c>
      <c r="D11" s="34">
        <f>+'Recipe Per Item'!P13*D7</f>
        <v>0</v>
      </c>
      <c r="E11" s="34">
        <f>+'Recipe Per Item'!P13*E6/2</f>
        <v>0</v>
      </c>
      <c r="F11" s="34">
        <f>+'Recipe Per Item'!P13*F6</f>
        <v>0</v>
      </c>
      <c r="G11" s="34">
        <f>+'Recipe Per Item'!P13*G6/2</f>
        <v>0</v>
      </c>
      <c r="H11" s="35">
        <f t="shared" si="0"/>
        <v>0</v>
      </c>
      <c r="I11" s="152"/>
      <c r="M11" s="36"/>
    </row>
    <row r="12" spans="1:13" ht="18" customHeight="1" x14ac:dyDescent="0.25">
      <c r="A12" s="152"/>
      <c r="B12" s="32" t="s">
        <v>291</v>
      </c>
      <c r="C12" s="33">
        <f>+'Recipe Per Item'!P6*C6</f>
        <v>0</v>
      </c>
      <c r="D12" s="34">
        <f>+'Recipe Per Item'!P6*D7</f>
        <v>253.75</v>
      </c>
      <c r="E12" s="34">
        <f>+'Recipe Per Item'!P6*E6/2</f>
        <v>0</v>
      </c>
      <c r="F12" s="34">
        <f>+'Recipe Per Item'!P6*F6</f>
        <v>0</v>
      </c>
      <c r="G12" s="34">
        <f>+'Recipe Per Item'!P6*G6/2</f>
        <v>0</v>
      </c>
      <c r="H12" s="35">
        <f t="shared" si="0"/>
        <v>253.75</v>
      </c>
      <c r="I12" s="152"/>
      <c r="M12" s="36"/>
    </row>
    <row r="13" spans="1:13" ht="18" customHeight="1" x14ac:dyDescent="0.25">
      <c r="A13" s="152"/>
      <c r="B13" s="32" t="s">
        <v>252</v>
      </c>
      <c r="C13" s="33">
        <f>+'Recipe Per Item'!P7*C6</f>
        <v>0</v>
      </c>
      <c r="D13" s="34">
        <f>+'Recipe Per Item'!P7*D7</f>
        <v>4.375</v>
      </c>
      <c r="E13" s="34">
        <f>+'Recipe Per Item'!P7*E6/2</f>
        <v>0</v>
      </c>
      <c r="F13" s="34">
        <f>+'Recipe Per Item'!P7*F6</f>
        <v>0</v>
      </c>
      <c r="G13" s="34">
        <f>+'Recipe Per Item'!P7*G6/2</f>
        <v>0</v>
      </c>
      <c r="H13" s="35">
        <f t="shared" si="0"/>
        <v>4.375</v>
      </c>
      <c r="I13" s="152"/>
      <c r="M13" s="36"/>
    </row>
    <row r="14" spans="1:13" ht="18" customHeight="1" x14ac:dyDescent="0.25">
      <c r="A14" s="152"/>
      <c r="B14" s="32" t="s">
        <v>288</v>
      </c>
      <c r="C14" s="33">
        <f>+'Recipe Per Item'!P9*C6</f>
        <v>0</v>
      </c>
      <c r="D14" s="280">
        <f>+'Recipe Per Item'!P9*D7</f>
        <v>8.75</v>
      </c>
      <c r="E14" s="34">
        <f>+'Recipe Per Item'!P9*E6/2</f>
        <v>0</v>
      </c>
      <c r="F14" s="34">
        <f>+'Recipe Per Item'!P9*F6</f>
        <v>0</v>
      </c>
      <c r="G14" s="34">
        <f>+'Recipe Per Item'!P9*G6/2</f>
        <v>0</v>
      </c>
      <c r="H14" s="35">
        <f t="shared" si="0"/>
        <v>8.75</v>
      </c>
      <c r="I14" s="152"/>
      <c r="M14" s="36"/>
    </row>
    <row r="15" spans="1:13" ht="18" customHeight="1" x14ac:dyDescent="0.25">
      <c r="A15" s="152"/>
      <c r="B15" s="32" t="s">
        <v>290</v>
      </c>
      <c r="C15" s="33">
        <f>+'Recipe Per Item'!P8*C6</f>
        <v>0</v>
      </c>
      <c r="D15" s="34">
        <f>+'Recipe Per Item'!P8*D7</f>
        <v>805</v>
      </c>
      <c r="E15" s="34">
        <f>+'Recipe Per Item'!P8*E6/2</f>
        <v>0</v>
      </c>
      <c r="F15" s="34">
        <f>+'Recipe Per Item'!P8*F6</f>
        <v>0</v>
      </c>
      <c r="G15" s="34">
        <f>+'Recipe Per Item'!P8*G6/2</f>
        <v>0</v>
      </c>
      <c r="H15" s="35">
        <f t="shared" si="0"/>
        <v>805</v>
      </c>
      <c r="I15" s="152"/>
      <c r="M15" s="36"/>
    </row>
    <row r="16" spans="1:13" ht="18" customHeight="1" x14ac:dyDescent="0.25">
      <c r="A16" s="152"/>
      <c r="B16" s="32" t="s">
        <v>14</v>
      </c>
      <c r="C16" s="33">
        <f>+'Recipe Per Item'!P30*C6</f>
        <v>0</v>
      </c>
      <c r="D16" s="34">
        <f>+'Recipe Per Item'!P30*D7</f>
        <v>140</v>
      </c>
      <c r="E16" s="34">
        <f>+'Recipe Per Item'!P30*E6/2</f>
        <v>0</v>
      </c>
      <c r="F16" s="34">
        <f>+'Recipe Per Item'!P30*F6</f>
        <v>0</v>
      </c>
      <c r="G16" s="34">
        <f>+'Recipe Per Item'!P30*G6/2</f>
        <v>0</v>
      </c>
      <c r="H16" s="35">
        <f t="shared" si="0"/>
        <v>140</v>
      </c>
      <c r="I16" s="152"/>
      <c r="M16" s="36"/>
    </row>
    <row r="17" spans="1:13" ht="18" customHeight="1" x14ac:dyDescent="0.25">
      <c r="A17" s="152"/>
      <c r="B17" s="32" t="s">
        <v>27</v>
      </c>
      <c r="C17" s="33">
        <f>+'Recipe Per Item'!P25*C6</f>
        <v>0</v>
      </c>
      <c r="D17" s="34">
        <f>+'Recipe Per Item'!P25*D7</f>
        <v>0</v>
      </c>
      <c r="E17" s="34">
        <f>+'Recipe Per Item'!P25*E6/2</f>
        <v>0</v>
      </c>
      <c r="F17" s="34">
        <f>+'Recipe Per Item'!P25*F6</f>
        <v>0</v>
      </c>
      <c r="G17" s="34">
        <f>+'Recipe Per Item'!P25*G6/2</f>
        <v>0</v>
      </c>
      <c r="H17" s="35">
        <f t="shared" si="0"/>
        <v>0</v>
      </c>
      <c r="I17" s="152"/>
      <c r="M17" s="36"/>
    </row>
    <row r="18" spans="1:13" ht="18" customHeight="1" x14ac:dyDescent="0.25">
      <c r="A18" s="152"/>
      <c r="B18" s="32" t="s">
        <v>64</v>
      </c>
      <c r="C18" s="33">
        <f>+'Recipe Per Item'!P26*C6</f>
        <v>0</v>
      </c>
      <c r="D18" s="34">
        <f>+'Recipe Per Item'!P26*D7</f>
        <v>17.5</v>
      </c>
      <c r="E18" s="34">
        <f>+'Recipe Per Item'!P26*E6/2</f>
        <v>0</v>
      </c>
      <c r="F18" s="34">
        <f>+'Recipe Per Item'!P26*F6</f>
        <v>0</v>
      </c>
      <c r="G18" s="34">
        <f>+'Recipe Per Item'!P26*G6/2</f>
        <v>0</v>
      </c>
      <c r="H18" s="35">
        <f t="shared" si="0"/>
        <v>17.5</v>
      </c>
      <c r="I18" s="152"/>
      <c r="M18" s="36"/>
    </row>
    <row r="19" spans="1:13" ht="18" customHeight="1" x14ac:dyDescent="0.25">
      <c r="A19" s="152"/>
      <c r="B19" s="32" t="s">
        <v>65</v>
      </c>
      <c r="C19" s="33">
        <f>+'Recipe Per Item'!P27*C6</f>
        <v>0</v>
      </c>
      <c r="D19" s="34">
        <f>+'Recipe Per Item'!P27*D7</f>
        <v>3.5</v>
      </c>
      <c r="E19" s="34">
        <f>+'Recipe Per Item'!P27*E6/2</f>
        <v>0</v>
      </c>
      <c r="F19" s="34">
        <f>+'Recipe Per Item'!P27*F6</f>
        <v>0</v>
      </c>
      <c r="G19" s="34">
        <f>+'Recipe Per Item'!P27*G6/2</f>
        <v>0</v>
      </c>
      <c r="H19" s="35">
        <f t="shared" si="0"/>
        <v>3.5</v>
      </c>
      <c r="I19" s="152"/>
      <c r="M19" s="36"/>
    </row>
    <row r="20" spans="1:13" ht="18" customHeight="1" x14ac:dyDescent="0.25">
      <c r="A20" s="152"/>
      <c r="B20" s="32" t="s">
        <v>66</v>
      </c>
      <c r="C20" s="33">
        <f>+'Recipe Per Item'!P28*C6</f>
        <v>0</v>
      </c>
      <c r="D20" s="34">
        <f>+'Recipe Per Item'!P28*D7</f>
        <v>0</v>
      </c>
      <c r="E20" s="34">
        <f>+'Recipe Per Item'!P28*E6/2</f>
        <v>0</v>
      </c>
      <c r="F20" s="34">
        <f>+'Recipe Per Item'!P28*F6</f>
        <v>0</v>
      </c>
      <c r="G20" s="34">
        <f>+'Recipe Per Item'!P28*G6/2</f>
        <v>0</v>
      </c>
      <c r="H20" s="35">
        <f t="shared" si="0"/>
        <v>0</v>
      </c>
      <c r="I20" s="152"/>
      <c r="M20" s="36"/>
    </row>
    <row r="21" spans="1:13" ht="18" customHeight="1" x14ac:dyDescent="0.25">
      <c r="A21" s="152"/>
      <c r="B21" s="32" t="s">
        <v>178</v>
      </c>
      <c r="C21" s="33">
        <f>+'Recipe Per Item'!P29*C6</f>
        <v>0</v>
      </c>
      <c r="D21" s="34">
        <f>+'Recipe Per Item'!P29*D7</f>
        <v>70</v>
      </c>
      <c r="E21" s="34">
        <f>+'Recipe Per Item'!P29*E6/2</f>
        <v>0</v>
      </c>
      <c r="F21" s="34">
        <f>+'Recipe Per Item'!P29*F6</f>
        <v>0</v>
      </c>
      <c r="G21" s="34">
        <f>+'Recipe Per Item'!P29*G6/2</f>
        <v>0</v>
      </c>
      <c r="H21" s="35">
        <f t="shared" si="0"/>
        <v>70</v>
      </c>
      <c r="I21" s="152"/>
      <c r="M21" s="36"/>
    </row>
    <row r="22" spans="1:13" ht="18" customHeight="1" x14ac:dyDescent="0.25">
      <c r="A22" s="152"/>
      <c r="B22" s="32" t="s">
        <v>251</v>
      </c>
      <c r="C22" s="33">
        <f>+'Recipe Per Item'!P33*C6</f>
        <v>0</v>
      </c>
      <c r="D22" s="34">
        <f>+'Recipe Per Item'!P33*D7</f>
        <v>0</v>
      </c>
      <c r="E22" s="34">
        <f>+'Recipe Per Item'!P33*E6/2</f>
        <v>0</v>
      </c>
      <c r="F22" s="34">
        <f>+'Recipe Per Item'!P33*F6</f>
        <v>0</v>
      </c>
      <c r="G22" s="34">
        <f>+'Recipe Per Item'!P33*G6/2</f>
        <v>0</v>
      </c>
      <c r="H22" s="35">
        <f t="shared" si="0"/>
        <v>0</v>
      </c>
      <c r="I22" s="152"/>
      <c r="M22" s="36"/>
    </row>
    <row r="23" spans="1:13" ht="18" customHeight="1" x14ac:dyDescent="0.25">
      <c r="A23" s="152"/>
      <c r="B23" s="32" t="s">
        <v>67</v>
      </c>
      <c r="C23" s="33">
        <f>+'Recipe Per Item'!P31*C6</f>
        <v>0</v>
      </c>
      <c r="D23" s="34">
        <f>+'Recipe Per Item'!P31*D7</f>
        <v>140</v>
      </c>
      <c r="E23" s="34">
        <f>+'Recipe Per Item'!P31*E6/2</f>
        <v>0</v>
      </c>
      <c r="F23" s="34">
        <f>+'Recipe Per Item'!P31*F6</f>
        <v>0</v>
      </c>
      <c r="G23" s="34">
        <f>+'Recipe Per Item'!P31*G6/2</f>
        <v>0</v>
      </c>
      <c r="H23" s="35">
        <f t="shared" si="0"/>
        <v>140</v>
      </c>
      <c r="I23" s="152"/>
      <c r="M23" s="36"/>
    </row>
    <row r="24" spans="1:13" ht="18" customHeight="1" x14ac:dyDescent="0.25">
      <c r="A24" s="152"/>
      <c r="B24" s="32" t="s">
        <v>68</v>
      </c>
      <c r="C24" s="33">
        <f>+'Recipe Per Item'!P32*C6</f>
        <v>0</v>
      </c>
      <c r="D24" s="34">
        <f>+'Recipe Per Item'!P32*D7</f>
        <v>140</v>
      </c>
      <c r="E24" s="34">
        <f>+'Recipe Per Item'!P32*E6/2</f>
        <v>0</v>
      </c>
      <c r="F24" s="34">
        <f>+'Recipe Per Item'!P32*F6</f>
        <v>0</v>
      </c>
      <c r="G24" s="34">
        <f>+'Recipe Per Item'!P32*G6/2</f>
        <v>0</v>
      </c>
      <c r="H24" s="35">
        <f t="shared" si="0"/>
        <v>140</v>
      </c>
      <c r="I24" s="152"/>
      <c r="M24" s="36"/>
    </row>
    <row r="25" spans="1:13" ht="18" customHeight="1" x14ac:dyDescent="0.25">
      <c r="A25" s="152"/>
      <c r="B25" s="32" t="s">
        <v>49</v>
      </c>
      <c r="C25" s="33">
        <f>+'Recipe Per Item'!P43*C6</f>
        <v>0</v>
      </c>
      <c r="D25" s="34">
        <f>+'Recipe Per Item'!P43*D7</f>
        <v>0</v>
      </c>
      <c r="E25" s="34">
        <f>+'Recipe Per Item'!P43*E6/2</f>
        <v>0</v>
      </c>
      <c r="F25" s="34">
        <f>+'Recipe Per Item'!P43*F6</f>
        <v>0</v>
      </c>
      <c r="G25" s="34">
        <f>+'Recipe Per Item'!P43*G6/2</f>
        <v>0</v>
      </c>
      <c r="H25" s="35">
        <f t="shared" si="0"/>
        <v>0</v>
      </c>
      <c r="I25" s="152"/>
      <c r="M25" s="36"/>
    </row>
    <row r="26" spans="1:13" ht="18" customHeight="1" x14ac:dyDescent="0.25">
      <c r="A26" s="152"/>
      <c r="B26" s="32" t="s">
        <v>155</v>
      </c>
      <c r="C26" s="33">
        <f>+'Recipe Per Item'!P36*C6</f>
        <v>0</v>
      </c>
      <c r="D26" s="34">
        <f>+'Recipe Per Item'!P36*D7</f>
        <v>0</v>
      </c>
      <c r="E26" s="34">
        <f>+'Recipe Per Item'!P36*E6/2</f>
        <v>0</v>
      </c>
      <c r="F26" s="34">
        <f>+'Recipe Per Item'!P36*F6</f>
        <v>0</v>
      </c>
      <c r="G26" s="34">
        <f>+'Recipe Per Item'!P36*G6/2</f>
        <v>0</v>
      </c>
      <c r="H26" s="35">
        <f t="shared" si="0"/>
        <v>0</v>
      </c>
      <c r="I26" s="152"/>
      <c r="M26" s="36"/>
    </row>
    <row r="27" spans="1:13" ht="18" customHeight="1" x14ac:dyDescent="0.25">
      <c r="A27" s="152"/>
      <c r="B27" s="32" t="s">
        <v>69</v>
      </c>
      <c r="C27" s="33">
        <f>+'Recipe Per Item'!P23*C6</f>
        <v>0</v>
      </c>
      <c r="D27" s="34">
        <f>+'Recipe Per Item'!P23*D7</f>
        <v>0</v>
      </c>
      <c r="E27" s="34">
        <f>+'Recipe Per Item'!P23*E6/2</f>
        <v>0</v>
      </c>
      <c r="F27" s="34">
        <f>+'Recipe Per Item'!P23*F6</f>
        <v>0</v>
      </c>
      <c r="G27" s="34">
        <f>+'Recipe Per Item'!P23*G6/2</f>
        <v>0</v>
      </c>
      <c r="H27" s="35">
        <f t="shared" si="0"/>
        <v>0</v>
      </c>
      <c r="I27" s="152"/>
      <c r="M27" s="36"/>
    </row>
    <row r="28" spans="1:13" ht="18" customHeight="1" x14ac:dyDescent="0.25">
      <c r="A28" s="152"/>
      <c r="B28" s="32" t="s">
        <v>8</v>
      </c>
      <c r="C28" s="33">
        <f>+'Recipe Per Item'!P14*C6</f>
        <v>0</v>
      </c>
      <c r="D28" s="34">
        <f>+'Recipe Per Item'!P14*D7</f>
        <v>0</v>
      </c>
      <c r="E28" s="34">
        <f>+'Recipe Per Item'!P14*E6/2</f>
        <v>0</v>
      </c>
      <c r="F28" s="34">
        <f>+'Recipe Per Item'!P14*F6</f>
        <v>0</v>
      </c>
      <c r="G28" s="34">
        <f>+'Recipe Per Item'!P14*G6/2</f>
        <v>0</v>
      </c>
      <c r="H28" s="35">
        <f t="shared" si="0"/>
        <v>0</v>
      </c>
      <c r="I28" s="152"/>
      <c r="M28" s="36"/>
    </row>
    <row r="29" spans="1:13" ht="18" customHeight="1" x14ac:dyDescent="0.25">
      <c r="A29" s="152"/>
      <c r="B29" s="32" t="s">
        <v>32</v>
      </c>
      <c r="C29" s="33">
        <f>+'Recipe Per Item'!P17*C6</f>
        <v>0</v>
      </c>
      <c r="D29" s="34">
        <f>+'Recipe Per Item'!P17*D7</f>
        <v>0</v>
      </c>
      <c r="E29" s="34">
        <f>+'Recipe Per Item'!P17*E6/2</f>
        <v>0</v>
      </c>
      <c r="F29" s="34">
        <f>+'Recipe Per Item'!P17*F6</f>
        <v>0</v>
      </c>
      <c r="G29" s="34">
        <f>+'Recipe Per Item'!P17*G6/2</f>
        <v>0</v>
      </c>
      <c r="H29" s="35">
        <f t="shared" si="0"/>
        <v>0</v>
      </c>
      <c r="I29" s="152"/>
      <c r="M29" s="36"/>
    </row>
    <row r="30" spans="1:13" ht="18" customHeight="1" x14ac:dyDescent="0.25">
      <c r="A30" s="152"/>
      <c r="B30" s="32" t="s">
        <v>70</v>
      </c>
      <c r="C30" s="33">
        <f>+'Recipe Per Item'!P19*C6</f>
        <v>0</v>
      </c>
      <c r="D30" s="34">
        <f>+'Recipe Per Item'!P19*D7</f>
        <v>0</v>
      </c>
      <c r="E30" s="34">
        <f>+'Recipe Per Item'!P19*E6/2</f>
        <v>0</v>
      </c>
      <c r="F30" s="34">
        <f>+'Recipe Per Item'!P19*F6</f>
        <v>0</v>
      </c>
      <c r="G30" s="34">
        <f>+'Recipe Per Item'!P19*G6/2</f>
        <v>0</v>
      </c>
      <c r="H30" s="35">
        <f t="shared" si="0"/>
        <v>0</v>
      </c>
      <c r="I30" s="152"/>
      <c r="M30" s="36"/>
    </row>
    <row r="31" spans="1:13" ht="18" customHeight="1" x14ac:dyDescent="0.25">
      <c r="A31" s="152"/>
      <c r="B31" s="32" t="s">
        <v>71</v>
      </c>
      <c r="C31" s="33">
        <f>+'Recipe Per Item'!P20*C6</f>
        <v>0</v>
      </c>
      <c r="D31" s="34">
        <f>+'Recipe Per Item'!P20*D7</f>
        <v>0</v>
      </c>
      <c r="E31" s="34">
        <f>+'Recipe Per Item'!P20*E6/2</f>
        <v>0</v>
      </c>
      <c r="F31" s="34">
        <f>+'Recipe Per Item'!P20*F6</f>
        <v>0</v>
      </c>
      <c r="G31" s="34">
        <f>+'Recipe Per Item'!P20*G6/2</f>
        <v>0</v>
      </c>
      <c r="H31" s="35">
        <f t="shared" si="0"/>
        <v>0</v>
      </c>
      <c r="I31" s="152"/>
    </row>
    <row r="32" spans="1:13" ht="18" customHeight="1" x14ac:dyDescent="0.25">
      <c r="A32" s="152"/>
      <c r="B32" s="37" t="s">
        <v>72</v>
      </c>
      <c r="C32" s="33">
        <f>+'Recipe Per Item'!P21*C6</f>
        <v>0</v>
      </c>
      <c r="D32" s="34">
        <f>+'Recipe Per Item'!P21*D7</f>
        <v>0</v>
      </c>
      <c r="E32" s="34">
        <f>+'Recipe Per Item'!P21*E6/2</f>
        <v>0</v>
      </c>
      <c r="F32" s="34">
        <f>+'Recipe Per Item'!P21*F6</f>
        <v>0</v>
      </c>
      <c r="G32" s="34">
        <f>+'Recipe Per Item'!P21*G6/2</f>
        <v>0</v>
      </c>
      <c r="H32" s="35">
        <f t="shared" si="0"/>
        <v>0</v>
      </c>
      <c r="I32" s="152"/>
    </row>
    <row r="33" spans="1:9" ht="18" customHeight="1" x14ac:dyDescent="0.25">
      <c r="A33" s="152"/>
      <c r="B33" s="37" t="s">
        <v>73</v>
      </c>
      <c r="C33" s="33">
        <f>+'Recipe Per Item'!P22*C6</f>
        <v>0</v>
      </c>
      <c r="D33" s="34">
        <f>+'Recipe Per Item'!P22*D7</f>
        <v>0</v>
      </c>
      <c r="E33" s="34">
        <f>+'Recipe Per Item'!P22*E6/2</f>
        <v>0</v>
      </c>
      <c r="F33" s="34">
        <f>+'Recipe Per Item'!P22*F6</f>
        <v>0</v>
      </c>
      <c r="G33" s="34">
        <f>+'Recipe Per Item'!P22*G6/2</f>
        <v>0</v>
      </c>
      <c r="H33" s="35">
        <f t="shared" si="0"/>
        <v>0</v>
      </c>
      <c r="I33" s="152"/>
    </row>
    <row r="34" spans="1:9" ht="18" customHeight="1" x14ac:dyDescent="0.25">
      <c r="A34" s="152"/>
      <c r="B34" s="37" t="s">
        <v>156</v>
      </c>
      <c r="C34" s="33">
        <f>+'Recipe Per Item'!P41*C6</f>
        <v>0</v>
      </c>
      <c r="D34" s="34">
        <f>+'Recipe Per Item'!P41*D7</f>
        <v>0</v>
      </c>
      <c r="E34" s="34">
        <f>+'Recipe Per Item'!P41*E6/2</f>
        <v>0</v>
      </c>
      <c r="F34" s="34">
        <f>+'Recipe Per Item'!P41*F6</f>
        <v>0</v>
      </c>
      <c r="G34" s="34">
        <f>+'Recipe Per Item'!P41*G6/2</f>
        <v>0</v>
      </c>
      <c r="H34" s="35">
        <f t="shared" si="0"/>
        <v>0</v>
      </c>
      <c r="I34" s="152"/>
    </row>
    <row r="35" spans="1:9" ht="18" customHeight="1" x14ac:dyDescent="0.25">
      <c r="A35" s="152"/>
      <c r="B35" s="37" t="s">
        <v>23</v>
      </c>
      <c r="C35" s="33">
        <f>+'Recipe Per Item'!P24*C6</f>
        <v>0</v>
      </c>
      <c r="D35" s="34">
        <f>+'Recipe Per Item'!P24*D7</f>
        <v>0</v>
      </c>
      <c r="E35" s="34">
        <f>+'Recipe Per Item'!P24*E6/2</f>
        <v>0</v>
      </c>
      <c r="F35" s="34">
        <f>+'Recipe Per Item'!P24*F6</f>
        <v>0</v>
      </c>
      <c r="G35" s="34">
        <f>+'Recipe Per Item'!P24*G6/2</f>
        <v>0</v>
      </c>
      <c r="H35" s="35">
        <f t="shared" si="0"/>
        <v>0</v>
      </c>
      <c r="I35" s="152"/>
    </row>
    <row r="36" spans="1:9" ht="18" customHeight="1" x14ac:dyDescent="0.25">
      <c r="A36" s="152"/>
      <c r="B36" s="37" t="s">
        <v>162</v>
      </c>
      <c r="C36" s="33">
        <f>+'Recipe Per Item'!P39*C6</f>
        <v>0</v>
      </c>
      <c r="D36" s="34">
        <f>+'Recipe Per Item'!P39*D7</f>
        <v>17.5</v>
      </c>
      <c r="E36" s="34">
        <f>+'Recipe Per Item'!P39*E6/2</f>
        <v>0</v>
      </c>
      <c r="F36" s="34">
        <f>+'Recipe Per Item'!P39*F6</f>
        <v>0</v>
      </c>
      <c r="G36" s="34">
        <f>+'Recipe Per Item'!P39*G6/2</f>
        <v>0</v>
      </c>
      <c r="H36" s="35">
        <f t="shared" si="0"/>
        <v>17.5</v>
      </c>
      <c r="I36" s="152"/>
    </row>
    <row r="37" spans="1:9" ht="18" customHeight="1" x14ac:dyDescent="0.25">
      <c r="A37" s="152"/>
      <c r="B37" s="37" t="s">
        <v>161</v>
      </c>
      <c r="C37" s="33">
        <f>+'Recipe Per Item'!P35*C6</f>
        <v>0</v>
      </c>
      <c r="D37" s="34">
        <f>+'Recipe Per Item'!P35*D7</f>
        <v>5.25</v>
      </c>
      <c r="E37" s="34">
        <f>+'Recipe Per Item'!P35*E6/2</f>
        <v>0</v>
      </c>
      <c r="F37" s="34">
        <f>+'Recipe Per Item'!P35*F6</f>
        <v>0</v>
      </c>
      <c r="G37" s="34">
        <f>+'Recipe Per Item'!P35*G6/2</f>
        <v>0</v>
      </c>
      <c r="H37" s="35">
        <f t="shared" si="0"/>
        <v>5.25</v>
      </c>
      <c r="I37" s="152"/>
    </row>
    <row r="38" spans="1:9" ht="18" customHeight="1" x14ac:dyDescent="0.25">
      <c r="A38" s="152"/>
      <c r="B38" s="37" t="s">
        <v>83</v>
      </c>
      <c r="C38" s="33">
        <f>+'Recipe Per Item'!P37*C6</f>
        <v>0</v>
      </c>
      <c r="D38" s="34">
        <f>+'Recipe Per Item'!P37*D7</f>
        <v>0</v>
      </c>
      <c r="E38" s="34">
        <f>+'Recipe Per Item'!P37*E6/2</f>
        <v>0</v>
      </c>
      <c r="F38" s="34">
        <f>+'Recipe Per Item'!P37*F6</f>
        <v>0</v>
      </c>
      <c r="G38" s="34">
        <f>+'Recipe Per Item'!P37*G6/2</f>
        <v>0</v>
      </c>
      <c r="H38" s="35">
        <f t="shared" si="0"/>
        <v>0</v>
      </c>
      <c r="I38" s="152"/>
    </row>
    <row r="39" spans="1:9" ht="18" customHeight="1" x14ac:dyDescent="0.25">
      <c r="A39" s="152"/>
      <c r="B39" s="37" t="s">
        <v>219</v>
      </c>
      <c r="C39" s="33">
        <f>+'Recipe Per Item'!P38*C6</f>
        <v>0</v>
      </c>
      <c r="D39" s="34">
        <f>+'Recipe Per Item'!P38*D7</f>
        <v>21</v>
      </c>
      <c r="E39" s="34">
        <f>+'Recipe Per Item'!P38*E6/2</f>
        <v>0</v>
      </c>
      <c r="F39" s="34">
        <f>+'Recipe Per Item'!P38*F6</f>
        <v>0</v>
      </c>
      <c r="G39" s="34">
        <f>+'Recipe Per Item'!P38*G6/2</f>
        <v>0</v>
      </c>
      <c r="H39" s="35">
        <f t="shared" si="0"/>
        <v>21</v>
      </c>
      <c r="I39" s="152"/>
    </row>
    <row r="40" spans="1:9" ht="18" customHeight="1" x14ac:dyDescent="0.25">
      <c r="A40" s="152"/>
      <c r="B40" s="37" t="s">
        <v>164</v>
      </c>
      <c r="C40" s="33">
        <f>+'Recipe Per Item'!P34*C6</f>
        <v>0</v>
      </c>
      <c r="D40" s="34">
        <f>+'Recipe Per Item'!P34*D7</f>
        <v>1.75</v>
      </c>
      <c r="E40" s="34">
        <f>+'Recipe Per Item'!P34*E6/2</f>
        <v>0</v>
      </c>
      <c r="F40" s="34">
        <f>+'Recipe Per Item'!P34*F6</f>
        <v>0</v>
      </c>
      <c r="G40" s="34">
        <f>+'Recipe Per Item'!P34*G6/2</f>
        <v>0</v>
      </c>
      <c r="H40" s="35">
        <f t="shared" si="0"/>
        <v>1.75</v>
      </c>
      <c r="I40" s="152"/>
    </row>
    <row r="41" spans="1:9" ht="18" customHeight="1" x14ac:dyDescent="0.25">
      <c r="A41" s="152"/>
      <c r="B41" s="37" t="s">
        <v>188</v>
      </c>
      <c r="C41" s="33">
        <f>+'Recipe Per Item'!P40*C6</f>
        <v>0</v>
      </c>
      <c r="D41" s="34">
        <f>+'Recipe Per Item'!P40*D7</f>
        <v>0</v>
      </c>
      <c r="E41" s="34">
        <f>+'Recipe Per Item'!P40*E6/2</f>
        <v>0</v>
      </c>
      <c r="F41" s="34">
        <f>+'Recipe Per Item'!P40*F6</f>
        <v>0</v>
      </c>
      <c r="G41" s="34">
        <f>+'Recipe Per Item'!P40*G6/2</f>
        <v>0</v>
      </c>
      <c r="H41" s="35">
        <f t="shared" si="0"/>
        <v>0</v>
      </c>
      <c r="I41" s="152"/>
    </row>
    <row r="42" spans="1:9" ht="18" customHeight="1" x14ac:dyDescent="0.25">
      <c r="A42" s="152"/>
      <c r="B42" s="285" t="s">
        <v>292</v>
      </c>
      <c r="C42" s="286">
        <f>+'Recipe Per Item'!P15*C6</f>
        <v>0</v>
      </c>
      <c r="D42" s="287">
        <f>+'Recipe Per Item'!P15*D6</f>
        <v>0</v>
      </c>
      <c r="E42" s="287">
        <f>+'Recipe Per Item'!P15*E6/2</f>
        <v>0</v>
      </c>
      <c r="F42" s="287">
        <f>+'Recipe Per Item'!P15*F6</f>
        <v>0</v>
      </c>
      <c r="G42" s="287">
        <f>+'Recipe Per Item'!P15*G6/2</f>
        <v>0</v>
      </c>
      <c r="H42" s="35">
        <f t="shared" ref="H42:H47" si="1">SUM(C42:G42)</f>
        <v>0</v>
      </c>
      <c r="I42" s="152"/>
    </row>
    <row r="43" spans="1:9" ht="18" customHeight="1" x14ac:dyDescent="0.25">
      <c r="A43" s="152"/>
      <c r="B43" s="285" t="s">
        <v>293</v>
      </c>
      <c r="C43" s="286">
        <f>+'Recipe Per Item'!P16*C6</f>
        <v>0</v>
      </c>
      <c r="D43" s="287">
        <f>+'Recipe Per Item'!P16*D6</f>
        <v>0</v>
      </c>
      <c r="E43" s="287">
        <f>+'Recipe Per Item'!P16*E6/2</f>
        <v>0</v>
      </c>
      <c r="F43" s="287">
        <f>+'Recipe Per Item'!P16*F6</f>
        <v>0</v>
      </c>
      <c r="G43" s="287">
        <f>+'Recipe Per Item'!P16*G6/2</f>
        <v>0</v>
      </c>
      <c r="H43" s="35">
        <f t="shared" si="1"/>
        <v>0</v>
      </c>
      <c r="I43" s="152"/>
    </row>
    <row r="44" spans="1:9" ht="18" customHeight="1" x14ac:dyDescent="0.25">
      <c r="A44" s="152"/>
      <c r="B44" s="37" t="s">
        <v>471</v>
      </c>
      <c r="C44" s="663">
        <v>0</v>
      </c>
      <c r="D44" s="660">
        <v>0</v>
      </c>
      <c r="E44" s="660">
        <v>0</v>
      </c>
      <c r="F44" s="34">
        <f>+'Recipe Per Item'!P45*F6</f>
        <v>0</v>
      </c>
      <c r="G44" s="660">
        <v>0</v>
      </c>
      <c r="H44" s="35">
        <f t="shared" si="1"/>
        <v>0</v>
      </c>
      <c r="I44" s="152"/>
    </row>
    <row r="45" spans="1:9" ht="18" customHeight="1" x14ac:dyDescent="0.25">
      <c r="A45" s="152"/>
      <c r="B45" s="37" t="s">
        <v>189</v>
      </c>
      <c r="C45" s="33">
        <f>+'Recipe Per Item'!P46*C6</f>
        <v>0</v>
      </c>
      <c r="D45" s="34">
        <f>+'Recipe Per Item'!P46*D6</f>
        <v>0</v>
      </c>
      <c r="E45" s="34">
        <f>+'Recipe Per Item'!P46*E6/2</f>
        <v>0</v>
      </c>
      <c r="F45" s="34">
        <f>+'Recipe Per Item'!P46*F6</f>
        <v>0</v>
      </c>
      <c r="G45" s="34">
        <f>+'Recipe Per Item'!T46*G6/2</f>
        <v>0</v>
      </c>
      <c r="H45" s="35">
        <f t="shared" si="1"/>
        <v>0</v>
      </c>
      <c r="I45" s="152"/>
    </row>
    <row r="46" spans="1:9" ht="18" customHeight="1" x14ac:dyDescent="0.25">
      <c r="A46" s="152"/>
      <c r="B46" s="37" t="s">
        <v>469</v>
      </c>
      <c r="C46" s="664">
        <v>0</v>
      </c>
      <c r="D46" s="656">
        <f>+'Recipe Per Item'!P47*D6</f>
        <v>70</v>
      </c>
      <c r="E46" s="661">
        <v>0</v>
      </c>
      <c r="F46" s="661">
        <v>0</v>
      </c>
      <c r="G46" s="661">
        <v>0</v>
      </c>
      <c r="H46" s="657">
        <f t="shared" si="1"/>
        <v>70</v>
      </c>
      <c r="I46" s="152"/>
    </row>
    <row r="47" spans="1:9" ht="18" customHeight="1" thickBot="1" x14ac:dyDescent="0.3">
      <c r="A47" s="152"/>
      <c r="B47" s="598" t="s">
        <v>470</v>
      </c>
      <c r="C47" s="665">
        <v>0</v>
      </c>
      <c r="D47" s="662">
        <v>0</v>
      </c>
      <c r="E47" s="662">
        <v>0</v>
      </c>
      <c r="F47" s="662">
        <v>0</v>
      </c>
      <c r="G47" s="662">
        <v>0</v>
      </c>
      <c r="H47" s="599">
        <f t="shared" si="1"/>
        <v>0</v>
      </c>
      <c r="I47" s="152"/>
    </row>
    <row r="48" spans="1:9" ht="15" customHeight="1" x14ac:dyDescent="0.2">
      <c r="A48" s="152"/>
      <c r="B48" s="152"/>
      <c r="C48" s="157"/>
      <c r="D48" s="157"/>
      <c r="E48" s="157"/>
      <c r="F48" s="157"/>
      <c r="G48" s="157"/>
      <c r="H48" s="158"/>
      <c r="I48" s="152"/>
    </row>
    <row r="49" spans="3:8" ht="14.25" hidden="1" x14ac:dyDescent="0.2"/>
    <row r="50" spans="3:8" ht="15.75" hidden="1" customHeight="1" x14ac:dyDescent="0.2"/>
    <row r="51" spans="3:8" ht="14.25" hidden="1" x14ac:dyDescent="0.2"/>
    <row r="52" spans="3:8" ht="14.25" hidden="1" x14ac:dyDescent="0.2"/>
    <row r="53" spans="3:8" ht="14.25" hidden="1" x14ac:dyDescent="0.2"/>
    <row r="54" spans="3:8" ht="15.75" hidden="1" customHeight="1" x14ac:dyDescent="0.25">
      <c r="C54" s="2"/>
      <c r="D54" s="2"/>
      <c r="E54" s="2"/>
      <c r="F54" s="40"/>
      <c r="G54" s="7"/>
    </row>
    <row r="55" spans="3:8" ht="14.25" hidden="1" x14ac:dyDescent="0.2"/>
    <row r="56" spans="3:8" ht="14.25" hidden="1" x14ac:dyDescent="0.2"/>
    <row r="57" spans="3:8" ht="14.25" hidden="1" x14ac:dyDescent="0.2"/>
    <row r="58" spans="3:8" ht="14.25" hidden="1" x14ac:dyDescent="0.2"/>
    <row r="59" spans="3:8" ht="14.25" hidden="1" x14ac:dyDescent="0.2">
      <c r="C59" s="2"/>
      <c r="D59" s="2"/>
      <c r="E59" s="2"/>
      <c r="F59" s="2"/>
      <c r="G59" s="2"/>
      <c r="H59" s="2"/>
    </row>
    <row r="60" spans="3:8" ht="14.25" hidden="1" x14ac:dyDescent="0.2">
      <c r="C60" s="2"/>
      <c r="D60" s="2"/>
      <c r="E60" s="2"/>
      <c r="F60" s="2"/>
      <c r="G60" s="2"/>
      <c r="H60" s="2"/>
    </row>
    <row r="61" spans="3:8" ht="14.25" hidden="1" x14ac:dyDescent="0.2">
      <c r="C61" s="2"/>
      <c r="D61" s="2"/>
      <c r="E61" s="2"/>
      <c r="F61" s="2"/>
      <c r="G61" s="2"/>
      <c r="H61" s="2"/>
    </row>
    <row r="62" spans="3:8" ht="14.25" hidden="1" x14ac:dyDescent="0.2">
      <c r="C62" s="2"/>
      <c r="D62" s="2"/>
      <c r="E62" s="2"/>
      <c r="F62" s="2"/>
      <c r="G62" s="2"/>
      <c r="H62" s="2"/>
    </row>
    <row r="63" spans="3:8" ht="14.25" hidden="1" x14ac:dyDescent="0.2">
      <c r="C63" s="2"/>
      <c r="D63" s="2"/>
      <c r="E63" s="2"/>
      <c r="F63" s="2"/>
      <c r="G63" s="2"/>
      <c r="H63" s="2"/>
    </row>
    <row r="64" spans="3:8" ht="14.25" hidden="1" x14ac:dyDescent="0.2">
      <c r="C64" s="2"/>
      <c r="D64" s="2"/>
      <c r="E64" s="2"/>
      <c r="F64" s="2"/>
      <c r="G64" s="2"/>
      <c r="H64" s="2"/>
    </row>
    <row r="65" s="2" customFormat="1" ht="14.25" hidden="1" x14ac:dyDescent="0.2"/>
    <row r="66" s="2" customFormat="1" ht="14.25" hidden="1" x14ac:dyDescent="0.2"/>
    <row r="67" s="2" customFormat="1" ht="14.25" hidden="1" x14ac:dyDescent="0.2"/>
    <row r="68" s="2" customFormat="1" ht="14.25" hidden="1" x14ac:dyDescent="0.2"/>
    <row r="69" s="2" customFormat="1" ht="14.25" hidden="1" x14ac:dyDescent="0.2"/>
    <row r="70" s="2" customFormat="1" ht="14.25" hidden="1" x14ac:dyDescent="0.2"/>
    <row r="71" s="2" customFormat="1" ht="14.25" hidden="1" x14ac:dyDescent="0.2"/>
    <row r="72" s="2" customFormat="1" ht="14.25" hidden="1" x14ac:dyDescent="0.2"/>
    <row r="73" s="2" customFormat="1" ht="14.25" hidden="1" x14ac:dyDescent="0.2"/>
    <row r="74" s="2" customFormat="1" ht="14.25" hidden="1" x14ac:dyDescent="0.2"/>
    <row r="75" s="2" customFormat="1" ht="14.25" hidden="1" x14ac:dyDescent="0.2"/>
    <row r="76" s="2" customFormat="1" ht="14.25" hidden="1" x14ac:dyDescent="0.2"/>
    <row r="77" s="2" customFormat="1" ht="14.25" hidden="1" x14ac:dyDescent="0.2"/>
    <row r="78" s="2" customFormat="1" ht="14.25" hidden="1" x14ac:dyDescent="0.2"/>
    <row r="79" s="2" customFormat="1" ht="14.25" hidden="1" x14ac:dyDescent="0.2"/>
    <row r="80" s="2" customFormat="1" ht="14.25" hidden="1" x14ac:dyDescent="0.2"/>
    <row r="81" s="2" customFormat="1" ht="14.25" hidden="1" x14ac:dyDescent="0.2"/>
    <row r="82" s="2" customFormat="1" ht="14.25" hidden="1" x14ac:dyDescent="0.2"/>
    <row r="83" s="2" customFormat="1" ht="14.25" hidden="1" x14ac:dyDescent="0.2"/>
    <row r="84" s="2" customFormat="1" ht="14.25" hidden="1" x14ac:dyDescent="0.2"/>
    <row r="85" s="2" customFormat="1" ht="14.25" hidden="1" x14ac:dyDescent="0.2"/>
    <row r="86" s="2" customFormat="1" ht="14.25" hidden="1" x14ac:dyDescent="0.2"/>
    <row r="87" s="2" customFormat="1" ht="14.25" hidden="1" x14ac:dyDescent="0.2"/>
    <row r="88" s="2" customFormat="1" ht="14.25" hidden="1" x14ac:dyDescent="0.2"/>
    <row r="89" s="2" customFormat="1" ht="14.25" hidden="1" x14ac:dyDescent="0.2"/>
    <row r="90" s="2" customFormat="1" ht="14.25" hidden="1" x14ac:dyDescent="0.2"/>
    <row r="91" s="2" customFormat="1" ht="14.25" hidden="1" x14ac:dyDescent="0.2"/>
    <row r="92" s="2" customFormat="1" ht="14.25" hidden="1" x14ac:dyDescent="0.2"/>
    <row r="93" s="2" customFormat="1" ht="14.25" hidden="1" x14ac:dyDescent="0.2"/>
    <row r="94" s="2" customFormat="1" ht="14.25" hidden="1" x14ac:dyDescent="0.2"/>
    <row r="95" s="2" customFormat="1" ht="14.25" hidden="1" x14ac:dyDescent="0.2"/>
    <row r="96" s="2" customFormat="1" ht="14.25" hidden="1" x14ac:dyDescent="0.2"/>
    <row r="97" s="2" customFormat="1" ht="14.25" hidden="1" x14ac:dyDescent="0.2"/>
    <row r="98" s="2" customFormat="1" ht="14.25" hidden="1" x14ac:dyDescent="0.2"/>
    <row r="99" s="2" customFormat="1" ht="14.25" hidden="1" x14ac:dyDescent="0.2"/>
    <row r="100" s="2" customFormat="1" ht="14.25" hidden="1" x14ac:dyDescent="0.2"/>
    <row r="101" s="2" customFormat="1" ht="14.25" hidden="1" x14ac:dyDescent="0.2"/>
    <row r="102" s="2" customFormat="1" ht="14.25" hidden="1" x14ac:dyDescent="0.2"/>
    <row r="103" s="2" customFormat="1" ht="14.25" hidden="1" x14ac:dyDescent="0.2"/>
    <row r="104" s="2" customFormat="1" ht="14.25" hidden="1" x14ac:dyDescent="0.2"/>
    <row r="105" s="2" customFormat="1" ht="14.25" hidden="1" x14ac:dyDescent="0.2"/>
    <row r="106" s="2" customFormat="1" ht="14.25" hidden="1" x14ac:dyDescent="0.2"/>
    <row r="107" s="2" customFormat="1" ht="14.25" hidden="1" x14ac:dyDescent="0.2"/>
    <row r="108" s="2" customFormat="1" ht="14.25" hidden="1" x14ac:dyDescent="0.2"/>
    <row r="109" s="2" customFormat="1" ht="14.25" hidden="1" x14ac:dyDescent="0.2"/>
    <row r="110" s="2" customFormat="1" ht="14.25" hidden="1" x14ac:dyDescent="0.2"/>
    <row r="111" s="2" customFormat="1" ht="14.25" hidden="1" x14ac:dyDescent="0.2"/>
    <row r="112" s="2" customFormat="1" ht="14.25" hidden="1" x14ac:dyDescent="0.2"/>
    <row r="113" s="2" customFormat="1" ht="14.25" hidden="1" x14ac:dyDescent="0.2"/>
    <row r="114" s="2" customFormat="1" ht="14.25" hidden="1" x14ac:dyDescent="0.2"/>
    <row r="115" s="2" customFormat="1" ht="14.25" hidden="1" x14ac:dyDescent="0.2"/>
    <row r="116" s="2" customFormat="1" ht="14.25" hidden="1" x14ac:dyDescent="0.2"/>
    <row r="117" s="2" customFormat="1" ht="14.25" hidden="1" x14ac:dyDescent="0.2"/>
    <row r="118" s="2" customFormat="1" ht="14.25" hidden="1" x14ac:dyDescent="0.2"/>
    <row r="119" s="2" customFormat="1" ht="14.25" hidden="1" x14ac:dyDescent="0.2"/>
    <row r="120" s="2" customFormat="1" ht="14.25" hidden="1" x14ac:dyDescent="0.2"/>
    <row r="121" s="2" customFormat="1" ht="14.25" hidden="1" x14ac:dyDescent="0.2"/>
    <row r="122" s="2" customFormat="1" ht="14.25" hidden="1" x14ac:dyDescent="0.2"/>
    <row r="123" s="2" customFormat="1" ht="14.25" hidden="1" x14ac:dyDescent="0.2"/>
    <row r="124" s="2" customFormat="1" ht="14.25" hidden="1" x14ac:dyDescent="0.2"/>
    <row r="125" s="2" customFormat="1" ht="14.25" hidden="1" x14ac:dyDescent="0.2"/>
    <row r="126" s="2" customFormat="1" ht="14.25" hidden="1" x14ac:dyDescent="0.2"/>
    <row r="127" s="2" customFormat="1" ht="14.25" hidden="1" x14ac:dyDescent="0.2"/>
    <row r="128" s="2" customFormat="1" ht="14.25" hidden="1" x14ac:dyDescent="0.2"/>
    <row r="129" s="2" customFormat="1" ht="14.25" hidden="1" x14ac:dyDescent="0.2"/>
    <row r="130" s="2" customFormat="1" ht="14.25" hidden="1" x14ac:dyDescent="0.2"/>
    <row r="131" s="2" customFormat="1" ht="14.25" hidden="1" x14ac:dyDescent="0.2"/>
    <row r="132" s="2" customFormat="1" ht="14.25" hidden="1" x14ac:dyDescent="0.2"/>
    <row r="133" s="2" customFormat="1" ht="14.25" hidden="1" x14ac:dyDescent="0.2"/>
    <row r="134" s="2" customFormat="1" ht="14.25" hidden="1" x14ac:dyDescent="0.2"/>
    <row r="135" s="2" customFormat="1" ht="14.25" hidden="1" x14ac:dyDescent="0.2"/>
    <row r="136" s="2" customFormat="1" ht="14.25" hidden="1" x14ac:dyDescent="0.2"/>
    <row r="137" s="2" customFormat="1" ht="14.25" hidden="1" x14ac:dyDescent="0.2"/>
    <row r="138" s="2" customFormat="1" ht="14.25" hidden="1" x14ac:dyDescent="0.2"/>
    <row r="139" s="2" customFormat="1" ht="14.25" hidden="1" x14ac:dyDescent="0.2"/>
    <row r="140" s="2" customFormat="1" ht="14.25" hidden="1" x14ac:dyDescent="0.2"/>
    <row r="141" s="2" customFormat="1" ht="14.25" hidden="1" x14ac:dyDescent="0.2"/>
    <row r="142" s="2" customFormat="1" ht="14.25" hidden="1" x14ac:dyDescent="0.2"/>
    <row r="143" s="2" customFormat="1" ht="14.25" hidden="1" x14ac:dyDescent="0.2"/>
    <row r="144" s="2" customFormat="1" ht="14.25" hidden="1" x14ac:dyDescent="0.2"/>
    <row r="145" s="2" customFormat="1" ht="14.25" hidden="1" x14ac:dyDescent="0.2"/>
    <row r="146" s="2" customFormat="1" ht="14.25" hidden="1" x14ac:dyDescent="0.2"/>
    <row r="147" s="2" customFormat="1" ht="14.25" hidden="1" x14ac:dyDescent="0.2"/>
    <row r="148" s="2" customFormat="1" ht="14.25" hidden="1" x14ac:dyDescent="0.2"/>
    <row r="149" s="2" customFormat="1" ht="14.25" hidden="1" x14ac:dyDescent="0.2"/>
    <row r="150" s="2" customFormat="1" ht="14.25" hidden="1" x14ac:dyDescent="0.2"/>
    <row r="151" s="2" customFormat="1" ht="14.25" hidden="1" x14ac:dyDescent="0.2"/>
    <row r="152" s="2" customFormat="1" ht="14.25" hidden="1" x14ac:dyDescent="0.2"/>
    <row r="153" s="2" customFormat="1" ht="14.25" hidden="1" x14ac:dyDescent="0.2"/>
    <row r="154" s="2" customFormat="1" ht="14.25" hidden="1" x14ac:dyDescent="0.2"/>
    <row r="155" s="2" customFormat="1" ht="14.25" hidden="1" x14ac:dyDescent="0.2"/>
    <row r="156" s="2" customFormat="1" ht="14.25" hidden="1" x14ac:dyDescent="0.2"/>
    <row r="157" s="2" customFormat="1" ht="14.25" hidden="1" x14ac:dyDescent="0.2"/>
    <row r="158" s="2" customFormat="1" ht="14.25" hidden="1" x14ac:dyDescent="0.2"/>
    <row r="159" s="2" customFormat="1" ht="14.25" hidden="1" x14ac:dyDescent="0.2"/>
    <row r="160" s="2" customFormat="1" ht="14.25" hidden="1" x14ac:dyDescent="0.2"/>
    <row r="161" s="2" customFormat="1" ht="14.25" hidden="1" x14ac:dyDescent="0.2"/>
    <row r="162" s="2" customFormat="1" ht="14.25" hidden="1" x14ac:dyDescent="0.2"/>
    <row r="163" s="2" customFormat="1" ht="14.25" hidden="1" x14ac:dyDescent="0.2"/>
    <row r="164" s="2" customFormat="1" ht="14.25" hidden="1" x14ac:dyDescent="0.2"/>
    <row r="165" s="2" customFormat="1" ht="14.25" hidden="1" x14ac:dyDescent="0.2"/>
    <row r="166" s="2" customFormat="1" ht="14.25" hidden="1" x14ac:dyDescent="0.2"/>
    <row r="167" s="2" customFormat="1" ht="14.25" hidden="1" x14ac:dyDescent="0.2"/>
    <row r="168" s="2" customFormat="1" ht="14.25" hidden="1" x14ac:dyDescent="0.2"/>
    <row r="169" s="2" customFormat="1" ht="14.25" hidden="1" x14ac:dyDescent="0.2"/>
    <row r="170" s="2" customFormat="1" ht="14.25" hidden="1" x14ac:dyDescent="0.2"/>
    <row r="171" s="2" customFormat="1" ht="14.25" hidden="1" x14ac:dyDescent="0.2"/>
    <row r="172" s="2" customFormat="1" ht="14.25" hidden="1" x14ac:dyDescent="0.2"/>
    <row r="173" s="2" customFormat="1" ht="14.25" hidden="1" x14ac:dyDescent="0.2"/>
    <row r="174" s="2" customFormat="1" ht="14.25" hidden="1" x14ac:dyDescent="0.2"/>
    <row r="175" s="2" customFormat="1" ht="14.25" hidden="1" x14ac:dyDescent="0.2"/>
    <row r="176" s="2" customFormat="1" ht="14.25" hidden="1" x14ac:dyDescent="0.2"/>
    <row r="177" s="2" customFormat="1" ht="14.25" hidden="1" x14ac:dyDescent="0.2"/>
    <row r="178" s="2" customFormat="1" ht="14.25" hidden="1" x14ac:dyDescent="0.2"/>
    <row r="179" s="2" customFormat="1" ht="14.25" hidden="1" x14ac:dyDescent="0.2"/>
    <row r="180" s="2" customFormat="1" ht="14.25" hidden="1" x14ac:dyDescent="0.2"/>
    <row r="181" s="2" customFormat="1" ht="14.25" hidden="1" x14ac:dyDescent="0.2"/>
    <row r="182" s="2" customFormat="1" ht="14.25" hidden="1" x14ac:dyDescent="0.2"/>
    <row r="183" s="2" customFormat="1" ht="14.25" hidden="1" x14ac:dyDescent="0.2"/>
    <row r="184" s="2" customFormat="1" ht="14.25" hidden="1" x14ac:dyDescent="0.2"/>
    <row r="185" s="2" customFormat="1" ht="14.25" hidden="1" x14ac:dyDescent="0.2"/>
    <row r="186" s="2" customFormat="1" ht="14.25" hidden="1" x14ac:dyDescent="0.2"/>
    <row r="187" s="2" customFormat="1" ht="14.25" hidden="1" x14ac:dyDescent="0.2"/>
    <row r="188" s="2" customFormat="1" ht="14.25" hidden="1" x14ac:dyDescent="0.2"/>
    <row r="189" s="2" customFormat="1" ht="14.25" hidden="1" x14ac:dyDescent="0.2"/>
    <row r="190" s="2" customFormat="1" ht="14.25" hidden="1" x14ac:dyDescent="0.2"/>
    <row r="191" s="2" customFormat="1" ht="14.25" hidden="1" x14ac:dyDescent="0.2"/>
    <row r="192" s="2" customFormat="1" ht="14.25" hidden="1" x14ac:dyDescent="0.2"/>
    <row r="193" s="2" customFormat="1" ht="14.25" hidden="1" x14ac:dyDescent="0.2"/>
    <row r="194" s="2" customFormat="1" ht="14.25" hidden="1" x14ac:dyDescent="0.2"/>
    <row r="195" s="2" customFormat="1" ht="14.25" hidden="1" x14ac:dyDescent="0.2"/>
    <row r="196" s="2" customFormat="1" ht="14.25" hidden="1" x14ac:dyDescent="0.2"/>
    <row r="197" s="2" customFormat="1" ht="14.25" hidden="1" x14ac:dyDescent="0.2"/>
    <row r="198" s="2" customFormat="1" ht="14.25" hidden="1" x14ac:dyDescent="0.2"/>
    <row r="199" s="2" customFormat="1" ht="14.25" hidden="1" x14ac:dyDescent="0.2"/>
    <row r="200" s="2" customFormat="1" ht="14.25" hidden="1" x14ac:dyDescent="0.2"/>
    <row r="201" s="2" customFormat="1" ht="14.25" hidden="1" x14ac:dyDescent="0.2"/>
    <row r="202" s="2" customFormat="1" ht="14.25" hidden="1" x14ac:dyDescent="0.2"/>
    <row r="203" s="2" customFormat="1" ht="14.25" hidden="1" x14ac:dyDescent="0.2"/>
    <row r="204" s="2" customFormat="1" ht="14.25" hidden="1" x14ac:dyDescent="0.2"/>
    <row r="205" s="2" customFormat="1" ht="14.25" hidden="1" x14ac:dyDescent="0.2"/>
    <row r="206" s="2" customFormat="1" ht="14.25" hidden="1" x14ac:dyDescent="0.2"/>
    <row r="207" s="2" customFormat="1" ht="14.25" hidden="1" x14ac:dyDescent="0.2"/>
    <row r="208" s="2" customFormat="1" ht="14.25" hidden="1" x14ac:dyDescent="0.2"/>
    <row r="209" s="2" customFormat="1" ht="14.25" hidden="1" x14ac:dyDescent="0.2"/>
    <row r="210" s="2" customFormat="1" ht="14.25" hidden="1" x14ac:dyDescent="0.2"/>
    <row r="211" s="2" customFormat="1" ht="14.25" hidden="1" x14ac:dyDescent="0.2"/>
    <row r="212" s="2" customFormat="1" ht="14.25" hidden="1" x14ac:dyDescent="0.2"/>
    <row r="213" s="2" customFormat="1" ht="14.25" hidden="1" x14ac:dyDescent="0.2"/>
    <row r="214" s="2" customFormat="1" ht="14.25" hidden="1" x14ac:dyDescent="0.2"/>
    <row r="215" s="2" customFormat="1" ht="14.25" hidden="1" x14ac:dyDescent="0.2"/>
    <row r="216" s="2" customFormat="1" ht="14.25" hidden="1" x14ac:dyDescent="0.2"/>
    <row r="217" s="2" customFormat="1" ht="14.25" hidden="1" x14ac:dyDescent="0.2"/>
    <row r="218" s="2" customFormat="1" ht="14.25" hidden="1" x14ac:dyDescent="0.2"/>
    <row r="219" s="2" customFormat="1" ht="14.25" hidden="1" x14ac:dyDescent="0.2"/>
    <row r="220" s="2" customFormat="1" ht="14.25" hidden="1" x14ac:dyDescent="0.2"/>
    <row r="221" s="2" customFormat="1" ht="14.25" hidden="1" x14ac:dyDescent="0.2"/>
    <row r="222" s="2" customFormat="1" ht="14.25" hidden="1" x14ac:dyDescent="0.2"/>
    <row r="223" s="2" customFormat="1" ht="14.25" hidden="1" x14ac:dyDescent="0.2"/>
    <row r="224" s="2" customFormat="1" ht="14.25" hidden="1" x14ac:dyDescent="0.2"/>
    <row r="225" s="2" customFormat="1" ht="14.25" hidden="1" x14ac:dyDescent="0.2"/>
    <row r="226" s="2" customFormat="1" ht="14.25" hidden="1" x14ac:dyDescent="0.2"/>
    <row r="227" s="2" customFormat="1" ht="14.25" hidden="1" x14ac:dyDescent="0.2"/>
    <row r="228" s="2" customFormat="1" ht="14.25" hidden="1" x14ac:dyDescent="0.2"/>
    <row r="229" s="2" customFormat="1" ht="14.25" hidden="1" x14ac:dyDescent="0.2"/>
    <row r="230" s="2" customFormat="1" ht="14.25" hidden="1" x14ac:dyDescent="0.2"/>
    <row r="231" s="2" customFormat="1" ht="14.25" hidden="1" x14ac:dyDescent="0.2"/>
    <row r="232" s="2" customFormat="1" ht="14.25" hidden="1" x14ac:dyDescent="0.2"/>
    <row r="233" s="2" customFormat="1" ht="14.25" hidden="1" x14ac:dyDescent="0.2"/>
    <row r="234" s="2" customFormat="1" ht="14.25" hidden="1" x14ac:dyDescent="0.2"/>
    <row r="235" s="2" customFormat="1" ht="14.25" hidden="1" x14ac:dyDescent="0.2"/>
    <row r="236" s="2" customFormat="1" ht="14.25" hidden="1" x14ac:dyDescent="0.2"/>
    <row r="237" s="2" customFormat="1" ht="14.25" hidden="1" x14ac:dyDescent="0.2"/>
    <row r="238" s="2" customFormat="1" ht="14.25" hidden="1" x14ac:dyDescent="0.2"/>
    <row r="239" s="2" customFormat="1" ht="14.25" hidden="1" x14ac:dyDescent="0.2"/>
    <row r="240" s="2" customFormat="1" ht="14.25" hidden="1" x14ac:dyDescent="0.2"/>
    <row r="241" s="2" customFormat="1" ht="14.25" hidden="1" x14ac:dyDescent="0.2"/>
    <row r="242" s="2" customFormat="1" ht="14.25" hidden="1" x14ac:dyDescent="0.2"/>
    <row r="243" s="2" customFormat="1" ht="14.25" hidden="1" x14ac:dyDescent="0.2"/>
    <row r="244" s="2" customFormat="1" ht="14.25" hidden="1" x14ac:dyDescent="0.2"/>
    <row r="245" s="2" customFormat="1" ht="14.25" hidden="1" x14ac:dyDescent="0.2"/>
    <row r="246" s="2" customFormat="1" ht="14.25" hidden="1" x14ac:dyDescent="0.2"/>
    <row r="247" s="2" customFormat="1" ht="14.25" hidden="1" x14ac:dyDescent="0.2"/>
    <row r="248" s="2" customFormat="1" ht="14.25" hidden="1" x14ac:dyDescent="0.2"/>
    <row r="249" s="2" customFormat="1" ht="14.25" hidden="1" x14ac:dyDescent="0.2"/>
    <row r="250" s="2" customFormat="1" ht="14.25" hidden="1" x14ac:dyDescent="0.2"/>
    <row r="251" s="2" customFormat="1" ht="14.25" hidden="1" x14ac:dyDescent="0.2"/>
    <row r="252" s="2" customFormat="1" ht="14.25" hidden="1" x14ac:dyDescent="0.2"/>
    <row r="253" s="2" customFormat="1" ht="14.25" hidden="1" x14ac:dyDescent="0.2"/>
    <row r="254" s="2" customFormat="1" ht="14.25" hidden="1" x14ac:dyDescent="0.2"/>
    <row r="255" s="2" customFormat="1" ht="14.25" hidden="1" x14ac:dyDescent="0.2"/>
    <row r="256" s="2" customFormat="1" ht="14.25" hidden="1" x14ac:dyDescent="0.2"/>
    <row r="257" s="2" customFormat="1" ht="14.25" hidden="1" x14ac:dyDescent="0.2"/>
    <row r="258" s="2" customFormat="1" ht="14.25" hidden="1" x14ac:dyDescent="0.2"/>
    <row r="259" s="2" customFormat="1" ht="14.25" hidden="1" x14ac:dyDescent="0.2"/>
    <row r="260" s="2" customFormat="1" ht="14.25" hidden="1" x14ac:dyDescent="0.2"/>
    <row r="261" s="2" customFormat="1" ht="14.25" hidden="1" x14ac:dyDescent="0.2"/>
    <row r="262" s="2" customFormat="1" ht="14.25" hidden="1" x14ac:dyDescent="0.2"/>
    <row r="263" s="2" customFormat="1" ht="14.25" hidden="1" x14ac:dyDescent="0.2"/>
    <row r="264" s="2" customFormat="1" ht="14.25" hidden="1" x14ac:dyDescent="0.2"/>
    <row r="265" s="2" customFormat="1" ht="14.25" hidden="1" x14ac:dyDescent="0.2"/>
    <row r="266" s="2" customFormat="1" ht="14.25" hidden="1" x14ac:dyDescent="0.2"/>
    <row r="267" s="2" customFormat="1" ht="14.25" hidden="1" x14ac:dyDescent="0.2"/>
    <row r="268" s="2" customFormat="1" ht="14.25" hidden="1" x14ac:dyDescent="0.2"/>
    <row r="269" s="2" customFormat="1" ht="14.25" hidden="1" x14ac:dyDescent="0.2"/>
    <row r="270" s="2" customFormat="1" ht="14.25" hidden="1" x14ac:dyDescent="0.2"/>
    <row r="271" s="2" customFormat="1" ht="14.25" hidden="1" x14ac:dyDescent="0.2"/>
    <row r="272" s="2" customFormat="1" ht="14.25" hidden="1" x14ac:dyDescent="0.2"/>
    <row r="273" s="2" customFormat="1" ht="14.25" hidden="1" x14ac:dyDescent="0.2"/>
    <row r="274" s="2" customFormat="1" ht="14.25" hidden="1" x14ac:dyDescent="0.2"/>
    <row r="275" s="2" customFormat="1" ht="14.25" hidden="1" x14ac:dyDescent="0.2"/>
    <row r="276" s="2" customFormat="1" ht="14.25" hidden="1" x14ac:dyDescent="0.2"/>
    <row r="277" s="2" customFormat="1" ht="14.25" hidden="1" x14ac:dyDescent="0.2"/>
    <row r="278" s="2" customFormat="1" ht="14.25" hidden="1" x14ac:dyDescent="0.2"/>
    <row r="279" s="2" customFormat="1" ht="14.25" hidden="1" x14ac:dyDescent="0.2"/>
    <row r="280" s="2" customFormat="1" ht="14.25" hidden="1" x14ac:dyDescent="0.2"/>
    <row r="281" s="2" customFormat="1" ht="14.25" hidden="1" x14ac:dyDescent="0.2"/>
    <row r="282" s="2" customFormat="1" ht="14.25" hidden="1" x14ac:dyDescent="0.2"/>
    <row r="283" s="2" customFormat="1" ht="14.25" hidden="1" x14ac:dyDescent="0.2"/>
    <row r="284" s="2" customFormat="1" ht="14.25" hidden="1" x14ac:dyDescent="0.2"/>
    <row r="285" s="2" customFormat="1" ht="14.25" hidden="1" x14ac:dyDescent="0.2"/>
    <row r="286" s="2" customFormat="1" ht="14.25" hidden="1" x14ac:dyDescent="0.2"/>
    <row r="287" s="2" customFormat="1" ht="14.25" hidden="1" x14ac:dyDescent="0.2"/>
    <row r="288" s="2" customFormat="1" ht="14.25" hidden="1" x14ac:dyDescent="0.2"/>
    <row r="289" s="2" customFormat="1" ht="14.25" hidden="1" x14ac:dyDescent="0.2"/>
    <row r="290" s="2" customFormat="1" ht="14.25" hidden="1" x14ac:dyDescent="0.2"/>
    <row r="291" s="2" customFormat="1" ht="14.25" hidden="1" x14ac:dyDescent="0.2"/>
    <row r="292" s="2" customFormat="1" ht="14.25" hidden="1" x14ac:dyDescent="0.2"/>
    <row r="293" s="2" customFormat="1" ht="14.25" hidden="1" x14ac:dyDescent="0.2"/>
    <row r="294" s="2" customFormat="1" ht="14.25" hidden="1" x14ac:dyDescent="0.2"/>
    <row r="295" s="2" customFormat="1" ht="14.25" hidden="1" x14ac:dyDescent="0.2"/>
    <row r="296" s="2" customFormat="1" ht="14.25" hidden="1" x14ac:dyDescent="0.2"/>
    <row r="297" s="2" customFormat="1" ht="14.25" hidden="1" x14ac:dyDescent="0.2"/>
    <row r="298" s="2" customFormat="1" ht="14.25" hidden="1" x14ac:dyDescent="0.2"/>
    <row r="299" s="2" customFormat="1" ht="14.25" hidden="1" x14ac:dyDescent="0.2"/>
    <row r="300" s="2" customFormat="1" ht="14.25" hidden="1" x14ac:dyDescent="0.2"/>
    <row r="301" s="2" customFormat="1" ht="14.25" hidden="1" x14ac:dyDescent="0.2"/>
    <row r="302" s="2" customFormat="1" ht="14.25" hidden="1" x14ac:dyDescent="0.2"/>
    <row r="303" s="2" customFormat="1" ht="14.25" hidden="1" x14ac:dyDescent="0.2"/>
    <row r="304" s="2" customFormat="1" ht="14.25" hidden="1" x14ac:dyDescent="0.2"/>
    <row r="305" s="2" customFormat="1" ht="14.25" hidden="1" x14ac:dyDescent="0.2"/>
    <row r="306" s="2" customFormat="1" ht="14.25" hidden="1" x14ac:dyDescent="0.2"/>
    <row r="307" s="2" customFormat="1" ht="14.25" hidden="1" x14ac:dyDescent="0.2"/>
    <row r="308" s="2" customFormat="1" ht="14.25" hidden="1" x14ac:dyDescent="0.2"/>
    <row r="309" s="2" customFormat="1" ht="14.25" hidden="1" x14ac:dyDescent="0.2"/>
    <row r="310" s="2" customFormat="1" ht="14.25" hidden="1" x14ac:dyDescent="0.2"/>
    <row r="311" s="2" customFormat="1" ht="14.25" hidden="1" x14ac:dyDescent="0.2"/>
    <row r="312" s="2" customFormat="1" ht="14.25" hidden="1" x14ac:dyDescent="0.2"/>
    <row r="313" s="2" customFormat="1" ht="14.25" hidden="1" x14ac:dyDescent="0.2"/>
    <row r="314" s="2" customFormat="1" ht="14.25" hidden="1" x14ac:dyDescent="0.2"/>
    <row r="315" s="2" customFormat="1" ht="14.25" hidden="1" x14ac:dyDescent="0.2"/>
    <row r="316" s="2" customFormat="1" ht="14.25" hidden="1" x14ac:dyDescent="0.2"/>
    <row r="317" s="2" customFormat="1" ht="14.25" hidden="1" x14ac:dyDescent="0.2"/>
    <row r="318" s="2" customFormat="1" ht="14.25" hidden="1" x14ac:dyDescent="0.2"/>
    <row r="319" s="2" customFormat="1" ht="14.25" hidden="1" x14ac:dyDescent="0.2"/>
    <row r="320" s="2" customFormat="1" ht="14.25" hidden="1" x14ac:dyDescent="0.2"/>
    <row r="321" s="2" customFormat="1" ht="14.25" hidden="1" x14ac:dyDescent="0.2"/>
    <row r="322" s="2" customFormat="1" ht="14.25" hidden="1" x14ac:dyDescent="0.2"/>
    <row r="323" s="2" customFormat="1" ht="14.25" hidden="1" x14ac:dyDescent="0.2"/>
    <row r="324" s="2" customFormat="1" ht="14.25" hidden="1" x14ac:dyDescent="0.2"/>
    <row r="325" s="2" customFormat="1" ht="14.25" hidden="1" x14ac:dyDescent="0.2"/>
    <row r="326" s="2" customFormat="1" ht="14.25" hidden="1" x14ac:dyDescent="0.2"/>
    <row r="327" s="2" customFormat="1" ht="14.25" hidden="1" x14ac:dyDescent="0.2"/>
    <row r="328" s="2" customFormat="1" ht="14.25" hidden="1" x14ac:dyDescent="0.2"/>
    <row r="329" s="2" customFormat="1" ht="14.25" hidden="1" x14ac:dyDescent="0.2"/>
    <row r="330" s="2" customFormat="1" ht="14.25" hidden="1" x14ac:dyDescent="0.2"/>
    <row r="331" s="2" customFormat="1" ht="14.25" hidden="1" x14ac:dyDescent="0.2"/>
    <row r="332" s="2" customFormat="1" ht="14.25" hidden="1" x14ac:dyDescent="0.2"/>
    <row r="333" s="2" customFormat="1" ht="14.25" hidden="1" x14ac:dyDescent="0.2"/>
    <row r="334" s="2" customFormat="1" ht="14.25" hidden="1" x14ac:dyDescent="0.2"/>
    <row r="335" s="2" customFormat="1" ht="14.25" hidden="1" x14ac:dyDescent="0.2"/>
    <row r="336" s="2" customFormat="1" ht="14.25" hidden="1" x14ac:dyDescent="0.2"/>
    <row r="337" s="2" customFormat="1" ht="14.25" hidden="1" x14ac:dyDescent="0.2"/>
    <row r="338" s="2" customFormat="1" ht="14.25" hidden="1" x14ac:dyDescent="0.2"/>
    <row r="339" s="2" customFormat="1" ht="14.25" hidden="1" x14ac:dyDescent="0.2"/>
    <row r="340" s="2" customFormat="1" ht="14.25" hidden="1" x14ac:dyDescent="0.2"/>
    <row r="341" s="2" customFormat="1" ht="14.25" hidden="1" x14ac:dyDescent="0.2"/>
    <row r="342" s="2" customFormat="1" ht="14.25" hidden="1" x14ac:dyDescent="0.2"/>
    <row r="343" s="2" customFormat="1" ht="14.25" hidden="1" x14ac:dyDescent="0.2"/>
    <row r="344" s="2" customFormat="1" ht="14.25" hidden="1" x14ac:dyDescent="0.2"/>
    <row r="345" s="2" customFormat="1" ht="14.25" hidden="1" x14ac:dyDescent="0.2"/>
    <row r="346" s="2" customFormat="1" ht="14.25" hidden="1" x14ac:dyDescent="0.2"/>
    <row r="347" s="2" customFormat="1" ht="14.25" hidden="1" x14ac:dyDescent="0.2"/>
    <row r="348" s="2" customFormat="1" ht="14.25" hidden="1" x14ac:dyDescent="0.2"/>
    <row r="349" s="2" customFormat="1" ht="14.25" hidden="1" x14ac:dyDescent="0.2"/>
    <row r="350" s="2" customFormat="1" ht="14.25" hidden="1" x14ac:dyDescent="0.2"/>
    <row r="351" s="2" customFormat="1" ht="14.25" hidden="1" x14ac:dyDescent="0.2"/>
    <row r="352" s="2" customFormat="1" ht="14.25" hidden="1" x14ac:dyDescent="0.2"/>
    <row r="353" s="2" customFormat="1" ht="14.25" hidden="1" x14ac:dyDescent="0.2"/>
    <row r="354" s="2" customFormat="1" ht="14.25" hidden="1" x14ac:dyDescent="0.2"/>
    <row r="355" s="2" customFormat="1" ht="14.25" hidden="1" x14ac:dyDescent="0.2"/>
    <row r="356" s="2" customFormat="1" ht="14.25" hidden="1" x14ac:dyDescent="0.2"/>
    <row r="357" s="2" customFormat="1" ht="14.25" hidden="1" x14ac:dyDescent="0.2"/>
    <row r="358" s="2" customFormat="1" ht="14.25" hidden="1" x14ac:dyDescent="0.2"/>
    <row r="359" s="2" customFormat="1" ht="14.25" hidden="1" x14ac:dyDescent="0.2"/>
    <row r="360" s="2" customFormat="1" ht="14.25" hidden="1" x14ac:dyDescent="0.2"/>
    <row r="361" s="2" customFormat="1" ht="14.25" hidden="1" x14ac:dyDescent="0.2"/>
    <row r="362" s="2" customFormat="1" ht="14.25" hidden="1" x14ac:dyDescent="0.2"/>
    <row r="363" s="2" customFormat="1" ht="14.25" hidden="1" x14ac:dyDescent="0.2"/>
    <row r="364" s="2" customFormat="1" ht="14.25" hidden="1" x14ac:dyDescent="0.2"/>
    <row r="365" s="2" customFormat="1" ht="14.25" hidden="1" x14ac:dyDescent="0.2"/>
    <row r="366" s="2" customFormat="1" ht="14.25" hidden="1" x14ac:dyDescent="0.2"/>
    <row r="367" s="2" customFormat="1" ht="14.25" hidden="1" x14ac:dyDescent="0.2"/>
    <row r="368" s="2" customFormat="1" ht="14.25" hidden="1" x14ac:dyDescent="0.2"/>
    <row r="369" spans="3:8" ht="14.25" hidden="1" x14ac:dyDescent="0.2">
      <c r="C369" s="2"/>
      <c r="D369" s="2"/>
      <c r="E369" s="2"/>
      <c r="F369" s="2"/>
      <c r="G369" s="2"/>
      <c r="H369" s="2"/>
    </row>
    <row r="370" spans="3:8" ht="14.25" hidden="1" x14ac:dyDescent="0.2">
      <c r="C370" s="2"/>
      <c r="D370" s="2"/>
      <c r="E370" s="2"/>
      <c r="F370" s="2"/>
      <c r="G370" s="2"/>
      <c r="H370" s="2"/>
    </row>
    <row r="371" spans="3:8" ht="14.25" hidden="1" x14ac:dyDescent="0.2">
      <c r="C371" s="2"/>
      <c r="D371" s="2"/>
      <c r="E371" s="2"/>
      <c r="F371" s="2"/>
      <c r="G371" s="2"/>
      <c r="H371" s="2"/>
    </row>
    <row r="372" spans="3:8" ht="14.25" hidden="1" x14ac:dyDescent="0.2">
      <c r="C372" s="2"/>
      <c r="D372" s="2"/>
      <c r="E372" s="2"/>
      <c r="F372" s="2"/>
      <c r="G372" s="2"/>
      <c r="H372" s="2"/>
    </row>
    <row r="373" spans="3:8" ht="14.25" hidden="1" x14ac:dyDescent="0.2">
      <c r="C373" s="2"/>
      <c r="D373" s="2"/>
      <c r="E373" s="2"/>
      <c r="F373" s="2"/>
      <c r="G373" s="2"/>
      <c r="H373" s="2"/>
    </row>
    <row r="374" spans="3:8" ht="14.25" hidden="1" x14ac:dyDescent="0.2">
      <c r="C374" s="2"/>
      <c r="D374" s="2"/>
      <c r="E374" s="2"/>
      <c r="F374" s="2"/>
      <c r="G374" s="2"/>
      <c r="H374" s="2"/>
    </row>
    <row r="375" spans="3:8" ht="14.25" hidden="1" x14ac:dyDescent="0.2">
      <c r="C375" s="2"/>
      <c r="D375" s="2"/>
      <c r="E375" s="2"/>
      <c r="F375" s="2"/>
      <c r="G375" s="2"/>
      <c r="H375" s="2"/>
    </row>
    <row r="376" spans="3:8" ht="14.25" hidden="1" x14ac:dyDescent="0.2">
      <c r="C376" s="2"/>
      <c r="D376" s="2"/>
      <c r="E376" s="2"/>
      <c r="F376" s="2"/>
      <c r="G376" s="2"/>
      <c r="H376" s="2"/>
    </row>
    <row r="377" spans="3:8" ht="14.25" hidden="1" x14ac:dyDescent="0.2">
      <c r="C377" s="2"/>
      <c r="D377" s="2"/>
      <c r="E377" s="2"/>
      <c r="F377" s="2"/>
      <c r="G377" s="2"/>
      <c r="H377" s="2"/>
    </row>
    <row r="378" spans="3:8" ht="14.25" hidden="1" x14ac:dyDescent="0.2">
      <c r="C378" s="2"/>
      <c r="D378" s="2"/>
      <c r="E378" s="2"/>
      <c r="F378" s="2"/>
      <c r="G378" s="2"/>
      <c r="H378" s="2"/>
    </row>
    <row r="379" spans="3:8" ht="14.25" hidden="1" x14ac:dyDescent="0.2">
      <c r="C379" s="2"/>
      <c r="D379" s="2"/>
      <c r="E379" s="2"/>
      <c r="F379" s="2"/>
      <c r="G379" s="2"/>
    </row>
    <row r="380" spans="3:8" ht="14.25" hidden="1" x14ac:dyDescent="0.2">
      <c r="C380" s="2"/>
      <c r="D380" s="2"/>
      <c r="E380" s="2"/>
      <c r="F380" s="2"/>
      <c r="G380" s="2"/>
    </row>
    <row r="381" spans="3:8" ht="14.25" hidden="1" x14ac:dyDescent="0.2">
      <c r="C381" s="2"/>
      <c r="D381" s="2"/>
      <c r="E381" s="2"/>
      <c r="F381" s="2"/>
      <c r="G381" s="2"/>
    </row>
    <row r="382" spans="3:8" ht="14.25" hidden="1" x14ac:dyDescent="0.2">
      <c r="C382" s="2"/>
      <c r="D382" s="2"/>
      <c r="E382" s="2"/>
      <c r="F382" s="2"/>
      <c r="G382" s="2"/>
    </row>
    <row r="383" spans="3:8" ht="14.25" hidden="1" x14ac:dyDescent="0.2">
      <c r="C383" s="2"/>
      <c r="D383" s="2"/>
      <c r="E383" s="2"/>
      <c r="F383" s="2"/>
      <c r="G383" s="2"/>
    </row>
    <row r="384" spans="3:8" ht="14.25" hidden="1" x14ac:dyDescent="0.2">
      <c r="C384" s="2"/>
      <c r="D384" s="2"/>
      <c r="E384" s="2"/>
      <c r="F384" s="2"/>
      <c r="G384" s="2"/>
    </row>
    <row r="385" spans="3:7" ht="14.25" hidden="1" x14ac:dyDescent="0.2">
      <c r="C385" s="2"/>
      <c r="D385" s="2"/>
      <c r="E385" s="2"/>
      <c r="F385" s="2"/>
      <c r="G385" s="2"/>
    </row>
    <row r="386" spans="3:7" ht="14.25" hidden="1" x14ac:dyDescent="0.2">
      <c r="C386" s="2"/>
      <c r="D386" s="2"/>
      <c r="E386" s="2"/>
      <c r="F386" s="2"/>
      <c r="G386" s="2"/>
    </row>
    <row r="387" spans="3:7" ht="14.25" hidden="1" x14ac:dyDescent="0.2">
      <c r="C387" s="2"/>
      <c r="D387" s="2"/>
      <c r="E387" s="2"/>
      <c r="F387" s="2"/>
      <c r="G387" s="2"/>
    </row>
    <row r="388" spans="3:7" ht="14.25" hidden="1" x14ac:dyDescent="0.2">
      <c r="C388" s="2"/>
      <c r="D388" s="2"/>
      <c r="E388" s="2"/>
      <c r="F388" s="2"/>
      <c r="G388" s="2"/>
    </row>
    <row r="389" spans="3:7" ht="14.25" hidden="1" x14ac:dyDescent="0.2">
      <c r="C389" s="2"/>
      <c r="D389" s="2"/>
      <c r="E389" s="2"/>
      <c r="F389" s="2"/>
      <c r="G389" s="2"/>
    </row>
    <row r="390" spans="3:7" ht="14.25" hidden="1" x14ac:dyDescent="0.2">
      <c r="C390" s="2"/>
      <c r="D390" s="2"/>
      <c r="E390" s="2"/>
      <c r="F390" s="2"/>
      <c r="G390" s="2"/>
    </row>
    <row r="391" spans="3:7" ht="14.25" hidden="1" x14ac:dyDescent="0.2">
      <c r="C391" s="2"/>
      <c r="D391" s="2"/>
      <c r="E391" s="2"/>
      <c r="F391" s="2"/>
      <c r="G391" s="2"/>
    </row>
    <row r="392" spans="3:7" ht="14.25" hidden="1" x14ac:dyDescent="0.2">
      <c r="C392" s="2"/>
      <c r="D392" s="2"/>
      <c r="E392" s="2"/>
      <c r="F392" s="2"/>
      <c r="G392" s="2"/>
    </row>
    <row r="393" spans="3:7" ht="14.25" hidden="1" x14ac:dyDescent="0.2">
      <c r="C393" s="2"/>
      <c r="D393" s="2"/>
      <c r="E393" s="2"/>
      <c r="F393" s="2"/>
      <c r="G393" s="2"/>
    </row>
    <row r="394" spans="3:7" ht="14.25" hidden="1" x14ac:dyDescent="0.2">
      <c r="C394" s="2"/>
      <c r="D394" s="2"/>
      <c r="E394" s="2"/>
      <c r="F394" s="2"/>
      <c r="G394" s="2"/>
    </row>
    <row r="395" spans="3:7" ht="14.25" hidden="1" x14ac:dyDescent="0.2">
      <c r="C395" s="2"/>
      <c r="D395" s="2"/>
      <c r="E395" s="2"/>
      <c r="F395" s="2"/>
      <c r="G395" s="2"/>
    </row>
    <row r="396" spans="3:7" ht="14.25" hidden="1" x14ac:dyDescent="0.2">
      <c r="C396" s="2"/>
      <c r="D396" s="2"/>
      <c r="E396" s="2"/>
      <c r="F396" s="2"/>
      <c r="G396" s="2"/>
    </row>
    <row r="397" spans="3:7" ht="14.25" hidden="1" x14ac:dyDescent="0.2">
      <c r="C397" s="2"/>
      <c r="D397" s="2"/>
      <c r="E397" s="2"/>
      <c r="F397" s="2"/>
      <c r="G397" s="2"/>
    </row>
    <row r="398" spans="3:7" ht="14.25" hidden="1" x14ac:dyDescent="0.2">
      <c r="C398" s="2"/>
      <c r="D398" s="2"/>
      <c r="E398" s="2"/>
      <c r="F398" s="2"/>
      <c r="G398" s="2"/>
    </row>
    <row r="399" spans="3:7" ht="14.25" hidden="1" x14ac:dyDescent="0.2">
      <c r="C399" s="2"/>
      <c r="D399" s="2"/>
      <c r="E399" s="2"/>
      <c r="F399" s="2"/>
      <c r="G399" s="2"/>
    </row>
    <row r="400" spans="3:7" ht="14.25" hidden="1" x14ac:dyDescent="0.2">
      <c r="C400" s="2"/>
      <c r="D400" s="2"/>
      <c r="E400" s="2"/>
      <c r="F400" s="2"/>
      <c r="G400" s="2"/>
    </row>
    <row r="401" spans="3:7" ht="14.25" hidden="1" x14ac:dyDescent="0.2">
      <c r="C401" s="2"/>
      <c r="D401" s="2"/>
      <c r="E401" s="2"/>
      <c r="F401" s="2"/>
      <c r="G401" s="2"/>
    </row>
    <row r="402" spans="3:7" ht="14.25" hidden="1" x14ac:dyDescent="0.2">
      <c r="C402" s="2"/>
      <c r="D402" s="2"/>
      <c r="E402" s="2"/>
      <c r="F402" s="2"/>
      <c r="G402" s="2"/>
    </row>
    <row r="403" spans="3:7" ht="14.25" hidden="1" x14ac:dyDescent="0.2">
      <c r="C403" s="2"/>
      <c r="D403" s="2"/>
      <c r="E403" s="2"/>
      <c r="F403" s="2"/>
      <c r="G403" s="2"/>
    </row>
    <row r="404" spans="3:7" ht="14.25" hidden="1" x14ac:dyDescent="0.2">
      <c r="C404" s="2"/>
      <c r="D404" s="2"/>
      <c r="E404" s="2"/>
      <c r="F404" s="2"/>
      <c r="G404" s="2"/>
    </row>
    <row r="405" spans="3:7" ht="14.25" hidden="1" x14ac:dyDescent="0.2">
      <c r="C405" s="2"/>
      <c r="D405" s="2"/>
      <c r="E405" s="2"/>
      <c r="F405" s="2"/>
      <c r="G405" s="2"/>
    </row>
    <row r="406" spans="3:7" ht="14.25" hidden="1" x14ac:dyDescent="0.2">
      <c r="C406" s="2"/>
      <c r="D406" s="2"/>
      <c r="E406" s="2"/>
      <c r="F406" s="2"/>
      <c r="G406" s="2"/>
    </row>
    <row r="407" spans="3:7" ht="14.25" hidden="1" x14ac:dyDescent="0.2">
      <c r="C407" s="2"/>
      <c r="D407" s="2"/>
      <c r="E407" s="2"/>
      <c r="F407" s="2"/>
      <c r="G407" s="2"/>
    </row>
    <row r="408" spans="3:7" ht="14.25" hidden="1" x14ac:dyDescent="0.2">
      <c r="C408" s="2"/>
      <c r="D408" s="2"/>
      <c r="E408" s="2"/>
      <c r="F408" s="2"/>
      <c r="G408" s="2"/>
    </row>
    <row r="409" spans="3:7" ht="14.25" hidden="1" x14ac:dyDescent="0.2">
      <c r="C409" s="2"/>
      <c r="D409" s="2"/>
      <c r="E409" s="2"/>
      <c r="F409" s="2"/>
      <c r="G409" s="2"/>
    </row>
    <row r="410" spans="3:7" ht="14.25" hidden="1" x14ac:dyDescent="0.2">
      <c r="C410" s="2"/>
      <c r="D410" s="2"/>
      <c r="E410" s="2"/>
      <c r="F410" s="2"/>
      <c r="G410" s="2"/>
    </row>
    <row r="411" spans="3:7" ht="14.25" hidden="1" x14ac:dyDescent="0.2">
      <c r="C411" s="2"/>
      <c r="D411" s="2"/>
      <c r="E411" s="2"/>
      <c r="F411" s="2"/>
      <c r="G411" s="2"/>
    </row>
    <row r="412" spans="3:7" ht="14.25" hidden="1" x14ac:dyDescent="0.2">
      <c r="C412" s="2"/>
      <c r="D412" s="2"/>
      <c r="E412" s="2"/>
      <c r="F412" s="2"/>
      <c r="G412" s="2"/>
    </row>
    <row r="413" spans="3:7" ht="14.25" hidden="1" x14ac:dyDescent="0.2">
      <c r="C413" s="2"/>
      <c r="D413" s="2"/>
      <c r="E413" s="2"/>
      <c r="F413" s="2"/>
      <c r="G413" s="2"/>
    </row>
    <row r="414" spans="3:7" ht="14.25" hidden="1" x14ac:dyDescent="0.2">
      <c r="C414" s="2"/>
      <c r="D414" s="2"/>
      <c r="E414" s="2"/>
      <c r="F414" s="2"/>
      <c r="G414" s="2"/>
    </row>
    <row r="415" spans="3:7" ht="14.25" hidden="1" x14ac:dyDescent="0.2">
      <c r="C415" s="2"/>
      <c r="D415" s="2"/>
      <c r="E415" s="2"/>
      <c r="F415" s="2"/>
      <c r="G415" s="2"/>
    </row>
    <row r="416" spans="3:7" ht="14.25" hidden="1" x14ac:dyDescent="0.2">
      <c r="C416" s="2"/>
      <c r="D416" s="2"/>
      <c r="E416" s="2"/>
      <c r="F416" s="2"/>
      <c r="G416" s="2"/>
    </row>
    <row r="417" spans="3:7" ht="14.25" hidden="1" x14ac:dyDescent="0.2">
      <c r="C417" s="2"/>
      <c r="D417" s="2"/>
      <c r="E417" s="2"/>
      <c r="F417" s="2"/>
      <c r="G417" s="2"/>
    </row>
    <row r="418" spans="3:7" ht="14.25" hidden="1" x14ac:dyDescent="0.2">
      <c r="C418" s="2"/>
      <c r="D418" s="2"/>
      <c r="E418" s="2"/>
      <c r="F418" s="2"/>
      <c r="G418" s="2"/>
    </row>
    <row r="419" spans="3:7" ht="14.25" hidden="1" x14ac:dyDescent="0.2">
      <c r="C419" s="2"/>
      <c r="D419" s="2"/>
      <c r="E419" s="2"/>
      <c r="F419" s="2"/>
      <c r="G419" s="2"/>
    </row>
    <row r="420" spans="3:7" ht="14.25" hidden="1" x14ac:dyDescent="0.2">
      <c r="C420" s="2"/>
      <c r="D420" s="2"/>
      <c r="E420" s="2"/>
      <c r="F420" s="2"/>
      <c r="G420" s="2"/>
    </row>
    <row r="421" spans="3:7" ht="14.25" hidden="1" x14ac:dyDescent="0.2">
      <c r="C421" s="2"/>
      <c r="D421" s="2"/>
      <c r="E421" s="2"/>
      <c r="F421" s="2"/>
      <c r="G421" s="2"/>
    </row>
    <row r="422" spans="3:7" ht="14.25" hidden="1" x14ac:dyDescent="0.2">
      <c r="C422" s="2"/>
      <c r="D422" s="2"/>
      <c r="E422" s="2"/>
      <c r="F422" s="2"/>
      <c r="G422" s="2"/>
    </row>
    <row r="423" spans="3:7" ht="14.25" hidden="1" x14ac:dyDescent="0.2">
      <c r="C423" s="2"/>
      <c r="D423" s="2"/>
      <c r="E423" s="2"/>
      <c r="F423" s="2"/>
      <c r="G423" s="2"/>
    </row>
    <row r="424" spans="3:7" ht="14.25" hidden="1" x14ac:dyDescent="0.2">
      <c r="C424" s="2"/>
      <c r="D424" s="2"/>
      <c r="E424" s="2"/>
      <c r="F424" s="2"/>
      <c r="G424" s="2"/>
    </row>
    <row r="425" spans="3:7" ht="14.25" hidden="1" x14ac:dyDescent="0.2">
      <c r="C425" s="2"/>
      <c r="D425" s="2"/>
      <c r="E425" s="2"/>
      <c r="F425" s="2"/>
      <c r="G425" s="2"/>
    </row>
    <row r="426" spans="3:7" ht="14.25" hidden="1" x14ac:dyDescent="0.2">
      <c r="C426" s="2"/>
      <c r="D426" s="2"/>
      <c r="E426" s="2"/>
      <c r="F426" s="2"/>
      <c r="G426" s="2"/>
    </row>
    <row r="427" spans="3:7" ht="14.25" hidden="1" x14ac:dyDescent="0.2">
      <c r="C427" s="2"/>
      <c r="D427" s="2"/>
      <c r="E427" s="2"/>
      <c r="F427" s="2"/>
      <c r="G427" s="2"/>
    </row>
    <row r="428" spans="3:7" ht="14.25" hidden="1" x14ac:dyDescent="0.2">
      <c r="C428" s="2"/>
      <c r="D428" s="2"/>
      <c r="E428" s="2"/>
      <c r="F428" s="2"/>
      <c r="G428" s="2"/>
    </row>
    <row r="429" spans="3:7" ht="14.25" hidden="1" x14ac:dyDescent="0.2">
      <c r="C429" s="2"/>
      <c r="D429" s="2"/>
      <c r="E429" s="2"/>
      <c r="F429" s="2"/>
      <c r="G429" s="2"/>
    </row>
    <row r="430" spans="3:7" ht="14.25" hidden="1" x14ac:dyDescent="0.2">
      <c r="C430" s="2"/>
      <c r="D430" s="2"/>
      <c r="E430" s="2"/>
      <c r="F430" s="2"/>
      <c r="G430" s="2"/>
    </row>
    <row r="431" spans="3:7" ht="14.25" hidden="1" x14ac:dyDescent="0.2">
      <c r="C431" s="2"/>
      <c r="D431" s="2"/>
      <c r="E431" s="2"/>
      <c r="F431" s="2"/>
      <c r="G431" s="2"/>
    </row>
    <row r="432" spans="3:7" ht="14.25" hidden="1" x14ac:dyDescent="0.2">
      <c r="C432" s="2"/>
      <c r="D432" s="2"/>
      <c r="E432" s="2"/>
      <c r="F432" s="2"/>
      <c r="G432" s="2"/>
    </row>
    <row r="433" spans="3:7" ht="14.25" hidden="1" x14ac:dyDescent="0.2">
      <c r="C433" s="2"/>
      <c r="D433" s="2"/>
      <c r="E433" s="2"/>
      <c r="F433" s="2"/>
      <c r="G433" s="2"/>
    </row>
    <row r="434" spans="3:7" ht="14.25" hidden="1" x14ac:dyDescent="0.2">
      <c r="C434" s="2"/>
      <c r="D434" s="2"/>
      <c r="E434" s="2"/>
      <c r="F434" s="2"/>
      <c r="G434" s="2"/>
    </row>
    <row r="435" spans="3:7" ht="14.25" hidden="1" x14ac:dyDescent="0.2">
      <c r="C435" s="2"/>
      <c r="D435" s="2"/>
      <c r="E435" s="2"/>
      <c r="F435" s="2"/>
      <c r="G435" s="2"/>
    </row>
    <row r="436" spans="3:7" ht="14.25" hidden="1" x14ac:dyDescent="0.2">
      <c r="C436" s="2"/>
      <c r="D436" s="2"/>
      <c r="E436" s="2"/>
      <c r="F436" s="2"/>
      <c r="G436" s="2"/>
    </row>
  </sheetData>
  <sheetProtection selectLockedCells="1" selectUnlockedCells="1"/>
  <mergeCells count="8">
    <mergeCell ref="H2:H4"/>
    <mergeCell ref="C5:E5"/>
    <mergeCell ref="B2:B4"/>
    <mergeCell ref="C2:C4"/>
    <mergeCell ref="D2:D4"/>
    <mergeCell ref="E2:E4"/>
    <mergeCell ref="F2:F4"/>
    <mergeCell ref="G2:G4"/>
  </mergeCells>
  <pageMargins left="0.4" right="0" top="0" bottom="0.15" header="0" footer="0"/>
  <pageSetup paperSize="9" scale="69" orientation="landscape" r:id="rId1"/>
  <headerFooter>
    <oddFooter>&amp;C&amp;"Cambria,Italic"&amp;B&amp;10This File Was Prepared by LViraj on &amp;D at &amp;T</oddFooter>
  </headerFooter>
  <ignoredErrors>
    <ignoredError sqref="F44 E8:G41 E42:E43 F42:F43 E4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ump_to_Delivery_Summary">
                <anchor moveWithCells="1" sizeWithCells="1">
                  <from>
                    <xdr:col>1</xdr:col>
                    <xdr:colOff>133350</xdr:colOff>
                    <xdr:row>0</xdr:row>
                    <xdr:rowOff>0</xdr:rowOff>
                  </from>
                  <to>
                    <xdr:col>1</xdr:col>
                    <xdr:colOff>1400175</xdr:colOff>
                    <xdr:row>2</xdr:row>
                    <xdr:rowOff>57150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pageSetUpPr fitToPage="1"/>
  </sheetPr>
  <dimension ref="A1:BG119"/>
  <sheetViews>
    <sheetView showGridLines="0" zoomScaleNormal="100" zoomScalePageLayoutView="80" workbookViewId="0">
      <pane xSplit="3" topLeftCell="D1" activePane="topRight" state="frozen"/>
      <selection activeCell="B26" sqref="B26"/>
      <selection pane="topRight" activeCell="AE42" sqref="AE42"/>
    </sheetView>
  </sheetViews>
  <sheetFormatPr defaultColWidth="0" defaultRowHeight="15" customHeight="1" zeroHeight="1" x14ac:dyDescent="0.2"/>
  <cols>
    <col min="1" max="1" width="2.7109375" style="2" customWidth="1"/>
    <col min="2" max="2" width="33.7109375" style="2" customWidth="1"/>
    <col min="3" max="3" width="7.7109375" style="2" customWidth="1"/>
    <col min="4" max="32" width="8.7109375" style="1" customWidth="1"/>
    <col min="33" max="33" width="2.7109375" style="2" customWidth="1"/>
    <col min="34" max="38" width="9.140625" style="2" hidden="1" customWidth="1"/>
    <col min="39" max="42" width="7.7109375" style="2" hidden="1" customWidth="1"/>
    <col min="43" max="47" width="0" style="2" hidden="1" customWidth="1"/>
    <col min="48" max="48" width="7.7109375" style="2" hidden="1" customWidth="1"/>
    <col min="49" max="55" width="0" style="2" hidden="1" customWidth="1"/>
    <col min="56" max="56" width="7.7109375" style="2" hidden="1" customWidth="1"/>
    <col min="57" max="57" width="0" style="2" hidden="1" customWidth="1"/>
    <col min="58" max="58" width="7.7109375" style="2" hidden="1" customWidth="1"/>
    <col min="59" max="59" width="0" style="2" hidden="1" customWidth="1"/>
    <col min="60" max="16384" width="9.140625" style="2" hidden="1"/>
  </cols>
  <sheetData>
    <row r="1" spans="1:33" ht="15" customHeight="1" x14ac:dyDescent="0.2">
      <c r="A1" s="152"/>
      <c r="B1" s="152"/>
      <c r="C1" s="152"/>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2"/>
    </row>
    <row r="2" spans="1:33" ht="20.25" x14ac:dyDescent="0.3">
      <c r="A2" s="152"/>
      <c r="B2" s="138" t="s">
        <v>593</v>
      </c>
      <c r="C2" s="2095"/>
      <c r="D2" s="2096"/>
      <c r="E2" s="2096"/>
      <c r="F2" s="2096"/>
      <c r="G2" s="2096"/>
      <c r="H2" s="2096"/>
      <c r="I2" s="2096"/>
      <c r="J2" s="2096"/>
      <c r="K2" s="2096"/>
      <c r="L2" s="2096"/>
      <c r="M2" s="2096"/>
      <c r="N2" s="2096"/>
      <c r="O2" s="2096"/>
      <c r="P2" s="2096"/>
      <c r="AG2" s="152"/>
    </row>
    <row r="3" spans="1:33" ht="24.95" customHeight="1" thickBot="1" x14ac:dyDescent="0.35">
      <c r="A3" s="152"/>
      <c r="B3" s="2094">
        <f ca="1">+'Delivery Summary'!B4</f>
        <v>46123</v>
      </c>
      <c r="C3" s="2094"/>
      <c r="D3" s="2094"/>
      <c r="E3" s="2094"/>
      <c r="F3" s="2094"/>
      <c r="G3" s="2094"/>
      <c r="H3" s="2094"/>
      <c r="I3" s="2094"/>
      <c r="J3" s="161"/>
      <c r="K3" s="161"/>
      <c r="L3" s="161"/>
      <c r="M3" s="161"/>
      <c r="N3" s="161"/>
      <c r="O3" s="161"/>
      <c r="AG3" s="152"/>
    </row>
    <row r="4" spans="1:33" s="40" customFormat="1" ht="30" customHeight="1" thickBot="1" x14ac:dyDescent="0.3">
      <c r="A4" s="187"/>
      <c r="B4" s="542" t="s">
        <v>0</v>
      </c>
      <c r="C4" s="542" t="s">
        <v>1</v>
      </c>
      <c r="D4" s="255" t="str">
        <f>'Plain Roll Section'!D4</f>
        <v>Flour</v>
      </c>
      <c r="E4" s="255" t="str">
        <f>'Plain Roll Section'!E4</f>
        <v>Yeast</v>
      </c>
      <c r="F4" s="255" t="str">
        <f>'Plain Roll Section'!F4</f>
        <v>Salt</v>
      </c>
      <c r="G4" s="255" t="str">
        <f>'Plain Roll Section'!G4</f>
        <v>Bread Slices</v>
      </c>
      <c r="H4" s="255" t="str">
        <f>'Plain Roll Section'!H4</f>
        <v>Eggs</v>
      </c>
      <c r="I4" s="255" t="str">
        <f>'Plain Roll Section'!I4</f>
        <v>Hot Dog</v>
      </c>
      <c r="J4" s="255" t="str">
        <f>'Plain Roll Section'!J4</f>
        <v>Brockwast</v>
      </c>
      <c r="K4" s="256" t="str">
        <f>'Plain Roll Section'!K4</f>
        <v>Catering Sausage</v>
      </c>
      <c r="L4" s="255" t="str">
        <f>'Plain Roll Section'!L4</f>
        <v>Ham</v>
      </c>
      <c r="M4" s="255" t="str">
        <f>'Plain Roll Section'!M4</f>
        <v>Chicken Bacon</v>
      </c>
      <c r="N4" s="255" t="str">
        <f>'Plain Roll Section'!N4</f>
        <v>Gherkin</v>
      </c>
      <c r="O4" s="827" t="str">
        <f>'Plain Roll Section'!O4</f>
        <v>Boneless Chicken</v>
      </c>
      <c r="P4" s="255" t="str">
        <f>'Plain Roll Section'!P4</f>
        <v>Boiled Fish</v>
      </c>
      <c r="Q4" s="255" t="str">
        <f>'Plain Roll Section'!Q4</f>
        <v>Prawn</v>
      </c>
      <c r="R4" s="255" t="str">
        <f>'Plain Roll Section'!R4</f>
        <v>Boiled Beef</v>
      </c>
      <c r="S4" s="255" t="str">
        <f>'Plain Roll Section'!S4</f>
        <v xml:space="preserve">Soya </v>
      </c>
      <c r="T4" s="255" t="str">
        <f>'Plain Roll Section'!T4</f>
        <v>Block Cheese</v>
      </c>
      <c r="U4" s="255" t="str">
        <f>'Plain Roll Section'!U4</f>
        <v>Cheese Slices</v>
      </c>
      <c r="V4" s="255" t="str">
        <f>'Plain Roll Section'!V4</f>
        <v>Green Peas</v>
      </c>
      <c r="W4" s="255" t="str">
        <f>'Plain Roll Section'!W4</f>
        <v>Potato</v>
      </c>
      <c r="X4" s="255" t="str">
        <f>'Plain Roll Section'!X4</f>
        <v>Carrot</v>
      </c>
      <c r="Y4" s="256" t="str">
        <f>'Plain Roll Section'!Y4</f>
        <v>Beetroot</v>
      </c>
      <c r="Z4" s="827" t="str">
        <f>'Plain Roll Section'!Z4</f>
        <v>Capcicum</v>
      </c>
      <c r="AA4" s="541" t="str">
        <f>'Plain Roll Section'!AA4</f>
        <v>Tomato</v>
      </c>
      <c r="AB4" s="256" t="str">
        <f>'Plain Roll Section'!AB4</f>
        <v>Cabbage</v>
      </c>
      <c r="AC4" s="255" t="str">
        <f>'Plain Roll Section'!AC4</f>
        <v>Onions</v>
      </c>
      <c r="AD4" s="255" t="str">
        <f>'Plain Roll Section'!AD4</f>
        <v>Green Chillies</v>
      </c>
      <c r="AE4" s="255" t="str">
        <f>'Plain Roll Section'!AE4</f>
        <v>Salmon</v>
      </c>
      <c r="AF4" s="255" t="str">
        <f>'Plain Roll Section'!AF4</f>
        <v>Seeni Sambol</v>
      </c>
      <c r="AG4" s="187"/>
    </row>
    <row r="5" spans="1:33" ht="15" customHeight="1" x14ac:dyDescent="0.25">
      <c r="A5" s="152"/>
      <c r="B5" s="162" t="str">
        <f>'Plain Roll Section'!B6</f>
        <v>Vegetable Pizza</v>
      </c>
      <c r="C5" s="937">
        <f>'Plain Roll Section'!C6</f>
        <v>0</v>
      </c>
      <c r="D5" s="938" t="str">
        <f>IF('Plain Roll Section'!D6&gt;0,'Plain Roll Section'!D6,"")</f>
        <v/>
      </c>
      <c r="E5" s="939" t="str">
        <f>IF('Plain Roll Section'!E6&gt;0,'Plain Roll Section'!E6,"")</f>
        <v/>
      </c>
      <c r="F5" s="939" t="str">
        <f>IF('Plain Roll Section'!F6&gt;0,'Plain Roll Section'!F6,"")</f>
        <v/>
      </c>
      <c r="G5" s="939" t="str">
        <f>IF('Plain Roll Section'!G6&gt;0,'Plain Roll Section'!G6,"")</f>
        <v/>
      </c>
      <c r="H5" s="940" t="str">
        <f>IF('Plain Roll Section'!H6&gt;0,'Plain Roll Section'!H6,"")</f>
        <v/>
      </c>
      <c r="I5" s="941" t="str">
        <f>IF('Plain Roll Section'!I6&gt;0,'Plain Roll Section'!I6,"")</f>
        <v/>
      </c>
      <c r="J5" s="940" t="str">
        <f>IF('Plain Roll Section'!J6&gt;0,'Plain Roll Section'!J6,"")</f>
        <v/>
      </c>
      <c r="K5" s="940" t="str">
        <f>IF('Plain Roll Section'!K6&gt;0,'Plain Roll Section'!K6,"")</f>
        <v/>
      </c>
      <c r="L5" s="940" t="str">
        <f>IF('Plain Roll Section'!L6&gt;0,'Plain Roll Section'!L6,"")</f>
        <v/>
      </c>
      <c r="M5" s="940" t="str">
        <f>IF('Plain Roll Section'!M6&gt;0,'Plain Roll Section'!M6,"")</f>
        <v/>
      </c>
      <c r="N5" s="939" t="str">
        <f>IF('Plain Roll Section'!N6&gt;0,'Plain Roll Section'!N6,"")</f>
        <v/>
      </c>
      <c r="O5" s="939" t="str">
        <f>IF('Plain Roll Section'!O6&gt;0,'Plain Roll Section'!O6,"")</f>
        <v/>
      </c>
      <c r="P5" s="939" t="str">
        <f>IF('Plain Roll Section'!P6&gt;0,'Plain Roll Section'!P6,"")</f>
        <v/>
      </c>
      <c r="Q5" s="939" t="str">
        <f>IF('Plain Roll Section'!Q6&gt;0,'Plain Roll Section'!Q6,"")</f>
        <v/>
      </c>
      <c r="R5" s="939" t="str">
        <f>IF('Plain Roll Section'!R6&gt;0,'Plain Roll Section'!R6,"")</f>
        <v/>
      </c>
      <c r="S5" s="939" t="str">
        <f>IF('Plain Roll Section'!S6&gt;0,'Plain Roll Section'!S6,"")</f>
        <v/>
      </c>
      <c r="T5" s="939" t="str">
        <f>IF('Plain Roll Section'!T6&gt;0,'Plain Roll Section'!T6,"")</f>
        <v/>
      </c>
      <c r="U5" s="939" t="str">
        <f>IF('Plain Roll Section'!U6&gt;0,'Plain Roll Section'!U6,"")</f>
        <v/>
      </c>
      <c r="V5" s="939" t="str">
        <f>IF('Plain Roll Section'!V6&gt;0,'Plain Roll Section'!V6,"")</f>
        <v/>
      </c>
      <c r="W5" s="939" t="str">
        <f>IF('Plain Roll Section'!W6&gt;0,'Plain Roll Section'!W6,"")</f>
        <v/>
      </c>
      <c r="X5" s="939" t="str">
        <f>IF('Plain Roll Section'!X6&gt;0,'Plain Roll Section'!X6,"")</f>
        <v/>
      </c>
      <c r="Y5" s="939" t="str">
        <f>IF('Plain Roll Section'!Y6&gt;0,'Plain Roll Section'!Y6,"")</f>
        <v/>
      </c>
      <c r="Z5" s="942" t="str">
        <f>IF('Plain Roll Section'!Z6&gt;0,'Plain Roll Section'!Z6,"")</f>
        <v/>
      </c>
      <c r="AA5" s="939" t="str">
        <f>IF('Plain Roll Section'!AA6&gt;0,'Plain Roll Section'!AA6,"")</f>
        <v/>
      </c>
      <c r="AB5" s="939" t="str">
        <f>IF('Plain Roll Section'!AB6&gt;0,'Plain Roll Section'!AB6,"")</f>
        <v/>
      </c>
      <c r="AC5" s="942" t="str">
        <f>IF('Plain Roll Section'!AC6&gt;0,'Plain Roll Section'!AC6,"")</f>
        <v/>
      </c>
      <c r="AD5" s="939" t="str">
        <f>IF('Plain Roll Section'!AD6&gt;0,'Plain Roll Section'!AD6,"")</f>
        <v/>
      </c>
      <c r="AE5" s="943" t="str">
        <f>IF('Plain Roll Section'!AE6&gt;0,'Plain Roll Section'!AE6,"")</f>
        <v/>
      </c>
      <c r="AF5" s="944" t="str">
        <f>IF('Plain Roll Section'!AF6&gt;0,'Plain Roll Section'!AF6,"")</f>
        <v/>
      </c>
      <c r="AG5" s="152"/>
    </row>
    <row r="6" spans="1:33" ht="15" customHeight="1" x14ac:dyDescent="0.25">
      <c r="A6" s="152"/>
      <c r="B6" s="163" t="str">
        <f>'Plain Roll Section'!B7</f>
        <v>Chicken Pizza</v>
      </c>
      <c r="C6" s="936">
        <f>'Plain Roll Section'!C7</f>
        <v>0</v>
      </c>
      <c r="D6" s="935" t="str">
        <f>IF('Plain Roll Section'!D7&gt;0,'Plain Roll Section'!D7,"")</f>
        <v/>
      </c>
      <c r="E6" s="945" t="str">
        <f>IF('Plain Roll Section'!E7&gt;0,'Plain Roll Section'!E7,"")</f>
        <v/>
      </c>
      <c r="F6" s="945" t="str">
        <f>IF('Plain Roll Section'!F7&gt;0,'Plain Roll Section'!F7,"")</f>
        <v/>
      </c>
      <c r="G6" s="945" t="str">
        <f>IF('Plain Roll Section'!G7&gt;0,'Plain Roll Section'!G7,"")</f>
        <v/>
      </c>
      <c r="H6" s="945" t="str">
        <f>IF('Plain Roll Section'!H7&gt;0,'Plain Roll Section'!H7,"")</f>
        <v/>
      </c>
      <c r="I6" s="946" t="str">
        <f>IF('Plain Roll Section'!I7&gt;0,'Plain Roll Section'!I7,"")</f>
        <v/>
      </c>
      <c r="J6" s="945" t="str">
        <f>IF('Plain Roll Section'!J7&gt;0,'Plain Roll Section'!J7,"")</f>
        <v/>
      </c>
      <c r="K6" s="945" t="str">
        <f>IF('Plain Roll Section'!K7&gt;0,'Plain Roll Section'!K7,"")</f>
        <v/>
      </c>
      <c r="L6" s="945" t="str">
        <f>IF('Plain Roll Section'!L7&gt;0,'Plain Roll Section'!L7,"")</f>
        <v/>
      </c>
      <c r="M6" s="945" t="str">
        <f>IF('Plain Roll Section'!M7&gt;0,'Plain Roll Section'!M7,"")</f>
        <v/>
      </c>
      <c r="N6" s="945" t="str">
        <f>IF('Plain Roll Section'!N7&gt;0,'Plain Roll Section'!N7,"")</f>
        <v/>
      </c>
      <c r="O6" s="945" t="str">
        <f>IF('Plain Roll Section'!O7&gt;0,'Plain Roll Section'!O7,"")</f>
        <v/>
      </c>
      <c r="P6" s="945" t="str">
        <f>IF('Plain Roll Section'!P7&gt;0,'Plain Roll Section'!P7,"")</f>
        <v/>
      </c>
      <c r="Q6" s="945" t="str">
        <f>IF('Plain Roll Section'!Q7&gt;0,'Plain Roll Section'!Q7,"")</f>
        <v/>
      </c>
      <c r="R6" s="945" t="str">
        <f>IF('Plain Roll Section'!R7&gt;0,'Plain Roll Section'!R7,"")</f>
        <v/>
      </c>
      <c r="S6" s="945" t="str">
        <f>IF('Plain Roll Section'!S7&gt;0,'Plain Roll Section'!S7,"")</f>
        <v/>
      </c>
      <c r="T6" s="945" t="str">
        <f>IF('Plain Roll Section'!T7&gt;0,'Plain Roll Section'!T7,"")</f>
        <v/>
      </c>
      <c r="U6" s="945" t="str">
        <f>IF('Plain Roll Section'!U7&gt;0,'Plain Roll Section'!U7,"")</f>
        <v/>
      </c>
      <c r="V6" s="945" t="str">
        <f>IF('Plain Roll Section'!V7&gt;0,'Plain Roll Section'!V7,"")</f>
        <v/>
      </c>
      <c r="W6" s="945" t="str">
        <f>IF('Plain Roll Section'!W7&gt;0,'Plain Roll Section'!W7,"")</f>
        <v/>
      </c>
      <c r="X6" s="945" t="str">
        <f>IF('Plain Roll Section'!X7&gt;0,'Plain Roll Section'!X7,"")</f>
        <v/>
      </c>
      <c r="Y6" s="945" t="str">
        <f>IF('Plain Roll Section'!Y7&gt;0,'Plain Roll Section'!Y7,"")</f>
        <v/>
      </c>
      <c r="Z6" s="946" t="str">
        <f>IF('Plain Roll Section'!Z7&gt;0,'Plain Roll Section'!Z7,"")</f>
        <v/>
      </c>
      <c r="AA6" s="945" t="str">
        <f>IF('Plain Roll Section'!AA7&gt;0,'Plain Roll Section'!AA7,"")</f>
        <v/>
      </c>
      <c r="AB6" s="945" t="str">
        <f>IF('Plain Roll Section'!AB7&gt;0,'Plain Roll Section'!AB7,"")</f>
        <v/>
      </c>
      <c r="AC6" s="946" t="str">
        <f>IF('Plain Roll Section'!AC7&gt;0,'Plain Roll Section'!AC7,"")</f>
        <v/>
      </c>
      <c r="AD6" s="945" t="str">
        <f>IF('Plain Roll Section'!AD7&gt;0,'Plain Roll Section'!AD7,"")</f>
        <v/>
      </c>
      <c r="AE6" s="947" t="str">
        <f>IF('Plain Roll Section'!AE7&gt;0,'Plain Roll Section'!AE7,"")</f>
        <v/>
      </c>
      <c r="AF6" s="948" t="str">
        <f>IF('Plain Roll Section'!AF7&gt;0,'Plain Roll Section'!AF7,"")</f>
        <v/>
      </c>
      <c r="AG6" s="152"/>
    </row>
    <row r="7" spans="1:33" ht="15" customHeight="1" x14ac:dyDescent="0.25">
      <c r="A7" s="152"/>
      <c r="B7" s="163" t="str">
        <f>'Plain Roll Section'!B8</f>
        <v>Sausage Pizza</v>
      </c>
      <c r="C7" s="936">
        <f>'Plain Roll Section'!C8</f>
        <v>0</v>
      </c>
      <c r="D7" s="935" t="str">
        <f>IF('Plain Roll Section'!D8&gt;0,'Plain Roll Section'!D8,"")</f>
        <v/>
      </c>
      <c r="E7" s="945" t="str">
        <f>IF('Plain Roll Section'!E8&gt;0,'Plain Roll Section'!E8,"")</f>
        <v/>
      </c>
      <c r="F7" s="945" t="str">
        <f>IF('Plain Roll Section'!F8&gt;0,'Plain Roll Section'!F8,"")</f>
        <v/>
      </c>
      <c r="G7" s="945" t="str">
        <f>IF('Plain Roll Section'!G8&gt;0,'Plain Roll Section'!G8,"")</f>
        <v/>
      </c>
      <c r="H7" s="945" t="str">
        <f>IF('Plain Roll Section'!H8&gt;0,'Plain Roll Section'!H8,"")</f>
        <v/>
      </c>
      <c r="I7" s="946" t="str">
        <f>IF('Plain Roll Section'!I8&gt;0,'Plain Roll Section'!I8,"")</f>
        <v/>
      </c>
      <c r="J7" s="945" t="str">
        <f>IF('Plain Roll Section'!J8&gt;0,'Plain Roll Section'!J8,"")</f>
        <v/>
      </c>
      <c r="K7" s="945" t="str">
        <f>IF('Plain Roll Section'!K8&gt;0,'Plain Roll Section'!K8,"")</f>
        <v/>
      </c>
      <c r="L7" s="945" t="str">
        <f>IF('Plain Roll Section'!L8&gt;0,'Plain Roll Section'!L8,"")</f>
        <v/>
      </c>
      <c r="M7" s="945" t="str">
        <f>IF('Plain Roll Section'!M8&gt;0,'Plain Roll Section'!M8,"")</f>
        <v/>
      </c>
      <c r="N7" s="945" t="str">
        <f>IF('Plain Roll Section'!N8&gt;0,'Plain Roll Section'!N8,"")</f>
        <v/>
      </c>
      <c r="O7" s="945" t="str">
        <f>IF('Plain Roll Section'!O8&gt;0,'Plain Roll Section'!O8,"")</f>
        <v/>
      </c>
      <c r="P7" s="945" t="str">
        <f>IF('Plain Roll Section'!P8&gt;0,'Plain Roll Section'!P8,"")</f>
        <v/>
      </c>
      <c r="Q7" s="945" t="str">
        <f>IF('Plain Roll Section'!Q8&gt;0,'Plain Roll Section'!Q8,"")</f>
        <v/>
      </c>
      <c r="R7" s="945" t="str">
        <f>IF('Plain Roll Section'!R8&gt;0,'Plain Roll Section'!R8,"")</f>
        <v/>
      </c>
      <c r="S7" s="945" t="str">
        <f>IF('Plain Roll Section'!S8&gt;0,'Plain Roll Section'!S8,"")</f>
        <v/>
      </c>
      <c r="T7" s="945" t="str">
        <f>IF('Plain Roll Section'!T8&gt;0,'Plain Roll Section'!T8,"")</f>
        <v/>
      </c>
      <c r="U7" s="945" t="str">
        <f>IF('Plain Roll Section'!U8&gt;0,'Plain Roll Section'!U8,"")</f>
        <v/>
      </c>
      <c r="V7" s="945" t="str">
        <f>IF('Plain Roll Section'!V8&gt;0,'Plain Roll Section'!V8,"")</f>
        <v/>
      </c>
      <c r="W7" s="945" t="str">
        <f>IF('Plain Roll Section'!W8&gt;0,'Plain Roll Section'!W8,"")</f>
        <v/>
      </c>
      <c r="X7" s="945" t="str">
        <f>IF('Plain Roll Section'!X8&gt;0,'Plain Roll Section'!X8,"")</f>
        <v/>
      </c>
      <c r="Y7" s="945" t="str">
        <f>IF('Plain Roll Section'!Y8&gt;0,'Plain Roll Section'!Y8,"")</f>
        <v/>
      </c>
      <c r="Z7" s="946" t="str">
        <f>IF('Plain Roll Section'!Z8&gt;0,'Plain Roll Section'!Z8,"")</f>
        <v/>
      </c>
      <c r="AA7" s="945" t="str">
        <f>IF('Plain Roll Section'!AA8&gt;0,'Plain Roll Section'!AA8,"")</f>
        <v/>
      </c>
      <c r="AB7" s="945" t="str">
        <f>IF('Plain Roll Section'!AB8&gt;0,'Plain Roll Section'!AB8,"")</f>
        <v/>
      </c>
      <c r="AC7" s="946" t="str">
        <f>IF('Plain Roll Section'!AC8&gt;0,'Plain Roll Section'!AC8,"")</f>
        <v/>
      </c>
      <c r="AD7" s="945" t="str">
        <f>IF('Plain Roll Section'!AD8&gt;0,'Plain Roll Section'!AD8,"")</f>
        <v/>
      </c>
      <c r="AE7" s="947" t="str">
        <f>IF('Plain Roll Section'!AE8&gt;0,'Plain Roll Section'!AE8,"")</f>
        <v/>
      </c>
      <c r="AF7" s="948" t="str">
        <f>IF('Plain Roll Section'!AF8&gt;0,'Plain Roll Section'!AF8,"")</f>
        <v/>
      </c>
      <c r="AG7" s="152"/>
    </row>
    <row r="8" spans="1:33" ht="15" customHeight="1" x14ac:dyDescent="0.25">
      <c r="A8" s="152"/>
      <c r="B8" s="163" t="str">
        <f>'Plain Roll Section'!B9</f>
        <v>Egg Bun</v>
      </c>
      <c r="C8" s="936">
        <f>'Plain Roll Section'!C9</f>
        <v>0</v>
      </c>
      <c r="D8" s="935" t="str">
        <f>IF('Plain Roll Section'!D9&gt;0,'Plain Roll Section'!D9,"")</f>
        <v/>
      </c>
      <c r="E8" s="945" t="str">
        <f>IF('Plain Roll Section'!E9&gt;0,'Plain Roll Section'!E9,"")</f>
        <v/>
      </c>
      <c r="F8" s="945" t="str">
        <f>IF('Plain Roll Section'!F9&gt;0,'Plain Roll Section'!F9,"")</f>
        <v/>
      </c>
      <c r="G8" s="945" t="str">
        <f>IF('Plain Roll Section'!G9&gt;0,'Plain Roll Section'!G9,"")</f>
        <v/>
      </c>
      <c r="H8" s="945" t="str">
        <f>IF('Plain Roll Section'!H9&gt;0,'Plain Roll Section'!H9,"")</f>
        <v/>
      </c>
      <c r="I8" s="946" t="str">
        <f>IF('Plain Roll Section'!I9&gt;0,'Plain Roll Section'!I9,"")</f>
        <v/>
      </c>
      <c r="J8" s="945" t="str">
        <f>IF('Plain Roll Section'!J9&gt;0,'Plain Roll Section'!J9,"")</f>
        <v/>
      </c>
      <c r="K8" s="945" t="str">
        <f>IF('Plain Roll Section'!K9&gt;0,'Plain Roll Section'!K9,"")</f>
        <v/>
      </c>
      <c r="L8" s="945" t="str">
        <f>IF('Plain Roll Section'!L9&gt;0,'Plain Roll Section'!L9,"")</f>
        <v/>
      </c>
      <c r="M8" s="945" t="str">
        <f>IF('Plain Roll Section'!M9&gt;0,'Plain Roll Section'!M9,"")</f>
        <v/>
      </c>
      <c r="N8" s="945" t="str">
        <f>IF('Plain Roll Section'!N9&gt;0,'Plain Roll Section'!N9,"")</f>
        <v/>
      </c>
      <c r="O8" s="945" t="str">
        <f>IF('Plain Roll Section'!O9&gt;0,'Plain Roll Section'!O9,"")</f>
        <v/>
      </c>
      <c r="P8" s="945" t="str">
        <f>IF('Plain Roll Section'!P9&gt;0,'Plain Roll Section'!P9,"")</f>
        <v/>
      </c>
      <c r="Q8" s="945" t="str">
        <f>IF('Plain Roll Section'!Q9&gt;0,'Plain Roll Section'!Q9,"")</f>
        <v/>
      </c>
      <c r="R8" s="945" t="str">
        <f>IF('Plain Roll Section'!R9&gt;0,'Plain Roll Section'!R9,"")</f>
        <v/>
      </c>
      <c r="S8" s="945" t="str">
        <f>IF('Plain Roll Section'!S9&gt;0,'Plain Roll Section'!S9,"")</f>
        <v/>
      </c>
      <c r="T8" s="945" t="str">
        <f>IF('Plain Roll Section'!T9&gt;0,'Plain Roll Section'!T9,"")</f>
        <v/>
      </c>
      <c r="U8" s="945" t="str">
        <f>IF('Plain Roll Section'!U9&gt;0,'Plain Roll Section'!U9,"")</f>
        <v/>
      </c>
      <c r="V8" s="945" t="str">
        <f>IF('Plain Roll Section'!V9&gt;0,'Plain Roll Section'!V9,"")</f>
        <v/>
      </c>
      <c r="W8" s="945" t="str">
        <f>IF('Plain Roll Section'!W9&gt;0,'Plain Roll Section'!W9,"")</f>
        <v/>
      </c>
      <c r="X8" s="945" t="str">
        <f>IF('Plain Roll Section'!X9&gt;0,'Plain Roll Section'!X9,"")</f>
        <v/>
      </c>
      <c r="Y8" s="945" t="str">
        <f>IF('Plain Roll Section'!Y9&gt;0,'Plain Roll Section'!Y9,"")</f>
        <v/>
      </c>
      <c r="Z8" s="946" t="str">
        <f>IF('Plain Roll Section'!Z9&gt;0,'Plain Roll Section'!Z9,"")</f>
        <v/>
      </c>
      <c r="AA8" s="945" t="str">
        <f>IF('Plain Roll Section'!AA9&gt;0,'Plain Roll Section'!AA9,"")</f>
        <v/>
      </c>
      <c r="AB8" s="945" t="str">
        <f>IF('Plain Roll Section'!AB9&gt;0,'Plain Roll Section'!AB9,"")</f>
        <v/>
      </c>
      <c r="AC8" s="946" t="str">
        <f>IF('Plain Roll Section'!AC9&gt;0,'Plain Roll Section'!AC9,"")</f>
        <v/>
      </c>
      <c r="AD8" s="945" t="str">
        <f>IF('Plain Roll Section'!AD9&gt;0,'Plain Roll Section'!AD9,"")</f>
        <v/>
      </c>
      <c r="AE8" s="947" t="str">
        <f>IF('Plain Roll Section'!AE9&gt;0,'Plain Roll Section'!AE9,"")</f>
        <v/>
      </c>
      <c r="AF8" s="948" t="str">
        <f>IF('Plain Roll Section'!AF9&gt;0,'Plain Roll Section'!AF9,"")</f>
        <v/>
      </c>
      <c r="AG8" s="152"/>
    </row>
    <row r="9" spans="1:33" ht="15" customHeight="1" x14ac:dyDescent="0.25">
      <c r="A9" s="152"/>
      <c r="B9" s="163" t="str">
        <f>'Plain Roll Section'!B10</f>
        <v>Omelette Bun</v>
      </c>
      <c r="C9" s="936">
        <f>'Plain Roll Section'!C10</f>
        <v>0</v>
      </c>
      <c r="D9" s="935" t="str">
        <f>IF('Plain Roll Section'!D10&gt;0,'Plain Roll Section'!D10,"")</f>
        <v/>
      </c>
      <c r="E9" s="945" t="str">
        <f>IF('Plain Roll Section'!E10&gt;0,'Plain Roll Section'!E10,"")</f>
        <v/>
      </c>
      <c r="F9" s="945" t="str">
        <f>IF('Plain Roll Section'!F10&gt;0,'Plain Roll Section'!F10,"")</f>
        <v/>
      </c>
      <c r="G9" s="945" t="str">
        <f>IF('Plain Roll Section'!G10&gt;0,'Plain Roll Section'!G10,"")</f>
        <v/>
      </c>
      <c r="H9" s="945" t="str">
        <f>IF('Plain Roll Section'!H10&gt;0,'Plain Roll Section'!H10,"")</f>
        <v/>
      </c>
      <c r="I9" s="946" t="str">
        <f>IF('Plain Roll Section'!I10&gt;0,'Plain Roll Section'!I10,"")</f>
        <v/>
      </c>
      <c r="J9" s="945" t="str">
        <f>IF('Plain Roll Section'!J10&gt;0,'Plain Roll Section'!J10,"")</f>
        <v/>
      </c>
      <c r="K9" s="945" t="str">
        <f>IF('Plain Roll Section'!K10&gt;0,'Plain Roll Section'!K10,"")</f>
        <v/>
      </c>
      <c r="L9" s="945" t="str">
        <f>IF('Plain Roll Section'!L10&gt;0,'Plain Roll Section'!L10,"")</f>
        <v/>
      </c>
      <c r="M9" s="945" t="str">
        <f>IF('Plain Roll Section'!M10&gt;0,'Plain Roll Section'!M10,"")</f>
        <v/>
      </c>
      <c r="N9" s="945" t="str">
        <f>IF('Plain Roll Section'!N10&gt;0,'Plain Roll Section'!N10,"")</f>
        <v/>
      </c>
      <c r="O9" s="945" t="str">
        <f>IF('Plain Roll Section'!O10&gt;0,'Plain Roll Section'!O10,"")</f>
        <v/>
      </c>
      <c r="P9" s="945" t="str">
        <f>IF('Plain Roll Section'!P10&gt;0,'Plain Roll Section'!P10,"")</f>
        <v/>
      </c>
      <c r="Q9" s="945" t="str">
        <f>IF('Plain Roll Section'!Q10&gt;0,'Plain Roll Section'!Q10,"")</f>
        <v/>
      </c>
      <c r="R9" s="945" t="str">
        <f>IF('Plain Roll Section'!R10&gt;0,'Plain Roll Section'!R10,"")</f>
        <v/>
      </c>
      <c r="S9" s="945" t="str">
        <f>IF('Plain Roll Section'!S10&gt;0,'Plain Roll Section'!S10,"")</f>
        <v/>
      </c>
      <c r="T9" s="945" t="str">
        <f>IF('Plain Roll Section'!T10&gt;0,'Plain Roll Section'!T10,"")</f>
        <v/>
      </c>
      <c r="U9" s="945" t="str">
        <f>IF('Plain Roll Section'!U10&gt;0,'Plain Roll Section'!U10,"")</f>
        <v/>
      </c>
      <c r="V9" s="945" t="str">
        <f>IF('Plain Roll Section'!V10&gt;0,'Plain Roll Section'!V10,"")</f>
        <v/>
      </c>
      <c r="W9" s="945" t="str">
        <f>IF('Plain Roll Section'!W10&gt;0,'Plain Roll Section'!W10,"")</f>
        <v/>
      </c>
      <c r="X9" s="945" t="str">
        <f>IF('Plain Roll Section'!X10&gt;0,'Plain Roll Section'!X10,"")</f>
        <v/>
      </c>
      <c r="Y9" s="945" t="str">
        <f>IF('Plain Roll Section'!Y10&gt;0,'Plain Roll Section'!Y10,"")</f>
        <v/>
      </c>
      <c r="Z9" s="946" t="str">
        <f>IF('Plain Roll Section'!Z10&gt;0,'Plain Roll Section'!Z10,"")</f>
        <v/>
      </c>
      <c r="AA9" s="945" t="str">
        <f>IF('Plain Roll Section'!AA10&gt;0,'Plain Roll Section'!AA10,"")</f>
        <v/>
      </c>
      <c r="AB9" s="945" t="str">
        <f>IF('Plain Roll Section'!AB10&gt;0,'Plain Roll Section'!AB10,"")</f>
        <v/>
      </c>
      <c r="AC9" s="946" t="str">
        <f>IF('Plain Roll Section'!AC10&gt;0,'Plain Roll Section'!AC10,"")</f>
        <v/>
      </c>
      <c r="AD9" s="945" t="str">
        <f>IF('Plain Roll Section'!AD10&gt;0,'Plain Roll Section'!AD10,"")</f>
        <v/>
      </c>
      <c r="AE9" s="947" t="str">
        <f>IF('Plain Roll Section'!AE10&gt;0,'Plain Roll Section'!AE10,"")</f>
        <v/>
      </c>
      <c r="AF9" s="948" t="str">
        <f>IF('Plain Roll Section'!AF10&gt;0,'Plain Roll Section'!AF10,"")</f>
        <v/>
      </c>
      <c r="AG9" s="152"/>
    </row>
    <row r="10" spans="1:33" ht="15" customHeight="1" x14ac:dyDescent="0.25">
      <c r="A10" s="152"/>
      <c r="B10" s="163" t="str">
        <f>'Plain Roll Section'!B11</f>
        <v>Egg Burger</v>
      </c>
      <c r="C10" s="936">
        <f>'Plain Roll Section'!C11</f>
        <v>0</v>
      </c>
      <c r="D10" s="935" t="str">
        <f>IF('Plain Roll Section'!D11&gt;0,'Plain Roll Section'!D11,"")</f>
        <v/>
      </c>
      <c r="E10" s="945" t="str">
        <f>IF('Plain Roll Section'!E11&gt;0,'Plain Roll Section'!E11,"")</f>
        <v/>
      </c>
      <c r="F10" s="945" t="str">
        <f>IF('Plain Roll Section'!F11&gt;0,'Plain Roll Section'!F11,"")</f>
        <v/>
      </c>
      <c r="G10" s="945" t="str">
        <f>IF('Plain Roll Section'!G11&gt;0,'Plain Roll Section'!G11,"")</f>
        <v/>
      </c>
      <c r="H10" s="945" t="str">
        <f>IF('Plain Roll Section'!H11&gt;0,'Plain Roll Section'!H11,"")</f>
        <v/>
      </c>
      <c r="I10" s="946" t="str">
        <f>IF('Plain Roll Section'!I11&gt;0,'Plain Roll Section'!I11,"")</f>
        <v/>
      </c>
      <c r="J10" s="945" t="str">
        <f>IF('Plain Roll Section'!J11&gt;0,'Plain Roll Section'!J11,"")</f>
        <v/>
      </c>
      <c r="K10" s="945" t="str">
        <f>IF('Plain Roll Section'!K11&gt;0,'Plain Roll Section'!K11,"")</f>
        <v/>
      </c>
      <c r="L10" s="945" t="str">
        <f>IF('Plain Roll Section'!L11&gt;0,'Plain Roll Section'!L11,"")</f>
        <v/>
      </c>
      <c r="M10" s="945" t="str">
        <f>IF('Plain Roll Section'!M11&gt;0,'Plain Roll Section'!M11,"")</f>
        <v/>
      </c>
      <c r="N10" s="945" t="str">
        <f>IF('Plain Roll Section'!N11&gt;0,'Plain Roll Section'!N11,"")</f>
        <v/>
      </c>
      <c r="O10" s="945" t="str">
        <f>IF('Plain Roll Section'!O11&gt;0,'Plain Roll Section'!O11,"")</f>
        <v/>
      </c>
      <c r="P10" s="945" t="str">
        <f>IF('Plain Roll Section'!P11&gt;0,'Plain Roll Section'!P11,"")</f>
        <v/>
      </c>
      <c r="Q10" s="945" t="str">
        <f>IF('Plain Roll Section'!Q11&gt;0,'Plain Roll Section'!Q11,"")</f>
        <v/>
      </c>
      <c r="R10" s="945" t="str">
        <f>IF('Plain Roll Section'!R11&gt;0,'Plain Roll Section'!R11,"")</f>
        <v/>
      </c>
      <c r="S10" s="945" t="str">
        <f>IF('Plain Roll Section'!S11&gt;0,'Plain Roll Section'!S11,"")</f>
        <v/>
      </c>
      <c r="T10" s="945" t="str">
        <f>IF('Plain Roll Section'!T11&gt;0,'Plain Roll Section'!T11,"")</f>
        <v/>
      </c>
      <c r="U10" s="945" t="str">
        <f>IF('Plain Roll Section'!U11&gt;0,'Plain Roll Section'!U11,"")</f>
        <v/>
      </c>
      <c r="V10" s="945" t="str">
        <f>IF('Plain Roll Section'!V11&gt;0,'Plain Roll Section'!V11,"")</f>
        <v/>
      </c>
      <c r="W10" s="945" t="str">
        <f>IF('Plain Roll Section'!W11&gt;0,'Plain Roll Section'!W11,"")</f>
        <v/>
      </c>
      <c r="X10" s="945" t="str">
        <f>IF('Plain Roll Section'!X11&gt;0,'Plain Roll Section'!X11,"")</f>
        <v/>
      </c>
      <c r="Y10" s="945" t="str">
        <f>IF('Plain Roll Section'!Y11&gt;0,'Plain Roll Section'!Y11,"")</f>
        <v/>
      </c>
      <c r="Z10" s="946" t="str">
        <f>IF('Plain Roll Section'!Z11&gt;0,'Plain Roll Section'!Z11,"")</f>
        <v/>
      </c>
      <c r="AA10" s="945" t="str">
        <f>IF('Plain Roll Section'!AA11&gt;0,'Plain Roll Section'!AA11,"")</f>
        <v/>
      </c>
      <c r="AB10" s="945" t="str">
        <f>IF('Plain Roll Section'!AB11&gt;0,'Plain Roll Section'!AB11,"")</f>
        <v/>
      </c>
      <c r="AC10" s="946" t="str">
        <f>IF('Plain Roll Section'!AC11&gt;0,'Plain Roll Section'!AC11,"")</f>
        <v/>
      </c>
      <c r="AD10" s="945" t="str">
        <f>IF('Plain Roll Section'!AD11&gt;0,'Plain Roll Section'!AD11,"")</f>
        <v/>
      </c>
      <c r="AE10" s="947" t="str">
        <f>IF('Plain Roll Section'!AE11&gt;0,'Plain Roll Section'!AE11,"")</f>
        <v/>
      </c>
      <c r="AF10" s="948" t="str">
        <f>IF('Plain Roll Section'!AF11&gt;0,'Plain Roll Section'!AF11,"")</f>
        <v/>
      </c>
      <c r="AG10" s="152"/>
    </row>
    <row r="11" spans="1:33" ht="15" hidden="1" customHeight="1" x14ac:dyDescent="0.25">
      <c r="A11" s="152"/>
      <c r="B11" s="163">
        <f>'Plain Roll Section'!B12</f>
        <v>0</v>
      </c>
      <c r="C11" s="936">
        <f>'Plain Roll Section'!C12</f>
        <v>0</v>
      </c>
      <c r="D11" s="935" t="str">
        <f>IF('Plain Roll Section'!D12&gt;0,'Plain Roll Section'!D12,"")</f>
        <v/>
      </c>
      <c r="E11" s="945" t="str">
        <f>IF('Plain Roll Section'!E12&gt;0,'Plain Roll Section'!E12,"")</f>
        <v/>
      </c>
      <c r="F11" s="945" t="str">
        <f>IF('Plain Roll Section'!F12&gt;0,'Plain Roll Section'!F12,"")</f>
        <v/>
      </c>
      <c r="G11" s="945" t="str">
        <f>IF('Plain Roll Section'!G12&gt;0,'Plain Roll Section'!G12,"")</f>
        <v/>
      </c>
      <c r="H11" s="945" t="str">
        <f>IF('Plain Roll Section'!H12&gt;0,'Plain Roll Section'!H12,"")</f>
        <v/>
      </c>
      <c r="I11" s="946" t="str">
        <f>IF('Plain Roll Section'!I12&gt;0,'Plain Roll Section'!I12,"")</f>
        <v/>
      </c>
      <c r="J11" s="945" t="str">
        <f>IF('Plain Roll Section'!J12&gt;0,'Plain Roll Section'!J12,"")</f>
        <v/>
      </c>
      <c r="K11" s="945" t="str">
        <f>IF('Plain Roll Section'!K12&gt;0,'Plain Roll Section'!K12,"")</f>
        <v/>
      </c>
      <c r="L11" s="945" t="str">
        <f>IF('Plain Roll Section'!L12&gt;0,'Plain Roll Section'!L12,"")</f>
        <v/>
      </c>
      <c r="M11" s="945" t="str">
        <f>IF('Plain Roll Section'!M12&gt;0,'Plain Roll Section'!M12,"")</f>
        <v/>
      </c>
      <c r="N11" s="945" t="str">
        <f>IF('Plain Roll Section'!N12&gt;0,'Plain Roll Section'!N12,"")</f>
        <v/>
      </c>
      <c r="O11" s="945" t="str">
        <f>IF('Plain Roll Section'!O12&gt;0,'Plain Roll Section'!O12,"")</f>
        <v/>
      </c>
      <c r="P11" s="945" t="str">
        <f>IF('Plain Roll Section'!P12&gt;0,'Plain Roll Section'!P12,"")</f>
        <v/>
      </c>
      <c r="Q11" s="945" t="str">
        <f>IF('Plain Roll Section'!Q12&gt;0,'Plain Roll Section'!Q12,"")</f>
        <v/>
      </c>
      <c r="R11" s="945" t="str">
        <f>IF('Plain Roll Section'!R12&gt;0,'Plain Roll Section'!R12,"")</f>
        <v/>
      </c>
      <c r="S11" s="945" t="str">
        <f>IF('Plain Roll Section'!S12&gt;0,'Plain Roll Section'!S12,"")</f>
        <v/>
      </c>
      <c r="T11" s="945" t="str">
        <f>IF('Plain Roll Section'!T12&gt;0,'Plain Roll Section'!T12,"")</f>
        <v/>
      </c>
      <c r="U11" s="945" t="str">
        <f>IF('Plain Roll Section'!U12&gt;0,'Plain Roll Section'!U12,"")</f>
        <v/>
      </c>
      <c r="V11" s="945" t="str">
        <f>IF('Plain Roll Section'!V12&gt;0,'Plain Roll Section'!V12,"")</f>
        <v/>
      </c>
      <c r="W11" s="945" t="str">
        <f>IF('Plain Roll Section'!W12&gt;0,'Plain Roll Section'!W12,"")</f>
        <v/>
      </c>
      <c r="X11" s="945" t="str">
        <f>IF('Plain Roll Section'!X12&gt;0,'Plain Roll Section'!X12,"")</f>
        <v/>
      </c>
      <c r="Y11" s="945" t="str">
        <f>IF('Plain Roll Section'!Y12&gt;0,'Plain Roll Section'!Y12,"")</f>
        <v/>
      </c>
      <c r="Z11" s="946" t="str">
        <f>IF('Plain Roll Section'!Z12&gt;0,'Plain Roll Section'!Z12,"")</f>
        <v/>
      </c>
      <c r="AA11" s="945" t="str">
        <f>IF('Plain Roll Section'!AA12&gt;0,'Plain Roll Section'!AA12,"")</f>
        <v/>
      </c>
      <c r="AB11" s="945" t="str">
        <f>IF('Plain Roll Section'!AB12&gt;0,'Plain Roll Section'!AB12,"")</f>
        <v/>
      </c>
      <c r="AC11" s="946" t="str">
        <f>IF('Plain Roll Section'!AC12&gt;0,'Plain Roll Section'!AC12,"")</f>
        <v/>
      </c>
      <c r="AD11" s="945" t="str">
        <f>IF('Plain Roll Section'!AD12&gt;0,'Plain Roll Section'!AD12,"")</f>
        <v/>
      </c>
      <c r="AE11" s="947" t="str">
        <f>IF('Plain Roll Section'!AE12&gt;0,'Plain Roll Section'!AE12,"")</f>
        <v/>
      </c>
      <c r="AF11" s="948" t="str">
        <f>IF('Plain Roll Section'!AF12&gt;0,'Plain Roll Section'!AF12,"")</f>
        <v/>
      </c>
      <c r="AG11" s="152"/>
    </row>
    <row r="12" spans="1:33" ht="15" customHeight="1" x14ac:dyDescent="0.25">
      <c r="A12" s="152"/>
      <c r="B12" s="163" t="str">
        <f>'Plain Roll Section'!B13</f>
        <v>Chicken Hot Dog</v>
      </c>
      <c r="C12" s="936">
        <f>'Plain Roll Section'!C13</f>
        <v>28</v>
      </c>
      <c r="D12" s="935" t="str">
        <f>IF('Plain Roll Section'!D13&gt;0,'Plain Roll Section'!D13,"")</f>
        <v/>
      </c>
      <c r="E12" s="945" t="str">
        <f>IF('Plain Roll Section'!E13&gt;0,'Plain Roll Section'!E13,"")</f>
        <v/>
      </c>
      <c r="F12" s="945" t="str">
        <f>IF('Plain Roll Section'!F13&gt;0,'Plain Roll Section'!F13,"")</f>
        <v/>
      </c>
      <c r="G12" s="945" t="str">
        <f>IF('Plain Roll Section'!G13&gt;0,'Plain Roll Section'!G13,"")</f>
        <v/>
      </c>
      <c r="H12" s="945" t="str">
        <f>IF('Plain Roll Section'!H13&gt;0,'Plain Roll Section'!H13,"")</f>
        <v/>
      </c>
      <c r="I12" s="946">
        <f>IF('Plain Roll Section'!I13&gt;0,'Plain Roll Section'!I13,"")</f>
        <v>28</v>
      </c>
      <c r="J12" s="945" t="str">
        <f>IF('Plain Roll Section'!J13&gt;0,'Plain Roll Section'!J13,"")</f>
        <v/>
      </c>
      <c r="K12" s="945" t="str">
        <f>IF('Plain Roll Section'!K13&gt;0,'Plain Roll Section'!K13,"")</f>
        <v/>
      </c>
      <c r="L12" s="945" t="str">
        <f>IF('Plain Roll Section'!L13&gt;0,'Plain Roll Section'!L13,"")</f>
        <v/>
      </c>
      <c r="M12" s="945" t="str">
        <f>IF('Plain Roll Section'!M13&gt;0,'Plain Roll Section'!M13,"")</f>
        <v/>
      </c>
      <c r="N12" s="945" t="str">
        <f>IF('Plain Roll Section'!N13&gt;0,'Plain Roll Section'!N13,"")</f>
        <v/>
      </c>
      <c r="O12" s="945" t="str">
        <f>IF('Plain Roll Section'!O13&gt;0,'Plain Roll Section'!O13,"")</f>
        <v/>
      </c>
      <c r="P12" s="945" t="str">
        <f>IF('Plain Roll Section'!P13&gt;0,'Plain Roll Section'!P13,"")</f>
        <v/>
      </c>
      <c r="Q12" s="945" t="str">
        <f>IF('Plain Roll Section'!Q13&gt;0,'Plain Roll Section'!Q13,"")</f>
        <v/>
      </c>
      <c r="R12" s="945" t="str">
        <f>IF('Plain Roll Section'!R13&gt;0,'Plain Roll Section'!R13,"")</f>
        <v/>
      </c>
      <c r="S12" s="945" t="str">
        <f>IF('Plain Roll Section'!S13&gt;0,'Plain Roll Section'!S13,"")</f>
        <v/>
      </c>
      <c r="T12" s="945" t="str">
        <f>IF('Plain Roll Section'!T13&gt;0,'Plain Roll Section'!T13,"")</f>
        <v/>
      </c>
      <c r="U12" s="945" t="str">
        <f>IF('Plain Roll Section'!U13&gt;0,'Plain Roll Section'!U13,"")</f>
        <v/>
      </c>
      <c r="V12" s="945" t="str">
        <f>IF('Plain Roll Section'!V13&gt;0,'Plain Roll Section'!V13,"")</f>
        <v/>
      </c>
      <c r="W12" s="945" t="str">
        <f>IF('Plain Roll Section'!W13&gt;0,'Plain Roll Section'!W13,"")</f>
        <v/>
      </c>
      <c r="X12" s="945" t="str">
        <f>IF('Plain Roll Section'!X13&gt;0,'Plain Roll Section'!X13,"")</f>
        <v/>
      </c>
      <c r="Y12" s="945" t="str">
        <f>IF('Plain Roll Section'!Y13&gt;0,'Plain Roll Section'!Y13,"")</f>
        <v/>
      </c>
      <c r="Z12" s="946" t="str">
        <f>IF('Plain Roll Section'!Z13&gt;0,'Plain Roll Section'!Z13,"")</f>
        <v/>
      </c>
      <c r="AA12" s="945" t="str">
        <f>IF('Plain Roll Section'!AA13&gt;0,'Plain Roll Section'!AA13,"")</f>
        <v/>
      </c>
      <c r="AB12" s="945" t="str">
        <f>IF('Plain Roll Section'!AB13&gt;0,'Plain Roll Section'!AB13,"")</f>
        <v/>
      </c>
      <c r="AC12" s="946" t="str">
        <f>IF('Plain Roll Section'!AC13&gt;0,'Plain Roll Section'!AC13,"")</f>
        <v/>
      </c>
      <c r="AD12" s="945" t="str">
        <f>IF('Plain Roll Section'!AD13&gt;0,'Plain Roll Section'!AD13,"")</f>
        <v/>
      </c>
      <c r="AE12" s="947" t="str">
        <f>IF('Plain Roll Section'!AE13&gt;0,'Plain Roll Section'!AE13,"")</f>
        <v/>
      </c>
      <c r="AF12" s="948" t="str">
        <f>IF('Plain Roll Section'!AF13&gt;0,'Plain Roll Section'!AF13,"")</f>
        <v/>
      </c>
      <c r="AG12" s="152"/>
    </row>
    <row r="13" spans="1:33" ht="15" customHeight="1" x14ac:dyDescent="0.25">
      <c r="A13" s="152"/>
      <c r="B13" s="163" t="str">
        <f>'Plain Roll Section'!B14</f>
        <v>Cuttlefish Bun</v>
      </c>
      <c r="C13" s="936">
        <f>'Plain Roll Section'!C14</f>
        <v>0</v>
      </c>
      <c r="D13" s="935" t="str">
        <f>IF('Plain Roll Section'!D14&gt;0,'Plain Roll Section'!D14,"")</f>
        <v/>
      </c>
      <c r="E13" s="945" t="str">
        <f>IF('Plain Roll Section'!E14&gt;0,'Plain Roll Section'!E14,"")</f>
        <v/>
      </c>
      <c r="F13" s="945" t="str">
        <f>IF('Plain Roll Section'!F14&gt;0,'Plain Roll Section'!F14,"")</f>
        <v/>
      </c>
      <c r="G13" s="945" t="str">
        <f>IF('Plain Roll Section'!G14&gt;0,'Plain Roll Section'!G14,"")</f>
        <v/>
      </c>
      <c r="H13" s="945" t="str">
        <f>IF('Plain Roll Section'!H14&gt;0,'Plain Roll Section'!H14,"")</f>
        <v/>
      </c>
      <c r="I13" s="946" t="str">
        <f>IF('Plain Roll Section'!I14&gt;0,'Plain Roll Section'!I14,"")</f>
        <v/>
      </c>
      <c r="J13" s="945" t="str">
        <f>IF('Plain Roll Section'!J14&gt;0,'Plain Roll Section'!J14,"")</f>
        <v/>
      </c>
      <c r="K13" s="945" t="str">
        <f>IF('Plain Roll Section'!K14&gt;0,'Plain Roll Section'!K14,"")</f>
        <v/>
      </c>
      <c r="L13" s="945" t="str">
        <f>IF('Plain Roll Section'!L14&gt;0,'Plain Roll Section'!L14,"")</f>
        <v/>
      </c>
      <c r="M13" s="945" t="str">
        <f>IF('Plain Roll Section'!M14&gt;0,'Plain Roll Section'!M14,"")</f>
        <v/>
      </c>
      <c r="N13" s="945" t="str">
        <f>IF('Plain Roll Section'!N14&gt;0,'Plain Roll Section'!N14,"")</f>
        <v/>
      </c>
      <c r="O13" s="945" t="str">
        <f>IF('Plain Roll Section'!O14&gt;0,'Plain Roll Section'!O14,"")</f>
        <v/>
      </c>
      <c r="P13" s="945" t="str">
        <f>IF('Plain Roll Section'!P14&gt;0,'Plain Roll Section'!P14,"")</f>
        <v/>
      </c>
      <c r="Q13" s="945" t="str">
        <f>IF('Plain Roll Section'!Q14&gt;0,'Plain Roll Section'!Q14,"")</f>
        <v/>
      </c>
      <c r="R13" s="945" t="str">
        <f>IF('Plain Roll Section'!R14&gt;0,'Plain Roll Section'!R14,"")</f>
        <v/>
      </c>
      <c r="S13" s="945" t="str">
        <f>IF('Plain Roll Section'!S14&gt;0,'Plain Roll Section'!S14,"")</f>
        <v/>
      </c>
      <c r="T13" s="945" t="str">
        <f>IF('Plain Roll Section'!T14&gt;0,'Plain Roll Section'!T14,"")</f>
        <v/>
      </c>
      <c r="U13" s="945" t="str">
        <f>IF('Plain Roll Section'!U14&gt;0,'Plain Roll Section'!U14,"")</f>
        <v/>
      </c>
      <c r="V13" s="945" t="str">
        <f>IF('Plain Roll Section'!V14&gt;0,'Plain Roll Section'!V14,"")</f>
        <v/>
      </c>
      <c r="W13" s="945" t="str">
        <f>IF('Plain Roll Section'!W14&gt;0,'Plain Roll Section'!W14,"")</f>
        <v/>
      </c>
      <c r="X13" s="945" t="str">
        <f>IF('Plain Roll Section'!X14&gt;0,'Plain Roll Section'!X14,"")</f>
        <v/>
      </c>
      <c r="Y13" s="945" t="str">
        <f>IF('Plain Roll Section'!Y14&gt;0,'Plain Roll Section'!Y14,"")</f>
        <v/>
      </c>
      <c r="Z13" s="946" t="str">
        <f>IF('Plain Roll Section'!Z14&gt;0,'Plain Roll Section'!Z14,"")</f>
        <v/>
      </c>
      <c r="AA13" s="945" t="str">
        <f>IF('Plain Roll Section'!AA14&gt;0,'Plain Roll Section'!AA14,"")</f>
        <v/>
      </c>
      <c r="AB13" s="945" t="str">
        <f>IF('Plain Roll Section'!AB14&gt;0,'Plain Roll Section'!AB14,"")</f>
        <v/>
      </c>
      <c r="AC13" s="946" t="str">
        <f>IF('Plain Roll Section'!AC14&gt;0,'Plain Roll Section'!AC14,"")</f>
        <v/>
      </c>
      <c r="AD13" s="945" t="str">
        <f>IF('Plain Roll Section'!AD14&gt;0,'Plain Roll Section'!AD14,"")</f>
        <v/>
      </c>
      <c r="AE13" s="947" t="str">
        <f>IF('Plain Roll Section'!AE14&gt;0,'Plain Roll Section'!AE14,"")</f>
        <v/>
      </c>
      <c r="AF13" s="948" t="str">
        <f>IF('Plain Roll Section'!AF14&gt;0,'Plain Roll Section'!AF14,"")</f>
        <v/>
      </c>
      <c r="AG13" s="152"/>
    </row>
    <row r="14" spans="1:33" ht="15" customHeight="1" x14ac:dyDescent="0.25">
      <c r="A14" s="152"/>
      <c r="B14" s="163" t="str">
        <f>'Plain Roll Section'!B15</f>
        <v>Honey Sausage Bun</v>
      </c>
      <c r="C14" s="936">
        <f>'Plain Roll Section'!C15</f>
        <v>120</v>
      </c>
      <c r="D14" s="935" t="str">
        <f>IF('Plain Roll Section'!D15&gt;0,'Plain Roll Section'!D15,"")</f>
        <v/>
      </c>
      <c r="E14" s="945" t="str">
        <f>IF('Plain Roll Section'!E15&gt;0,'Plain Roll Section'!E15,"")</f>
        <v/>
      </c>
      <c r="F14" s="945" t="str">
        <f>IF('Plain Roll Section'!F15&gt;0,'Plain Roll Section'!F15,"")</f>
        <v/>
      </c>
      <c r="G14" s="945" t="str">
        <f>IF('Plain Roll Section'!G15&gt;0,'Plain Roll Section'!G15,"")</f>
        <v/>
      </c>
      <c r="H14" s="945" t="str">
        <f>IF('Plain Roll Section'!H15&gt;0,'Plain Roll Section'!H15,"")</f>
        <v/>
      </c>
      <c r="I14" s="946" t="str">
        <f>IF('Plain Roll Section'!I15&gt;0,'Plain Roll Section'!I15,"")</f>
        <v/>
      </c>
      <c r="J14" s="945" t="str">
        <f>IF('Plain Roll Section'!J15&gt;0,'Plain Roll Section'!J15,"")</f>
        <v/>
      </c>
      <c r="K14" s="945" t="str">
        <f>IF('Plain Roll Section'!K15&gt;0,'Plain Roll Section'!K15,"")</f>
        <v/>
      </c>
      <c r="L14" s="945" t="str">
        <f>IF('Plain Roll Section'!L15&gt;0,'Plain Roll Section'!L15,"")</f>
        <v/>
      </c>
      <c r="M14" s="945" t="str">
        <f>IF('Plain Roll Section'!M15&gt;0,'Plain Roll Section'!M15,"")</f>
        <v/>
      </c>
      <c r="N14" s="945" t="str">
        <f>IF('Plain Roll Section'!N15&gt;0,'Plain Roll Section'!N15,"")</f>
        <v/>
      </c>
      <c r="O14" s="945" t="str">
        <f>IF('Plain Roll Section'!O15&gt;0,'Plain Roll Section'!O15,"")</f>
        <v/>
      </c>
      <c r="P14" s="945" t="str">
        <f>IF('Plain Roll Section'!P15&gt;0,'Plain Roll Section'!P15,"")</f>
        <v/>
      </c>
      <c r="Q14" s="945" t="str">
        <f>IF('Plain Roll Section'!Q15&gt;0,'Plain Roll Section'!Q15,"")</f>
        <v/>
      </c>
      <c r="R14" s="945" t="str">
        <f>IF('Plain Roll Section'!R15&gt;0,'Plain Roll Section'!R15,"")</f>
        <v/>
      </c>
      <c r="S14" s="945" t="str">
        <f>IF('Plain Roll Section'!S15&gt;0,'Plain Roll Section'!S15,"")</f>
        <v/>
      </c>
      <c r="T14" s="945" t="str">
        <f>IF('Plain Roll Section'!T15&gt;0,'Plain Roll Section'!T15,"")</f>
        <v/>
      </c>
      <c r="U14" s="945" t="str">
        <f>IF('Plain Roll Section'!U15&gt;0,'Plain Roll Section'!U15,"")</f>
        <v/>
      </c>
      <c r="V14" s="945" t="str">
        <f>IF('Plain Roll Section'!V15&gt;0,'Plain Roll Section'!V15,"")</f>
        <v/>
      </c>
      <c r="W14" s="945" t="str">
        <f>IF('Plain Roll Section'!W15&gt;0,'Plain Roll Section'!W15,"")</f>
        <v/>
      </c>
      <c r="X14" s="945" t="str">
        <f>IF('Plain Roll Section'!X15&gt;0,'Plain Roll Section'!X15,"")</f>
        <v/>
      </c>
      <c r="Y14" s="945" t="str">
        <f>IF('Plain Roll Section'!Y15&gt;0,'Plain Roll Section'!Y15,"")</f>
        <v/>
      </c>
      <c r="Z14" s="946" t="str">
        <f>IF('Plain Roll Section'!Z15&gt;0,'Plain Roll Section'!Z15,"")</f>
        <v/>
      </c>
      <c r="AA14" s="945" t="str">
        <f>IF('Plain Roll Section'!AA15&gt;0,'Plain Roll Section'!AA15,"")</f>
        <v/>
      </c>
      <c r="AB14" s="945" t="str">
        <f>IF('Plain Roll Section'!AB15&gt;0,'Plain Roll Section'!AB15,"")</f>
        <v/>
      </c>
      <c r="AC14" s="946" t="str">
        <f>IF('Plain Roll Section'!AC15&gt;0,'Plain Roll Section'!AC15,"")</f>
        <v/>
      </c>
      <c r="AD14" s="945" t="str">
        <f>IF('Plain Roll Section'!AD15&gt;0,'Plain Roll Section'!AD15,"")</f>
        <v/>
      </c>
      <c r="AE14" s="947" t="str">
        <f>IF('Plain Roll Section'!AE15&gt;0,'Plain Roll Section'!AE15,"")</f>
        <v/>
      </c>
      <c r="AF14" s="948" t="str">
        <f>IF('Plain Roll Section'!AF15&gt;0,'Plain Roll Section'!AF15,"")</f>
        <v/>
      </c>
      <c r="AG14" s="152"/>
    </row>
    <row r="15" spans="1:33" ht="15" customHeight="1" x14ac:dyDescent="0.25">
      <c r="A15" s="152"/>
      <c r="B15" s="163" t="str">
        <f>'Plain Roll Section'!B16</f>
        <v>Cheese Chicken Curry Bun</v>
      </c>
      <c r="C15" s="936">
        <f>'Plain Roll Section'!C16</f>
        <v>76</v>
      </c>
      <c r="D15" s="935" t="str">
        <f>IF('Plain Roll Section'!D16&gt;0,'Plain Roll Section'!D16,"")</f>
        <v/>
      </c>
      <c r="E15" s="945" t="str">
        <f>IF('Plain Roll Section'!E16&gt;0,'Plain Roll Section'!E16,"")</f>
        <v/>
      </c>
      <c r="F15" s="945" t="str">
        <f>IF('Plain Roll Section'!F16&gt;0,'Plain Roll Section'!F16,"")</f>
        <v/>
      </c>
      <c r="G15" s="945" t="str">
        <f>IF('Plain Roll Section'!G16&gt;0,'Plain Roll Section'!G16,"")</f>
        <v/>
      </c>
      <c r="H15" s="945" t="str">
        <f>IF('Plain Roll Section'!H16&gt;0,'Plain Roll Section'!H16,"")</f>
        <v/>
      </c>
      <c r="I15" s="946" t="str">
        <f>IF('Plain Roll Section'!I16&gt;0,'Plain Roll Section'!I16,"")</f>
        <v/>
      </c>
      <c r="J15" s="945" t="str">
        <f>IF('Plain Roll Section'!J16&gt;0,'Plain Roll Section'!J16,"")</f>
        <v/>
      </c>
      <c r="K15" s="945" t="str">
        <f>IF('Plain Roll Section'!K16&gt;0,'Plain Roll Section'!K16,"")</f>
        <v/>
      </c>
      <c r="L15" s="945" t="str">
        <f>IF('Plain Roll Section'!L16&gt;0,'Plain Roll Section'!L16,"")</f>
        <v/>
      </c>
      <c r="M15" s="945" t="str">
        <f>IF('Plain Roll Section'!M16&gt;0,'Plain Roll Section'!M16,"")</f>
        <v/>
      </c>
      <c r="N15" s="945">
        <f>IF('Plain Roll Section'!N16&gt;0,'Plain Roll Section'!N16,"")</f>
        <v>1140</v>
      </c>
      <c r="O15" s="945" t="str">
        <f>IF('Plain Roll Section'!O16&gt;0,'Plain Roll Section'!O16,"")</f>
        <v/>
      </c>
      <c r="P15" s="945" t="str">
        <f>IF('Plain Roll Section'!P16&gt;0,'Plain Roll Section'!P16,"")</f>
        <v/>
      </c>
      <c r="Q15" s="945" t="str">
        <f>IF('Plain Roll Section'!Q16&gt;0,'Plain Roll Section'!Q16,"")</f>
        <v/>
      </c>
      <c r="R15" s="945" t="str">
        <f>IF('Plain Roll Section'!R16&gt;0,'Plain Roll Section'!R16,"")</f>
        <v/>
      </c>
      <c r="S15" s="945" t="str">
        <f>IF('Plain Roll Section'!S16&gt;0,'Plain Roll Section'!S16,"")</f>
        <v/>
      </c>
      <c r="T15" s="945" t="str">
        <f>IF('Plain Roll Section'!T16&gt;0,'Plain Roll Section'!T16,"")</f>
        <v/>
      </c>
      <c r="U15" s="945">
        <f>IF('Plain Roll Section'!U16&gt;0,'Plain Roll Section'!U16,"")</f>
        <v>38</v>
      </c>
      <c r="V15" s="945" t="str">
        <f>IF('Plain Roll Section'!V16&gt;0,'Plain Roll Section'!V16,"")</f>
        <v/>
      </c>
      <c r="W15" s="945" t="str">
        <f>IF('Plain Roll Section'!W16&gt;0,'Plain Roll Section'!W16,"")</f>
        <v/>
      </c>
      <c r="X15" s="945" t="str">
        <f>IF('Plain Roll Section'!X16&gt;0,'Plain Roll Section'!X16,"")</f>
        <v/>
      </c>
      <c r="Y15" s="945" t="str">
        <f>IF('Plain Roll Section'!Y16&gt;0,'Plain Roll Section'!Y16,"")</f>
        <v/>
      </c>
      <c r="Z15" s="946" t="str">
        <f>IF('Plain Roll Section'!Z16&gt;0,'Plain Roll Section'!Z16,"")</f>
        <v/>
      </c>
      <c r="AA15" s="945" t="str">
        <f>IF('Plain Roll Section'!AA16&gt;0,'Plain Roll Section'!AA16,"")</f>
        <v/>
      </c>
      <c r="AB15" s="945" t="str">
        <f>IF('Plain Roll Section'!AB16&gt;0,'Plain Roll Section'!AB16,"")</f>
        <v/>
      </c>
      <c r="AC15" s="946" t="str">
        <f>IF('Plain Roll Section'!AC16&gt;0,'Plain Roll Section'!AC16,"")</f>
        <v/>
      </c>
      <c r="AD15" s="945" t="str">
        <f>IF('Plain Roll Section'!AD16&gt;0,'Plain Roll Section'!AD16,"")</f>
        <v/>
      </c>
      <c r="AE15" s="947" t="str">
        <f>IF('Plain Roll Section'!AE16&gt;0,'Plain Roll Section'!AE16,"")</f>
        <v/>
      </c>
      <c r="AF15" s="948" t="str">
        <f>IF('Plain Roll Section'!AF16&gt;0,'Plain Roll Section'!AF16,"")</f>
        <v/>
      </c>
      <c r="AG15" s="152"/>
    </row>
    <row r="16" spans="1:33" ht="15" customHeight="1" x14ac:dyDescent="0.25">
      <c r="A16" s="152"/>
      <c r="B16" s="163" t="str">
        <f>'Plain Roll Section'!B17</f>
        <v>Egg Sandwich</v>
      </c>
      <c r="C16" s="936">
        <f>'Plain Roll Section'!C17</f>
        <v>0</v>
      </c>
      <c r="D16" s="935" t="str">
        <f>IF('Plain Roll Section'!D17&gt;0,'Plain Roll Section'!D17,"")</f>
        <v/>
      </c>
      <c r="E16" s="945" t="str">
        <f>IF('Plain Roll Section'!E17&gt;0,'Plain Roll Section'!E17,"")</f>
        <v/>
      </c>
      <c r="F16" s="945" t="str">
        <f>IF('Plain Roll Section'!F17&gt;0,'Plain Roll Section'!F17,"")</f>
        <v/>
      </c>
      <c r="G16" s="945" t="str">
        <f>IF('Plain Roll Section'!G17&gt;0,'Plain Roll Section'!G17,"")</f>
        <v/>
      </c>
      <c r="H16" s="945" t="str">
        <f>IF('Plain Roll Section'!H17&gt;0,'Plain Roll Section'!H17,"")</f>
        <v/>
      </c>
      <c r="I16" s="946" t="str">
        <f>IF('Plain Roll Section'!I17&gt;0,'Plain Roll Section'!I17,"")</f>
        <v/>
      </c>
      <c r="J16" s="945" t="str">
        <f>IF('Plain Roll Section'!J17&gt;0,'Plain Roll Section'!J17,"")</f>
        <v/>
      </c>
      <c r="K16" s="945" t="str">
        <f>IF('Plain Roll Section'!K17&gt;0,'Plain Roll Section'!K17,"")</f>
        <v/>
      </c>
      <c r="L16" s="945" t="str">
        <f>IF('Plain Roll Section'!L17&gt;0,'Plain Roll Section'!L17,"")</f>
        <v/>
      </c>
      <c r="M16" s="945" t="str">
        <f>IF('Plain Roll Section'!M17&gt;0,'Plain Roll Section'!M17,"")</f>
        <v/>
      </c>
      <c r="N16" s="945" t="str">
        <f>IF('Plain Roll Section'!N17&gt;0,'Plain Roll Section'!N17,"")</f>
        <v/>
      </c>
      <c r="O16" s="945" t="str">
        <f>IF('Plain Roll Section'!O17&gt;0,'Plain Roll Section'!O17,"")</f>
        <v/>
      </c>
      <c r="P16" s="945" t="str">
        <f>IF('Plain Roll Section'!P17&gt;0,'Plain Roll Section'!P17,"")</f>
        <v/>
      </c>
      <c r="Q16" s="945" t="str">
        <f>IF('Plain Roll Section'!Q17&gt;0,'Plain Roll Section'!Q17,"")</f>
        <v/>
      </c>
      <c r="R16" s="945" t="str">
        <f>IF('Plain Roll Section'!R17&gt;0,'Plain Roll Section'!R17,"")</f>
        <v/>
      </c>
      <c r="S16" s="945" t="str">
        <f>IF('Plain Roll Section'!S17&gt;0,'Plain Roll Section'!S17,"")</f>
        <v/>
      </c>
      <c r="T16" s="945" t="str">
        <f>IF('Plain Roll Section'!T17&gt;0,'Plain Roll Section'!T17,"")</f>
        <v/>
      </c>
      <c r="U16" s="945" t="str">
        <f>IF('Plain Roll Section'!U17&gt;0,'Plain Roll Section'!U17,"")</f>
        <v/>
      </c>
      <c r="V16" s="945" t="str">
        <f>IF('Plain Roll Section'!V17&gt;0,'Plain Roll Section'!V17,"")</f>
        <v/>
      </c>
      <c r="W16" s="945" t="str">
        <f>IF('Plain Roll Section'!W17&gt;0,'Plain Roll Section'!W17,"")</f>
        <v/>
      </c>
      <c r="X16" s="945" t="str">
        <f>IF('Plain Roll Section'!X17&gt;0,'Plain Roll Section'!X17,"")</f>
        <v/>
      </c>
      <c r="Y16" s="945" t="str">
        <f>IF('Plain Roll Section'!Y17&gt;0,'Plain Roll Section'!Y17,"")</f>
        <v/>
      </c>
      <c r="Z16" s="946" t="str">
        <f>IF('Plain Roll Section'!Z17&gt;0,'Plain Roll Section'!Z17,"")</f>
        <v/>
      </c>
      <c r="AA16" s="945" t="str">
        <f>IF('Plain Roll Section'!AA17&gt;0,'Plain Roll Section'!AA17,"")</f>
        <v/>
      </c>
      <c r="AB16" s="945" t="str">
        <f>IF('Plain Roll Section'!AB17&gt;0,'Plain Roll Section'!AB17,"")</f>
        <v/>
      </c>
      <c r="AC16" s="946" t="str">
        <f>IF('Plain Roll Section'!AC17&gt;0,'Plain Roll Section'!AC17,"")</f>
        <v/>
      </c>
      <c r="AD16" s="945" t="str">
        <f>IF('Plain Roll Section'!AD17&gt;0,'Plain Roll Section'!AD17,"")</f>
        <v/>
      </c>
      <c r="AE16" s="947" t="str">
        <f>IF('Plain Roll Section'!AE17&gt;0,'Plain Roll Section'!AE17,"")</f>
        <v/>
      </c>
      <c r="AF16" s="948" t="str">
        <f>IF('Plain Roll Section'!AF17&gt;0,'Plain Roll Section'!AF17,"")</f>
        <v/>
      </c>
      <c r="AG16" s="152"/>
    </row>
    <row r="17" spans="1:33" ht="15" customHeight="1" x14ac:dyDescent="0.25">
      <c r="A17" s="152"/>
      <c r="B17" s="163" t="str">
        <f>'Plain Roll Section'!B18</f>
        <v>Fish Sandwich</v>
      </c>
      <c r="C17" s="936">
        <f>'Plain Roll Section'!C18</f>
        <v>24</v>
      </c>
      <c r="D17" s="935" t="str">
        <f>IF('Plain Roll Section'!D18&gt;0,'Plain Roll Section'!D18,"")</f>
        <v/>
      </c>
      <c r="E17" s="945" t="str">
        <f>IF('Plain Roll Section'!E18&gt;0,'Plain Roll Section'!E18,"")</f>
        <v/>
      </c>
      <c r="F17" s="945" t="str">
        <f>IF('Plain Roll Section'!F18&gt;0,'Plain Roll Section'!F18,"")</f>
        <v/>
      </c>
      <c r="G17" s="945">
        <f>IF('Plain Roll Section'!G18&gt;0,'Plain Roll Section'!G18,"")</f>
        <v>24</v>
      </c>
      <c r="H17" s="945" t="str">
        <f>IF('Plain Roll Section'!H18&gt;0,'Plain Roll Section'!H18,"")</f>
        <v/>
      </c>
      <c r="I17" s="946" t="str">
        <f>IF('Plain Roll Section'!I18&gt;0,'Plain Roll Section'!I18,"")</f>
        <v/>
      </c>
      <c r="J17" s="945" t="str">
        <f>IF('Plain Roll Section'!J18&gt;0,'Plain Roll Section'!J18,"")</f>
        <v/>
      </c>
      <c r="K17" s="945" t="str">
        <f>IF('Plain Roll Section'!K18&gt;0,'Plain Roll Section'!K18,"")</f>
        <v/>
      </c>
      <c r="L17" s="945" t="str">
        <f>IF('Plain Roll Section'!L18&gt;0,'Plain Roll Section'!L18,"")</f>
        <v/>
      </c>
      <c r="M17" s="945" t="str">
        <f>IF('Plain Roll Section'!M18&gt;0,'Plain Roll Section'!M18,"")</f>
        <v/>
      </c>
      <c r="N17" s="945" t="str">
        <f>IF('Plain Roll Section'!N18&gt;0,'Plain Roll Section'!N18,"")</f>
        <v/>
      </c>
      <c r="O17" s="945" t="str">
        <f>IF('Plain Roll Section'!O18&gt;0,'Plain Roll Section'!O18,"")</f>
        <v/>
      </c>
      <c r="P17" s="945">
        <f>IF('Plain Roll Section'!P18&gt;0,'Plain Roll Section'!P18,"")</f>
        <v>288</v>
      </c>
      <c r="Q17" s="945" t="str">
        <f>IF('Plain Roll Section'!Q18&gt;0,'Plain Roll Section'!Q18,"")</f>
        <v/>
      </c>
      <c r="R17" s="945" t="str">
        <f>IF('Plain Roll Section'!R18&gt;0,'Plain Roll Section'!R18,"")</f>
        <v/>
      </c>
      <c r="S17" s="945" t="str">
        <f>IF('Plain Roll Section'!S18&gt;0,'Plain Roll Section'!S18,"")</f>
        <v/>
      </c>
      <c r="T17" s="945" t="str">
        <f>IF('Plain Roll Section'!T18&gt;0,'Plain Roll Section'!T18,"")</f>
        <v/>
      </c>
      <c r="U17" s="945" t="str">
        <f>IF('Plain Roll Section'!U18&gt;0,'Plain Roll Section'!U18,"")</f>
        <v/>
      </c>
      <c r="V17" s="945" t="str">
        <f>IF('Plain Roll Section'!V18&gt;0,'Plain Roll Section'!V18,"")</f>
        <v/>
      </c>
      <c r="W17" s="945" t="str">
        <f>IF('Plain Roll Section'!W18&gt;0,'Plain Roll Section'!W18,"")</f>
        <v/>
      </c>
      <c r="X17" s="945" t="str">
        <f>IF('Plain Roll Section'!X18&gt;0,'Plain Roll Section'!X18,"")</f>
        <v/>
      </c>
      <c r="Y17" s="945" t="str">
        <f>IF('Plain Roll Section'!Y18&gt;0,'Plain Roll Section'!Y18,"")</f>
        <v/>
      </c>
      <c r="Z17" s="946" t="str">
        <f>IF('Plain Roll Section'!Z18&gt;0,'Plain Roll Section'!Z18,"")</f>
        <v/>
      </c>
      <c r="AA17" s="945" t="str">
        <f>IF('Plain Roll Section'!AA18&gt;0,'Plain Roll Section'!AA18,"")</f>
        <v/>
      </c>
      <c r="AB17" s="945" t="str">
        <f>IF('Plain Roll Section'!AB18&gt;0,'Plain Roll Section'!AB18,"")</f>
        <v/>
      </c>
      <c r="AC17" s="946" t="str">
        <f>IF('Plain Roll Section'!AC18&gt;0,'Plain Roll Section'!AC18,"")</f>
        <v/>
      </c>
      <c r="AD17" s="945">
        <f>IF('Plain Roll Section'!AD18&gt;0,'Plain Roll Section'!AD18,"")</f>
        <v>19.200000000000003</v>
      </c>
      <c r="AE17" s="947" t="str">
        <f>IF('Plain Roll Section'!AE18&gt;0,'Plain Roll Section'!AE18,"")</f>
        <v/>
      </c>
      <c r="AF17" s="948" t="str">
        <f>IF('Plain Roll Section'!AF18&gt;0,'Plain Roll Section'!AF18,"")</f>
        <v/>
      </c>
      <c r="AG17" s="152"/>
    </row>
    <row r="18" spans="1:33" ht="15" customHeight="1" x14ac:dyDescent="0.25">
      <c r="A18" s="152"/>
      <c r="B18" s="163" t="str">
        <f>'Plain Roll Section'!B19</f>
        <v>Club Sandwich</v>
      </c>
      <c r="C18" s="936">
        <f>'Plain Roll Section'!C19</f>
        <v>174</v>
      </c>
      <c r="D18" s="935" t="str">
        <f>IF('Plain Roll Section'!D19&gt;0,'Plain Roll Section'!D19,"")</f>
        <v/>
      </c>
      <c r="E18" s="945" t="str">
        <f>IF('Plain Roll Section'!E19&gt;0,'Plain Roll Section'!E19,"")</f>
        <v/>
      </c>
      <c r="F18" s="945" t="str">
        <f>IF('Plain Roll Section'!F19&gt;0,'Plain Roll Section'!F19,"")</f>
        <v/>
      </c>
      <c r="G18" s="945">
        <f>IF('Plain Roll Section'!G19&gt;0,'Plain Roll Section'!G19,"")</f>
        <v>435</v>
      </c>
      <c r="H18" s="945">
        <f>IF('Plain Roll Section'!H19&gt;0,'Plain Roll Section'!H19,"")</f>
        <v>87</v>
      </c>
      <c r="I18" s="946" t="str">
        <f>IF('Plain Roll Section'!I19&gt;0,'Plain Roll Section'!I19,"")</f>
        <v/>
      </c>
      <c r="J18" s="945" t="str">
        <f>IF('Plain Roll Section'!J19&gt;0,'Plain Roll Section'!J19,"")</f>
        <v/>
      </c>
      <c r="K18" s="945" t="str">
        <f>IF('Plain Roll Section'!K19&gt;0,'Plain Roll Section'!K19,"")</f>
        <v/>
      </c>
      <c r="L18" s="945" t="str">
        <f>IF('Plain Roll Section'!L19&gt;0,'Plain Roll Section'!L19,"")</f>
        <v/>
      </c>
      <c r="M18" s="945">
        <f>IF('Plain Roll Section'!M19&gt;0,'Plain Roll Section'!M19,"")</f>
        <v>87</v>
      </c>
      <c r="N18" s="945">
        <f>IF('Plain Roll Section'!N19&gt;0,'Plain Roll Section'!N19,"")</f>
        <v>2610</v>
      </c>
      <c r="O18" s="945">
        <f>IF('Plain Roll Section'!O19&gt;0,'Plain Roll Section'!O19,"")</f>
        <v>3480</v>
      </c>
      <c r="P18" s="945" t="str">
        <f>IF('Plain Roll Section'!P19&gt;0,'Plain Roll Section'!P19,"")</f>
        <v/>
      </c>
      <c r="Q18" s="945" t="str">
        <f>IF('Plain Roll Section'!Q19&gt;0,'Plain Roll Section'!Q19,"")</f>
        <v/>
      </c>
      <c r="R18" s="945" t="str">
        <f>IF('Plain Roll Section'!R19&gt;0,'Plain Roll Section'!R19,"")</f>
        <v/>
      </c>
      <c r="S18" s="945" t="str">
        <f>IF('Plain Roll Section'!S19&gt;0,'Plain Roll Section'!S19,"")</f>
        <v/>
      </c>
      <c r="T18" s="945" t="str">
        <f>IF('Plain Roll Section'!T19&gt;0,'Plain Roll Section'!T19,"")</f>
        <v/>
      </c>
      <c r="U18" s="945">
        <f>IF('Plain Roll Section'!U19&gt;0,'Plain Roll Section'!U19,"")</f>
        <v>87</v>
      </c>
      <c r="V18" s="945" t="str">
        <f>IF('Plain Roll Section'!V19&gt;0,'Plain Roll Section'!V19,"")</f>
        <v/>
      </c>
      <c r="W18" s="945" t="str">
        <f>IF('Plain Roll Section'!W19&gt;0,'Plain Roll Section'!W19,"")</f>
        <v/>
      </c>
      <c r="X18" s="945" t="str">
        <f>IF('Plain Roll Section'!X19&gt;0,'Plain Roll Section'!X19,"")</f>
        <v/>
      </c>
      <c r="Y18" s="945" t="str">
        <f>IF('Plain Roll Section'!Y19&gt;0,'Plain Roll Section'!Y19,"")</f>
        <v/>
      </c>
      <c r="Z18" s="946" t="str">
        <f>IF('Plain Roll Section'!Z19&gt;0,'Plain Roll Section'!Z19,"")</f>
        <v/>
      </c>
      <c r="AA18" s="945">
        <f>IF('Plain Roll Section'!AA19&gt;0,'Plain Roll Section'!AA19,"")</f>
        <v>3480</v>
      </c>
      <c r="AB18" s="945" t="str">
        <f>IF('Plain Roll Section'!AB19&gt;0,'Plain Roll Section'!AB19,"")</f>
        <v/>
      </c>
      <c r="AC18" s="946">
        <f>IF('Plain Roll Section'!AC19&gt;0,'Plain Roll Section'!AC19,"")</f>
        <v>3480</v>
      </c>
      <c r="AD18" s="945" t="str">
        <f>IF('Plain Roll Section'!AD19&gt;0,'Plain Roll Section'!AD19,"")</f>
        <v/>
      </c>
      <c r="AE18" s="947" t="str">
        <f>IF('Plain Roll Section'!AE19&gt;0,'Plain Roll Section'!AE19,"")</f>
        <v/>
      </c>
      <c r="AF18" s="948" t="str">
        <f>IF('Plain Roll Section'!AF19&gt;0,'Plain Roll Section'!AF19,"")</f>
        <v/>
      </c>
      <c r="AG18" s="152"/>
    </row>
    <row r="19" spans="1:33" ht="15" customHeight="1" x14ac:dyDescent="0.25">
      <c r="A19" s="152"/>
      <c r="B19" s="163" t="str">
        <f>'Plain Roll Section'!B20</f>
        <v>Vegetable Sandwich</v>
      </c>
      <c r="C19" s="936">
        <f>'Plain Roll Section'!C20</f>
        <v>0</v>
      </c>
      <c r="D19" s="935" t="str">
        <f>IF('Plain Roll Section'!D20&gt;0,'Plain Roll Section'!D20,"")</f>
        <v/>
      </c>
      <c r="E19" s="945" t="str">
        <f>IF('Plain Roll Section'!E20&gt;0,'Plain Roll Section'!E20,"")</f>
        <v/>
      </c>
      <c r="F19" s="945" t="str">
        <f>IF('Plain Roll Section'!F20&gt;0,'Plain Roll Section'!F20,"")</f>
        <v/>
      </c>
      <c r="G19" s="945" t="str">
        <f>IF('Plain Roll Section'!G20&gt;0,'Plain Roll Section'!G20,"")</f>
        <v/>
      </c>
      <c r="H19" s="945" t="str">
        <f>IF('Plain Roll Section'!H20&gt;0,'Plain Roll Section'!H20,"")</f>
        <v/>
      </c>
      <c r="I19" s="946" t="str">
        <f>IF('Plain Roll Section'!I20&gt;0,'Plain Roll Section'!I20,"")</f>
        <v/>
      </c>
      <c r="J19" s="945" t="str">
        <f>IF('Plain Roll Section'!J20&gt;0,'Plain Roll Section'!J20,"")</f>
        <v/>
      </c>
      <c r="K19" s="945" t="str">
        <f>IF('Plain Roll Section'!K20&gt;0,'Plain Roll Section'!K20,"")</f>
        <v/>
      </c>
      <c r="L19" s="945" t="str">
        <f>IF('Plain Roll Section'!L20&gt;0,'Plain Roll Section'!L20,"")</f>
        <v/>
      </c>
      <c r="M19" s="945" t="str">
        <f>IF('Plain Roll Section'!M20&gt;0,'Plain Roll Section'!M20,"")</f>
        <v/>
      </c>
      <c r="N19" s="945" t="str">
        <f>IF('Plain Roll Section'!N20&gt;0,'Plain Roll Section'!N20,"")</f>
        <v/>
      </c>
      <c r="O19" s="945" t="str">
        <f>IF('Plain Roll Section'!O20&gt;0,'Plain Roll Section'!O20,"")</f>
        <v/>
      </c>
      <c r="P19" s="945" t="str">
        <f>IF('Plain Roll Section'!P20&gt;0,'Plain Roll Section'!P20,"")</f>
        <v/>
      </c>
      <c r="Q19" s="945" t="str">
        <f>IF('Plain Roll Section'!Q20&gt;0,'Plain Roll Section'!Q20,"")</f>
        <v/>
      </c>
      <c r="R19" s="945" t="str">
        <f>IF('Plain Roll Section'!R20&gt;0,'Plain Roll Section'!R20,"")</f>
        <v/>
      </c>
      <c r="S19" s="945" t="str">
        <f>IF('Plain Roll Section'!S20&gt;0,'Plain Roll Section'!S20,"")</f>
        <v/>
      </c>
      <c r="T19" s="945" t="str">
        <f>IF('Plain Roll Section'!T20&gt;0,'Plain Roll Section'!T20,"")</f>
        <v/>
      </c>
      <c r="U19" s="945" t="str">
        <f>IF('Plain Roll Section'!U20&gt;0,'Plain Roll Section'!U20,"")</f>
        <v/>
      </c>
      <c r="V19" s="945" t="str">
        <f>IF('Plain Roll Section'!V20&gt;0,'Plain Roll Section'!V20,"")</f>
        <v/>
      </c>
      <c r="W19" s="945" t="str">
        <f>IF('Plain Roll Section'!W20&gt;0,'Plain Roll Section'!W20,"")</f>
        <v/>
      </c>
      <c r="X19" s="945" t="str">
        <f>IF('Plain Roll Section'!X20&gt;0,'Plain Roll Section'!X20,"")</f>
        <v/>
      </c>
      <c r="Y19" s="945" t="str">
        <f>IF('Plain Roll Section'!Y20&gt;0,'Plain Roll Section'!Y20,"")</f>
        <v/>
      </c>
      <c r="Z19" s="946" t="str">
        <f>IF('Plain Roll Section'!Z20&gt;0,'Plain Roll Section'!Z20,"")</f>
        <v/>
      </c>
      <c r="AA19" s="945" t="str">
        <f>IF('Plain Roll Section'!AA20&gt;0,'Plain Roll Section'!AA20,"")</f>
        <v/>
      </c>
      <c r="AB19" s="945" t="str">
        <f>IF('Plain Roll Section'!AB20&gt;0,'Plain Roll Section'!AB20,"")</f>
        <v/>
      </c>
      <c r="AC19" s="946" t="str">
        <f>IF('Plain Roll Section'!AC20&gt;0,'Plain Roll Section'!AC20,"")</f>
        <v/>
      </c>
      <c r="AD19" s="945" t="str">
        <f>IF('Plain Roll Section'!AD20&gt;0,'Plain Roll Section'!AD20,"")</f>
        <v/>
      </c>
      <c r="AE19" s="947" t="str">
        <f>IF('Plain Roll Section'!AE20&gt;0,'Plain Roll Section'!AE20,"")</f>
        <v/>
      </c>
      <c r="AF19" s="948" t="str">
        <f>IF('Plain Roll Section'!AF20&gt;0,'Plain Roll Section'!AF20,"")</f>
        <v/>
      </c>
      <c r="AG19" s="152"/>
    </row>
    <row r="20" spans="1:33" ht="15" customHeight="1" x14ac:dyDescent="0.25">
      <c r="A20" s="152"/>
      <c r="B20" s="163" t="str">
        <f>'Plain Roll Section'!B21</f>
        <v>Cheese Sandwich</v>
      </c>
      <c r="C20" s="936">
        <f>'Plain Roll Section'!C21</f>
        <v>100</v>
      </c>
      <c r="D20" s="935" t="str">
        <f>IF('Plain Roll Section'!D21&gt;0,'Plain Roll Section'!D21,"")</f>
        <v/>
      </c>
      <c r="E20" s="945" t="str">
        <f>IF('Plain Roll Section'!E21&gt;0,'Plain Roll Section'!E21,"")</f>
        <v/>
      </c>
      <c r="F20" s="945" t="str">
        <f>IF('Plain Roll Section'!F21&gt;0,'Plain Roll Section'!F21,"")</f>
        <v/>
      </c>
      <c r="G20" s="945">
        <f>IF('Plain Roll Section'!G21&gt;0,'Plain Roll Section'!G21,"")</f>
        <v>100</v>
      </c>
      <c r="H20" s="945" t="str">
        <f>IF('Plain Roll Section'!H21&gt;0,'Plain Roll Section'!H21,"")</f>
        <v/>
      </c>
      <c r="I20" s="946" t="str">
        <f>IF('Plain Roll Section'!I21&gt;0,'Plain Roll Section'!I21,"")</f>
        <v/>
      </c>
      <c r="J20" s="945" t="str">
        <f>IF('Plain Roll Section'!J21&gt;0,'Plain Roll Section'!J21,"")</f>
        <v/>
      </c>
      <c r="K20" s="945" t="str">
        <f>IF('Plain Roll Section'!K21&gt;0,'Plain Roll Section'!K21,"")</f>
        <v/>
      </c>
      <c r="L20" s="945" t="str">
        <f>IF('Plain Roll Section'!L21&gt;0,'Plain Roll Section'!L21,"")</f>
        <v/>
      </c>
      <c r="M20" s="945" t="str">
        <f>IF('Plain Roll Section'!M21&gt;0,'Plain Roll Section'!M21,"")</f>
        <v/>
      </c>
      <c r="N20" s="945" t="str">
        <f>IF('Plain Roll Section'!N21&gt;0,'Plain Roll Section'!N21,"")</f>
        <v/>
      </c>
      <c r="O20" s="945" t="str">
        <f>IF('Plain Roll Section'!O21&gt;0,'Plain Roll Section'!O21,"")</f>
        <v/>
      </c>
      <c r="P20" s="945" t="str">
        <f>IF('Plain Roll Section'!P21&gt;0,'Plain Roll Section'!P21,"")</f>
        <v/>
      </c>
      <c r="Q20" s="945" t="str">
        <f>IF('Plain Roll Section'!Q21&gt;0,'Plain Roll Section'!Q21,"")</f>
        <v/>
      </c>
      <c r="R20" s="945" t="str">
        <f>IF('Plain Roll Section'!R21&gt;0,'Plain Roll Section'!R21,"")</f>
        <v/>
      </c>
      <c r="S20" s="945" t="str">
        <f>IF('Plain Roll Section'!S21&gt;0,'Plain Roll Section'!S21,"")</f>
        <v/>
      </c>
      <c r="T20" s="945" t="str">
        <f>IF('Plain Roll Section'!T21&gt;0,'Plain Roll Section'!T21,"")</f>
        <v/>
      </c>
      <c r="U20" s="945">
        <f>IF('Plain Roll Section'!U21&gt;0,'Plain Roll Section'!U21,"")</f>
        <v>50</v>
      </c>
      <c r="V20" s="945" t="str">
        <f>IF('Plain Roll Section'!V21&gt;0,'Plain Roll Section'!V21,"")</f>
        <v/>
      </c>
      <c r="W20" s="945" t="str">
        <f>IF('Plain Roll Section'!W21&gt;0,'Plain Roll Section'!W21,"")</f>
        <v/>
      </c>
      <c r="X20" s="945" t="str">
        <f>IF('Plain Roll Section'!X21&gt;0,'Plain Roll Section'!X21,"")</f>
        <v/>
      </c>
      <c r="Y20" s="945" t="str">
        <f>IF('Plain Roll Section'!Y21&gt;0,'Plain Roll Section'!Y21,"")</f>
        <v/>
      </c>
      <c r="Z20" s="946" t="str">
        <f>IF('Plain Roll Section'!Z21&gt;0,'Plain Roll Section'!Z21,"")</f>
        <v/>
      </c>
      <c r="AA20" s="945" t="str">
        <f>IF('Plain Roll Section'!AA21&gt;0,'Plain Roll Section'!AA21,"")</f>
        <v/>
      </c>
      <c r="AB20" s="945" t="str">
        <f>IF('Plain Roll Section'!AB21&gt;0,'Plain Roll Section'!AB21,"")</f>
        <v/>
      </c>
      <c r="AC20" s="946" t="str">
        <f>IF('Plain Roll Section'!AC21&gt;0,'Plain Roll Section'!AC21,"")</f>
        <v/>
      </c>
      <c r="AD20" s="945" t="str">
        <f>IF('Plain Roll Section'!AD21&gt;0,'Plain Roll Section'!AD21,"")</f>
        <v/>
      </c>
      <c r="AE20" s="947" t="str">
        <f>IF('Plain Roll Section'!AE21&gt;0,'Plain Roll Section'!AE21,"")</f>
        <v/>
      </c>
      <c r="AF20" s="948" t="str">
        <f>IF('Plain Roll Section'!AF21&gt;0,'Plain Roll Section'!AF21,"")</f>
        <v/>
      </c>
      <c r="AG20" s="152"/>
    </row>
    <row r="21" spans="1:33" ht="15" customHeight="1" x14ac:dyDescent="0.25">
      <c r="A21" s="152"/>
      <c r="B21" s="163" t="str">
        <f>'Plain Roll Section'!B22</f>
        <v>Ham &amp; Cheese Sandwich</v>
      </c>
      <c r="C21" s="936">
        <f>'Plain Roll Section'!C22</f>
        <v>52</v>
      </c>
      <c r="D21" s="935" t="str">
        <f>IF('Plain Roll Section'!D22&gt;0,'Plain Roll Section'!D22,"")</f>
        <v/>
      </c>
      <c r="E21" s="945" t="str">
        <f>IF('Plain Roll Section'!E22&gt;0,'Plain Roll Section'!E22,"")</f>
        <v/>
      </c>
      <c r="F21" s="945" t="str">
        <f>IF('Plain Roll Section'!F22&gt;0,'Plain Roll Section'!F22,"")</f>
        <v/>
      </c>
      <c r="G21" s="945">
        <f>IF('Plain Roll Section'!G22&gt;0,'Plain Roll Section'!G22,"")</f>
        <v>78</v>
      </c>
      <c r="H21" s="945" t="str">
        <f>IF('Plain Roll Section'!H22&gt;0,'Plain Roll Section'!H22,"")</f>
        <v/>
      </c>
      <c r="I21" s="946" t="str">
        <f>IF('Plain Roll Section'!I22&gt;0,'Plain Roll Section'!I22,"")</f>
        <v/>
      </c>
      <c r="J21" s="945" t="str">
        <f>IF('Plain Roll Section'!J22&gt;0,'Plain Roll Section'!J22,"")</f>
        <v/>
      </c>
      <c r="K21" s="945" t="str">
        <f>IF('Plain Roll Section'!K22&gt;0,'Plain Roll Section'!K22,"")</f>
        <v/>
      </c>
      <c r="L21" s="945">
        <f>IF('Plain Roll Section'!L22&gt;0,'Plain Roll Section'!L22,"")</f>
        <v>26</v>
      </c>
      <c r="M21" s="945" t="str">
        <f>IF('Plain Roll Section'!M22&gt;0,'Plain Roll Section'!M22,"")</f>
        <v/>
      </c>
      <c r="N21" s="945" t="str">
        <f>IF('Plain Roll Section'!N22&gt;0,'Plain Roll Section'!N22,"")</f>
        <v/>
      </c>
      <c r="O21" s="945" t="str">
        <f>IF('Plain Roll Section'!O22&gt;0,'Plain Roll Section'!O22,"")</f>
        <v/>
      </c>
      <c r="P21" s="945" t="str">
        <f>IF('Plain Roll Section'!P22&gt;0,'Plain Roll Section'!P22,"")</f>
        <v/>
      </c>
      <c r="Q21" s="945" t="str">
        <f>IF('Plain Roll Section'!Q22&gt;0,'Plain Roll Section'!Q22,"")</f>
        <v/>
      </c>
      <c r="R21" s="945" t="str">
        <f>IF('Plain Roll Section'!R22&gt;0,'Plain Roll Section'!R22,"")</f>
        <v/>
      </c>
      <c r="S21" s="945" t="str">
        <f>IF('Plain Roll Section'!S22&gt;0,'Plain Roll Section'!S22,"")</f>
        <v/>
      </c>
      <c r="T21" s="945" t="str">
        <f>IF('Plain Roll Section'!T22&gt;0,'Plain Roll Section'!T22,"")</f>
        <v/>
      </c>
      <c r="U21" s="945">
        <f>IF('Plain Roll Section'!U22&gt;0,'Plain Roll Section'!U22,"")</f>
        <v>26</v>
      </c>
      <c r="V21" s="945" t="str">
        <f>IF('Plain Roll Section'!V22&gt;0,'Plain Roll Section'!V22,"")</f>
        <v/>
      </c>
      <c r="W21" s="945" t="str">
        <f>IF('Plain Roll Section'!W22&gt;0,'Plain Roll Section'!W22,"")</f>
        <v/>
      </c>
      <c r="X21" s="945" t="str">
        <f>IF('Plain Roll Section'!X22&gt;0,'Plain Roll Section'!X22,"")</f>
        <v/>
      </c>
      <c r="Y21" s="945" t="str">
        <f>IF('Plain Roll Section'!Y22&gt;0,'Plain Roll Section'!Y22,"")</f>
        <v/>
      </c>
      <c r="Z21" s="946" t="str">
        <f>IF('Plain Roll Section'!Z22&gt;0,'Plain Roll Section'!Z22,"")</f>
        <v/>
      </c>
      <c r="AA21" s="945" t="str">
        <f>IF('Plain Roll Section'!AA22&gt;0,'Plain Roll Section'!AA22,"")</f>
        <v/>
      </c>
      <c r="AB21" s="945" t="str">
        <f>IF('Plain Roll Section'!AB22&gt;0,'Plain Roll Section'!AB22,"")</f>
        <v/>
      </c>
      <c r="AC21" s="946" t="str">
        <f>IF('Plain Roll Section'!AC22&gt;0,'Plain Roll Section'!AC22,"")</f>
        <v/>
      </c>
      <c r="AD21" s="945" t="str">
        <f>IF('Plain Roll Section'!AD22&gt;0,'Plain Roll Section'!AD22,"")</f>
        <v/>
      </c>
      <c r="AE21" s="947" t="str">
        <f>IF('Plain Roll Section'!AE22&gt;0,'Plain Roll Section'!AE22,"")</f>
        <v/>
      </c>
      <c r="AF21" s="948" t="str">
        <f>IF('Plain Roll Section'!AF22&gt;0,'Plain Roll Section'!AF22,"")</f>
        <v/>
      </c>
      <c r="AG21" s="152"/>
    </row>
    <row r="22" spans="1:33" ht="15" customHeight="1" x14ac:dyDescent="0.25">
      <c r="A22" s="152"/>
      <c r="B22" s="163" t="str">
        <f>'Plain Roll Section'!B23</f>
        <v>Tomato &amp; Cheese Sandwich</v>
      </c>
      <c r="C22" s="936">
        <f>'Plain Roll Section'!C23</f>
        <v>170</v>
      </c>
      <c r="D22" s="935" t="str">
        <f>IF('Plain Roll Section'!D23&gt;0,'Plain Roll Section'!D23,"")</f>
        <v/>
      </c>
      <c r="E22" s="945" t="str">
        <f>IF('Plain Roll Section'!E23&gt;0,'Plain Roll Section'!E23,"")</f>
        <v/>
      </c>
      <c r="F22" s="945" t="str">
        <f>IF('Plain Roll Section'!F23&gt;0,'Plain Roll Section'!F23,"")</f>
        <v/>
      </c>
      <c r="G22" s="945">
        <f>IF('Plain Roll Section'!G23&gt;0,'Plain Roll Section'!G23,"")</f>
        <v>255</v>
      </c>
      <c r="H22" s="945" t="str">
        <f>IF('Plain Roll Section'!H23&gt;0,'Plain Roll Section'!H23,"")</f>
        <v/>
      </c>
      <c r="I22" s="946" t="str">
        <f>IF('Plain Roll Section'!I23&gt;0,'Plain Roll Section'!I23,"")</f>
        <v/>
      </c>
      <c r="J22" s="945" t="str">
        <f>IF('Plain Roll Section'!J23&gt;0,'Plain Roll Section'!J23,"")</f>
        <v/>
      </c>
      <c r="K22" s="945" t="str">
        <f>IF('Plain Roll Section'!K23&gt;0,'Plain Roll Section'!K23,"")</f>
        <v/>
      </c>
      <c r="L22" s="945" t="str">
        <f>IF('Plain Roll Section'!L23&gt;0,'Plain Roll Section'!L23,"")</f>
        <v/>
      </c>
      <c r="M22" s="945" t="str">
        <f>IF('Plain Roll Section'!M23&gt;0,'Plain Roll Section'!M23,"")</f>
        <v/>
      </c>
      <c r="N22" s="945" t="str">
        <f>IF('Plain Roll Section'!N23&gt;0,'Plain Roll Section'!N23,"")</f>
        <v/>
      </c>
      <c r="O22" s="945" t="str">
        <f>IF('Plain Roll Section'!O23&gt;0,'Plain Roll Section'!O23,"")</f>
        <v/>
      </c>
      <c r="P22" s="945" t="str">
        <f>IF('Plain Roll Section'!P23&gt;0,'Plain Roll Section'!P23,"")</f>
        <v/>
      </c>
      <c r="Q22" s="945" t="str">
        <f>IF('Plain Roll Section'!Q23&gt;0,'Plain Roll Section'!Q23,"")</f>
        <v/>
      </c>
      <c r="R22" s="945" t="str">
        <f>IF('Plain Roll Section'!R23&gt;0,'Plain Roll Section'!R23,"")</f>
        <v/>
      </c>
      <c r="S22" s="945" t="str">
        <f>IF('Plain Roll Section'!S23&gt;0,'Plain Roll Section'!S23,"")</f>
        <v/>
      </c>
      <c r="T22" s="945" t="str">
        <f>IF('Plain Roll Section'!T23&gt;0,'Plain Roll Section'!T23,"")</f>
        <v/>
      </c>
      <c r="U22" s="945">
        <f>IF('Plain Roll Section'!U23&gt;0,'Plain Roll Section'!U23,"")</f>
        <v>85</v>
      </c>
      <c r="V22" s="945" t="str">
        <f>IF('Plain Roll Section'!V23&gt;0,'Plain Roll Section'!V23,"")</f>
        <v/>
      </c>
      <c r="W22" s="945" t="str">
        <f>IF('Plain Roll Section'!W23&gt;0,'Plain Roll Section'!W23,"")</f>
        <v/>
      </c>
      <c r="X22" s="945" t="str">
        <f>IF('Plain Roll Section'!X23&gt;0,'Plain Roll Section'!X23,"")</f>
        <v/>
      </c>
      <c r="Y22" s="945" t="str">
        <f>IF('Plain Roll Section'!Y23&gt;0,'Plain Roll Section'!Y23,"")</f>
        <v/>
      </c>
      <c r="Z22" s="946" t="str">
        <f>IF('Plain Roll Section'!Z23&gt;0,'Plain Roll Section'!Z23,"")</f>
        <v/>
      </c>
      <c r="AA22" s="945">
        <f>IF('Plain Roll Section'!AA23&gt;0,'Plain Roll Section'!AA23,"")</f>
        <v>1700</v>
      </c>
      <c r="AB22" s="945" t="str">
        <f>IF('Plain Roll Section'!AB23&gt;0,'Plain Roll Section'!AB23,"")</f>
        <v/>
      </c>
      <c r="AC22" s="946" t="str">
        <f>IF('Plain Roll Section'!AC23&gt;0,'Plain Roll Section'!AC23,"")</f>
        <v/>
      </c>
      <c r="AD22" s="945" t="str">
        <f>IF('Plain Roll Section'!AD23&gt;0,'Plain Roll Section'!AD23,"")</f>
        <v/>
      </c>
      <c r="AE22" s="947" t="str">
        <f>IF('Plain Roll Section'!AE23&gt;0,'Plain Roll Section'!AE23,"")</f>
        <v/>
      </c>
      <c r="AF22" s="948" t="str">
        <f>IF('Plain Roll Section'!AF23&gt;0,'Plain Roll Section'!AF23,"")</f>
        <v/>
      </c>
      <c r="AG22" s="152"/>
    </row>
    <row r="23" spans="1:33" ht="15" customHeight="1" x14ac:dyDescent="0.25">
      <c r="A23" s="152"/>
      <c r="B23" s="163" t="str">
        <f>'Plain Roll Section'!B24</f>
        <v>Chicken Sandwich</v>
      </c>
      <c r="C23" s="936">
        <f>'Plain Roll Section'!C24</f>
        <v>0</v>
      </c>
      <c r="D23" s="935" t="str">
        <f>IF('Plain Roll Section'!D24&gt;0,'Plain Roll Section'!D24,"")</f>
        <v/>
      </c>
      <c r="E23" s="945" t="str">
        <f>IF('Plain Roll Section'!E24&gt;0,'Plain Roll Section'!E24,"")</f>
        <v/>
      </c>
      <c r="F23" s="945" t="str">
        <f>IF('Plain Roll Section'!F24&gt;0,'Plain Roll Section'!F24,"")</f>
        <v/>
      </c>
      <c r="G23" s="945" t="str">
        <f>IF('Plain Roll Section'!G24&gt;0,'Plain Roll Section'!G24,"")</f>
        <v/>
      </c>
      <c r="H23" s="945" t="str">
        <f>IF('Plain Roll Section'!H24&gt;0,'Plain Roll Section'!H24,"")</f>
        <v/>
      </c>
      <c r="I23" s="946" t="str">
        <f>IF('Plain Roll Section'!I24&gt;0,'Plain Roll Section'!I24,"")</f>
        <v/>
      </c>
      <c r="J23" s="945" t="str">
        <f>IF('Plain Roll Section'!J24&gt;0,'Plain Roll Section'!J24,"")</f>
        <v/>
      </c>
      <c r="K23" s="945" t="str">
        <f>IF('Plain Roll Section'!K24&gt;0,'Plain Roll Section'!K24,"")</f>
        <v/>
      </c>
      <c r="L23" s="945" t="str">
        <f>IF('Plain Roll Section'!L24&gt;0,'Plain Roll Section'!L24,"")</f>
        <v/>
      </c>
      <c r="M23" s="945" t="str">
        <f>IF('Plain Roll Section'!M24&gt;0,'Plain Roll Section'!M24,"")</f>
        <v/>
      </c>
      <c r="N23" s="945" t="str">
        <f>IF('Plain Roll Section'!N24&gt;0,'Plain Roll Section'!N24,"")</f>
        <v/>
      </c>
      <c r="O23" s="945" t="str">
        <f>IF('Plain Roll Section'!O24&gt;0,'Plain Roll Section'!O24,"")</f>
        <v/>
      </c>
      <c r="P23" s="945" t="str">
        <f>IF('Plain Roll Section'!P24&gt;0,'Plain Roll Section'!P24,"")</f>
        <v/>
      </c>
      <c r="Q23" s="945" t="str">
        <f>IF('Plain Roll Section'!Q24&gt;0,'Plain Roll Section'!Q24,"")</f>
        <v/>
      </c>
      <c r="R23" s="945" t="str">
        <f>IF('Plain Roll Section'!R24&gt;0,'Plain Roll Section'!R24,"")</f>
        <v/>
      </c>
      <c r="S23" s="945" t="str">
        <f>IF('Plain Roll Section'!S24&gt;0,'Plain Roll Section'!S24,"")</f>
        <v/>
      </c>
      <c r="T23" s="945" t="str">
        <f>IF('Plain Roll Section'!T24&gt;0,'Plain Roll Section'!T24,"")</f>
        <v/>
      </c>
      <c r="U23" s="945" t="str">
        <f>IF('Plain Roll Section'!U24&gt;0,'Plain Roll Section'!U24,"")</f>
        <v/>
      </c>
      <c r="V23" s="945" t="str">
        <f>IF('Plain Roll Section'!V24&gt;0,'Plain Roll Section'!V24,"")</f>
        <v/>
      </c>
      <c r="W23" s="945" t="str">
        <f>IF('Plain Roll Section'!W24&gt;0,'Plain Roll Section'!W24,"")</f>
        <v/>
      </c>
      <c r="X23" s="945" t="str">
        <f>IF('Plain Roll Section'!X24&gt;0,'Plain Roll Section'!X24,"")</f>
        <v/>
      </c>
      <c r="Y23" s="945" t="str">
        <f>IF('Plain Roll Section'!Y24&gt;0,'Plain Roll Section'!Y24,"")</f>
        <v/>
      </c>
      <c r="Z23" s="946" t="str">
        <f>IF('Plain Roll Section'!Z24&gt;0,'Plain Roll Section'!Z24,"")</f>
        <v/>
      </c>
      <c r="AA23" s="945" t="str">
        <f>IF('Plain Roll Section'!AA24&gt;0,'Plain Roll Section'!AA24,"")</f>
        <v/>
      </c>
      <c r="AB23" s="945" t="str">
        <f>IF('Plain Roll Section'!AB24&gt;0,'Plain Roll Section'!AB24,"")</f>
        <v/>
      </c>
      <c r="AC23" s="946" t="str">
        <f>IF('Plain Roll Section'!AC24&gt;0,'Plain Roll Section'!AC24,"")</f>
        <v/>
      </c>
      <c r="AD23" s="945" t="str">
        <f>IF('Plain Roll Section'!AD24&gt;0,'Plain Roll Section'!AD24,"")</f>
        <v/>
      </c>
      <c r="AE23" s="947" t="str">
        <f>IF('Plain Roll Section'!AE24&gt;0,'Plain Roll Section'!AE24,"")</f>
        <v/>
      </c>
      <c r="AF23" s="948" t="str">
        <f>IF('Plain Roll Section'!AF24&gt;0,'Plain Roll Section'!AF24,"")</f>
        <v/>
      </c>
      <c r="AG23" s="152"/>
    </row>
    <row r="24" spans="1:33" ht="15" customHeight="1" x14ac:dyDescent="0.25">
      <c r="A24" s="152"/>
      <c r="B24" s="163" t="str">
        <f>'Plain Roll Section'!B25</f>
        <v>Bread Toast</v>
      </c>
      <c r="C24" s="936">
        <f>'Plain Roll Section'!C25</f>
        <v>0</v>
      </c>
      <c r="D24" s="935" t="str">
        <f>IF('Plain Roll Section'!D25&gt;0,'Plain Roll Section'!D25,"")</f>
        <v/>
      </c>
      <c r="E24" s="945" t="str">
        <f>IF('Plain Roll Section'!E25&gt;0,'Plain Roll Section'!E25,"")</f>
        <v/>
      </c>
      <c r="F24" s="945" t="str">
        <f>IF('Plain Roll Section'!F25&gt;0,'Plain Roll Section'!F25,"")</f>
        <v/>
      </c>
      <c r="G24" s="945" t="str">
        <f>IF('Plain Roll Section'!G25&gt;0,'Plain Roll Section'!G25,"")</f>
        <v/>
      </c>
      <c r="H24" s="945" t="str">
        <f>IF('Plain Roll Section'!H25&gt;0,'Plain Roll Section'!H25,"")</f>
        <v/>
      </c>
      <c r="I24" s="946" t="str">
        <f>IF('Plain Roll Section'!I25&gt;0,'Plain Roll Section'!I25,"")</f>
        <v/>
      </c>
      <c r="J24" s="945" t="str">
        <f>IF('Plain Roll Section'!J25&gt;0,'Plain Roll Section'!J25,"")</f>
        <v/>
      </c>
      <c r="K24" s="945" t="str">
        <f>IF('Plain Roll Section'!K25&gt;0,'Plain Roll Section'!K25,"")</f>
        <v/>
      </c>
      <c r="L24" s="945" t="str">
        <f>IF('Plain Roll Section'!L25&gt;0,'Plain Roll Section'!L25,"")</f>
        <v/>
      </c>
      <c r="M24" s="945" t="str">
        <f>IF('Plain Roll Section'!M25&gt;0,'Plain Roll Section'!M25,"")</f>
        <v/>
      </c>
      <c r="N24" s="945" t="str">
        <f>IF('Plain Roll Section'!N25&gt;0,'Plain Roll Section'!N25,"")</f>
        <v/>
      </c>
      <c r="O24" s="945" t="str">
        <f>IF('Plain Roll Section'!O25&gt;0,'Plain Roll Section'!O25,"")</f>
        <v/>
      </c>
      <c r="P24" s="945" t="str">
        <f>IF('Plain Roll Section'!P25&gt;0,'Plain Roll Section'!P25,"")</f>
        <v/>
      </c>
      <c r="Q24" s="945" t="str">
        <f>IF('Plain Roll Section'!Q25&gt;0,'Plain Roll Section'!Q25,"")</f>
        <v/>
      </c>
      <c r="R24" s="945" t="str">
        <f>IF('Plain Roll Section'!R25&gt;0,'Plain Roll Section'!R25,"")</f>
        <v/>
      </c>
      <c r="S24" s="945" t="str">
        <f>IF('Plain Roll Section'!S25&gt;0,'Plain Roll Section'!S25,"")</f>
        <v/>
      </c>
      <c r="T24" s="945" t="str">
        <f>IF('Plain Roll Section'!T25&gt;0,'Plain Roll Section'!T25,"")</f>
        <v/>
      </c>
      <c r="U24" s="945" t="str">
        <f>IF('Plain Roll Section'!U25&gt;0,'Plain Roll Section'!U25,"")</f>
        <v/>
      </c>
      <c r="V24" s="945" t="str">
        <f>IF('Plain Roll Section'!V25&gt;0,'Plain Roll Section'!V25,"")</f>
        <v/>
      </c>
      <c r="W24" s="945" t="str">
        <f>IF('Plain Roll Section'!W25&gt;0,'Plain Roll Section'!W25,"")</f>
        <v/>
      </c>
      <c r="X24" s="945" t="str">
        <f>IF('Plain Roll Section'!X25&gt;0,'Plain Roll Section'!X25,"")</f>
        <v/>
      </c>
      <c r="Y24" s="945" t="str">
        <f>IF('Plain Roll Section'!Y25&gt;0,'Plain Roll Section'!Y25,"")</f>
        <v/>
      </c>
      <c r="Z24" s="946" t="str">
        <f>IF('Plain Roll Section'!Z25&gt;0,'Plain Roll Section'!Z25,"")</f>
        <v/>
      </c>
      <c r="AA24" s="945" t="str">
        <f>IF('Plain Roll Section'!AA25&gt;0,'Plain Roll Section'!AA25,"")</f>
        <v/>
      </c>
      <c r="AB24" s="945" t="str">
        <f>IF('Plain Roll Section'!AB25&gt;0,'Plain Roll Section'!AB25,"")</f>
        <v/>
      </c>
      <c r="AC24" s="946" t="str">
        <f>IF('Plain Roll Section'!AC25&gt;0,'Plain Roll Section'!AC25,"")</f>
        <v/>
      </c>
      <c r="AD24" s="945" t="str">
        <f>IF('Plain Roll Section'!AD25&gt;0,'Plain Roll Section'!AD25,"")</f>
        <v/>
      </c>
      <c r="AE24" s="947" t="str">
        <f>IF('Plain Roll Section'!AE25&gt;0,'Plain Roll Section'!AE25,"")</f>
        <v/>
      </c>
      <c r="AF24" s="948" t="str">
        <f>IF('Plain Roll Section'!AF25&gt;0,'Plain Roll Section'!AF25,"")</f>
        <v/>
      </c>
      <c r="AG24" s="152"/>
    </row>
    <row r="25" spans="1:33" ht="15" customHeight="1" x14ac:dyDescent="0.25">
      <c r="A25" s="152"/>
      <c r="B25" s="163">
        <f>'Plain Roll Section'!B26</f>
        <v>0</v>
      </c>
      <c r="C25" s="936">
        <f>'Plain Roll Section'!C26</f>
        <v>0</v>
      </c>
      <c r="D25" s="935" t="str">
        <f>IF('Plain Roll Section'!D26&gt;0,'Plain Roll Section'!D26,"")</f>
        <v/>
      </c>
      <c r="E25" s="945" t="str">
        <f>IF('Plain Roll Section'!E26&gt;0,'Plain Roll Section'!E26,"")</f>
        <v/>
      </c>
      <c r="F25" s="945" t="str">
        <f>IF('Plain Roll Section'!F26&gt;0,'Plain Roll Section'!F26,"")</f>
        <v/>
      </c>
      <c r="G25" s="945" t="str">
        <f>IF('Plain Roll Section'!G26&gt;0,'Plain Roll Section'!G26,"")</f>
        <v/>
      </c>
      <c r="H25" s="945" t="str">
        <f>IF('Plain Roll Section'!H26&gt;0,'Plain Roll Section'!H26,"")</f>
        <v/>
      </c>
      <c r="I25" s="946" t="str">
        <f>IF('Plain Roll Section'!I26&gt;0,'Plain Roll Section'!I26,"")</f>
        <v/>
      </c>
      <c r="J25" s="945" t="str">
        <f>IF('Plain Roll Section'!J26&gt;0,'Plain Roll Section'!J26,"")</f>
        <v/>
      </c>
      <c r="K25" s="945" t="str">
        <f>IF('Plain Roll Section'!K26&gt;0,'Plain Roll Section'!K26,"")</f>
        <v/>
      </c>
      <c r="L25" s="945" t="str">
        <f>IF('Plain Roll Section'!L26&gt;0,'Plain Roll Section'!L26,"")</f>
        <v/>
      </c>
      <c r="M25" s="945" t="str">
        <f>IF('Plain Roll Section'!M26&gt;0,'Plain Roll Section'!M26,"")</f>
        <v/>
      </c>
      <c r="N25" s="945" t="str">
        <f>IF('Plain Roll Section'!N26&gt;0,'Plain Roll Section'!N26,"")</f>
        <v/>
      </c>
      <c r="O25" s="945" t="str">
        <f>IF('Plain Roll Section'!O26&gt;0,'Plain Roll Section'!O26,"")</f>
        <v/>
      </c>
      <c r="P25" s="945" t="str">
        <f>IF('Plain Roll Section'!P26&gt;0,'Plain Roll Section'!P26,"")</f>
        <v/>
      </c>
      <c r="Q25" s="945" t="str">
        <f>IF('Plain Roll Section'!Q26&gt;0,'Plain Roll Section'!Q26,"")</f>
        <v/>
      </c>
      <c r="R25" s="945" t="str">
        <f>IF('Plain Roll Section'!R26&gt;0,'Plain Roll Section'!R26,"")</f>
        <v/>
      </c>
      <c r="S25" s="945" t="str">
        <f>IF('Plain Roll Section'!S26&gt;0,'Plain Roll Section'!S26,"")</f>
        <v/>
      </c>
      <c r="T25" s="945" t="str">
        <f>IF('Plain Roll Section'!T26&gt;0,'Plain Roll Section'!T26,"")</f>
        <v/>
      </c>
      <c r="U25" s="945" t="str">
        <f>IF('Plain Roll Section'!U26&gt;0,'Plain Roll Section'!U26,"")</f>
        <v/>
      </c>
      <c r="V25" s="945" t="str">
        <f>IF('Plain Roll Section'!V26&gt;0,'Plain Roll Section'!V26,"")</f>
        <v/>
      </c>
      <c r="W25" s="945" t="str">
        <f>IF('Plain Roll Section'!W26&gt;0,'Plain Roll Section'!W26,"")</f>
        <v/>
      </c>
      <c r="X25" s="945" t="str">
        <f>IF('Plain Roll Section'!X26&gt;0,'Plain Roll Section'!X26,"")</f>
        <v/>
      </c>
      <c r="Y25" s="945" t="str">
        <f>IF('Plain Roll Section'!Y26&gt;0,'Plain Roll Section'!Y26,"")</f>
        <v/>
      </c>
      <c r="Z25" s="946" t="str">
        <f>IF('Plain Roll Section'!Z26&gt;0,'Plain Roll Section'!Z26,"")</f>
        <v/>
      </c>
      <c r="AA25" s="945" t="str">
        <f>IF('Plain Roll Section'!AA26&gt;0,'Plain Roll Section'!AA26,"")</f>
        <v/>
      </c>
      <c r="AB25" s="945" t="str">
        <f>IF('Plain Roll Section'!AB26&gt;0,'Plain Roll Section'!AB26,"")</f>
        <v/>
      </c>
      <c r="AC25" s="946" t="str">
        <f>IF('Plain Roll Section'!AC26&gt;0,'Plain Roll Section'!AC26,"")</f>
        <v/>
      </c>
      <c r="AD25" s="945" t="str">
        <f>IF('Plain Roll Section'!AD26&gt;0,'Plain Roll Section'!AD26,"")</f>
        <v/>
      </c>
      <c r="AE25" s="947" t="str">
        <f>IF('Plain Roll Section'!AE26&gt;0,'Plain Roll Section'!AE26,"")</f>
        <v/>
      </c>
      <c r="AF25" s="948" t="str">
        <f>IF('Plain Roll Section'!AF26&gt;0,'Plain Roll Section'!AF26,"")</f>
        <v/>
      </c>
      <c r="AG25" s="152"/>
    </row>
    <row r="26" spans="1:33" ht="15" customHeight="1" x14ac:dyDescent="0.25">
      <c r="A26" s="152"/>
      <c r="B26" s="163">
        <f>'Plain Roll Section'!B27</f>
        <v>0</v>
      </c>
      <c r="C26" s="936">
        <f>'Plain Roll Section'!C27</f>
        <v>0</v>
      </c>
      <c r="D26" s="935" t="str">
        <f>IF('Plain Roll Section'!D27&gt;0,'Plain Roll Section'!D27,"")</f>
        <v/>
      </c>
      <c r="E26" s="945" t="str">
        <f>IF('Plain Roll Section'!E27&gt;0,'Plain Roll Section'!E27,"")</f>
        <v/>
      </c>
      <c r="F26" s="945" t="str">
        <f>IF('Plain Roll Section'!F27&gt;0,'Plain Roll Section'!F27,"")</f>
        <v/>
      </c>
      <c r="G26" s="945" t="str">
        <f>IF('Plain Roll Section'!G27&gt;0,'Plain Roll Section'!G27,"")</f>
        <v/>
      </c>
      <c r="H26" s="945" t="str">
        <f>IF('Plain Roll Section'!H27&gt;0,'Plain Roll Section'!H27,"")</f>
        <v/>
      </c>
      <c r="I26" s="946" t="str">
        <f>IF('Plain Roll Section'!I27&gt;0,'Plain Roll Section'!I27,"")</f>
        <v/>
      </c>
      <c r="J26" s="945" t="str">
        <f>IF('Plain Roll Section'!J27&gt;0,'Plain Roll Section'!J27,"")</f>
        <v/>
      </c>
      <c r="K26" s="945" t="str">
        <f>IF('Plain Roll Section'!K27&gt;0,'Plain Roll Section'!K27,"")</f>
        <v/>
      </c>
      <c r="L26" s="945" t="str">
        <f>IF('Plain Roll Section'!L27&gt;0,'Plain Roll Section'!L27,"")</f>
        <v/>
      </c>
      <c r="M26" s="945" t="str">
        <f>IF('Plain Roll Section'!M27&gt;0,'Plain Roll Section'!M27,"")</f>
        <v/>
      </c>
      <c r="N26" s="945" t="str">
        <f>IF('Plain Roll Section'!N27&gt;0,'Plain Roll Section'!N27,"")</f>
        <v/>
      </c>
      <c r="O26" s="945" t="str">
        <f>IF('Plain Roll Section'!O27&gt;0,'Plain Roll Section'!O27,"")</f>
        <v/>
      </c>
      <c r="P26" s="945" t="str">
        <f>IF('Plain Roll Section'!P27&gt;0,'Plain Roll Section'!P27,"")</f>
        <v/>
      </c>
      <c r="Q26" s="945" t="str">
        <f>IF('Plain Roll Section'!Q27&gt;0,'Plain Roll Section'!Q27,"")</f>
        <v/>
      </c>
      <c r="R26" s="945" t="str">
        <f>IF('Plain Roll Section'!R27&gt;0,'Plain Roll Section'!R27,"")</f>
        <v/>
      </c>
      <c r="S26" s="945" t="str">
        <f>IF('Plain Roll Section'!S27&gt;0,'Plain Roll Section'!S27,"")</f>
        <v/>
      </c>
      <c r="T26" s="945" t="str">
        <f>IF('Plain Roll Section'!T27&gt;0,'Plain Roll Section'!T27,"")</f>
        <v/>
      </c>
      <c r="U26" s="945" t="str">
        <f>IF('Plain Roll Section'!U27&gt;0,'Plain Roll Section'!U27,"")</f>
        <v/>
      </c>
      <c r="V26" s="945" t="str">
        <f>IF('Plain Roll Section'!V27&gt;0,'Plain Roll Section'!V27,"")</f>
        <v/>
      </c>
      <c r="W26" s="945" t="str">
        <f>IF('Plain Roll Section'!W27&gt;0,'Plain Roll Section'!W27,"")</f>
        <v/>
      </c>
      <c r="X26" s="945" t="str">
        <f>IF('Plain Roll Section'!X27&gt;0,'Plain Roll Section'!X27,"")</f>
        <v/>
      </c>
      <c r="Y26" s="945" t="str">
        <f>IF('Plain Roll Section'!Y27&gt;0,'Plain Roll Section'!Y27,"")</f>
        <v/>
      </c>
      <c r="Z26" s="946" t="str">
        <f>IF('Plain Roll Section'!Z27&gt;0,'Plain Roll Section'!Z27,"")</f>
        <v/>
      </c>
      <c r="AA26" s="945" t="str">
        <f>IF('Plain Roll Section'!AA27&gt;0,'Plain Roll Section'!AA27,"")</f>
        <v/>
      </c>
      <c r="AB26" s="945" t="str">
        <f>IF('Plain Roll Section'!AB27&gt;0,'Plain Roll Section'!AB27,"")</f>
        <v/>
      </c>
      <c r="AC26" s="946" t="str">
        <f>IF('Plain Roll Section'!AC27&gt;0,'Plain Roll Section'!AC27,"")</f>
        <v/>
      </c>
      <c r="AD26" s="945" t="str">
        <f>IF('Plain Roll Section'!AD27&gt;0,'Plain Roll Section'!AD27,"")</f>
        <v/>
      </c>
      <c r="AE26" s="947" t="str">
        <f>IF('Plain Roll Section'!AE27&gt;0,'Plain Roll Section'!AE27,"")</f>
        <v/>
      </c>
      <c r="AF26" s="948" t="str">
        <f>IF('Plain Roll Section'!AF27&gt;0,'Plain Roll Section'!AF27,"")</f>
        <v/>
      </c>
      <c r="AG26" s="152"/>
    </row>
    <row r="27" spans="1:33" ht="15" hidden="1" customHeight="1" x14ac:dyDescent="0.25">
      <c r="A27" s="152"/>
      <c r="B27" s="163">
        <f>'Plain Roll Section'!B28</f>
        <v>0</v>
      </c>
      <c r="C27" s="936">
        <f>'Plain Roll Section'!C28</f>
        <v>0</v>
      </c>
      <c r="D27" s="935" t="str">
        <f>IF('Plain Roll Section'!D28&gt;0,'Plain Roll Section'!D28,"")</f>
        <v/>
      </c>
      <c r="E27" s="945" t="str">
        <f>IF('Plain Roll Section'!E28&gt;0,'Plain Roll Section'!E28,"")</f>
        <v/>
      </c>
      <c r="F27" s="945" t="str">
        <f>IF('Plain Roll Section'!F28&gt;0,'Plain Roll Section'!F28,"")</f>
        <v/>
      </c>
      <c r="G27" s="945" t="str">
        <f>IF('Plain Roll Section'!G28&gt;0,'Plain Roll Section'!G28,"")</f>
        <v/>
      </c>
      <c r="H27" s="945" t="str">
        <f>IF('Plain Roll Section'!H28&gt;0,'Plain Roll Section'!H28,"")</f>
        <v/>
      </c>
      <c r="I27" s="946" t="str">
        <f>IF('Plain Roll Section'!I28&gt;0,'Plain Roll Section'!I28,"")</f>
        <v/>
      </c>
      <c r="J27" s="945" t="str">
        <f>IF('Plain Roll Section'!J28&gt;0,'Plain Roll Section'!J28,"")</f>
        <v/>
      </c>
      <c r="K27" s="945" t="str">
        <f>IF('Plain Roll Section'!K28&gt;0,'Plain Roll Section'!K28,"")</f>
        <v/>
      </c>
      <c r="L27" s="945" t="str">
        <f>IF('Plain Roll Section'!L28&gt;0,'Plain Roll Section'!L28,"")</f>
        <v/>
      </c>
      <c r="M27" s="945" t="str">
        <f>IF('Plain Roll Section'!M28&gt;0,'Plain Roll Section'!M28,"")</f>
        <v/>
      </c>
      <c r="N27" s="945" t="str">
        <f>IF('Plain Roll Section'!N28&gt;0,'Plain Roll Section'!N28,"")</f>
        <v/>
      </c>
      <c r="O27" s="945" t="str">
        <f>IF('Plain Roll Section'!O28&gt;0,'Plain Roll Section'!O28,"")</f>
        <v/>
      </c>
      <c r="P27" s="945" t="str">
        <f>IF('Plain Roll Section'!P28&gt;0,'Plain Roll Section'!P28,"")</f>
        <v/>
      </c>
      <c r="Q27" s="945" t="str">
        <f>IF('Plain Roll Section'!Q28&gt;0,'Plain Roll Section'!Q28,"")</f>
        <v/>
      </c>
      <c r="R27" s="945" t="str">
        <f>IF('Plain Roll Section'!R28&gt;0,'Plain Roll Section'!R28,"")</f>
        <v/>
      </c>
      <c r="S27" s="945" t="str">
        <f>IF('Plain Roll Section'!S28&gt;0,'Plain Roll Section'!S28,"")</f>
        <v/>
      </c>
      <c r="T27" s="945" t="str">
        <f>IF('Plain Roll Section'!T28&gt;0,'Plain Roll Section'!T28,"")</f>
        <v/>
      </c>
      <c r="U27" s="945" t="str">
        <f>IF('Plain Roll Section'!U28&gt;0,'Plain Roll Section'!U28,"")</f>
        <v/>
      </c>
      <c r="V27" s="945" t="str">
        <f>IF('Plain Roll Section'!V28&gt;0,'Plain Roll Section'!V28,"")</f>
        <v/>
      </c>
      <c r="W27" s="945" t="str">
        <f>IF('Plain Roll Section'!W28&gt;0,'Plain Roll Section'!W28,"")</f>
        <v/>
      </c>
      <c r="X27" s="945" t="str">
        <f>IF('Plain Roll Section'!X28&gt;0,'Plain Roll Section'!X28,"")</f>
        <v/>
      </c>
      <c r="Y27" s="945" t="str">
        <f>IF('Plain Roll Section'!Y28&gt;0,'Plain Roll Section'!Y28,"")</f>
        <v/>
      </c>
      <c r="Z27" s="946" t="str">
        <f>IF('Plain Roll Section'!Z28&gt;0,'Plain Roll Section'!Z28,"")</f>
        <v/>
      </c>
      <c r="AA27" s="945" t="str">
        <f>IF('Plain Roll Section'!AA28&gt;0,'Plain Roll Section'!AA28,"")</f>
        <v/>
      </c>
      <c r="AB27" s="945" t="str">
        <f>IF('Plain Roll Section'!AB28&gt;0,'Plain Roll Section'!AB28,"")</f>
        <v/>
      </c>
      <c r="AC27" s="946" t="str">
        <f>IF('Plain Roll Section'!AC28&gt;0,'Plain Roll Section'!AC28,"")</f>
        <v/>
      </c>
      <c r="AD27" s="945" t="str">
        <f>IF('Plain Roll Section'!AD28&gt;0,'Plain Roll Section'!AD28,"")</f>
        <v/>
      </c>
      <c r="AE27" s="947" t="str">
        <f>IF('Plain Roll Section'!AE28&gt;0,'Plain Roll Section'!AE28,"")</f>
        <v/>
      </c>
      <c r="AF27" s="948" t="str">
        <f>IF('Plain Roll Section'!AF28&gt;0,'Plain Roll Section'!AF28,"")</f>
        <v/>
      </c>
      <c r="AG27" s="152"/>
    </row>
    <row r="28" spans="1:33" ht="15" customHeight="1" x14ac:dyDescent="0.25">
      <c r="A28" s="152"/>
      <c r="B28" s="163" t="str">
        <f>'Plain Roll Section'!B29</f>
        <v>Fish Curry Bun</v>
      </c>
      <c r="C28" s="936">
        <f>'Plain Roll Section'!C29</f>
        <v>100</v>
      </c>
      <c r="D28" s="935" t="str">
        <f>IF('Plain Roll Section'!D29&gt;0,'Plain Roll Section'!D29,"")</f>
        <v/>
      </c>
      <c r="E28" s="945" t="str">
        <f>IF('Plain Roll Section'!E29&gt;0,'Plain Roll Section'!E29,"")</f>
        <v/>
      </c>
      <c r="F28" s="945" t="str">
        <f>IF('Plain Roll Section'!F29&gt;0,'Plain Roll Section'!F29,"")</f>
        <v/>
      </c>
      <c r="G28" s="945" t="str">
        <f>IF('Plain Roll Section'!G29&gt;0,'Plain Roll Section'!G29,"")</f>
        <v/>
      </c>
      <c r="H28" s="945" t="str">
        <f>IF('Plain Roll Section'!H29&gt;0,'Plain Roll Section'!H29,"")</f>
        <v/>
      </c>
      <c r="I28" s="946" t="str">
        <f>IF('Plain Roll Section'!I29&gt;0,'Plain Roll Section'!I29,"")</f>
        <v/>
      </c>
      <c r="J28" s="945" t="str">
        <f>IF('Plain Roll Section'!J29&gt;0,'Plain Roll Section'!J29,"")</f>
        <v/>
      </c>
      <c r="K28" s="945" t="str">
        <f>IF('Plain Roll Section'!K29&gt;0,'Plain Roll Section'!K29,"")</f>
        <v/>
      </c>
      <c r="L28" s="945" t="str">
        <f>IF('Plain Roll Section'!L29&gt;0,'Plain Roll Section'!L29,"")</f>
        <v/>
      </c>
      <c r="M28" s="945" t="str">
        <f>IF('Plain Roll Section'!M29&gt;0,'Plain Roll Section'!M29,"")</f>
        <v/>
      </c>
      <c r="N28" s="945" t="str">
        <f>IF('Plain Roll Section'!N29&gt;0,'Plain Roll Section'!N29,"")</f>
        <v/>
      </c>
      <c r="O28" s="945" t="str">
        <f>IF('Plain Roll Section'!O29&gt;0,'Plain Roll Section'!O29,"")</f>
        <v/>
      </c>
      <c r="P28" s="945" t="str">
        <f>IF('Plain Roll Section'!P29&gt;0,'Plain Roll Section'!P29,"")</f>
        <v/>
      </c>
      <c r="Q28" s="945" t="str">
        <f>IF('Plain Roll Section'!Q29&gt;0,'Plain Roll Section'!Q29,"")</f>
        <v/>
      </c>
      <c r="R28" s="945" t="str">
        <f>IF('Plain Roll Section'!R29&gt;0,'Plain Roll Section'!R29,"")</f>
        <v/>
      </c>
      <c r="S28" s="945" t="str">
        <f>IF('Plain Roll Section'!S29&gt;0,'Plain Roll Section'!S29,"")</f>
        <v/>
      </c>
      <c r="T28" s="945" t="str">
        <f>IF('Plain Roll Section'!T29&gt;0,'Plain Roll Section'!T29,"")</f>
        <v/>
      </c>
      <c r="U28" s="945" t="str">
        <f>IF('Plain Roll Section'!U29&gt;0,'Plain Roll Section'!U29,"")</f>
        <v/>
      </c>
      <c r="V28" s="945" t="str">
        <f>IF('Plain Roll Section'!V29&gt;0,'Plain Roll Section'!V29,"")</f>
        <v/>
      </c>
      <c r="W28" s="945" t="str">
        <f>IF('Plain Roll Section'!W29&gt;0,'Plain Roll Section'!W29,"")</f>
        <v/>
      </c>
      <c r="X28" s="945" t="str">
        <f>IF('Plain Roll Section'!X29&gt;0,'Plain Roll Section'!X29,"")</f>
        <v/>
      </c>
      <c r="Y28" s="945" t="str">
        <f>IF('Plain Roll Section'!Y29&gt;0,'Plain Roll Section'!Y29,"")</f>
        <v/>
      </c>
      <c r="Z28" s="946">
        <f>IF('Plain Roll Section'!Z29&gt;0,'Plain Roll Section'!Z29,"")</f>
        <v>200</v>
      </c>
      <c r="AA28" s="945">
        <f>IF('Plain Roll Section'!AA29&gt;0,'Plain Roll Section'!AA29,"")</f>
        <v>200</v>
      </c>
      <c r="AB28" s="945" t="str">
        <f>IF('Plain Roll Section'!AB29&gt;0,'Plain Roll Section'!AB29,"")</f>
        <v/>
      </c>
      <c r="AC28" s="946">
        <f>IF('Plain Roll Section'!AC29&gt;0,'Plain Roll Section'!AC29,"")</f>
        <v>1500</v>
      </c>
      <c r="AD28" s="945" t="str">
        <f>IF('Plain Roll Section'!AD29&gt;0,'Plain Roll Section'!AD29,"")</f>
        <v/>
      </c>
      <c r="AE28" s="947">
        <f>IF('Plain Roll Section'!AE29&gt;0,'Plain Roll Section'!AE29,"")</f>
        <v>1500</v>
      </c>
      <c r="AF28" s="948" t="str">
        <f>IF('Plain Roll Section'!AF29&gt;0,'Plain Roll Section'!AF29,"")</f>
        <v/>
      </c>
      <c r="AG28" s="152"/>
    </row>
    <row r="29" spans="1:33" ht="15" customHeight="1" x14ac:dyDescent="0.25">
      <c r="A29" s="152"/>
      <c r="B29" s="163" t="str">
        <f>'Plain Roll Section'!B30</f>
        <v>Prawn Bun</v>
      </c>
      <c r="C29" s="936">
        <f>'Plain Roll Section'!C30</f>
        <v>0</v>
      </c>
      <c r="D29" s="935" t="str">
        <f>IF('Plain Roll Section'!D30&gt;0,'Plain Roll Section'!D30,"")</f>
        <v/>
      </c>
      <c r="E29" s="945" t="str">
        <f>IF('Plain Roll Section'!E30&gt;0,'Plain Roll Section'!E30,"")</f>
        <v/>
      </c>
      <c r="F29" s="945" t="str">
        <f>IF('Plain Roll Section'!F30&gt;0,'Plain Roll Section'!F30,"")</f>
        <v/>
      </c>
      <c r="G29" s="945" t="str">
        <f>IF('Plain Roll Section'!G30&gt;0,'Plain Roll Section'!G30,"")</f>
        <v/>
      </c>
      <c r="H29" s="945" t="str">
        <f>IF('Plain Roll Section'!H30&gt;0,'Plain Roll Section'!H30,"")</f>
        <v/>
      </c>
      <c r="I29" s="946" t="str">
        <f>IF('Plain Roll Section'!I30&gt;0,'Plain Roll Section'!I30,"")</f>
        <v/>
      </c>
      <c r="J29" s="945" t="str">
        <f>IF('Plain Roll Section'!J30&gt;0,'Plain Roll Section'!J30,"")</f>
        <v/>
      </c>
      <c r="K29" s="945" t="str">
        <f>IF('Plain Roll Section'!K30&gt;0,'Plain Roll Section'!K30,"")</f>
        <v/>
      </c>
      <c r="L29" s="945" t="str">
        <f>IF('Plain Roll Section'!L30&gt;0,'Plain Roll Section'!L30,"")</f>
        <v/>
      </c>
      <c r="M29" s="945" t="str">
        <f>IF('Plain Roll Section'!M30&gt;0,'Plain Roll Section'!M30,"")</f>
        <v/>
      </c>
      <c r="N29" s="945" t="str">
        <f>IF('Plain Roll Section'!N30&gt;0,'Plain Roll Section'!N30,"")</f>
        <v/>
      </c>
      <c r="O29" s="945" t="str">
        <f>IF('Plain Roll Section'!O30&gt;0,'Plain Roll Section'!O30,"")</f>
        <v/>
      </c>
      <c r="P29" s="945" t="str">
        <f>IF('Plain Roll Section'!P30&gt;0,'Plain Roll Section'!P30,"")</f>
        <v/>
      </c>
      <c r="Q29" s="945" t="str">
        <f>IF('Plain Roll Section'!Q30&gt;0,'Plain Roll Section'!Q30,"")</f>
        <v/>
      </c>
      <c r="R29" s="945" t="str">
        <f>IF('Plain Roll Section'!R30&gt;0,'Plain Roll Section'!R30,"")</f>
        <v/>
      </c>
      <c r="S29" s="945" t="str">
        <f>IF('Plain Roll Section'!S30&gt;0,'Plain Roll Section'!S30,"")</f>
        <v/>
      </c>
      <c r="T29" s="945" t="str">
        <f>IF('Plain Roll Section'!T30&gt;0,'Plain Roll Section'!T30,"")</f>
        <v/>
      </c>
      <c r="U29" s="945" t="str">
        <f>IF('Plain Roll Section'!U30&gt;0,'Plain Roll Section'!U30,"")</f>
        <v/>
      </c>
      <c r="V29" s="945" t="str">
        <f>IF('Plain Roll Section'!V30&gt;0,'Plain Roll Section'!V30,"")</f>
        <v/>
      </c>
      <c r="W29" s="945" t="str">
        <f>IF('Plain Roll Section'!W30&gt;0,'Plain Roll Section'!W30,"")</f>
        <v/>
      </c>
      <c r="X29" s="945" t="str">
        <f>IF('Plain Roll Section'!X30&gt;0,'Plain Roll Section'!X30,"")</f>
        <v/>
      </c>
      <c r="Y29" s="945" t="str">
        <f>IF('Plain Roll Section'!Y30&gt;0,'Plain Roll Section'!Y30,"")</f>
        <v/>
      </c>
      <c r="Z29" s="946" t="str">
        <f>IF('Plain Roll Section'!Z30&gt;0,'Plain Roll Section'!Z30,"")</f>
        <v/>
      </c>
      <c r="AA29" s="945" t="str">
        <f>IF('Plain Roll Section'!AA30&gt;0,'Plain Roll Section'!AA30,"")</f>
        <v/>
      </c>
      <c r="AB29" s="945" t="str">
        <f>IF('Plain Roll Section'!AB30&gt;0,'Plain Roll Section'!AB30,"")</f>
        <v/>
      </c>
      <c r="AC29" s="946" t="str">
        <f>IF('Plain Roll Section'!AC30&gt;0,'Plain Roll Section'!AC30,"")</f>
        <v/>
      </c>
      <c r="AD29" s="945" t="str">
        <f>IF('Plain Roll Section'!AD30&gt;0,'Plain Roll Section'!AD30,"")</f>
        <v/>
      </c>
      <c r="AE29" s="947" t="str">
        <f>IF('Plain Roll Section'!AE30&gt;0,'Plain Roll Section'!AE30,"")</f>
        <v/>
      </c>
      <c r="AF29" s="948" t="str">
        <f>IF('Plain Roll Section'!AF30&gt;0,'Plain Roll Section'!AF30,"")</f>
        <v/>
      </c>
      <c r="AG29" s="152"/>
    </row>
    <row r="30" spans="1:33" ht="15" hidden="1" customHeight="1" x14ac:dyDescent="0.25">
      <c r="A30" s="152"/>
      <c r="B30" s="163">
        <f>'Plain Roll Section'!B31</f>
        <v>0</v>
      </c>
      <c r="C30" s="936">
        <f>'Plain Roll Section'!C31</f>
        <v>0</v>
      </c>
      <c r="D30" s="935" t="str">
        <f>IF('Plain Roll Section'!D31&gt;0,'Plain Roll Section'!D31,"")</f>
        <v/>
      </c>
      <c r="E30" s="945" t="str">
        <f>IF('Plain Roll Section'!E31&gt;0,'Plain Roll Section'!E31,"")</f>
        <v/>
      </c>
      <c r="F30" s="945" t="str">
        <f>IF('Plain Roll Section'!F31&gt;0,'Plain Roll Section'!F31,"")</f>
        <v/>
      </c>
      <c r="G30" s="945" t="str">
        <f>IF('Plain Roll Section'!G31&gt;0,'Plain Roll Section'!G31,"")</f>
        <v/>
      </c>
      <c r="H30" s="945" t="str">
        <f>IF('Plain Roll Section'!H31&gt;0,'Plain Roll Section'!H31,"")</f>
        <v/>
      </c>
      <c r="I30" s="946" t="str">
        <f>IF('Plain Roll Section'!I31&gt;0,'Plain Roll Section'!I31,"")</f>
        <v/>
      </c>
      <c r="J30" s="945" t="str">
        <f>IF('Plain Roll Section'!J31&gt;0,'Plain Roll Section'!J31,"")</f>
        <v/>
      </c>
      <c r="K30" s="945" t="str">
        <f>IF('Plain Roll Section'!K31&gt;0,'Plain Roll Section'!K31,"")</f>
        <v/>
      </c>
      <c r="L30" s="945" t="str">
        <f>IF('Plain Roll Section'!L31&gt;0,'Plain Roll Section'!L31,"")</f>
        <v/>
      </c>
      <c r="M30" s="945" t="str">
        <f>IF('Plain Roll Section'!M31&gt;0,'Plain Roll Section'!M31,"")</f>
        <v/>
      </c>
      <c r="N30" s="945" t="str">
        <f>IF('Plain Roll Section'!N31&gt;0,'Plain Roll Section'!N31,"")</f>
        <v/>
      </c>
      <c r="O30" s="945" t="str">
        <f>IF('Plain Roll Section'!O31&gt;0,'Plain Roll Section'!O31,"")</f>
        <v/>
      </c>
      <c r="P30" s="945" t="str">
        <f>IF('Plain Roll Section'!P31&gt;0,'Plain Roll Section'!P31,"")</f>
        <v/>
      </c>
      <c r="Q30" s="945" t="str">
        <f>IF('Plain Roll Section'!Q31&gt;0,'Plain Roll Section'!Q31,"")</f>
        <v/>
      </c>
      <c r="R30" s="945" t="str">
        <f>IF('Plain Roll Section'!R31&gt;0,'Plain Roll Section'!R31,"")</f>
        <v/>
      </c>
      <c r="S30" s="945" t="str">
        <f>IF('Plain Roll Section'!S31&gt;0,'Plain Roll Section'!S31,"")</f>
        <v/>
      </c>
      <c r="T30" s="945" t="str">
        <f>IF('Plain Roll Section'!T31&gt;0,'Plain Roll Section'!T31,"")</f>
        <v/>
      </c>
      <c r="U30" s="945" t="str">
        <f>IF('Plain Roll Section'!U31&gt;0,'Plain Roll Section'!U31,"")</f>
        <v/>
      </c>
      <c r="V30" s="945" t="str">
        <f>IF('Plain Roll Section'!V31&gt;0,'Plain Roll Section'!V31,"")</f>
        <v/>
      </c>
      <c r="W30" s="945" t="str">
        <f>IF('Plain Roll Section'!W31&gt;0,'Plain Roll Section'!W31,"")</f>
        <v/>
      </c>
      <c r="X30" s="945" t="str">
        <f>IF('Plain Roll Section'!X31&gt;0,'Plain Roll Section'!X31,"")</f>
        <v/>
      </c>
      <c r="Y30" s="945" t="str">
        <f>IF('Plain Roll Section'!Y31&gt;0,'Plain Roll Section'!Y31,"")</f>
        <v/>
      </c>
      <c r="Z30" s="946" t="str">
        <f>IF('Plain Roll Section'!Z31&gt;0,'Plain Roll Section'!Z31,"")</f>
        <v/>
      </c>
      <c r="AA30" s="945" t="str">
        <f>IF('Plain Roll Section'!AA31&gt;0,'Plain Roll Section'!AA31,"")</f>
        <v/>
      </c>
      <c r="AB30" s="945" t="str">
        <f>IF('Plain Roll Section'!AB31&gt;0,'Plain Roll Section'!AB31,"")</f>
        <v/>
      </c>
      <c r="AC30" s="946" t="str">
        <f>IF('Plain Roll Section'!AC31&gt;0,'Plain Roll Section'!AC31,"")</f>
        <v/>
      </c>
      <c r="AD30" s="945" t="str">
        <f>IF('Plain Roll Section'!AD31&gt;0,'Plain Roll Section'!AD31,"")</f>
        <v/>
      </c>
      <c r="AE30" s="947" t="str">
        <f>IF('Plain Roll Section'!AE31&gt;0,'Plain Roll Section'!AE31,"")</f>
        <v/>
      </c>
      <c r="AF30" s="948" t="str">
        <f>IF('Plain Roll Section'!AF31&gt;0,'Plain Roll Section'!AF31,"")</f>
        <v/>
      </c>
      <c r="AG30" s="152"/>
    </row>
    <row r="31" spans="1:33" ht="15" hidden="1" customHeight="1" x14ac:dyDescent="0.25">
      <c r="A31" s="152"/>
      <c r="B31" s="1100"/>
      <c r="C31" s="936"/>
      <c r="D31" s="935"/>
      <c r="E31" s="945"/>
      <c r="F31" s="945"/>
      <c r="G31" s="945"/>
      <c r="H31" s="945"/>
      <c r="I31" s="946"/>
      <c r="J31" s="945"/>
      <c r="K31" s="945"/>
      <c r="L31" s="945"/>
      <c r="M31" s="945"/>
      <c r="N31" s="945"/>
      <c r="O31" s="945"/>
      <c r="P31" s="945"/>
      <c r="Q31" s="945"/>
      <c r="R31" s="945"/>
      <c r="S31" s="945"/>
      <c r="T31" s="945"/>
      <c r="U31" s="945"/>
      <c r="V31" s="945"/>
      <c r="W31" s="945"/>
      <c r="X31" s="945"/>
      <c r="Y31" s="945"/>
      <c r="Z31" s="946"/>
      <c r="AA31" s="945"/>
      <c r="AB31" s="945"/>
      <c r="AC31" s="946"/>
      <c r="AD31" s="945"/>
      <c r="AE31" s="947"/>
      <c r="AF31" s="948"/>
      <c r="AG31" s="152"/>
    </row>
    <row r="32" spans="1:33" ht="15" hidden="1" customHeight="1" x14ac:dyDescent="0.25">
      <c r="A32" s="152"/>
      <c r="B32" s="1100"/>
      <c r="C32" s="936"/>
      <c r="D32" s="935"/>
      <c r="E32" s="945"/>
      <c r="F32" s="945"/>
      <c r="G32" s="945"/>
      <c r="H32" s="945"/>
      <c r="I32" s="946"/>
      <c r="J32" s="945"/>
      <c r="K32" s="945"/>
      <c r="L32" s="945"/>
      <c r="M32" s="945"/>
      <c r="N32" s="945"/>
      <c r="O32" s="945"/>
      <c r="P32" s="945"/>
      <c r="Q32" s="945"/>
      <c r="R32" s="945"/>
      <c r="S32" s="945"/>
      <c r="T32" s="945"/>
      <c r="U32" s="945"/>
      <c r="V32" s="945"/>
      <c r="W32" s="945"/>
      <c r="X32" s="945"/>
      <c r="Y32" s="945"/>
      <c r="Z32" s="946"/>
      <c r="AA32" s="945"/>
      <c r="AB32" s="945"/>
      <c r="AC32" s="946"/>
      <c r="AD32" s="945"/>
      <c r="AE32" s="947"/>
      <c r="AF32" s="948"/>
      <c r="AG32" s="152"/>
    </row>
    <row r="33" spans="1:33" ht="15" customHeight="1" x14ac:dyDescent="0.25">
      <c r="A33" s="152"/>
      <c r="B33" s="1100" t="str">
        <f>'Plain Roll Section'!B34</f>
        <v>Roast Bread with Seeni Sambol</v>
      </c>
      <c r="C33" s="936">
        <f>'Plain Roll Section'!C34</f>
        <v>0</v>
      </c>
      <c r="D33" s="935" t="str">
        <f>IF('Plain Roll Section'!D34&gt;0,'Plain Roll Section'!D34,"")</f>
        <v/>
      </c>
      <c r="E33" s="945" t="str">
        <f>IF('Plain Roll Section'!E34&gt;0,'Plain Roll Section'!E34,"")</f>
        <v/>
      </c>
      <c r="F33" s="945" t="str">
        <f>IF('Plain Roll Section'!F34&gt;0,'Plain Roll Section'!F34,"")</f>
        <v/>
      </c>
      <c r="G33" s="945" t="str">
        <f>IF('Plain Roll Section'!G34&gt;0,'Plain Roll Section'!G34,"")</f>
        <v/>
      </c>
      <c r="H33" s="945" t="str">
        <f>IF('Plain Roll Section'!H34&gt;0,'Plain Roll Section'!H34,"")</f>
        <v/>
      </c>
      <c r="I33" s="946" t="str">
        <f>IF('Plain Roll Section'!I34&gt;0,'Plain Roll Section'!I34,"")</f>
        <v/>
      </c>
      <c r="J33" s="945" t="str">
        <f>IF('Plain Roll Section'!J34&gt;0,'Plain Roll Section'!J34,"")</f>
        <v/>
      </c>
      <c r="K33" s="945" t="str">
        <f>IF('Plain Roll Section'!K34&gt;0,'Plain Roll Section'!K34,"")</f>
        <v/>
      </c>
      <c r="L33" s="945" t="str">
        <f>IF('Plain Roll Section'!L34&gt;0,'Plain Roll Section'!L34,"")</f>
        <v/>
      </c>
      <c r="M33" s="945" t="str">
        <f>IF('Plain Roll Section'!M34&gt;0,'Plain Roll Section'!M34,"")</f>
        <v/>
      </c>
      <c r="N33" s="945" t="str">
        <f>IF('Plain Roll Section'!N34&gt;0,'Plain Roll Section'!N34,"")</f>
        <v/>
      </c>
      <c r="O33" s="945" t="str">
        <f>IF('Plain Roll Section'!O34&gt;0,'Plain Roll Section'!O34,"")</f>
        <v/>
      </c>
      <c r="P33" s="945" t="str">
        <f>IF('Plain Roll Section'!P34&gt;0,'Plain Roll Section'!P34,"")</f>
        <v/>
      </c>
      <c r="Q33" s="945" t="str">
        <f>IF('Plain Roll Section'!Q34&gt;0,'Plain Roll Section'!Q34,"")</f>
        <v/>
      </c>
      <c r="R33" s="945" t="str">
        <f>IF('Plain Roll Section'!R34&gt;0,'Plain Roll Section'!R34,"")</f>
        <v/>
      </c>
      <c r="S33" s="945" t="str">
        <f>IF('Plain Roll Section'!S34&gt;0,'Plain Roll Section'!S34,"")</f>
        <v/>
      </c>
      <c r="T33" s="945" t="str">
        <f>IF('Plain Roll Section'!T34&gt;0,'Plain Roll Section'!T34,"")</f>
        <v/>
      </c>
      <c r="U33" s="945" t="str">
        <f>IF('Plain Roll Section'!U34&gt;0,'Plain Roll Section'!U34,"")</f>
        <v/>
      </c>
      <c r="V33" s="945" t="str">
        <f>IF('Plain Roll Section'!V34&gt;0,'Plain Roll Section'!V34,"")</f>
        <v/>
      </c>
      <c r="W33" s="945" t="str">
        <f>IF('Plain Roll Section'!W34&gt;0,'Plain Roll Section'!W34,"")</f>
        <v/>
      </c>
      <c r="X33" s="945" t="str">
        <f>IF('Plain Roll Section'!X34&gt;0,'Plain Roll Section'!X34,"")</f>
        <v/>
      </c>
      <c r="Y33" s="945" t="str">
        <f>IF('Plain Roll Section'!Y34&gt;0,'Plain Roll Section'!Y34,"")</f>
        <v/>
      </c>
      <c r="Z33" s="946" t="str">
        <f>IF('Plain Roll Section'!Z34&gt;0,'Plain Roll Section'!Z34,"")</f>
        <v/>
      </c>
      <c r="AA33" s="945" t="str">
        <f>IF('Plain Roll Section'!AA34&gt;0,'Plain Roll Section'!AA34,"")</f>
        <v/>
      </c>
      <c r="AB33" s="945" t="str">
        <f>IF('Plain Roll Section'!AB34&gt;0,'Plain Roll Section'!AB34,"")</f>
        <v/>
      </c>
      <c r="AC33" s="946" t="str">
        <f>IF('Plain Roll Section'!AC34&gt;0,'Plain Roll Section'!AC34,"")</f>
        <v/>
      </c>
      <c r="AD33" s="945" t="str">
        <f>IF('Plain Roll Section'!AD34&gt;0,'Plain Roll Section'!AD34,"")</f>
        <v/>
      </c>
      <c r="AE33" s="947" t="str">
        <f>IF('Plain Roll Section'!AE34&gt;0,'Plain Roll Section'!AE34,"")</f>
        <v/>
      </c>
      <c r="AF33" s="948" t="str">
        <f>IF('Plain Roll Section'!AF34&gt;0,'Plain Roll Section'!AF34,"")</f>
        <v/>
      </c>
      <c r="AG33" s="152"/>
    </row>
    <row r="34" spans="1:33" ht="15" hidden="1" customHeight="1" x14ac:dyDescent="0.25">
      <c r="A34" s="152"/>
      <c r="B34" s="1100"/>
      <c r="C34" s="936"/>
      <c r="D34" s="935"/>
      <c r="E34" s="945"/>
      <c r="F34" s="945"/>
      <c r="G34" s="945"/>
      <c r="H34" s="945"/>
      <c r="I34" s="946"/>
      <c r="J34" s="945"/>
      <c r="K34" s="945"/>
      <c r="L34" s="945"/>
      <c r="M34" s="945"/>
      <c r="N34" s="945"/>
      <c r="O34" s="945"/>
      <c r="P34" s="945"/>
      <c r="Q34" s="945"/>
      <c r="R34" s="945"/>
      <c r="S34" s="945"/>
      <c r="T34" s="945"/>
      <c r="U34" s="945"/>
      <c r="V34" s="945"/>
      <c r="W34" s="945"/>
      <c r="X34" s="945"/>
      <c r="Y34" s="945"/>
      <c r="Z34" s="946"/>
      <c r="AA34" s="945"/>
      <c r="AB34" s="945"/>
      <c r="AC34" s="946"/>
      <c r="AD34" s="945"/>
      <c r="AE34" s="947"/>
      <c r="AF34" s="948"/>
      <c r="AG34" s="152"/>
    </row>
    <row r="35" spans="1:33" ht="15" customHeight="1" thickBot="1" x14ac:dyDescent="0.3">
      <c r="A35" s="152"/>
      <c r="B35" s="163" t="str">
        <f>'Plain Roll Section'!B36</f>
        <v>Chicken Bun</v>
      </c>
      <c r="C35" s="936">
        <f>'Plain Roll Section'!C36</f>
        <v>0</v>
      </c>
      <c r="D35" s="935" t="str">
        <f>IF('Plain Roll Section'!D36&gt;0,'Plain Roll Section'!D36,"")</f>
        <v/>
      </c>
      <c r="E35" s="945" t="str">
        <f>IF('Plain Roll Section'!E36&gt;0,'Plain Roll Section'!E36,"")</f>
        <v/>
      </c>
      <c r="F35" s="945" t="str">
        <f>IF('Plain Roll Section'!F36&gt;0,'Plain Roll Section'!F36,"")</f>
        <v/>
      </c>
      <c r="G35" s="945" t="str">
        <f>IF('Plain Roll Section'!G36&gt;0,'Plain Roll Section'!G36,"")</f>
        <v/>
      </c>
      <c r="H35" s="945" t="str">
        <f>IF('Plain Roll Section'!H36&gt;0,'Plain Roll Section'!H36,"")</f>
        <v/>
      </c>
      <c r="I35" s="946" t="str">
        <f>IF('Plain Roll Section'!I36&gt;0,'Plain Roll Section'!I36,"")</f>
        <v/>
      </c>
      <c r="J35" s="949" t="str">
        <f>IF('Plain Roll Section'!J36&gt;0,'Plain Roll Section'!J36,"")</f>
        <v/>
      </c>
      <c r="K35" s="949" t="str">
        <f>IF('Plain Roll Section'!K36&gt;0,'Plain Roll Section'!K36,"")</f>
        <v/>
      </c>
      <c r="L35" s="949" t="str">
        <f>IF('Plain Roll Section'!L36&gt;0,'Plain Roll Section'!L36,"")</f>
        <v/>
      </c>
      <c r="M35" s="949" t="str">
        <f>IF('Plain Roll Section'!M36&gt;0,'Plain Roll Section'!M36,"")</f>
        <v/>
      </c>
      <c r="N35" s="949" t="str">
        <f>IF('Plain Roll Section'!N36&gt;0,'Plain Roll Section'!N36,"")</f>
        <v/>
      </c>
      <c r="O35" s="949" t="str">
        <f>IF('Plain Roll Section'!O36&gt;0,'Plain Roll Section'!O36,"")</f>
        <v/>
      </c>
      <c r="P35" s="949" t="str">
        <f>IF('Plain Roll Section'!P36&gt;0,'Plain Roll Section'!P36,"")</f>
        <v/>
      </c>
      <c r="Q35" s="949" t="str">
        <f>IF('Plain Roll Section'!Q36&gt;0,'Plain Roll Section'!Q36,"")</f>
        <v/>
      </c>
      <c r="R35" s="949" t="str">
        <f>IF('Plain Roll Section'!R36&gt;0,'Plain Roll Section'!R36,"")</f>
        <v/>
      </c>
      <c r="S35" s="949" t="str">
        <f>IF('Plain Roll Section'!S36&gt;0,'Plain Roll Section'!S36,"")</f>
        <v/>
      </c>
      <c r="T35" s="949" t="str">
        <f>IF('Plain Roll Section'!T36&gt;0,'Plain Roll Section'!T36,"")</f>
        <v/>
      </c>
      <c r="U35" s="949" t="str">
        <f>IF('Plain Roll Section'!U36&gt;0,'Plain Roll Section'!U36,"")</f>
        <v/>
      </c>
      <c r="V35" s="949" t="str">
        <f>IF('Plain Roll Section'!V36&gt;0,'Plain Roll Section'!V36,"")</f>
        <v/>
      </c>
      <c r="W35" s="949" t="str">
        <f>IF('Plain Roll Section'!W36&gt;0,'Plain Roll Section'!W36,"")</f>
        <v/>
      </c>
      <c r="X35" s="949" t="str">
        <f>IF('Plain Roll Section'!X36&gt;0,'Plain Roll Section'!X36,"")</f>
        <v/>
      </c>
      <c r="Y35" s="949" t="str">
        <f>IF('Plain Roll Section'!Y36&gt;0,'Plain Roll Section'!Y36,"")</f>
        <v/>
      </c>
      <c r="Z35" s="950" t="str">
        <f>IF('Plain Roll Section'!Z36&gt;0,'Plain Roll Section'!Z36,"")</f>
        <v/>
      </c>
      <c r="AA35" s="949" t="str">
        <f>IF('Plain Roll Section'!AA36&gt;0,'Plain Roll Section'!AA36,"")</f>
        <v/>
      </c>
      <c r="AB35" s="949" t="str">
        <f>IF('Plain Roll Section'!AB36&gt;0,'Plain Roll Section'!AB36,"")</f>
        <v/>
      </c>
      <c r="AC35" s="950" t="str">
        <f>IF('Plain Roll Section'!AC36&gt;0,'Plain Roll Section'!AC36,"")</f>
        <v/>
      </c>
      <c r="AD35" s="949" t="str">
        <f>IF('Plain Roll Section'!AD36&gt;0,'Plain Roll Section'!AD36,"")</f>
        <v/>
      </c>
      <c r="AE35" s="951" t="str">
        <f>IF('Plain Roll Section'!AE36&gt;0,'Plain Roll Section'!AE36,"")</f>
        <v/>
      </c>
      <c r="AF35" s="952" t="str">
        <f>IF('Plain Roll Section'!AF36&gt;0,'Plain Roll Section'!AF36,"")</f>
        <v/>
      </c>
      <c r="AG35" s="152"/>
    </row>
    <row r="36" spans="1:33" s="254" customFormat="1" ht="26.1" customHeight="1" thickBot="1" x14ac:dyDescent="0.3">
      <c r="A36" s="253"/>
      <c r="B36" s="545" t="s">
        <v>29</v>
      </c>
      <c r="C36" s="745"/>
      <c r="D36" s="745">
        <f t="shared" ref="D36:Z36" si="0">SUM(D5:D35)</f>
        <v>0</v>
      </c>
      <c r="E36" s="745">
        <f t="shared" si="0"/>
        <v>0</v>
      </c>
      <c r="F36" s="745">
        <f t="shared" si="0"/>
        <v>0</v>
      </c>
      <c r="G36" s="745">
        <f t="shared" si="0"/>
        <v>892</v>
      </c>
      <c r="H36" s="745">
        <f t="shared" si="0"/>
        <v>87</v>
      </c>
      <c r="I36" s="745">
        <f t="shared" si="0"/>
        <v>28</v>
      </c>
      <c r="J36" s="745">
        <f t="shared" si="0"/>
        <v>0</v>
      </c>
      <c r="K36" s="745">
        <f t="shared" si="0"/>
        <v>0</v>
      </c>
      <c r="L36" s="745">
        <f t="shared" si="0"/>
        <v>26</v>
      </c>
      <c r="M36" s="745">
        <f t="shared" si="0"/>
        <v>87</v>
      </c>
      <c r="N36" s="745">
        <f t="shared" si="0"/>
        <v>3750</v>
      </c>
      <c r="O36" s="745">
        <f t="shared" si="0"/>
        <v>3480</v>
      </c>
      <c r="P36" s="745">
        <f t="shared" si="0"/>
        <v>288</v>
      </c>
      <c r="Q36" s="745">
        <f t="shared" si="0"/>
        <v>0</v>
      </c>
      <c r="R36" s="745">
        <f t="shared" si="0"/>
        <v>0</v>
      </c>
      <c r="S36" s="745">
        <f t="shared" si="0"/>
        <v>0</v>
      </c>
      <c r="T36" s="745">
        <f t="shared" si="0"/>
        <v>0</v>
      </c>
      <c r="U36" s="745">
        <f t="shared" si="0"/>
        <v>286</v>
      </c>
      <c r="V36" s="745">
        <f t="shared" si="0"/>
        <v>0</v>
      </c>
      <c r="W36" s="745">
        <f t="shared" si="0"/>
        <v>0</v>
      </c>
      <c r="X36" s="745">
        <f t="shared" si="0"/>
        <v>0</v>
      </c>
      <c r="Y36" s="745">
        <f t="shared" si="0"/>
        <v>0</v>
      </c>
      <c r="Z36" s="745">
        <f t="shared" si="0"/>
        <v>200</v>
      </c>
      <c r="AA36" s="855">
        <f t="shared" ref="AA36:AF36" si="1">SUM(AA5:AA35)</f>
        <v>5380</v>
      </c>
      <c r="AB36" s="745">
        <f t="shared" si="1"/>
        <v>0</v>
      </c>
      <c r="AC36" s="745">
        <f t="shared" si="1"/>
        <v>4980</v>
      </c>
      <c r="AD36" s="745">
        <f t="shared" si="1"/>
        <v>19.200000000000003</v>
      </c>
      <c r="AE36" s="745">
        <f t="shared" si="1"/>
        <v>1500</v>
      </c>
      <c r="AF36" s="745">
        <f t="shared" si="1"/>
        <v>0</v>
      </c>
      <c r="AG36" s="253"/>
    </row>
    <row r="37" spans="1:33" ht="9.9499999999999993" customHeight="1" thickBot="1" x14ac:dyDescent="0.25">
      <c r="A37" s="152"/>
      <c r="AG37" s="152"/>
    </row>
    <row r="38" spans="1:33" s="40" customFormat="1" ht="30" customHeight="1" thickBot="1" x14ac:dyDescent="0.3">
      <c r="A38" s="187"/>
      <c r="B38" s="542" t="str">
        <f>B4</f>
        <v>Item</v>
      </c>
      <c r="C38" s="544" t="str">
        <f>C4</f>
        <v>Nos</v>
      </c>
      <c r="D38" s="824" t="str">
        <f>'Plain Roll Section'!AG4</f>
        <v>Gram</v>
      </c>
      <c r="E38" s="824" t="str">
        <f>'Plain Roll Section'!AH4</f>
        <v>Green Gram</v>
      </c>
      <c r="F38" s="824" t="str">
        <f>'Plain Roll Section'!AI4</f>
        <v>Plastic Packet</v>
      </c>
      <c r="G38" s="824" t="str">
        <f>'Plain Roll Section'!AJ4</f>
        <v>Plastic Spoons</v>
      </c>
      <c r="H38" s="828" t="str">
        <f>'Plain Roll Section'!AK4</f>
        <v>Musterd Seed</v>
      </c>
      <c r="I38" s="824" t="str">
        <f>'Plain Roll Section'!AL4</f>
        <v>Dried Chillie</v>
      </c>
      <c r="J38" s="824" t="str">
        <f>'Plain Roll Section'!AM4</f>
        <v>Oil</v>
      </c>
      <c r="K38" s="824" t="str">
        <f>'Plain Roll Section'!AN4</f>
        <v>Gram Powder</v>
      </c>
      <c r="L38" s="824" t="str">
        <f>'Plain Roll Section'!AO4</f>
        <v>Chillie Paste</v>
      </c>
      <c r="M38" s="824" t="str">
        <f>'Plain Roll Section'!AP4</f>
        <v>Origano</v>
      </c>
      <c r="N38" s="824" t="str">
        <f>'Plain Roll Section'!AQ4</f>
        <v>Curry Leaves</v>
      </c>
      <c r="O38" s="824" t="str">
        <f>'Plain Roll Section'!AR4</f>
        <v>Rumpe</v>
      </c>
      <c r="P38" s="829" t="str">
        <f>'Plain Roll Section'!AS4</f>
        <v>Butter Mayonnaise</v>
      </c>
      <c r="Q38" s="824" t="str">
        <f>'Plain Roll Section'!AT4</f>
        <v>Coconut</v>
      </c>
      <c r="R38" s="824" t="str">
        <f>'Plain Roll Section'!AU4</f>
        <v>Label</v>
      </c>
      <c r="S38" s="824" t="str">
        <f>'Plain Roll Section'!AV4</f>
        <v>Corn Flour</v>
      </c>
      <c r="T38" s="824" t="str">
        <f>'Plain Roll Section'!AW4</f>
        <v>Baking Powder</v>
      </c>
      <c r="U38" s="824" t="str">
        <f>'Plain Roll Section'!AX4</f>
        <v>Soya Sauce</v>
      </c>
      <c r="V38" s="824" t="str">
        <f>'Plain Roll Section'!AY4</f>
        <v>Chili Powder</v>
      </c>
      <c r="W38" s="824" t="str">
        <f>'Plain Roll Section'!AZ4</f>
        <v>Pepper Powder</v>
      </c>
      <c r="X38" s="824" t="str">
        <f>'Plain Roll Section'!BA4</f>
        <v>Tomato Sauce</v>
      </c>
      <c r="Y38" s="824" t="str">
        <f>'Plain Roll Section'!BB4</f>
        <v>Garlic</v>
      </c>
      <c r="Z38" s="829" t="str">
        <f>'Plain Roll Section'!BC4</f>
        <v>Tomato Ketchup Sachet</v>
      </c>
      <c r="AA38" s="828" t="str">
        <f>'Plain Roll Section'!BD4</f>
        <v>Roast Bread-M</v>
      </c>
      <c r="AB38" s="828" t="str">
        <f>'Plain Roll Section'!BE4</f>
        <v>Pizza Sauce</v>
      </c>
      <c r="AC38" s="829" t="str">
        <f>'Plain Roll Section'!BF4</f>
        <v>Salt For Egg Boiling</v>
      </c>
      <c r="AD38" s="829" t="str">
        <f>'Plain Roll Section'!BG4</f>
        <v>Cuttlefish</v>
      </c>
      <c r="AE38" s="829" t="str">
        <f>'Plain Roll Section'!BH4</f>
        <v>Special Mayonnaise</v>
      </c>
      <c r="AF38" s="828" t="str">
        <f>'Plain Roll Section'!BI4</f>
        <v>Lime</v>
      </c>
      <c r="AG38" s="187"/>
    </row>
    <row r="39" spans="1:33" ht="15" customHeight="1" x14ac:dyDescent="0.25">
      <c r="A39" s="152"/>
      <c r="B39" s="1095" t="str">
        <f>'Plain Roll Section'!B6</f>
        <v>Vegetable Pizza</v>
      </c>
      <c r="C39" s="953">
        <f>'Plain Roll Section'!C6</f>
        <v>0</v>
      </c>
      <c r="D39" s="938" t="str">
        <f>IF('Plain Roll Section'!AG6&gt;0,'Plain Roll Section'!AG6,"")</f>
        <v/>
      </c>
      <c r="E39" s="939" t="str">
        <f>IF('Plain Roll Section'!AH6&gt;0,'Plain Roll Section'!AH6,"")</f>
        <v/>
      </c>
      <c r="F39" s="939" t="str">
        <f>IF('Plain Roll Section'!AI6&gt;0,'Plain Roll Section'!AI6,"")</f>
        <v/>
      </c>
      <c r="G39" s="939" t="str">
        <f>IF('Plain Roll Section'!AJ6&gt;0,'Plain Roll Section'!AJ6,"")</f>
        <v/>
      </c>
      <c r="H39" s="954" t="str">
        <f>IF('Plain Roll Section'!AK6&gt;0,'Plain Roll Section'!AK6,"")</f>
        <v/>
      </c>
      <c r="I39" s="954" t="str">
        <f>IF('Plain Roll Section'!AL6&gt;0,'Plain Roll Section'!AL6,"")</f>
        <v/>
      </c>
      <c r="J39" s="954" t="str">
        <f>IF('Plain Roll Section'!AM6&gt;0,'Plain Roll Section'!AM6,"")</f>
        <v/>
      </c>
      <c r="K39" s="954" t="str">
        <f>IF('Plain Roll Section'!AN6&gt;0,'Plain Roll Section'!AN6,"")</f>
        <v/>
      </c>
      <c r="L39" s="954" t="str">
        <f>IF('Plain Roll Section'!AO6&gt;0,'Plain Roll Section'!AO6,"")</f>
        <v/>
      </c>
      <c r="M39" s="954" t="str">
        <f>IF('Plain Roll Section'!AP6&gt;0,'Plain Roll Section'!AP6,"")</f>
        <v/>
      </c>
      <c r="N39" s="954" t="str">
        <f>IF('Plain Roll Section'!AQ6&gt;0,'Plain Roll Section'!AQ6,"")</f>
        <v/>
      </c>
      <c r="O39" s="954" t="str">
        <f>IF('Plain Roll Section'!AR6&gt;0,'Plain Roll Section'!AR6,"")</f>
        <v/>
      </c>
      <c r="P39" s="954" t="str">
        <f>IF('Plain Roll Section'!AS6&gt;0,'Plain Roll Section'!AS6,"")</f>
        <v/>
      </c>
      <c r="Q39" s="954" t="str">
        <f>IF('Plain Roll Section'!AT6&gt;0,'Plain Roll Section'!AT6,"")</f>
        <v/>
      </c>
      <c r="R39" s="954" t="str">
        <f>IF('Plain Roll Section'!AU6&gt;0,'Plain Roll Section'!AU6,"")</f>
        <v/>
      </c>
      <c r="S39" s="954" t="str">
        <f>IF('Plain Roll Section'!AV6&gt;0,'Plain Roll Section'!AV6,"")</f>
        <v/>
      </c>
      <c r="T39" s="954" t="str">
        <f>IF('Plain Roll Section'!AW6&gt;0,'Plain Roll Section'!AW6,"")</f>
        <v/>
      </c>
      <c r="U39" s="954" t="str">
        <f>IF('Plain Roll Section'!AX6&gt;0,'Plain Roll Section'!AX6,"")</f>
        <v/>
      </c>
      <c r="V39" s="954" t="str">
        <f>IF('Plain Roll Section'!AY6&gt;0,'Plain Roll Section'!AY6,"")</f>
        <v/>
      </c>
      <c r="W39" s="954" t="str">
        <f>IF('Plain Roll Section'!AZ6&gt;0,'Plain Roll Section'!AZ6,"")</f>
        <v/>
      </c>
      <c r="X39" s="954" t="str">
        <f>IF('Plain Roll Section'!BA6&gt;0,'Plain Roll Section'!BA6,"")</f>
        <v/>
      </c>
      <c r="Y39" s="954" t="str">
        <f>IF('Plain Roll Section'!BB6&gt;0,'Plain Roll Section'!BB6,"")</f>
        <v/>
      </c>
      <c r="Z39" s="954" t="str">
        <f>IF('Plain Roll Section'!BC6&gt;0,'Plain Roll Section'!BC6,"")</f>
        <v/>
      </c>
      <c r="AA39" s="954" t="str">
        <f>IF('Plain Roll Section'!BD6&gt;0,'Plain Roll Section'!BD6,"")</f>
        <v/>
      </c>
      <c r="AB39" s="954" t="str">
        <f>IF('Plain Roll Section'!BE6&gt;0,'Plain Roll Section'!BE6,"")</f>
        <v/>
      </c>
      <c r="AC39" s="954" t="str">
        <f>IF('Plain Roll Section'!BF6&gt;0,'Plain Roll Section'!BF6,"")</f>
        <v/>
      </c>
      <c r="AD39" s="954" t="str">
        <f>IF('Plain Roll Section'!BG6&gt;0,'Plain Roll Section'!BG6,"")</f>
        <v/>
      </c>
      <c r="AE39" s="954" t="str">
        <f>IF('Plain Roll Section'!BH6&gt;0,'Plain Roll Section'!BH6,"")</f>
        <v/>
      </c>
      <c r="AF39" s="955" t="str">
        <f>IF('Plain Roll Section'!BI6&gt;0,'Plain Roll Section'!BI6,"")</f>
        <v/>
      </c>
      <c r="AG39" s="152"/>
    </row>
    <row r="40" spans="1:33" ht="15" customHeight="1" x14ac:dyDescent="0.25">
      <c r="A40" s="152"/>
      <c r="B40" s="1096" t="str">
        <f>'Plain Roll Section'!B7</f>
        <v>Chicken Pizza</v>
      </c>
      <c r="C40" s="956">
        <f>'Plain Roll Section'!C7</f>
        <v>0</v>
      </c>
      <c r="D40" s="935" t="str">
        <f>IF('Plain Roll Section'!AG7&gt;0,'Plain Roll Section'!AG7,"")</f>
        <v/>
      </c>
      <c r="E40" s="945" t="str">
        <f>IF('Plain Roll Section'!AH7&gt;0,'Plain Roll Section'!AH7,"")</f>
        <v/>
      </c>
      <c r="F40" s="945" t="str">
        <f>IF('Plain Roll Section'!AI7&gt;0,'Plain Roll Section'!AI7,"")</f>
        <v/>
      </c>
      <c r="G40" s="945" t="str">
        <f>IF('Plain Roll Section'!AJ7&gt;0,'Plain Roll Section'!AJ7,"")</f>
        <v/>
      </c>
      <c r="H40" s="957" t="str">
        <f>IF('Plain Roll Section'!AK7&gt;0,'Plain Roll Section'!AK7,"")</f>
        <v/>
      </c>
      <c r="I40" s="957" t="str">
        <f>IF('Plain Roll Section'!AL7&gt;0,'Plain Roll Section'!AL7,"")</f>
        <v/>
      </c>
      <c r="J40" s="957" t="str">
        <f>IF('Plain Roll Section'!AM7&gt;0,'Plain Roll Section'!AM7,"")</f>
        <v/>
      </c>
      <c r="K40" s="957" t="str">
        <f>IF('Plain Roll Section'!AN7&gt;0,'Plain Roll Section'!AN7,"")</f>
        <v/>
      </c>
      <c r="L40" s="957" t="str">
        <f>IF('Plain Roll Section'!AO7&gt;0,'Plain Roll Section'!AO7,"")</f>
        <v/>
      </c>
      <c r="M40" s="957" t="str">
        <f>IF('Plain Roll Section'!AP7&gt;0,'Plain Roll Section'!AP7,"")</f>
        <v/>
      </c>
      <c r="N40" s="957" t="str">
        <f>IF('Plain Roll Section'!AQ7&gt;0,'Plain Roll Section'!AQ7,"")</f>
        <v/>
      </c>
      <c r="O40" s="957" t="str">
        <f>IF('Plain Roll Section'!AR7&gt;0,'Plain Roll Section'!AR7,"")</f>
        <v/>
      </c>
      <c r="P40" s="957" t="str">
        <f>IF('Plain Roll Section'!AS7&gt;0,'Plain Roll Section'!AS7,"")</f>
        <v/>
      </c>
      <c r="Q40" s="957" t="str">
        <f>IF('Plain Roll Section'!AT7&gt;0,'Plain Roll Section'!AT7,"")</f>
        <v/>
      </c>
      <c r="R40" s="957" t="str">
        <f>IF('Plain Roll Section'!AU7&gt;0,'Plain Roll Section'!AU7,"")</f>
        <v/>
      </c>
      <c r="S40" s="957" t="str">
        <f>IF('Plain Roll Section'!AV7&gt;0,'Plain Roll Section'!AV7,"")</f>
        <v/>
      </c>
      <c r="T40" s="957" t="str">
        <f>IF('Plain Roll Section'!AW7&gt;0,'Plain Roll Section'!AW7,"")</f>
        <v/>
      </c>
      <c r="U40" s="957" t="str">
        <f>IF('Plain Roll Section'!AX7&gt;0,'Plain Roll Section'!AX7,"")</f>
        <v/>
      </c>
      <c r="V40" s="957" t="str">
        <f>IF('Plain Roll Section'!AY7&gt;0,'Plain Roll Section'!AY7,"")</f>
        <v/>
      </c>
      <c r="W40" s="957" t="str">
        <f>IF('Plain Roll Section'!AZ7&gt;0,'Plain Roll Section'!AZ7,"")</f>
        <v/>
      </c>
      <c r="X40" s="957" t="str">
        <f>IF('Plain Roll Section'!BA7&gt;0,'Plain Roll Section'!BA7,"")</f>
        <v/>
      </c>
      <c r="Y40" s="957" t="str">
        <f>IF('Plain Roll Section'!BB7&gt;0,'Plain Roll Section'!BB7,"")</f>
        <v/>
      </c>
      <c r="Z40" s="957" t="str">
        <f>IF('Plain Roll Section'!BC7&gt;0,'Plain Roll Section'!BC7,"")</f>
        <v/>
      </c>
      <c r="AA40" s="957" t="str">
        <f>IF('Plain Roll Section'!BD7&gt;0,'Plain Roll Section'!BD7,"")</f>
        <v/>
      </c>
      <c r="AB40" s="957" t="str">
        <f>IF('Plain Roll Section'!BE7&gt;0,'Plain Roll Section'!BE7,"")</f>
        <v/>
      </c>
      <c r="AC40" s="957" t="str">
        <f>IF('Plain Roll Section'!BF7&gt;0,'Plain Roll Section'!BF7,"")</f>
        <v/>
      </c>
      <c r="AD40" s="957" t="str">
        <f>IF('Plain Roll Section'!BG7&gt;0,'Plain Roll Section'!BG7,"")</f>
        <v/>
      </c>
      <c r="AE40" s="957" t="str">
        <f>IF('Plain Roll Section'!BH7&gt;0,'Plain Roll Section'!BH7,"")</f>
        <v/>
      </c>
      <c r="AF40" s="958" t="str">
        <f>IF('Plain Roll Section'!BI7&gt;0,'Plain Roll Section'!BI7,"")</f>
        <v/>
      </c>
      <c r="AG40" s="152"/>
    </row>
    <row r="41" spans="1:33" ht="15" customHeight="1" x14ac:dyDescent="0.25">
      <c r="A41" s="152"/>
      <c r="B41" s="1096" t="str">
        <f>'Plain Roll Section'!B8</f>
        <v>Sausage Pizza</v>
      </c>
      <c r="C41" s="956">
        <f>'Plain Roll Section'!C8</f>
        <v>0</v>
      </c>
      <c r="D41" s="935" t="str">
        <f>IF('Plain Roll Section'!AG8&gt;0,'Plain Roll Section'!AG8,"")</f>
        <v/>
      </c>
      <c r="E41" s="945" t="str">
        <f>IF('Plain Roll Section'!AH8&gt;0,'Plain Roll Section'!AH8,"")</f>
        <v/>
      </c>
      <c r="F41" s="945" t="str">
        <f>IF('Plain Roll Section'!AI8&gt;0,'Plain Roll Section'!AI8,"")</f>
        <v/>
      </c>
      <c r="G41" s="945" t="str">
        <f>IF('Plain Roll Section'!AJ8&gt;0,'Plain Roll Section'!AJ8,"")</f>
        <v/>
      </c>
      <c r="H41" s="957" t="str">
        <f>IF('Plain Roll Section'!AK8&gt;0,'Plain Roll Section'!AK8,"")</f>
        <v/>
      </c>
      <c r="I41" s="957" t="str">
        <f>IF('Plain Roll Section'!AL8&gt;0,'Plain Roll Section'!AL8,"")</f>
        <v/>
      </c>
      <c r="J41" s="957" t="str">
        <f>IF('Plain Roll Section'!AM8&gt;0,'Plain Roll Section'!AM8,"")</f>
        <v/>
      </c>
      <c r="K41" s="957" t="str">
        <f>IF('Plain Roll Section'!AN8&gt;0,'Plain Roll Section'!AN8,"")</f>
        <v/>
      </c>
      <c r="L41" s="957" t="str">
        <f>IF('Plain Roll Section'!AO8&gt;0,'Plain Roll Section'!AO8,"")</f>
        <v/>
      </c>
      <c r="M41" s="957" t="str">
        <f>IF('Plain Roll Section'!AP8&gt;0,'Plain Roll Section'!AP8,"")</f>
        <v/>
      </c>
      <c r="N41" s="957" t="str">
        <f>IF('Plain Roll Section'!AQ8&gt;0,'Plain Roll Section'!AQ8,"")</f>
        <v/>
      </c>
      <c r="O41" s="957" t="str">
        <f>IF('Plain Roll Section'!AR8&gt;0,'Plain Roll Section'!AR8,"")</f>
        <v/>
      </c>
      <c r="P41" s="957" t="str">
        <f>IF('Plain Roll Section'!AS8&gt;0,'Plain Roll Section'!AS8,"")</f>
        <v/>
      </c>
      <c r="Q41" s="957" t="str">
        <f>IF('Plain Roll Section'!AT8&gt;0,'Plain Roll Section'!AT8,"")</f>
        <v/>
      </c>
      <c r="R41" s="957" t="str">
        <f>IF('Plain Roll Section'!AU8&gt;0,'Plain Roll Section'!AU8,"")</f>
        <v/>
      </c>
      <c r="S41" s="957" t="str">
        <f>IF('Plain Roll Section'!AV8&gt;0,'Plain Roll Section'!AV8,"")</f>
        <v/>
      </c>
      <c r="T41" s="957" t="str">
        <f>IF('Plain Roll Section'!AW8&gt;0,'Plain Roll Section'!AW8,"")</f>
        <v/>
      </c>
      <c r="U41" s="957" t="str">
        <f>IF('Plain Roll Section'!AX8&gt;0,'Plain Roll Section'!AX8,"")</f>
        <v/>
      </c>
      <c r="V41" s="957" t="str">
        <f>IF('Plain Roll Section'!AY8&gt;0,'Plain Roll Section'!AY8,"")</f>
        <v/>
      </c>
      <c r="W41" s="957" t="str">
        <f>IF('Plain Roll Section'!AZ8&gt;0,'Plain Roll Section'!AZ8,"")</f>
        <v/>
      </c>
      <c r="X41" s="957" t="str">
        <f>IF('Plain Roll Section'!BA8&gt;0,'Plain Roll Section'!BA8,"")</f>
        <v/>
      </c>
      <c r="Y41" s="957" t="str">
        <f>IF('Plain Roll Section'!BB8&gt;0,'Plain Roll Section'!BB8,"")</f>
        <v/>
      </c>
      <c r="Z41" s="957" t="str">
        <f>IF('Plain Roll Section'!BC8&gt;0,'Plain Roll Section'!BC8,"")</f>
        <v/>
      </c>
      <c r="AA41" s="957" t="str">
        <f>IF('Plain Roll Section'!BD8&gt;0,'Plain Roll Section'!BD8,"")</f>
        <v/>
      </c>
      <c r="AB41" s="957" t="str">
        <f>IF('Plain Roll Section'!BE8&gt;0,'Plain Roll Section'!BE8,"")</f>
        <v/>
      </c>
      <c r="AC41" s="957" t="str">
        <f>IF('Plain Roll Section'!BF8&gt;0,'Plain Roll Section'!BF8,"")</f>
        <v/>
      </c>
      <c r="AD41" s="957" t="str">
        <f>IF('Plain Roll Section'!BG8&gt;0,'Plain Roll Section'!BG8,"")</f>
        <v/>
      </c>
      <c r="AE41" s="957" t="str">
        <f>IF('Plain Roll Section'!BH8&gt;0,'Plain Roll Section'!BH8,"")</f>
        <v/>
      </c>
      <c r="AF41" s="958" t="str">
        <f>IF('Plain Roll Section'!BI8&gt;0,'Plain Roll Section'!BI8,"")</f>
        <v/>
      </c>
      <c r="AG41" s="152"/>
    </row>
    <row r="42" spans="1:33" ht="15" customHeight="1" x14ac:dyDescent="0.25">
      <c r="A42" s="152"/>
      <c r="B42" s="1096" t="str">
        <f>'Plain Roll Section'!B9</f>
        <v>Egg Bun</v>
      </c>
      <c r="C42" s="956">
        <f>'Plain Roll Section'!C9</f>
        <v>0</v>
      </c>
      <c r="D42" s="935" t="str">
        <f>IF('Plain Roll Section'!AG9&gt;0,'Plain Roll Section'!AG9,"")</f>
        <v/>
      </c>
      <c r="E42" s="945" t="str">
        <f>IF('Plain Roll Section'!AH9&gt;0,'Plain Roll Section'!AH9,"")</f>
        <v/>
      </c>
      <c r="F42" s="945" t="str">
        <f>IF('Plain Roll Section'!AI9&gt;0,'Plain Roll Section'!AI9,"")</f>
        <v/>
      </c>
      <c r="G42" s="945" t="str">
        <f>IF('Plain Roll Section'!AJ9&gt;0,'Plain Roll Section'!AJ9,"")</f>
        <v/>
      </c>
      <c r="H42" s="957" t="str">
        <f>IF('Plain Roll Section'!AK9&gt;0,'Plain Roll Section'!AK9,"")</f>
        <v/>
      </c>
      <c r="I42" s="957" t="str">
        <f>IF('Plain Roll Section'!AL9&gt;0,'Plain Roll Section'!AL9,"")</f>
        <v/>
      </c>
      <c r="J42" s="957" t="str">
        <f>IF('Plain Roll Section'!AM9&gt;0,'Plain Roll Section'!AM9,"")</f>
        <v/>
      </c>
      <c r="K42" s="957" t="str">
        <f>IF('Plain Roll Section'!AN9&gt;0,'Plain Roll Section'!AN9,"")</f>
        <v/>
      </c>
      <c r="L42" s="957" t="str">
        <f>IF('Plain Roll Section'!AO9&gt;0,'Plain Roll Section'!AO9,"")</f>
        <v/>
      </c>
      <c r="M42" s="957" t="str">
        <f>IF('Plain Roll Section'!AP9&gt;0,'Plain Roll Section'!AP9,"")</f>
        <v/>
      </c>
      <c r="N42" s="957" t="str">
        <f>IF('Plain Roll Section'!AQ9&gt;0,'Plain Roll Section'!AQ9,"")</f>
        <v/>
      </c>
      <c r="O42" s="957" t="str">
        <f>IF('Plain Roll Section'!AR9&gt;0,'Plain Roll Section'!AR9,"")</f>
        <v/>
      </c>
      <c r="P42" s="957" t="str">
        <f>IF('Plain Roll Section'!AS9&gt;0,'Plain Roll Section'!AS9,"")</f>
        <v/>
      </c>
      <c r="Q42" s="957" t="str">
        <f>IF('Plain Roll Section'!AT9&gt;0,'Plain Roll Section'!AT9,"")</f>
        <v/>
      </c>
      <c r="R42" s="957" t="str">
        <f>IF('Plain Roll Section'!AU9&gt;0,'Plain Roll Section'!AU9,"")</f>
        <v/>
      </c>
      <c r="S42" s="957" t="str">
        <f>IF('Plain Roll Section'!AV9&gt;0,'Plain Roll Section'!AV9,"")</f>
        <v/>
      </c>
      <c r="T42" s="957" t="str">
        <f>IF('Plain Roll Section'!AW9&gt;0,'Plain Roll Section'!AW9,"")</f>
        <v/>
      </c>
      <c r="U42" s="957" t="str">
        <f>IF('Plain Roll Section'!AX9&gt;0,'Plain Roll Section'!AX9,"")</f>
        <v/>
      </c>
      <c r="V42" s="957" t="str">
        <f>IF('Plain Roll Section'!AY9&gt;0,'Plain Roll Section'!AY9,"")</f>
        <v/>
      </c>
      <c r="W42" s="957" t="str">
        <f>IF('Plain Roll Section'!AZ9&gt;0,'Plain Roll Section'!AZ9,"")</f>
        <v/>
      </c>
      <c r="X42" s="957" t="str">
        <f>IF('Plain Roll Section'!BA9&gt;0,'Plain Roll Section'!BA9,"")</f>
        <v/>
      </c>
      <c r="Y42" s="957" t="str">
        <f>IF('Plain Roll Section'!BB9&gt;0,'Plain Roll Section'!BB9,"")</f>
        <v/>
      </c>
      <c r="Z42" s="957" t="str">
        <f>IF('Plain Roll Section'!BC9&gt;0,'Plain Roll Section'!BC9,"")</f>
        <v/>
      </c>
      <c r="AA42" s="957" t="str">
        <f>IF('Plain Roll Section'!BD9&gt;0,'Plain Roll Section'!BD9,"")</f>
        <v/>
      </c>
      <c r="AB42" s="957" t="str">
        <f>IF('Plain Roll Section'!BE9&gt;0,'Plain Roll Section'!BE9,"")</f>
        <v/>
      </c>
      <c r="AC42" s="957" t="str">
        <f>IF('Plain Roll Section'!BF9&gt;0,'Plain Roll Section'!BF9,"")</f>
        <v/>
      </c>
      <c r="AD42" s="957" t="str">
        <f>IF('Plain Roll Section'!BG9&gt;0,'Plain Roll Section'!BG9,"")</f>
        <v/>
      </c>
      <c r="AE42" s="957" t="str">
        <f>IF('Plain Roll Section'!BH9&gt;0,'Plain Roll Section'!BH9,"")</f>
        <v/>
      </c>
      <c r="AF42" s="958" t="str">
        <f>IF('Plain Roll Section'!BI9&gt;0,'Plain Roll Section'!BI9,"")</f>
        <v/>
      </c>
      <c r="AG42" s="152"/>
    </row>
    <row r="43" spans="1:33" ht="15" customHeight="1" x14ac:dyDescent="0.25">
      <c r="A43" s="152"/>
      <c r="B43" s="1096" t="str">
        <f>'Plain Roll Section'!B10</f>
        <v>Omelette Bun</v>
      </c>
      <c r="C43" s="959">
        <f>'Plain Roll Section'!C10</f>
        <v>0</v>
      </c>
      <c r="D43" s="935" t="str">
        <f>IF('Plain Roll Section'!AG10&gt;0,'Plain Roll Section'!AG10,"")</f>
        <v/>
      </c>
      <c r="E43" s="945" t="str">
        <f>IF('Plain Roll Section'!AH10&gt;0,'Plain Roll Section'!AH10,"")</f>
        <v/>
      </c>
      <c r="F43" s="945" t="str">
        <f>IF('Plain Roll Section'!AI10&gt;0,'Plain Roll Section'!AI10,"")</f>
        <v/>
      </c>
      <c r="G43" s="945" t="str">
        <f>IF('Plain Roll Section'!AJ10&gt;0,'Plain Roll Section'!AJ10,"")</f>
        <v/>
      </c>
      <c r="H43" s="957" t="str">
        <f>IF('Plain Roll Section'!AK10&gt;0,'Plain Roll Section'!AK10,"")</f>
        <v/>
      </c>
      <c r="I43" s="957" t="str">
        <f>IF('Plain Roll Section'!AL10&gt;0,'Plain Roll Section'!AL10,"")</f>
        <v/>
      </c>
      <c r="J43" s="957" t="str">
        <f>IF('Plain Roll Section'!AM10&gt;0,'Plain Roll Section'!AM10,"")</f>
        <v/>
      </c>
      <c r="K43" s="957" t="str">
        <f>IF('Plain Roll Section'!AN10&gt;0,'Plain Roll Section'!AN10,"")</f>
        <v/>
      </c>
      <c r="L43" s="957" t="str">
        <f>IF('Plain Roll Section'!AO10&gt;0,'Plain Roll Section'!AO10,"")</f>
        <v/>
      </c>
      <c r="M43" s="957" t="str">
        <f>IF('Plain Roll Section'!AP10&gt;0,'Plain Roll Section'!AP10,"")</f>
        <v/>
      </c>
      <c r="N43" s="957" t="str">
        <f>IF('Plain Roll Section'!AQ10&gt;0,'Plain Roll Section'!AQ10,"")</f>
        <v/>
      </c>
      <c r="O43" s="957" t="str">
        <f>IF('Plain Roll Section'!AR10&gt;0,'Plain Roll Section'!AR10,"")</f>
        <v/>
      </c>
      <c r="P43" s="957" t="str">
        <f>IF('Plain Roll Section'!AS10&gt;0,'Plain Roll Section'!AS10,"")</f>
        <v/>
      </c>
      <c r="Q43" s="957" t="str">
        <f>IF('Plain Roll Section'!AT10&gt;0,'Plain Roll Section'!AT10,"")</f>
        <v/>
      </c>
      <c r="R43" s="957" t="str">
        <f>IF('Plain Roll Section'!AU10&gt;0,'Plain Roll Section'!AU10,"")</f>
        <v/>
      </c>
      <c r="S43" s="957" t="str">
        <f>IF('Plain Roll Section'!AV10&gt;0,'Plain Roll Section'!AV10,"")</f>
        <v/>
      </c>
      <c r="T43" s="957" t="str">
        <f>IF('Plain Roll Section'!AW10&gt;0,'Plain Roll Section'!AW10,"")</f>
        <v/>
      </c>
      <c r="U43" s="957" t="str">
        <f>IF('Plain Roll Section'!AX10&gt;0,'Plain Roll Section'!AX10,"")</f>
        <v/>
      </c>
      <c r="V43" s="957" t="str">
        <f>IF('Plain Roll Section'!AY10&gt;0,'Plain Roll Section'!AY10,"")</f>
        <v/>
      </c>
      <c r="W43" s="957" t="str">
        <f>IF('Plain Roll Section'!AZ10&gt;0,'Plain Roll Section'!AZ10,"")</f>
        <v/>
      </c>
      <c r="X43" s="957" t="str">
        <f>IF('Plain Roll Section'!BA10&gt;0,'Plain Roll Section'!BA10,"")</f>
        <v/>
      </c>
      <c r="Y43" s="957" t="str">
        <f>IF('Plain Roll Section'!BB10&gt;0,'Plain Roll Section'!BB10,"")</f>
        <v/>
      </c>
      <c r="Z43" s="957" t="str">
        <f>IF('Plain Roll Section'!BC10&gt;0,'Plain Roll Section'!BC10,"")</f>
        <v/>
      </c>
      <c r="AA43" s="957" t="str">
        <f>IF('Plain Roll Section'!BD10&gt;0,'Plain Roll Section'!BD10,"")</f>
        <v/>
      </c>
      <c r="AB43" s="957" t="str">
        <f>IF('Plain Roll Section'!BE10&gt;0,'Plain Roll Section'!BE10,"")</f>
        <v/>
      </c>
      <c r="AC43" s="957" t="str">
        <f>IF('Plain Roll Section'!BF10&gt;0,'Plain Roll Section'!BF10,"")</f>
        <v/>
      </c>
      <c r="AD43" s="957" t="str">
        <f>IF('Plain Roll Section'!BG10&gt;0,'Plain Roll Section'!BG10,"")</f>
        <v/>
      </c>
      <c r="AE43" s="957" t="str">
        <f>IF('Plain Roll Section'!BH10&gt;0,'Plain Roll Section'!BH10,"")</f>
        <v/>
      </c>
      <c r="AF43" s="958" t="str">
        <f>IF('Plain Roll Section'!BI10&gt;0,'Plain Roll Section'!BI10,"")</f>
        <v/>
      </c>
      <c r="AG43" s="152"/>
    </row>
    <row r="44" spans="1:33" ht="15" customHeight="1" x14ac:dyDescent="0.25">
      <c r="A44" s="152"/>
      <c r="B44" s="1096" t="str">
        <f>'Plain Roll Section'!B11</f>
        <v>Egg Burger</v>
      </c>
      <c r="C44" s="959">
        <f>'Plain Roll Section'!C11</f>
        <v>0</v>
      </c>
      <c r="D44" s="935" t="str">
        <f>IF('Plain Roll Section'!AG11&gt;0,'Plain Roll Section'!AG11,"")</f>
        <v/>
      </c>
      <c r="E44" s="945" t="str">
        <f>IF('Plain Roll Section'!AH11&gt;0,'Plain Roll Section'!AH11,"")</f>
        <v/>
      </c>
      <c r="F44" s="945" t="str">
        <f>IF('Plain Roll Section'!AI11&gt;0,'Plain Roll Section'!AI11,"")</f>
        <v/>
      </c>
      <c r="G44" s="945" t="str">
        <f>IF('Plain Roll Section'!AJ11&gt;0,'Plain Roll Section'!AJ11,"")</f>
        <v/>
      </c>
      <c r="H44" s="957" t="str">
        <f>IF('Plain Roll Section'!AK11&gt;0,'Plain Roll Section'!AK11,"")</f>
        <v/>
      </c>
      <c r="I44" s="957" t="str">
        <f>IF('Plain Roll Section'!AL11&gt;0,'Plain Roll Section'!AL11,"")</f>
        <v/>
      </c>
      <c r="J44" s="957" t="str">
        <f>IF('Plain Roll Section'!AM11&gt;0,'Plain Roll Section'!AM11,"")</f>
        <v/>
      </c>
      <c r="K44" s="957" t="str">
        <f>IF('Plain Roll Section'!AN11&gt;0,'Plain Roll Section'!AN11,"")</f>
        <v/>
      </c>
      <c r="L44" s="957" t="str">
        <f>IF('Plain Roll Section'!AO11&gt;0,'Plain Roll Section'!AO11,"")</f>
        <v/>
      </c>
      <c r="M44" s="957" t="str">
        <f>IF('Plain Roll Section'!AP11&gt;0,'Plain Roll Section'!AP11,"")</f>
        <v/>
      </c>
      <c r="N44" s="957" t="str">
        <f>IF('Plain Roll Section'!AQ11&gt;0,'Plain Roll Section'!AQ11,"")</f>
        <v/>
      </c>
      <c r="O44" s="957" t="str">
        <f>IF('Plain Roll Section'!AR11&gt;0,'Plain Roll Section'!AR11,"")</f>
        <v/>
      </c>
      <c r="P44" s="957" t="str">
        <f>IF('Plain Roll Section'!AS11&gt;0,'Plain Roll Section'!AS11,"")</f>
        <v/>
      </c>
      <c r="Q44" s="957" t="str">
        <f>IF('Plain Roll Section'!AT11&gt;0,'Plain Roll Section'!AT11,"")</f>
        <v/>
      </c>
      <c r="R44" s="957" t="str">
        <f>IF('Plain Roll Section'!AU11&gt;0,'Plain Roll Section'!AU11,"")</f>
        <v/>
      </c>
      <c r="S44" s="957" t="str">
        <f>IF('Plain Roll Section'!AV11&gt;0,'Plain Roll Section'!AV11,"")</f>
        <v/>
      </c>
      <c r="T44" s="957" t="str">
        <f>IF('Plain Roll Section'!AW11&gt;0,'Plain Roll Section'!AW11,"")</f>
        <v/>
      </c>
      <c r="U44" s="957" t="str">
        <f>IF('Plain Roll Section'!AX11&gt;0,'Plain Roll Section'!AX11,"")</f>
        <v/>
      </c>
      <c r="V44" s="957" t="str">
        <f>IF('Plain Roll Section'!AY11&gt;0,'Plain Roll Section'!AY11,"")</f>
        <v/>
      </c>
      <c r="W44" s="957" t="str">
        <f>IF('Plain Roll Section'!AZ11&gt;0,'Plain Roll Section'!AZ11,"")</f>
        <v/>
      </c>
      <c r="X44" s="957" t="str">
        <f>IF('Plain Roll Section'!BA11&gt;0,'Plain Roll Section'!BA11,"")</f>
        <v/>
      </c>
      <c r="Y44" s="957" t="str">
        <f>IF('Plain Roll Section'!BB11&gt;0,'Plain Roll Section'!BB11,"")</f>
        <v/>
      </c>
      <c r="Z44" s="957" t="str">
        <f>IF('Plain Roll Section'!BC11&gt;0,'Plain Roll Section'!BC11,"")</f>
        <v/>
      </c>
      <c r="AA44" s="957" t="str">
        <f>IF('Plain Roll Section'!BD11&gt;0,'Plain Roll Section'!BD11,"")</f>
        <v/>
      </c>
      <c r="AB44" s="957" t="str">
        <f>IF('Plain Roll Section'!BE11&gt;0,'Plain Roll Section'!BE11,"")</f>
        <v/>
      </c>
      <c r="AC44" s="957" t="str">
        <f>IF('Plain Roll Section'!BF11&gt;0,'Plain Roll Section'!BF11,"")</f>
        <v/>
      </c>
      <c r="AD44" s="957" t="str">
        <f>IF('Plain Roll Section'!BG11&gt;0,'Plain Roll Section'!BG11,"")</f>
        <v/>
      </c>
      <c r="AE44" s="957" t="str">
        <f>IF('Plain Roll Section'!BH11&gt;0,'Plain Roll Section'!BH11,"")</f>
        <v/>
      </c>
      <c r="AF44" s="958" t="str">
        <f>IF('Plain Roll Section'!BI11&gt;0,'Plain Roll Section'!BI11,"")</f>
        <v/>
      </c>
      <c r="AG44" s="152"/>
    </row>
    <row r="45" spans="1:33" ht="15" hidden="1" customHeight="1" x14ac:dyDescent="0.25">
      <c r="A45" s="152"/>
      <c r="B45" s="1096">
        <f>'Plain Roll Section'!B12</f>
        <v>0</v>
      </c>
      <c r="C45" s="959">
        <f>'Plain Roll Section'!C12</f>
        <v>0</v>
      </c>
      <c r="D45" s="935" t="str">
        <f>IF('Plain Roll Section'!AG12&gt;0,'Plain Roll Section'!AG12,"")</f>
        <v/>
      </c>
      <c r="E45" s="945" t="str">
        <f>IF('Plain Roll Section'!AH12&gt;0,'Plain Roll Section'!AH12,"")</f>
        <v/>
      </c>
      <c r="F45" s="945" t="str">
        <f>IF('Plain Roll Section'!AI12&gt;0,'Plain Roll Section'!AI12,"")</f>
        <v/>
      </c>
      <c r="G45" s="945" t="str">
        <f>IF('Plain Roll Section'!AJ12&gt;0,'Plain Roll Section'!AJ12,"")</f>
        <v/>
      </c>
      <c r="H45" s="957" t="str">
        <f>IF('Plain Roll Section'!AK12&gt;0,'Plain Roll Section'!AK12,"")</f>
        <v/>
      </c>
      <c r="I45" s="957" t="str">
        <f>IF('Plain Roll Section'!AL12&gt;0,'Plain Roll Section'!AL12,"")</f>
        <v/>
      </c>
      <c r="J45" s="957" t="str">
        <f>IF('Plain Roll Section'!AM12&gt;0,'Plain Roll Section'!AM12,"")</f>
        <v/>
      </c>
      <c r="K45" s="957" t="str">
        <f>IF('Plain Roll Section'!AN12&gt;0,'Plain Roll Section'!AN12,"")</f>
        <v/>
      </c>
      <c r="L45" s="957" t="str">
        <f>IF('Plain Roll Section'!AO12&gt;0,'Plain Roll Section'!AO12,"")</f>
        <v/>
      </c>
      <c r="M45" s="957" t="str">
        <f>IF('Plain Roll Section'!AP12&gt;0,'Plain Roll Section'!AP12,"")</f>
        <v/>
      </c>
      <c r="N45" s="957" t="str">
        <f>IF('Plain Roll Section'!AQ12&gt;0,'Plain Roll Section'!AQ12,"")</f>
        <v/>
      </c>
      <c r="O45" s="957" t="str">
        <f>IF('Plain Roll Section'!AR12&gt;0,'Plain Roll Section'!AR12,"")</f>
        <v/>
      </c>
      <c r="P45" s="957" t="str">
        <f>IF('Plain Roll Section'!AS12&gt;0,'Plain Roll Section'!AS12,"")</f>
        <v/>
      </c>
      <c r="Q45" s="957" t="str">
        <f>IF('Plain Roll Section'!AT12&gt;0,'Plain Roll Section'!AT12,"")</f>
        <v/>
      </c>
      <c r="R45" s="957" t="str">
        <f>IF('Plain Roll Section'!AU12&gt;0,'Plain Roll Section'!AU12,"")</f>
        <v/>
      </c>
      <c r="S45" s="957" t="str">
        <f>IF('Plain Roll Section'!AV12&gt;0,'Plain Roll Section'!AV12,"")</f>
        <v/>
      </c>
      <c r="T45" s="957" t="str">
        <f>IF('Plain Roll Section'!AW12&gt;0,'Plain Roll Section'!AW12,"")</f>
        <v/>
      </c>
      <c r="U45" s="957" t="str">
        <f>IF('Plain Roll Section'!AX12&gt;0,'Plain Roll Section'!AX12,"")</f>
        <v/>
      </c>
      <c r="V45" s="957" t="str">
        <f>IF('Plain Roll Section'!AY12&gt;0,'Plain Roll Section'!AY12,"")</f>
        <v/>
      </c>
      <c r="W45" s="957" t="str">
        <f>IF('Plain Roll Section'!AZ12&gt;0,'Plain Roll Section'!AZ12,"")</f>
        <v/>
      </c>
      <c r="X45" s="957" t="str">
        <f>IF('Plain Roll Section'!BA12&gt;0,'Plain Roll Section'!BA12,"")</f>
        <v/>
      </c>
      <c r="Y45" s="957" t="str">
        <f>IF('Plain Roll Section'!BB12&gt;0,'Plain Roll Section'!BB12,"")</f>
        <v/>
      </c>
      <c r="Z45" s="957" t="str">
        <f>IF('Plain Roll Section'!BC12&gt;0,'Plain Roll Section'!BC12,"")</f>
        <v/>
      </c>
      <c r="AA45" s="957" t="str">
        <f>IF('Plain Roll Section'!BD12&gt;0,'Plain Roll Section'!BD12,"")</f>
        <v/>
      </c>
      <c r="AB45" s="957" t="str">
        <f>IF('Plain Roll Section'!BE12&gt;0,'Plain Roll Section'!BE12,"")</f>
        <v/>
      </c>
      <c r="AC45" s="957" t="str">
        <f>IF('Plain Roll Section'!BF12&gt;0,'Plain Roll Section'!BF12,"")</f>
        <v/>
      </c>
      <c r="AD45" s="957" t="str">
        <f>IF('Plain Roll Section'!BG12&gt;0,'Plain Roll Section'!BG12,"")</f>
        <v/>
      </c>
      <c r="AE45" s="957" t="str">
        <f>IF('Plain Roll Section'!BH12&gt;0,'Plain Roll Section'!BH12,"")</f>
        <v/>
      </c>
      <c r="AF45" s="958" t="str">
        <f>IF('Plain Roll Section'!BI12&gt;0,'Plain Roll Section'!BI12,"")</f>
        <v/>
      </c>
      <c r="AG45" s="152"/>
    </row>
    <row r="46" spans="1:33" ht="15" customHeight="1" x14ac:dyDescent="0.25">
      <c r="A46" s="152"/>
      <c r="B46" s="1096" t="str">
        <f>'Plain Roll Section'!B13</f>
        <v>Chicken Hot Dog</v>
      </c>
      <c r="C46" s="959">
        <f>'Plain Roll Section'!C13</f>
        <v>28</v>
      </c>
      <c r="D46" s="935" t="str">
        <f>IF('Plain Roll Section'!AG13&gt;0,'Plain Roll Section'!AG13,"")</f>
        <v/>
      </c>
      <c r="E46" s="945" t="str">
        <f>IF('Plain Roll Section'!AH13&gt;0,'Plain Roll Section'!AH13,"")</f>
        <v/>
      </c>
      <c r="F46" s="945" t="str">
        <f>IF('Plain Roll Section'!AI13&gt;0,'Plain Roll Section'!AI13,"")</f>
        <v/>
      </c>
      <c r="G46" s="945" t="str">
        <f>IF('Plain Roll Section'!AJ13&gt;0,'Plain Roll Section'!AJ13,"")</f>
        <v/>
      </c>
      <c r="H46" s="957" t="str">
        <f>IF('Plain Roll Section'!AK13&gt;0,'Plain Roll Section'!AK13,"")</f>
        <v/>
      </c>
      <c r="I46" s="957" t="str">
        <f>IF('Plain Roll Section'!AL13&gt;0,'Plain Roll Section'!AL13,"")</f>
        <v/>
      </c>
      <c r="J46" s="957" t="str">
        <f>IF('Plain Roll Section'!AM13&gt;0,'Plain Roll Section'!AM13,"")</f>
        <v/>
      </c>
      <c r="K46" s="957" t="str">
        <f>IF('Plain Roll Section'!AN13&gt;0,'Plain Roll Section'!AN13,"")</f>
        <v/>
      </c>
      <c r="L46" s="957" t="str">
        <f>IF('Plain Roll Section'!AO13&gt;0,'Plain Roll Section'!AO13,"")</f>
        <v/>
      </c>
      <c r="M46" s="957" t="str">
        <f>IF('Plain Roll Section'!AP13&gt;0,'Plain Roll Section'!AP13,"")</f>
        <v/>
      </c>
      <c r="N46" s="957" t="str">
        <f>IF('Plain Roll Section'!AQ13&gt;0,'Plain Roll Section'!AQ13,"")</f>
        <v/>
      </c>
      <c r="O46" s="957" t="str">
        <f>IF('Plain Roll Section'!AR13&gt;0,'Plain Roll Section'!AR13,"")</f>
        <v/>
      </c>
      <c r="P46" s="957" t="str">
        <f>IF('Plain Roll Section'!AS13&gt;0,'Plain Roll Section'!AS13,"")</f>
        <v/>
      </c>
      <c r="Q46" s="957" t="str">
        <f>IF('Plain Roll Section'!AT13&gt;0,'Plain Roll Section'!AT13,"")</f>
        <v/>
      </c>
      <c r="R46" s="957" t="str">
        <f>IF('Plain Roll Section'!AU13&gt;0,'Plain Roll Section'!AU13,"")</f>
        <v/>
      </c>
      <c r="S46" s="957" t="str">
        <f>IF('Plain Roll Section'!AV13&gt;0,'Plain Roll Section'!AV13,"")</f>
        <v/>
      </c>
      <c r="T46" s="957" t="str">
        <f>IF('Plain Roll Section'!AW13&gt;0,'Plain Roll Section'!AW13,"")</f>
        <v/>
      </c>
      <c r="U46" s="957" t="str">
        <f>IF('Plain Roll Section'!AX13&gt;0,'Plain Roll Section'!AX13,"")</f>
        <v/>
      </c>
      <c r="V46" s="957" t="str">
        <f>IF('Plain Roll Section'!AY13&gt;0,'Plain Roll Section'!AY13,"")</f>
        <v/>
      </c>
      <c r="W46" s="957" t="str">
        <f>IF('Plain Roll Section'!AZ13&gt;0,'Plain Roll Section'!AZ13,"")</f>
        <v/>
      </c>
      <c r="X46" s="957">
        <f>IF('Plain Roll Section'!BA13&gt;0,'Plain Roll Section'!BA13,"")</f>
        <v>140</v>
      </c>
      <c r="Y46" s="957" t="str">
        <f>IF('Plain Roll Section'!BB13&gt;0,'Plain Roll Section'!BB13,"")</f>
        <v/>
      </c>
      <c r="Z46" s="957" t="str">
        <f>IF('Plain Roll Section'!BC13&gt;0,'Plain Roll Section'!BC13,"")</f>
        <v/>
      </c>
      <c r="AA46" s="957" t="str">
        <f>IF('Plain Roll Section'!BD13&gt;0,'Plain Roll Section'!BD13,"")</f>
        <v/>
      </c>
      <c r="AB46" s="957" t="str">
        <f>IF('Plain Roll Section'!BE13&gt;0,'Plain Roll Section'!BE13,"")</f>
        <v/>
      </c>
      <c r="AC46" s="957" t="str">
        <f>IF('Plain Roll Section'!BF13&gt;0,'Plain Roll Section'!BF13,"")</f>
        <v/>
      </c>
      <c r="AD46" s="957" t="str">
        <f>IF('Plain Roll Section'!BG13&gt;0,'Plain Roll Section'!BG13,"")</f>
        <v/>
      </c>
      <c r="AE46" s="957">
        <f>IF('Plain Roll Section'!BH13&gt;0,'Plain Roll Section'!BH13,"")</f>
        <v>140</v>
      </c>
      <c r="AF46" s="958" t="str">
        <f>IF('Plain Roll Section'!BI13&gt;0,'Plain Roll Section'!BI13,"")</f>
        <v/>
      </c>
      <c r="AG46" s="152"/>
    </row>
    <row r="47" spans="1:33" ht="15" customHeight="1" x14ac:dyDescent="0.25">
      <c r="A47" s="152"/>
      <c r="B47" s="1097" t="str">
        <f>'Plain Roll Section'!B14</f>
        <v>Cuttlefish Bun</v>
      </c>
      <c r="C47" s="959">
        <f>'Plain Roll Section'!C14</f>
        <v>0</v>
      </c>
      <c r="D47" s="935" t="str">
        <f>IF('Plain Roll Section'!AG14&gt;0,'Plain Roll Section'!AG14,"")</f>
        <v/>
      </c>
      <c r="E47" s="945" t="str">
        <f>IF('Plain Roll Section'!AH14&gt;0,'Plain Roll Section'!AH14,"")</f>
        <v/>
      </c>
      <c r="F47" s="945" t="str">
        <f>IF('Plain Roll Section'!AI14&gt;0,'Plain Roll Section'!AI14,"")</f>
        <v/>
      </c>
      <c r="G47" s="945" t="str">
        <f>IF('Plain Roll Section'!AJ14&gt;0,'Plain Roll Section'!AJ14,"")</f>
        <v/>
      </c>
      <c r="H47" s="957" t="str">
        <f>IF('Plain Roll Section'!AK14&gt;0,'Plain Roll Section'!AK14,"")</f>
        <v/>
      </c>
      <c r="I47" s="957" t="str">
        <f>IF('Plain Roll Section'!AL14&gt;0,'Plain Roll Section'!AL14,"")</f>
        <v/>
      </c>
      <c r="J47" s="957" t="str">
        <f>IF('Plain Roll Section'!AM14&gt;0,'Plain Roll Section'!AM14,"")</f>
        <v/>
      </c>
      <c r="K47" s="957" t="str">
        <f>IF('Plain Roll Section'!AN14&gt;0,'Plain Roll Section'!AN14,"")</f>
        <v/>
      </c>
      <c r="L47" s="957" t="str">
        <f>IF('Plain Roll Section'!AO14&gt;0,'Plain Roll Section'!AO14,"")</f>
        <v/>
      </c>
      <c r="M47" s="957" t="str">
        <f>IF('Plain Roll Section'!AP14&gt;0,'Plain Roll Section'!AP14,"")</f>
        <v/>
      </c>
      <c r="N47" s="957" t="str">
        <f>IF('Plain Roll Section'!AQ14&gt;0,'Plain Roll Section'!AQ14,"")</f>
        <v/>
      </c>
      <c r="O47" s="957" t="str">
        <f>IF('Plain Roll Section'!AR14&gt;0,'Plain Roll Section'!AR14,"")</f>
        <v/>
      </c>
      <c r="P47" s="957" t="str">
        <f>IF('Plain Roll Section'!AS14&gt;0,'Plain Roll Section'!AS14,"")</f>
        <v/>
      </c>
      <c r="Q47" s="957" t="str">
        <f>IF('Plain Roll Section'!AT14&gt;0,'Plain Roll Section'!AT14,"")</f>
        <v/>
      </c>
      <c r="R47" s="957" t="str">
        <f>IF('Plain Roll Section'!AU14&gt;0,'Plain Roll Section'!AU14,"")</f>
        <v/>
      </c>
      <c r="S47" s="957" t="str">
        <f>IF('Plain Roll Section'!AV14&gt;0,'Plain Roll Section'!AV14,"")</f>
        <v/>
      </c>
      <c r="T47" s="957" t="str">
        <f>IF('Plain Roll Section'!AW14&gt;0,'Plain Roll Section'!AW14,"")</f>
        <v/>
      </c>
      <c r="U47" s="957" t="str">
        <f>IF('Plain Roll Section'!AX14&gt;0,'Plain Roll Section'!AX14,"")</f>
        <v/>
      </c>
      <c r="V47" s="957" t="str">
        <f>IF('Plain Roll Section'!AY14&gt;0,'Plain Roll Section'!AY14,"")</f>
        <v/>
      </c>
      <c r="W47" s="957" t="str">
        <f>IF('Plain Roll Section'!AZ14&gt;0,'Plain Roll Section'!AZ14,"")</f>
        <v/>
      </c>
      <c r="X47" s="957" t="str">
        <f>IF('Plain Roll Section'!BA14&gt;0,'Plain Roll Section'!BA14,"")</f>
        <v/>
      </c>
      <c r="Y47" s="957" t="str">
        <f>IF('Plain Roll Section'!BB14&gt;0,'Plain Roll Section'!BB14,"")</f>
        <v/>
      </c>
      <c r="Z47" s="957" t="str">
        <f>IF('Plain Roll Section'!BC14&gt;0,'Plain Roll Section'!BC14,"")</f>
        <v/>
      </c>
      <c r="AA47" s="957" t="str">
        <f>IF('Plain Roll Section'!BD14&gt;0,'Plain Roll Section'!BD14,"")</f>
        <v/>
      </c>
      <c r="AB47" s="957" t="str">
        <f>IF('Plain Roll Section'!BE14&gt;0,'Plain Roll Section'!BE14,"")</f>
        <v/>
      </c>
      <c r="AC47" s="957" t="str">
        <f>IF('Plain Roll Section'!BF14&gt;0,'Plain Roll Section'!BF14,"")</f>
        <v/>
      </c>
      <c r="AD47" s="957" t="str">
        <f>IF('Plain Roll Section'!BG14&gt;0,'Plain Roll Section'!BG14,"")</f>
        <v/>
      </c>
      <c r="AE47" s="957" t="str">
        <f>IF('Plain Roll Section'!BH14&gt;0,'Plain Roll Section'!BH14,"")</f>
        <v/>
      </c>
      <c r="AF47" s="958" t="str">
        <f>IF('Plain Roll Section'!BI14&gt;0,'Plain Roll Section'!BI14,"")</f>
        <v/>
      </c>
      <c r="AG47" s="152"/>
    </row>
    <row r="48" spans="1:33" ht="15" customHeight="1" x14ac:dyDescent="0.25">
      <c r="A48" s="152"/>
      <c r="B48" s="1097" t="str">
        <f>'Plain Roll Section'!B15</f>
        <v>Honey Sausage Bun</v>
      </c>
      <c r="C48" s="959">
        <f>'Plain Roll Section'!C15</f>
        <v>120</v>
      </c>
      <c r="D48" s="935" t="str">
        <f>IF('Plain Roll Section'!AG15&gt;0,'Plain Roll Section'!AG15,"")</f>
        <v/>
      </c>
      <c r="E48" s="945" t="str">
        <f>IF('Plain Roll Section'!AH15&gt;0,'Plain Roll Section'!AH15,"")</f>
        <v/>
      </c>
      <c r="F48" s="945" t="str">
        <f>IF('Plain Roll Section'!AI15&gt;0,'Plain Roll Section'!AI15,"")</f>
        <v/>
      </c>
      <c r="G48" s="945" t="str">
        <f>IF('Plain Roll Section'!AJ15&gt;0,'Plain Roll Section'!AJ15,"")</f>
        <v/>
      </c>
      <c r="H48" s="957" t="str">
        <f>IF('Plain Roll Section'!AK15&gt;0,'Plain Roll Section'!AK15,"")</f>
        <v/>
      </c>
      <c r="I48" s="957" t="str">
        <f>IF('Plain Roll Section'!AL15&gt;0,'Plain Roll Section'!AL15,"")</f>
        <v/>
      </c>
      <c r="J48" s="957">
        <f>IF('Plain Roll Section'!AM15&gt;0,'Plain Roll Section'!AM15,"")</f>
        <v>1200</v>
      </c>
      <c r="K48" s="957" t="str">
        <f>IF('Plain Roll Section'!AN15&gt;0,'Plain Roll Section'!AN15,"")</f>
        <v/>
      </c>
      <c r="L48" s="957" t="str">
        <f>IF('Plain Roll Section'!AO15&gt;0,'Plain Roll Section'!AO15,"")</f>
        <v/>
      </c>
      <c r="M48" s="957" t="str">
        <f>IF('Plain Roll Section'!AP15&gt;0,'Plain Roll Section'!AP15,"")</f>
        <v/>
      </c>
      <c r="N48" s="957" t="str">
        <f>IF('Plain Roll Section'!AQ15&gt;0,'Plain Roll Section'!AQ15,"")</f>
        <v/>
      </c>
      <c r="O48" s="957" t="str">
        <f>IF('Plain Roll Section'!AR15&gt;0,'Plain Roll Section'!AR15,"")</f>
        <v/>
      </c>
      <c r="P48" s="957" t="str">
        <f>IF('Plain Roll Section'!AS15&gt;0,'Plain Roll Section'!AS15,"")</f>
        <v/>
      </c>
      <c r="Q48" s="957" t="str">
        <f>IF('Plain Roll Section'!AT15&gt;0,'Plain Roll Section'!AT15,"")</f>
        <v/>
      </c>
      <c r="R48" s="957" t="str">
        <f>IF('Plain Roll Section'!AU15&gt;0,'Plain Roll Section'!AU15,"")</f>
        <v/>
      </c>
      <c r="S48" s="957" t="str">
        <f>IF('Plain Roll Section'!AV15&gt;0,'Plain Roll Section'!AV15,"")</f>
        <v/>
      </c>
      <c r="T48" s="957" t="str">
        <f>IF('Plain Roll Section'!AW15&gt;0,'Plain Roll Section'!AW15,"")</f>
        <v/>
      </c>
      <c r="U48" s="957" t="str">
        <f>IF('Plain Roll Section'!AX15&gt;0,'Plain Roll Section'!AX15,"")</f>
        <v/>
      </c>
      <c r="V48" s="957" t="str">
        <f>IF('Plain Roll Section'!AY15&gt;0,'Plain Roll Section'!AY15,"")</f>
        <v/>
      </c>
      <c r="W48" s="957" t="str">
        <f>IF('Plain Roll Section'!AZ15&gt;0,'Plain Roll Section'!AZ15,"")</f>
        <v/>
      </c>
      <c r="X48" s="957" t="str">
        <f>IF('Plain Roll Section'!BA15&gt;0,'Plain Roll Section'!BA15,"")</f>
        <v/>
      </c>
      <c r="Y48" s="957" t="str">
        <f>IF('Plain Roll Section'!BB15&gt;0,'Plain Roll Section'!BB15,"")</f>
        <v/>
      </c>
      <c r="Z48" s="957" t="str">
        <f>IF('Plain Roll Section'!BC15&gt;0,'Plain Roll Section'!BC15,"")</f>
        <v/>
      </c>
      <c r="AA48" s="957" t="str">
        <f>IF('Plain Roll Section'!BD15&gt;0,'Plain Roll Section'!BD15,"")</f>
        <v/>
      </c>
      <c r="AB48" s="957" t="str">
        <f>IF('Plain Roll Section'!BE15&gt;0,'Plain Roll Section'!BE15,"")</f>
        <v/>
      </c>
      <c r="AC48" s="957" t="str">
        <f>IF('Plain Roll Section'!BF15&gt;0,'Plain Roll Section'!BF15,"")</f>
        <v/>
      </c>
      <c r="AD48" s="957" t="str">
        <f>IF('Plain Roll Section'!BG15&gt;0,'Plain Roll Section'!BG15,"")</f>
        <v/>
      </c>
      <c r="AE48" s="957">
        <f>IF('Plain Roll Section'!BH15&gt;0,'Plain Roll Section'!BH15,"")</f>
        <v>600</v>
      </c>
      <c r="AF48" s="958" t="str">
        <f>IF('Plain Roll Section'!BI15&gt;0,'Plain Roll Section'!BI15,"")</f>
        <v/>
      </c>
      <c r="AG48" s="152"/>
    </row>
    <row r="49" spans="1:33" ht="15" customHeight="1" x14ac:dyDescent="0.25">
      <c r="A49" s="152"/>
      <c r="B49" s="1097" t="str">
        <f>'Plain Roll Section'!B16</f>
        <v>Cheese Chicken Curry Bun</v>
      </c>
      <c r="C49" s="959">
        <f>'Plain Roll Section'!C16</f>
        <v>76</v>
      </c>
      <c r="D49" s="935" t="str">
        <f>IF('Plain Roll Section'!AG16&gt;0,'Plain Roll Section'!AG16,"")</f>
        <v/>
      </c>
      <c r="E49" s="945" t="str">
        <f>IF('Plain Roll Section'!AH16&gt;0,'Plain Roll Section'!AH16,"")</f>
        <v/>
      </c>
      <c r="F49" s="945" t="str">
        <f>IF('Plain Roll Section'!AI16&gt;0,'Plain Roll Section'!AI16,"")</f>
        <v/>
      </c>
      <c r="G49" s="945" t="str">
        <f>IF('Plain Roll Section'!AJ16&gt;0,'Plain Roll Section'!AJ16,"")</f>
        <v/>
      </c>
      <c r="H49" s="957" t="str">
        <f>IF('Plain Roll Section'!AK16&gt;0,'Plain Roll Section'!AK16,"")</f>
        <v/>
      </c>
      <c r="I49" s="957" t="str">
        <f>IF('Plain Roll Section'!AL16&gt;0,'Plain Roll Section'!AL16,"")</f>
        <v/>
      </c>
      <c r="J49" s="957">
        <f>IF('Plain Roll Section'!AM16&gt;0,'Plain Roll Section'!AM16,"")</f>
        <v>380</v>
      </c>
      <c r="K49" s="957" t="str">
        <f>IF('Plain Roll Section'!AN16&gt;0,'Plain Roll Section'!AN16,"")</f>
        <v/>
      </c>
      <c r="L49" s="957" t="str">
        <f>IF('Plain Roll Section'!AO16&gt;0,'Plain Roll Section'!AO16,"")</f>
        <v/>
      </c>
      <c r="M49" s="957" t="str">
        <f>IF('Plain Roll Section'!AP16&gt;0,'Plain Roll Section'!AP16,"")</f>
        <v/>
      </c>
      <c r="N49" s="957" t="str">
        <f>IF('Plain Roll Section'!AQ16&gt;0,'Plain Roll Section'!AQ16,"")</f>
        <v/>
      </c>
      <c r="O49" s="957" t="str">
        <f>IF('Plain Roll Section'!AR16&gt;0,'Plain Roll Section'!AR16,"")</f>
        <v/>
      </c>
      <c r="P49" s="957" t="str">
        <f>IF('Plain Roll Section'!AS16&gt;0,'Plain Roll Section'!AS16,"")</f>
        <v/>
      </c>
      <c r="Q49" s="957" t="str">
        <f>IF('Plain Roll Section'!AT16&gt;0,'Plain Roll Section'!AT16,"")</f>
        <v/>
      </c>
      <c r="R49" s="957" t="str">
        <f>IF('Plain Roll Section'!AU16&gt;0,'Plain Roll Section'!AU16,"")</f>
        <v/>
      </c>
      <c r="S49" s="957" t="str">
        <f>IF('Plain Roll Section'!AV16&gt;0,'Plain Roll Section'!AV16,"")</f>
        <v/>
      </c>
      <c r="T49" s="957" t="str">
        <f>IF('Plain Roll Section'!AW16&gt;0,'Plain Roll Section'!AW16,"")</f>
        <v/>
      </c>
      <c r="U49" s="957" t="str">
        <f>IF('Plain Roll Section'!AX16&gt;0,'Plain Roll Section'!AX16,"")</f>
        <v/>
      </c>
      <c r="V49" s="957" t="str">
        <f>IF('Plain Roll Section'!AY16&gt;0,'Plain Roll Section'!AY16,"")</f>
        <v/>
      </c>
      <c r="W49" s="957" t="str">
        <f>IF('Plain Roll Section'!AZ16&gt;0,'Plain Roll Section'!AZ16,"")</f>
        <v/>
      </c>
      <c r="X49" s="957" t="str">
        <f>IF('Plain Roll Section'!BA16&gt;0,'Plain Roll Section'!BA16,"")</f>
        <v/>
      </c>
      <c r="Y49" s="957" t="str">
        <f>IF('Plain Roll Section'!BB16&gt;0,'Plain Roll Section'!BB16,"")</f>
        <v/>
      </c>
      <c r="Z49" s="957" t="str">
        <f>IF('Plain Roll Section'!BC16&gt;0,'Plain Roll Section'!BC16,"")</f>
        <v/>
      </c>
      <c r="AA49" s="957" t="str">
        <f>IF('Plain Roll Section'!BD16&gt;0,'Plain Roll Section'!BD16,"")</f>
        <v/>
      </c>
      <c r="AB49" s="957" t="str">
        <f>IF('Plain Roll Section'!BE16&gt;0,'Plain Roll Section'!BE16,"")</f>
        <v/>
      </c>
      <c r="AC49" s="957" t="str">
        <f>IF('Plain Roll Section'!BF16&gt;0,'Plain Roll Section'!BF16,"")</f>
        <v/>
      </c>
      <c r="AD49" s="957" t="str">
        <f>IF('Plain Roll Section'!BG16&gt;0,'Plain Roll Section'!BG16,"")</f>
        <v/>
      </c>
      <c r="AE49" s="957">
        <f>IF('Plain Roll Section'!BH16&gt;0,'Plain Roll Section'!BH16,"")</f>
        <v>760</v>
      </c>
      <c r="AF49" s="958" t="str">
        <f>IF('Plain Roll Section'!BI16&gt;0,'Plain Roll Section'!BI16,"")</f>
        <v/>
      </c>
      <c r="AG49" s="152"/>
    </row>
    <row r="50" spans="1:33" ht="15" customHeight="1" x14ac:dyDescent="0.25">
      <c r="A50" s="152"/>
      <c r="B50" s="1096" t="str">
        <f>'Plain Roll Section'!B17</f>
        <v>Egg Sandwich</v>
      </c>
      <c r="C50" s="956">
        <f>'Plain Roll Section'!C17</f>
        <v>0</v>
      </c>
      <c r="D50" s="935" t="str">
        <f>IF('Plain Roll Section'!AG17&gt;0,'Plain Roll Section'!AG17,"")</f>
        <v/>
      </c>
      <c r="E50" s="945" t="str">
        <f>IF('Plain Roll Section'!AH17&gt;0,'Plain Roll Section'!AH17,"")</f>
        <v/>
      </c>
      <c r="F50" s="945" t="str">
        <f>IF('Plain Roll Section'!AI17&gt;0,'Plain Roll Section'!AI17,"")</f>
        <v/>
      </c>
      <c r="G50" s="945" t="str">
        <f>IF('Plain Roll Section'!AJ17&gt;0,'Plain Roll Section'!AJ17,"")</f>
        <v/>
      </c>
      <c r="H50" s="957" t="str">
        <f>IF('Plain Roll Section'!AK17&gt;0,'Plain Roll Section'!AK17,"")</f>
        <v/>
      </c>
      <c r="I50" s="957" t="str">
        <f>IF('Plain Roll Section'!AL17&gt;0,'Plain Roll Section'!AL17,"")</f>
        <v/>
      </c>
      <c r="J50" s="957" t="str">
        <f>IF('Plain Roll Section'!AM17&gt;0,'Plain Roll Section'!AM17,"")</f>
        <v/>
      </c>
      <c r="K50" s="957" t="str">
        <f>IF('Plain Roll Section'!AN17&gt;0,'Plain Roll Section'!AN17,"")</f>
        <v/>
      </c>
      <c r="L50" s="957" t="str">
        <f>IF('Plain Roll Section'!AO17&gt;0,'Plain Roll Section'!AO17,"")</f>
        <v/>
      </c>
      <c r="M50" s="957" t="str">
        <f>IF('Plain Roll Section'!AP17&gt;0,'Plain Roll Section'!AP17,"")</f>
        <v/>
      </c>
      <c r="N50" s="957" t="str">
        <f>IF('Plain Roll Section'!AQ17&gt;0,'Plain Roll Section'!AQ17,"")</f>
        <v/>
      </c>
      <c r="O50" s="957" t="str">
        <f>IF('Plain Roll Section'!AR17&gt;0,'Plain Roll Section'!AR17,"")</f>
        <v/>
      </c>
      <c r="P50" s="957" t="str">
        <f>IF('Plain Roll Section'!AS17&gt;0,'Plain Roll Section'!AS17,"")</f>
        <v/>
      </c>
      <c r="Q50" s="957" t="str">
        <f>IF('Plain Roll Section'!AT17&gt;0,'Plain Roll Section'!AT17,"")</f>
        <v/>
      </c>
      <c r="R50" s="957" t="str">
        <f>IF('Plain Roll Section'!AU17&gt;0,'Plain Roll Section'!AU17,"")</f>
        <v/>
      </c>
      <c r="S50" s="957" t="str">
        <f>IF('Plain Roll Section'!AV17&gt;0,'Plain Roll Section'!AV17,"")</f>
        <v/>
      </c>
      <c r="T50" s="957" t="str">
        <f>IF('Plain Roll Section'!AW17&gt;0,'Plain Roll Section'!AW17,"")</f>
        <v/>
      </c>
      <c r="U50" s="957" t="str">
        <f>IF('Plain Roll Section'!AX17&gt;0,'Plain Roll Section'!AX17,"")</f>
        <v/>
      </c>
      <c r="V50" s="957" t="str">
        <f>IF('Plain Roll Section'!AY17&gt;0,'Plain Roll Section'!AY17,"")</f>
        <v/>
      </c>
      <c r="W50" s="957" t="str">
        <f>IF('Plain Roll Section'!AZ17&gt;0,'Plain Roll Section'!AZ17,"")</f>
        <v/>
      </c>
      <c r="X50" s="957" t="str">
        <f>IF('Plain Roll Section'!BA17&gt;0,'Plain Roll Section'!BA17,"")</f>
        <v/>
      </c>
      <c r="Y50" s="957" t="str">
        <f>IF('Plain Roll Section'!BB17&gt;0,'Plain Roll Section'!BB17,"")</f>
        <v/>
      </c>
      <c r="Z50" s="957" t="str">
        <f>IF('Plain Roll Section'!BC17&gt;0,'Plain Roll Section'!BC17,"")</f>
        <v/>
      </c>
      <c r="AA50" s="957" t="str">
        <f>IF('Plain Roll Section'!BD17&gt;0,'Plain Roll Section'!BD17,"")</f>
        <v/>
      </c>
      <c r="AB50" s="957" t="str">
        <f>IF('Plain Roll Section'!BE17&gt;0,'Plain Roll Section'!BE17,"")</f>
        <v/>
      </c>
      <c r="AC50" s="957" t="str">
        <f>IF('Plain Roll Section'!BF17&gt;0,'Plain Roll Section'!BF17,"")</f>
        <v/>
      </c>
      <c r="AD50" s="957" t="str">
        <f>IF('Plain Roll Section'!BG17&gt;0,'Plain Roll Section'!BG17,"")</f>
        <v/>
      </c>
      <c r="AE50" s="957" t="str">
        <f>IF('Plain Roll Section'!BH17&gt;0,'Plain Roll Section'!BH17,"")</f>
        <v/>
      </c>
      <c r="AF50" s="958" t="str">
        <f>IF('Plain Roll Section'!BI17&gt;0,'Plain Roll Section'!BI17,"")</f>
        <v/>
      </c>
      <c r="AG50" s="152"/>
    </row>
    <row r="51" spans="1:33" ht="15" customHeight="1" x14ac:dyDescent="0.25">
      <c r="A51" s="152"/>
      <c r="B51" s="1096" t="str">
        <f>'Plain Roll Section'!B18</f>
        <v>Fish Sandwich</v>
      </c>
      <c r="C51" s="956">
        <f>'Plain Roll Section'!C18</f>
        <v>24</v>
      </c>
      <c r="D51" s="935" t="str">
        <f>IF('Plain Roll Section'!AG18&gt;0,'Plain Roll Section'!AG18,"")</f>
        <v/>
      </c>
      <c r="E51" s="945" t="str">
        <f>IF('Plain Roll Section'!AH18&gt;0,'Plain Roll Section'!AH18,"")</f>
        <v/>
      </c>
      <c r="F51" s="945" t="str">
        <f>IF('Plain Roll Section'!AI18&gt;0,'Plain Roll Section'!AI18,"")</f>
        <v/>
      </c>
      <c r="G51" s="945" t="str">
        <f>IF('Plain Roll Section'!AJ18&gt;0,'Plain Roll Section'!AJ18,"")</f>
        <v/>
      </c>
      <c r="H51" s="957" t="str">
        <f>IF('Plain Roll Section'!AK18&gt;0,'Plain Roll Section'!AK18,"")</f>
        <v/>
      </c>
      <c r="I51" s="957" t="str">
        <f>IF('Plain Roll Section'!AL18&gt;0,'Plain Roll Section'!AL18,"")</f>
        <v/>
      </c>
      <c r="J51" s="957" t="str">
        <f>IF('Plain Roll Section'!AM18&gt;0,'Plain Roll Section'!AM18,"")</f>
        <v/>
      </c>
      <c r="K51" s="957" t="str">
        <f>IF('Plain Roll Section'!AN18&gt;0,'Plain Roll Section'!AN18,"")</f>
        <v/>
      </c>
      <c r="L51" s="957" t="str">
        <f>IF('Plain Roll Section'!AO18&gt;0,'Plain Roll Section'!AO18,"")</f>
        <v/>
      </c>
      <c r="M51" s="957" t="str">
        <f>IF('Plain Roll Section'!AP18&gt;0,'Plain Roll Section'!AP18,"")</f>
        <v/>
      </c>
      <c r="N51" s="957" t="str">
        <f>IF('Plain Roll Section'!AQ18&gt;0,'Plain Roll Section'!AQ18,"")</f>
        <v/>
      </c>
      <c r="O51" s="957" t="str">
        <f>IF('Plain Roll Section'!AR18&gt;0,'Plain Roll Section'!AR18,"")</f>
        <v/>
      </c>
      <c r="P51" s="957" t="str">
        <f>IF('Plain Roll Section'!AS18&gt;0,'Plain Roll Section'!AS18,"")</f>
        <v/>
      </c>
      <c r="Q51" s="957" t="str">
        <f>IF('Plain Roll Section'!AT18&gt;0,'Plain Roll Section'!AT18,"")</f>
        <v/>
      </c>
      <c r="R51" s="957" t="str">
        <f>IF('Plain Roll Section'!AU18&gt;0,'Plain Roll Section'!AU18,"")</f>
        <v/>
      </c>
      <c r="S51" s="957" t="str">
        <f>IF('Plain Roll Section'!AV18&gt;0,'Plain Roll Section'!AV18,"")</f>
        <v/>
      </c>
      <c r="T51" s="957" t="str">
        <f>IF('Plain Roll Section'!AW18&gt;0,'Plain Roll Section'!AW18,"")</f>
        <v/>
      </c>
      <c r="U51" s="957" t="str">
        <f>IF('Plain Roll Section'!AX18&gt;0,'Plain Roll Section'!AX18,"")</f>
        <v/>
      </c>
      <c r="V51" s="957" t="str">
        <f>IF('Plain Roll Section'!AY18&gt;0,'Plain Roll Section'!AY18,"")</f>
        <v/>
      </c>
      <c r="W51" s="957" t="str">
        <f>IF('Plain Roll Section'!AZ18&gt;0,'Plain Roll Section'!AZ18,"")</f>
        <v/>
      </c>
      <c r="X51" s="957" t="str">
        <f>IF('Plain Roll Section'!BA18&gt;0,'Plain Roll Section'!BA18,"")</f>
        <v/>
      </c>
      <c r="Y51" s="957" t="str">
        <f>IF('Plain Roll Section'!BB18&gt;0,'Plain Roll Section'!BB18,"")</f>
        <v/>
      </c>
      <c r="Z51" s="957" t="str">
        <f>IF('Plain Roll Section'!BC18&gt;0,'Plain Roll Section'!BC18,"")</f>
        <v/>
      </c>
      <c r="AA51" s="957" t="str">
        <f>IF('Plain Roll Section'!BD18&gt;0,'Plain Roll Section'!BD18,"")</f>
        <v/>
      </c>
      <c r="AB51" s="957" t="str">
        <f>IF('Plain Roll Section'!BE18&gt;0,'Plain Roll Section'!BE18,"")</f>
        <v/>
      </c>
      <c r="AC51" s="957" t="str">
        <f>IF('Plain Roll Section'!BF18&gt;0,'Plain Roll Section'!BF18,"")</f>
        <v/>
      </c>
      <c r="AD51" s="957" t="str">
        <f>IF('Plain Roll Section'!BG18&gt;0,'Plain Roll Section'!BG18,"")</f>
        <v/>
      </c>
      <c r="AE51" s="957">
        <f>IF('Plain Roll Section'!BH18&gt;0,'Plain Roll Section'!BH18,"")</f>
        <v>300</v>
      </c>
      <c r="AF51" s="958" t="str">
        <f>IF('Plain Roll Section'!BI18&gt;0,'Plain Roll Section'!BI18,"")</f>
        <v/>
      </c>
      <c r="AG51" s="152"/>
    </row>
    <row r="52" spans="1:33" ht="15" customHeight="1" x14ac:dyDescent="0.25">
      <c r="A52" s="152"/>
      <c r="B52" s="1096" t="str">
        <f>'Plain Roll Section'!B19</f>
        <v>Club Sandwich</v>
      </c>
      <c r="C52" s="959">
        <f>'Plain Roll Section'!C19</f>
        <v>174</v>
      </c>
      <c r="D52" s="935" t="str">
        <f>IF('Plain Roll Section'!AG19&gt;0,'Plain Roll Section'!AG19,"")</f>
        <v/>
      </c>
      <c r="E52" s="945" t="str">
        <f>IF('Plain Roll Section'!AH19&gt;0,'Plain Roll Section'!AH19,"")</f>
        <v/>
      </c>
      <c r="F52" s="945">
        <f>IF('Plain Roll Section'!AI19&gt;0,'Plain Roll Section'!AI19,"")</f>
        <v>174</v>
      </c>
      <c r="G52" s="945" t="str">
        <f>IF('Plain Roll Section'!AJ19&gt;0,'Plain Roll Section'!AJ19,"")</f>
        <v/>
      </c>
      <c r="H52" s="957" t="str">
        <f>IF('Plain Roll Section'!AK19&gt;0,'Plain Roll Section'!AK19,"")</f>
        <v/>
      </c>
      <c r="I52" s="957" t="str">
        <f>IF('Plain Roll Section'!AL19&gt;0,'Plain Roll Section'!AL19,"")</f>
        <v/>
      </c>
      <c r="J52" s="957" t="str">
        <f>IF('Plain Roll Section'!AM19&gt;0,'Plain Roll Section'!AM19,"")</f>
        <v/>
      </c>
      <c r="K52" s="957" t="str">
        <f>IF('Plain Roll Section'!AN19&gt;0,'Plain Roll Section'!AN19,"")</f>
        <v/>
      </c>
      <c r="L52" s="957" t="str">
        <f>IF('Plain Roll Section'!AO19&gt;0,'Plain Roll Section'!AO19,"")</f>
        <v/>
      </c>
      <c r="M52" s="957" t="str">
        <f>IF('Plain Roll Section'!AP19&gt;0,'Plain Roll Section'!AP19,"")</f>
        <v/>
      </c>
      <c r="N52" s="957" t="str">
        <f>IF('Plain Roll Section'!AQ19&gt;0,'Plain Roll Section'!AQ19,"")</f>
        <v/>
      </c>
      <c r="O52" s="957" t="str">
        <f>IF('Plain Roll Section'!AR19&gt;0,'Plain Roll Section'!AR19,"")</f>
        <v/>
      </c>
      <c r="P52" s="957" t="str">
        <f>IF('Plain Roll Section'!AS19&gt;0,'Plain Roll Section'!AS19,"")</f>
        <v/>
      </c>
      <c r="Q52" s="957" t="str">
        <f>IF('Plain Roll Section'!AT19&gt;0,'Plain Roll Section'!AT19,"")</f>
        <v/>
      </c>
      <c r="R52" s="957" t="str">
        <f>IF('Plain Roll Section'!AU19&gt;0,'Plain Roll Section'!AU19,"")</f>
        <v/>
      </c>
      <c r="S52" s="957" t="str">
        <f>IF('Plain Roll Section'!AV19&gt;0,'Plain Roll Section'!AV19,"")</f>
        <v/>
      </c>
      <c r="T52" s="957" t="str">
        <f>IF('Plain Roll Section'!AW19&gt;0,'Plain Roll Section'!AW19,"")</f>
        <v/>
      </c>
      <c r="U52" s="957" t="str">
        <f>IF('Plain Roll Section'!AX19&gt;0,'Plain Roll Section'!AX19,"")</f>
        <v/>
      </c>
      <c r="V52" s="957" t="str">
        <f>IF('Plain Roll Section'!AY19&gt;0,'Plain Roll Section'!AY19,"")</f>
        <v/>
      </c>
      <c r="W52" s="957" t="str">
        <f>IF('Plain Roll Section'!AZ19&gt;0,'Plain Roll Section'!AZ19,"")</f>
        <v/>
      </c>
      <c r="X52" s="957">
        <f>IF('Plain Roll Section'!BA19&gt;0,'Plain Roll Section'!BA19,"")</f>
        <v>870</v>
      </c>
      <c r="Y52" s="957" t="str">
        <f>IF('Plain Roll Section'!BB19&gt;0,'Plain Roll Section'!BB19,"")</f>
        <v/>
      </c>
      <c r="Z52" s="957">
        <f>IF('Plain Roll Section'!BC19&gt;0,'Plain Roll Section'!BC19,"")</f>
        <v>174</v>
      </c>
      <c r="AA52" s="957" t="str">
        <f>IF('Plain Roll Section'!BD19&gt;0,'Plain Roll Section'!BD19,"")</f>
        <v/>
      </c>
      <c r="AB52" s="957" t="str">
        <f>IF('Plain Roll Section'!BE19&gt;0,'Plain Roll Section'!BE19,"")</f>
        <v/>
      </c>
      <c r="AC52" s="957" t="str">
        <f>IF('Plain Roll Section'!BF19&gt;0,'Plain Roll Section'!BF19,"")</f>
        <v/>
      </c>
      <c r="AD52" s="957" t="str">
        <f>IF('Plain Roll Section'!BG19&gt;0,'Plain Roll Section'!BG19,"")</f>
        <v/>
      </c>
      <c r="AE52" s="957">
        <f>IF('Plain Roll Section'!BH19&gt;0,'Plain Roll Section'!BH19,"")</f>
        <v>4350</v>
      </c>
      <c r="AF52" s="958" t="str">
        <f>IF('Plain Roll Section'!BI19&gt;0,'Plain Roll Section'!BI19,"")</f>
        <v/>
      </c>
      <c r="AG52" s="152"/>
    </row>
    <row r="53" spans="1:33" ht="15" customHeight="1" x14ac:dyDescent="0.25">
      <c r="A53" s="152"/>
      <c r="B53" s="1096" t="str">
        <f>'Plain Roll Section'!B20</f>
        <v>Vegetable Sandwich</v>
      </c>
      <c r="C53" s="956">
        <f>'Plain Roll Section'!C20</f>
        <v>0</v>
      </c>
      <c r="D53" s="935" t="str">
        <f>IF('Plain Roll Section'!AG20&gt;0,'Plain Roll Section'!AG20,"")</f>
        <v/>
      </c>
      <c r="E53" s="945" t="str">
        <f>IF('Plain Roll Section'!AH20&gt;0,'Plain Roll Section'!AH20,"")</f>
        <v/>
      </c>
      <c r="F53" s="945" t="str">
        <f>IF('Plain Roll Section'!AI20&gt;0,'Plain Roll Section'!AI20,"")</f>
        <v/>
      </c>
      <c r="G53" s="945" t="str">
        <f>IF('Plain Roll Section'!AJ20&gt;0,'Plain Roll Section'!AJ20,"")</f>
        <v/>
      </c>
      <c r="H53" s="957" t="str">
        <f>IF('Plain Roll Section'!AK20&gt;0,'Plain Roll Section'!AK20,"")</f>
        <v/>
      </c>
      <c r="I53" s="957" t="str">
        <f>IF('Plain Roll Section'!AL20&gt;0,'Plain Roll Section'!AL20,"")</f>
        <v/>
      </c>
      <c r="J53" s="957" t="str">
        <f>IF('Plain Roll Section'!AM20&gt;0,'Plain Roll Section'!AM20,"")</f>
        <v/>
      </c>
      <c r="K53" s="957" t="str">
        <f>IF('Plain Roll Section'!AN20&gt;0,'Plain Roll Section'!AN20,"")</f>
        <v/>
      </c>
      <c r="L53" s="957" t="str">
        <f>IF('Plain Roll Section'!AO20&gt;0,'Plain Roll Section'!AO20,"")</f>
        <v/>
      </c>
      <c r="M53" s="957" t="str">
        <f>IF('Plain Roll Section'!AP20&gt;0,'Plain Roll Section'!AP20,"")</f>
        <v/>
      </c>
      <c r="N53" s="957" t="str">
        <f>IF('Plain Roll Section'!AQ20&gt;0,'Plain Roll Section'!AQ20,"")</f>
        <v/>
      </c>
      <c r="O53" s="957" t="str">
        <f>IF('Plain Roll Section'!AR20&gt;0,'Plain Roll Section'!AR20,"")</f>
        <v/>
      </c>
      <c r="P53" s="957" t="str">
        <f>IF('Plain Roll Section'!AS20&gt;0,'Plain Roll Section'!AS20,"")</f>
        <v/>
      </c>
      <c r="Q53" s="957" t="str">
        <f>IF('Plain Roll Section'!AT20&gt;0,'Plain Roll Section'!AT20,"")</f>
        <v/>
      </c>
      <c r="R53" s="957" t="str">
        <f>IF('Plain Roll Section'!AU20&gt;0,'Plain Roll Section'!AU20,"")</f>
        <v/>
      </c>
      <c r="S53" s="957" t="str">
        <f>IF('Plain Roll Section'!AV20&gt;0,'Plain Roll Section'!AV20,"")</f>
        <v/>
      </c>
      <c r="T53" s="957" t="str">
        <f>IF('Plain Roll Section'!AW20&gt;0,'Plain Roll Section'!AW20,"")</f>
        <v/>
      </c>
      <c r="U53" s="957" t="str">
        <f>IF('Plain Roll Section'!AX20&gt;0,'Plain Roll Section'!AX20,"")</f>
        <v/>
      </c>
      <c r="V53" s="957" t="str">
        <f>IF('Plain Roll Section'!AY20&gt;0,'Plain Roll Section'!AY20,"")</f>
        <v/>
      </c>
      <c r="W53" s="957" t="str">
        <f>IF('Plain Roll Section'!AZ20&gt;0,'Plain Roll Section'!AZ20,"")</f>
        <v/>
      </c>
      <c r="X53" s="957" t="str">
        <f>IF('Plain Roll Section'!BA20&gt;0,'Plain Roll Section'!BA20,"")</f>
        <v/>
      </c>
      <c r="Y53" s="957" t="str">
        <f>IF('Plain Roll Section'!BB20&gt;0,'Plain Roll Section'!BB20,"")</f>
        <v/>
      </c>
      <c r="Z53" s="957" t="str">
        <f>IF('Plain Roll Section'!BC20&gt;0,'Plain Roll Section'!BC20,"")</f>
        <v/>
      </c>
      <c r="AA53" s="957" t="str">
        <f>IF('Plain Roll Section'!BD20&gt;0,'Plain Roll Section'!BD20,"")</f>
        <v/>
      </c>
      <c r="AB53" s="957" t="str">
        <f>IF('Plain Roll Section'!BE20&gt;0,'Plain Roll Section'!BE20,"")</f>
        <v/>
      </c>
      <c r="AC53" s="957" t="str">
        <f>IF('Plain Roll Section'!BF20&gt;0,'Plain Roll Section'!BF20,"")</f>
        <v/>
      </c>
      <c r="AD53" s="957" t="str">
        <f>IF('Plain Roll Section'!BG20&gt;0,'Plain Roll Section'!BG20,"")</f>
        <v/>
      </c>
      <c r="AE53" s="957" t="str">
        <f>IF('Plain Roll Section'!BH20&gt;0,'Plain Roll Section'!BH20,"")</f>
        <v/>
      </c>
      <c r="AF53" s="958" t="str">
        <f>IF('Plain Roll Section'!BI20&gt;0,'Plain Roll Section'!BI20,"")</f>
        <v/>
      </c>
      <c r="AG53" s="152"/>
    </row>
    <row r="54" spans="1:33" ht="15" customHeight="1" x14ac:dyDescent="0.25">
      <c r="A54" s="152"/>
      <c r="B54" s="1096" t="str">
        <f>'Plain Roll Section'!B21</f>
        <v>Cheese Sandwich</v>
      </c>
      <c r="C54" s="959">
        <f>'Plain Roll Section'!C21</f>
        <v>100</v>
      </c>
      <c r="D54" s="935" t="str">
        <f>IF('Plain Roll Section'!AG21&gt;0,'Plain Roll Section'!AG21,"")</f>
        <v/>
      </c>
      <c r="E54" s="945" t="str">
        <f>IF('Plain Roll Section'!AH21&gt;0,'Plain Roll Section'!AH21,"")</f>
        <v/>
      </c>
      <c r="F54" s="945" t="str">
        <f>IF('Plain Roll Section'!AI21&gt;0,'Plain Roll Section'!AI21,"")</f>
        <v/>
      </c>
      <c r="G54" s="945" t="str">
        <f>IF('Plain Roll Section'!AJ21&gt;0,'Plain Roll Section'!AJ21,"")</f>
        <v/>
      </c>
      <c r="H54" s="957" t="str">
        <f>IF('Plain Roll Section'!AK21&gt;0,'Plain Roll Section'!AK21,"")</f>
        <v/>
      </c>
      <c r="I54" s="957" t="str">
        <f>IF('Plain Roll Section'!AL21&gt;0,'Plain Roll Section'!AL21,"")</f>
        <v/>
      </c>
      <c r="J54" s="957" t="str">
        <f>IF('Plain Roll Section'!AM21&gt;0,'Plain Roll Section'!AM21,"")</f>
        <v/>
      </c>
      <c r="K54" s="957" t="str">
        <f>IF('Plain Roll Section'!AN21&gt;0,'Plain Roll Section'!AN21,"")</f>
        <v/>
      </c>
      <c r="L54" s="957" t="str">
        <f>IF('Plain Roll Section'!AO21&gt;0,'Plain Roll Section'!AO21,"")</f>
        <v/>
      </c>
      <c r="M54" s="957" t="str">
        <f>IF('Plain Roll Section'!AP21&gt;0,'Plain Roll Section'!AP21,"")</f>
        <v/>
      </c>
      <c r="N54" s="957" t="str">
        <f>IF('Plain Roll Section'!AQ21&gt;0,'Plain Roll Section'!AQ21,"")</f>
        <v/>
      </c>
      <c r="O54" s="957" t="str">
        <f>IF('Plain Roll Section'!AR21&gt;0,'Plain Roll Section'!AR21,"")</f>
        <v/>
      </c>
      <c r="P54" s="957" t="str">
        <f>IF('Plain Roll Section'!AS21&gt;0,'Plain Roll Section'!AS21,"")</f>
        <v/>
      </c>
      <c r="Q54" s="957" t="str">
        <f>IF('Plain Roll Section'!AT21&gt;0,'Plain Roll Section'!AT21,"")</f>
        <v/>
      </c>
      <c r="R54" s="957" t="str">
        <f>IF('Plain Roll Section'!AU21&gt;0,'Plain Roll Section'!AU21,"")</f>
        <v/>
      </c>
      <c r="S54" s="957" t="str">
        <f>IF('Plain Roll Section'!AV21&gt;0,'Plain Roll Section'!AV21,"")</f>
        <v/>
      </c>
      <c r="T54" s="957" t="str">
        <f>IF('Plain Roll Section'!AW21&gt;0,'Plain Roll Section'!AW21,"")</f>
        <v/>
      </c>
      <c r="U54" s="957" t="str">
        <f>IF('Plain Roll Section'!AX21&gt;0,'Plain Roll Section'!AX21,"")</f>
        <v/>
      </c>
      <c r="V54" s="957" t="str">
        <f>IF('Plain Roll Section'!AY21&gt;0,'Plain Roll Section'!AY21,"")</f>
        <v/>
      </c>
      <c r="W54" s="957" t="str">
        <f>IF('Plain Roll Section'!AZ21&gt;0,'Plain Roll Section'!AZ21,"")</f>
        <v/>
      </c>
      <c r="X54" s="957" t="str">
        <f>IF('Plain Roll Section'!BA21&gt;0,'Plain Roll Section'!BA21,"")</f>
        <v/>
      </c>
      <c r="Y54" s="957" t="str">
        <f>IF('Plain Roll Section'!BB21&gt;0,'Plain Roll Section'!BB21,"")</f>
        <v/>
      </c>
      <c r="Z54" s="957" t="str">
        <f>IF('Plain Roll Section'!BC21&gt;0,'Plain Roll Section'!BC21,"")</f>
        <v/>
      </c>
      <c r="AA54" s="957" t="str">
        <f>IF('Plain Roll Section'!BD21&gt;0,'Plain Roll Section'!BD21,"")</f>
        <v/>
      </c>
      <c r="AB54" s="957" t="str">
        <f>IF('Plain Roll Section'!BE21&gt;0,'Plain Roll Section'!BE21,"")</f>
        <v/>
      </c>
      <c r="AC54" s="957" t="str">
        <f>IF('Plain Roll Section'!BF21&gt;0,'Plain Roll Section'!BF21,"")</f>
        <v/>
      </c>
      <c r="AD54" s="957" t="str">
        <f>IF('Plain Roll Section'!BG21&gt;0,'Plain Roll Section'!BG21,"")</f>
        <v/>
      </c>
      <c r="AE54" s="957">
        <f>IF('Plain Roll Section'!BH21&gt;0,'Plain Roll Section'!BH21,"")</f>
        <v>500</v>
      </c>
      <c r="AF54" s="958" t="str">
        <f>IF('Plain Roll Section'!BI21&gt;0,'Plain Roll Section'!BI21,"")</f>
        <v/>
      </c>
      <c r="AG54" s="152"/>
    </row>
    <row r="55" spans="1:33" ht="15" customHeight="1" x14ac:dyDescent="0.25">
      <c r="A55" s="152"/>
      <c r="B55" s="1096" t="str">
        <f>'Plain Roll Section'!B22</f>
        <v>Ham &amp; Cheese Sandwich</v>
      </c>
      <c r="C55" s="959">
        <f>'Plain Roll Section'!C22</f>
        <v>52</v>
      </c>
      <c r="D55" s="935" t="str">
        <f>IF('Plain Roll Section'!AG22&gt;0,'Plain Roll Section'!AG22,"")</f>
        <v/>
      </c>
      <c r="E55" s="945" t="str">
        <f>IF('Plain Roll Section'!AH22&gt;0,'Plain Roll Section'!AH22,"")</f>
        <v/>
      </c>
      <c r="F55" s="945" t="str">
        <f>IF('Plain Roll Section'!AI22&gt;0,'Plain Roll Section'!AI22,"")</f>
        <v/>
      </c>
      <c r="G55" s="945" t="str">
        <f>IF('Plain Roll Section'!AJ22&gt;0,'Plain Roll Section'!AJ22,"")</f>
        <v/>
      </c>
      <c r="H55" s="957" t="str">
        <f>IF('Plain Roll Section'!AK22&gt;0,'Plain Roll Section'!AK22,"")</f>
        <v/>
      </c>
      <c r="I55" s="957" t="str">
        <f>IF('Plain Roll Section'!AL22&gt;0,'Plain Roll Section'!AL22,"")</f>
        <v/>
      </c>
      <c r="J55" s="957" t="str">
        <f>IF('Plain Roll Section'!AM22&gt;0,'Plain Roll Section'!AM22,"")</f>
        <v/>
      </c>
      <c r="K55" s="957" t="str">
        <f>IF('Plain Roll Section'!AN22&gt;0,'Plain Roll Section'!AN22,"")</f>
        <v/>
      </c>
      <c r="L55" s="957" t="str">
        <f>IF('Plain Roll Section'!AO22&gt;0,'Plain Roll Section'!AO22,"")</f>
        <v/>
      </c>
      <c r="M55" s="957" t="str">
        <f>IF('Plain Roll Section'!AP22&gt;0,'Plain Roll Section'!AP22,"")</f>
        <v/>
      </c>
      <c r="N55" s="957" t="str">
        <f>IF('Plain Roll Section'!AQ22&gt;0,'Plain Roll Section'!AQ22,"")</f>
        <v/>
      </c>
      <c r="O55" s="957" t="str">
        <f>IF('Plain Roll Section'!AR22&gt;0,'Plain Roll Section'!AR22,"")</f>
        <v/>
      </c>
      <c r="P55" s="957" t="str">
        <f>IF('Plain Roll Section'!AS22&gt;0,'Plain Roll Section'!AS22,"")</f>
        <v/>
      </c>
      <c r="Q55" s="957" t="str">
        <f>IF('Plain Roll Section'!AT22&gt;0,'Plain Roll Section'!AT22,"")</f>
        <v/>
      </c>
      <c r="R55" s="957" t="str">
        <f>IF('Plain Roll Section'!AU22&gt;0,'Plain Roll Section'!AU22,"")</f>
        <v/>
      </c>
      <c r="S55" s="957" t="str">
        <f>IF('Plain Roll Section'!AV22&gt;0,'Plain Roll Section'!AV22,"")</f>
        <v/>
      </c>
      <c r="T55" s="957" t="str">
        <f>IF('Plain Roll Section'!AW22&gt;0,'Plain Roll Section'!AW22,"")</f>
        <v/>
      </c>
      <c r="U55" s="957" t="str">
        <f>IF('Plain Roll Section'!AX22&gt;0,'Plain Roll Section'!AX22,"")</f>
        <v/>
      </c>
      <c r="V55" s="957" t="str">
        <f>IF('Plain Roll Section'!AY22&gt;0,'Plain Roll Section'!AY22,"")</f>
        <v/>
      </c>
      <c r="W55" s="957" t="str">
        <f>IF('Plain Roll Section'!AZ22&gt;0,'Plain Roll Section'!AZ22,"")</f>
        <v/>
      </c>
      <c r="X55" s="957" t="str">
        <f>IF('Plain Roll Section'!BA22&gt;0,'Plain Roll Section'!BA22,"")</f>
        <v/>
      </c>
      <c r="Y55" s="957" t="str">
        <f>IF('Plain Roll Section'!BB22&gt;0,'Plain Roll Section'!BB22,"")</f>
        <v/>
      </c>
      <c r="Z55" s="957" t="str">
        <f>IF('Plain Roll Section'!BC22&gt;0,'Plain Roll Section'!BC22,"")</f>
        <v/>
      </c>
      <c r="AA55" s="957" t="str">
        <f>IF('Plain Roll Section'!BD22&gt;0,'Plain Roll Section'!BD22,"")</f>
        <v/>
      </c>
      <c r="AB55" s="957" t="str">
        <f>IF('Plain Roll Section'!BE22&gt;0,'Plain Roll Section'!BE22,"")</f>
        <v/>
      </c>
      <c r="AC55" s="957" t="str">
        <f>IF('Plain Roll Section'!BF22&gt;0,'Plain Roll Section'!BF22,"")</f>
        <v/>
      </c>
      <c r="AD55" s="957" t="str">
        <f>IF('Plain Roll Section'!BG22&gt;0,'Plain Roll Section'!BG22,"")</f>
        <v/>
      </c>
      <c r="AE55" s="957">
        <f>IF('Plain Roll Section'!BH22&gt;0,'Plain Roll Section'!BH22,"")</f>
        <v>780</v>
      </c>
      <c r="AF55" s="958" t="str">
        <f>IF('Plain Roll Section'!BI22&gt;0,'Plain Roll Section'!BI22,"")</f>
        <v/>
      </c>
      <c r="AG55" s="152"/>
    </row>
    <row r="56" spans="1:33" ht="15" customHeight="1" x14ac:dyDescent="0.25">
      <c r="A56" s="152"/>
      <c r="B56" s="1098" t="str">
        <f>'Plain Roll Section'!B23</f>
        <v>Tomato &amp; Cheese Sandwich</v>
      </c>
      <c r="C56" s="959">
        <f>'Plain Roll Section'!C23</f>
        <v>170</v>
      </c>
      <c r="D56" s="935" t="str">
        <f>IF('Plain Roll Section'!AG23&gt;0,'Plain Roll Section'!AG23,"")</f>
        <v/>
      </c>
      <c r="E56" s="945" t="str">
        <f>IF('Plain Roll Section'!AH23&gt;0,'Plain Roll Section'!AH23,"")</f>
        <v/>
      </c>
      <c r="F56" s="945" t="str">
        <f>IF('Plain Roll Section'!AI23&gt;0,'Plain Roll Section'!AI23,"")</f>
        <v/>
      </c>
      <c r="G56" s="945" t="str">
        <f>IF('Plain Roll Section'!AJ23&gt;0,'Plain Roll Section'!AJ23,"")</f>
        <v/>
      </c>
      <c r="H56" s="957" t="str">
        <f>IF('Plain Roll Section'!AK23&gt;0,'Plain Roll Section'!AK23,"")</f>
        <v/>
      </c>
      <c r="I56" s="957" t="str">
        <f>IF('Plain Roll Section'!AL23&gt;0,'Plain Roll Section'!AL23,"")</f>
        <v/>
      </c>
      <c r="J56" s="957" t="str">
        <f>IF('Plain Roll Section'!AM23&gt;0,'Plain Roll Section'!AM23,"")</f>
        <v/>
      </c>
      <c r="K56" s="957" t="str">
        <f>IF('Plain Roll Section'!AN23&gt;0,'Plain Roll Section'!AN23,"")</f>
        <v/>
      </c>
      <c r="L56" s="957" t="str">
        <f>IF('Plain Roll Section'!AO23&gt;0,'Plain Roll Section'!AO23,"")</f>
        <v/>
      </c>
      <c r="M56" s="957" t="str">
        <f>IF('Plain Roll Section'!AP23&gt;0,'Plain Roll Section'!AP23,"")</f>
        <v/>
      </c>
      <c r="N56" s="957" t="str">
        <f>IF('Plain Roll Section'!AQ23&gt;0,'Plain Roll Section'!AQ23,"")</f>
        <v/>
      </c>
      <c r="O56" s="957" t="str">
        <f>IF('Plain Roll Section'!AR23&gt;0,'Plain Roll Section'!AR23,"")</f>
        <v/>
      </c>
      <c r="P56" s="957" t="str">
        <f>IF('Plain Roll Section'!AS23&gt;0,'Plain Roll Section'!AS23,"")</f>
        <v/>
      </c>
      <c r="Q56" s="957" t="str">
        <f>IF('Plain Roll Section'!AT23&gt;0,'Plain Roll Section'!AT23,"")</f>
        <v/>
      </c>
      <c r="R56" s="957" t="str">
        <f>IF('Plain Roll Section'!AU23&gt;0,'Plain Roll Section'!AU23,"")</f>
        <v/>
      </c>
      <c r="S56" s="957" t="str">
        <f>IF('Plain Roll Section'!AV23&gt;0,'Plain Roll Section'!AV23,"")</f>
        <v/>
      </c>
      <c r="T56" s="957" t="str">
        <f>IF('Plain Roll Section'!AW23&gt;0,'Plain Roll Section'!AW23,"")</f>
        <v/>
      </c>
      <c r="U56" s="957" t="str">
        <f>IF('Plain Roll Section'!AX23&gt;0,'Plain Roll Section'!AX23,"")</f>
        <v/>
      </c>
      <c r="V56" s="957" t="str">
        <f>IF('Plain Roll Section'!AY23&gt;0,'Plain Roll Section'!AY23,"")</f>
        <v/>
      </c>
      <c r="W56" s="957" t="str">
        <f>IF('Plain Roll Section'!AZ23&gt;0,'Plain Roll Section'!AZ23,"")</f>
        <v/>
      </c>
      <c r="X56" s="957" t="str">
        <f>IF('Plain Roll Section'!BA23&gt;0,'Plain Roll Section'!BA23,"")</f>
        <v/>
      </c>
      <c r="Y56" s="957" t="str">
        <f>IF('Plain Roll Section'!BB23&gt;0,'Plain Roll Section'!BB23,"")</f>
        <v/>
      </c>
      <c r="Z56" s="957" t="str">
        <f>IF('Plain Roll Section'!BC23&gt;0,'Plain Roll Section'!BC23,"")</f>
        <v/>
      </c>
      <c r="AA56" s="957" t="str">
        <f>IF('Plain Roll Section'!BD23&gt;0,'Plain Roll Section'!BD23,"")</f>
        <v/>
      </c>
      <c r="AB56" s="957" t="str">
        <f>IF('Plain Roll Section'!BE23&gt;0,'Plain Roll Section'!BE23,"")</f>
        <v/>
      </c>
      <c r="AC56" s="957" t="str">
        <f>IF('Plain Roll Section'!BF23&gt;0,'Plain Roll Section'!BF23,"")</f>
        <v/>
      </c>
      <c r="AD56" s="957" t="str">
        <f>IF('Plain Roll Section'!BG23&gt;0,'Plain Roll Section'!BG23,"")</f>
        <v/>
      </c>
      <c r="AE56" s="957">
        <f>IF('Plain Roll Section'!BH23&gt;0,'Plain Roll Section'!BH23,"")</f>
        <v>2550</v>
      </c>
      <c r="AF56" s="958" t="str">
        <f>IF('Plain Roll Section'!BI23&gt;0,'Plain Roll Section'!BI23,"")</f>
        <v/>
      </c>
      <c r="AG56" s="152"/>
    </row>
    <row r="57" spans="1:33" ht="15" customHeight="1" x14ac:dyDescent="0.25">
      <c r="A57" s="152"/>
      <c r="B57" s="1098" t="str">
        <f>'Plain Roll Section'!B24</f>
        <v>Chicken Sandwich</v>
      </c>
      <c r="C57" s="959">
        <f>'Plain Roll Section'!C24</f>
        <v>0</v>
      </c>
      <c r="D57" s="935" t="str">
        <f>IF('Plain Roll Section'!AG24&gt;0,'Plain Roll Section'!AG24,"")</f>
        <v/>
      </c>
      <c r="E57" s="945" t="str">
        <f>IF('Plain Roll Section'!AH24&gt;0,'Plain Roll Section'!AH24,"")</f>
        <v/>
      </c>
      <c r="F57" s="945" t="str">
        <f>IF('Plain Roll Section'!AI24&gt;0,'Plain Roll Section'!AI24,"")</f>
        <v/>
      </c>
      <c r="G57" s="945" t="str">
        <f>IF('Plain Roll Section'!AJ24&gt;0,'Plain Roll Section'!AJ24,"")</f>
        <v/>
      </c>
      <c r="H57" s="957" t="str">
        <f>IF('Plain Roll Section'!AK24&gt;0,'Plain Roll Section'!AK24,"")</f>
        <v/>
      </c>
      <c r="I57" s="957" t="str">
        <f>IF('Plain Roll Section'!AL24&gt;0,'Plain Roll Section'!AL24,"")</f>
        <v/>
      </c>
      <c r="J57" s="957" t="str">
        <f>IF('Plain Roll Section'!AM24&gt;0,'Plain Roll Section'!AM24,"")</f>
        <v/>
      </c>
      <c r="K57" s="957" t="str">
        <f>IF('Plain Roll Section'!AN24&gt;0,'Plain Roll Section'!AN24,"")</f>
        <v/>
      </c>
      <c r="L57" s="957" t="str">
        <f>IF('Plain Roll Section'!AO24&gt;0,'Plain Roll Section'!AO24,"")</f>
        <v/>
      </c>
      <c r="M57" s="957" t="str">
        <f>IF('Plain Roll Section'!AP24&gt;0,'Plain Roll Section'!AP24,"")</f>
        <v/>
      </c>
      <c r="N57" s="957" t="str">
        <f>IF('Plain Roll Section'!AQ24&gt;0,'Plain Roll Section'!AQ24,"")</f>
        <v/>
      </c>
      <c r="O57" s="957" t="str">
        <f>IF('Plain Roll Section'!AR24&gt;0,'Plain Roll Section'!AR24,"")</f>
        <v/>
      </c>
      <c r="P57" s="957" t="str">
        <f>IF('Plain Roll Section'!AS24&gt;0,'Plain Roll Section'!AS24,"")</f>
        <v/>
      </c>
      <c r="Q57" s="957" t="str">
        <f>IF('Plain Roll Section'!AT24&gt;0,'Plain Roll Section'!AT24,"")</f>
        <v/>
      </c>
      <c r="R57" s="957" t="str">
        <f>IF('Plain Roll Section'!AU24&gt;0,'Plain Roll Section'!AU24,"")</f>
        <v/>
      </c>
      <c r="S57" s="957" t="str">
        <f>IF('Plain Roll Section'!AV24&gt;0,'Plain Roll Section'!AV24,"")</f>
        <v/>
      </c>
      <c r="T57" s="957" t="str">
        <f>IF('Plain Roll Section'!AW24&gt;0,'Plain Roll Section'!AW24,"")</f>
        <v/>
      </c>
      <c r="U57" s="957" t="str">
        <f>IF('Plain Roll Section'!AX24&gt;0,'Plain Roll Section'!AX24,"")</f>
        <v/>
      </c>
      <c r="V57" s="957" t="str">
        <f>IF('Plain Roll Section'!AY24&gt;0,'Plain Roll Section'!AY24,"")</f>
        <v/>
      </c>
      <c r="W57" s="957" t="str">
        <f>IF('Plain Roll Section'!AZ24&gt;0,'Plain Roll Section'!AZ24,"")</f>
        <v/>
      </c>
      <c r="X57" s="957" t="str">
        <f>IF('Plain Roll Section'!BA24&gt;0,'Plain Roll Section'!BA24,"")</f>
        <v/>
      </c>
      <c r="Y57" s="957" t="str">
        <f>IF('Plain Roll Section'!BB24&gt;0,'Plain Roll Section'!BB24,"")</f>
        <v/>
      </c>
      <c r="Z57" s="957" t="str">
        <f>IF('Plain Roll Section'!BC24&gt;0,'Plain Roll Section'!BC24,"")</f>
        <v/>
      </c>
      <c r="AA57" s="957" t="str">
        <f>IF('Plain Roll Section'!BD24&gt;0,'Plain Roll Section'!BD24,"")</f>
        <v/>
      </c>
      <c r="AB57" s="957" t="str">
        <f>IF('Plain Roll Section'!BE24&gt;0,'Plain Roll Section'!BE24,"")</f>
        <v/>
      </c>
      <c r="AC57" s="957" t="str">
        <f>IF('Plain Roll Section'!BF24&gt;0,'Plain Roll Section'!BF24,"")</f>
        <v/>
      </c>
      <c r="AD57" s="957" t="str">
        <f>IF('Plain Roll Section'!BG24&gt;0,'Plain Roll Section'!BG24,"")</f>
        <v/>
      </c>
      <c r="AE57" s="957" t="str">
        <f>IF('Plain Roll Section'!BH24&gt;0,'Plain Roll Section'!BH24,"")</f>
        <v/>
      </c>
      <c r="AF57" s="958" t="str">
        <f>IF('Plain Roll Section'!BI24&gt;0,'Plain Roll Section'!BI24,"")</f>
        <v/>
      </c>
      <c r="AG57" s="152"/>
    </row>
    <row r="58" spans="1:33" ht="15" customHeight="1" x14ac:dyDescent="0.25">
      <c r="A58" s="152"/>
      <c r="B58" s="1096" t="str">
        <f>'Plain Roll Section'!B25</f>
        <v>Bread Toast</v>
      </c>
      <c r="C58" s="956">
        <f>'Plain Roll Section'!C25</f>
        <v>0</v>
      </c>
      <c r="D58" s="935" t="str">
        <f>IF('Plain Roll Section'!AG25&gt;0,'Plain Roll Section'!AG25,"")</f>
        <v/>
      </c>
      <c r="E58" s="945" t="str">
        <f>IF('Plain Roll Section'!AH25&gt;0,'Plain Roll Section'!AH25,"")</f>
        <v/>
      </c>
      <c r="F58" s="945" t="str">
        <f>IF('Plain Roll Section'!AI25&gt;0,'Plain Roll Section'!AI25,"")</f>
        <v/>
      </c>
      <c r="G58" s="945" t="str">
        <f>IF('Plain Roll Section'!AJ25&gt;0,'Plain Roll Section'!AJ25,"")</f>
        <v/>
      </c>
      <c r="H58" s="957" t="str">
        <f>IF('Plain Roll Section'!AK25&gt;0,'Plain Roll Section'!AK25,"")</f>
        <v/>
      </c>
      <c r="I58" s="957" t="str">
        <f>IF('Plain Roll Section'!AL25&gt;0,'Plain Roll Section'!AL25,"")</f>
        <v/>
      </c>
      <c r="J58" s="957" t="str">
        <f>IF('Plain Roll Section'!AM25&gt;0,'Plain Roll Section'!AM25,"")</f>
        <v/>
      </c>
      <c r="K58" s="957" t="str">
        <f>IF('Plain Roll Section'!AN25&gt;0,'Plain Roll Section'!AN25,"")</f>
        <v/>
      </c>
      <c r="L58" s="957" t="str">
        <f>IF('Plain Roll Section'!AO25&gt;0,'Plain Roll Section'!AO25,"")</f>
        <v/>
      </c>
      <c r="M58" s="957" t="str">
        <f>IF('Plain Roll Section'!AP25&gt;0,'Plain Roll Section'!AP25,"")</f>
        <v/>
      </c>
      <c r="N58" s="957" t="str">
        <f>IF('Plain Roll Section'!AQ25&gt;0,'Plain Roll Section'!AQ25,"")</f>
        <v/>
      </c>
      <c r="O58" s="957" t="str">
        <f>IF('Plain Roll Section'!AR25&gt;0,'Plain Roll Section'!AR25,"")</f>
        <v/>
      </c>
      <c r="P58" s="957" t="str">
        <f>IF('Plain Roll Section'!AS25&gt;0,'Plain Roll Section'!AS25,"")</f>
        <v/>
      </c>
      <c r="Q58" s="957" t="str">
        <f>IF('Plain Roll Section'!AT25&gt;0,'Plain Roll Section'!AT25,"")</f>
        <v/>
      </c>
      <c r="R58" s="957" t="str">
        <f>IF('Plain Roll Section'!AU25&gt;0,'Plain Roll Section'!AU25,"")</f>
        <v/>
      </c>
      <c r="S58" s="957" t="str">
        <f>IF('Plain Roll Section'!AV25&gt;0,'Plain Roll Section'!AV25,"")</f>
        <v/>
      </c>
      <c r="T58" s="957" t="str">
        <f>IF('Plain Roll Section'!AW25&gt;0,'Plain Roll Section'!AW25,"")</f>
        <v/>
      </c>
      <c r="U58" s="957" t="str">
        <f>IF('Plain Roll Section'!AX25&gt;0,'Plain Roll Section'!AX25,"")</f>
        <v/>
      </c>
      <c r="V58" s="957" t="str">
        <f>IF('Plain Roll Section'!AY25&gt;0,'Plain Roll Section'!AY25,"")</f>
        <v/>
      </c>
      <c r="W58" s="957" t="str">
        <f>IF('Plain Roll Section'!AZ25&gt;0,'Plain Roll Section'!AZ25,"")</f>
        <v/>
      </c>
      <c r="X58" s="957" t="str">
        <f>IF('Plain Roll Section'!BA25&gt;0,'Plain Roll Section'!BA25,"")</f>
        <v/>
      </c>
      <c r="Y58" s="957" t="str">
        <f>IF('Plain Roll Section'!BB25&gt;0,'Plain Roll Section'!BB25,"")</f>
        <v/>
      </c>
      <c r="Z58" s="957" t="str">
        <f>IF('Plain Roll Section'!BC25&gt;0,'Plain Roll Section'!BC25,"")</f>
        <v/>
      </c>
      <c r="AA58" s="957" t="str">
        <f>IF('Plain Roll Section'!BD25&gt;0,'Plain Roll Section'!BD25,"")</f>
        <v/>
      </c>
      <c r="AB58" s="957" t="str">
        <f>IF('Plain Roll Section'!BE25&gt;0,'Plain Roll Section'!BE25,"")</f>
        <v/>
      </c>
      <c r="AC58" s="957" t="str">
        <f>IF('Plain Roll Section'!BF25&gt;0,'Plain Roll Section'!BF25,"")</f>
        <v/>
      </c>
      <c r="AD58" s="957" t="str">
        <f>IF('Plain Roll Section'!BG25&gt;0,'Plain Roll Section'!BG25,"")</f>
        <v/>
      </c>
      <c r="AE58" s="957" t="str">
        <f>IF('Plain Roll Section'!BH25&gt;0,'Plain Roll Section'!BH25,"")</f>
        <v/>
      </c>
      <c r="AF58" s="958" t="str">
        <f>IF('Plain Roll Section'!BI25&gt;0,'Plain Roll Section'!BI25,"")</f>
        <v/>
      </c>
      <c r="AG58" s="152"/>
    </row>
    <row r="59" spans="1:33" ht="15" customHeight="1" x14ac:dyDescent="0.25">
      <c r="A59" s="152"/>
      <c r="B59" s="1096">
        <f>'Plain Roll Section'!B26</f>
        <v>0</v>
      </c>
      <c r="C59" s="959">
        <f>'Plain Roll Section'!C26</f>
        <v>0</v>
      </c>
      <c r="D59" s="935" t="str">
        <f>IF('Plain Roll Section'!AG26&gt;0,'Plain Roll Section'!AG26,"")</f>
        <v/>
      </c>
      <c r="E59" s="945" t="str">
        <f>IF('Plain Roll Section'!AH26&gt;0,'Plain Roll Section'!AH26,"")</f>
        <v/>
      </c>
      <c r="F59" s="945" t="str">
        <f>IF('Plain Roll Section'!AI26&gt;0,'Plain Roll Section'!AI26,"")</f>
        <v/>
      </c>
      <c r="G59" s="945" t="str">
        <f>IF('Plain Roll Section'!AJ26&gt;0,'Plain Roll Section'!AJ26,"")</f>
        <v/>
      </c>
      <c r="H59" s="957" t="str">
        <f>IF('Plain Roll Section'!AK26&gt;0,'Plain Roll Section'!AK26,"")</f>
        <v/>
      </c>
      <c r="I59" s="957" t="str">
        <f>IF('Plain Roll Section'!AL26&gt;0,'Plain Roll Section'!AL26,"")</f>
        <v/>
      </c>
      <c r="J59" s="957" t="str">
        <f>IF('Plain Roll Section'!AM26&gt;0,'Plain Roll Section'!AM26,"")</f>
        <v/>
      </c>
      <c r="K59" s="957" t="str">
        <f>IF('Plain Roll Section'!AN26&gt;0,'Plain Roll Section'!AN26,"")</f>
        <v/>
      </c>
      <c r="L59" s="957" t="str">
        <f>IF('Plain Roll Section'!AO26&gt;0,'Plain Roll Section'!AO26,"")</f>
        <v/>
      </c>
      <c r="M59" s="957" t="str">
        <f>IF('Plain Roll Section'!AP26&gt;0,'Plain Roll Section'!AP26,"")</f>
        <v/>
      </c>
      <c r="N59" s="957" t="str">
        <f>IF('Plain Roll Section'!AQ26&gt;0,'Plain Roll Section'!AQ26,"")</f>
        <v/>
      </c>
      <c r="O59" s="957" t="str">
        <f>IF('Plain Roll Section'!AR26&gt;0,'Plain Roll Section'!AR26,"")</f>
        <v/>
      </c>
      <c r="P59" s="957" t="str">
        <f>IF('Plain Roll Section'!AS26&gt;0,'Plain Roll Section'!AS26,"")</f>
        <v/>
      </c>
      <c r="Q59" s="957" t="str">
        <f>IF('Plain Roll Section'!AT26&gt;0,'Plain Roll Section'!AT26,"")</f>
        <v/>
      </c>
      <c r="R59" s="957" t="str">
        <f>IF('Plain Roll Section'!AU26&gt;0,'Plain Roll Section'!AU26,"")</f>
        <v/>
      </c>
      <c r="S59" s="957" t="str">
        <f>IF('Plain Roll Section'!AV26&gt;0,'Plain Roll Section'!AV26,"")</f>
        <v/>
      </c>
      <c r="T59" s="957" t="str">
        <f>IF('Plain Roll Section'!AW26&gt;0,'Plain Roll Section'!AW26,"")</f>
        <v/>
      </c>
      <c r="U59" s="957" t="str">
        <f>IF('Plain Roll Section'!AX26&gt;0,'Plain Roll Section'!AX26,"")</f>
        <v/>
      </c>
      <c r="V59" s="957" t="str">
        <f>IF('Plain Roll Section'!AY26&gt;0,'Plain Roll Section'!AY26,"")</f>
        <v/>
      </c>
      <c r="W59" s="957" t="str">
        <f>IF('Plain Roll Section'!AZ26&gt;0,'Plain Roll Section'!AZ26,"")</f>
        <v/>
      </c>
      <c r="X59" s="957" t="str">
        <f>IF('Plain Roll Section'!BA26&gt;0,'Plain Roll Section'!BA26,"")</f>
        <v/>
      </c>
      <c r="Y59" s="957" t="str">
        <f>IF('Plain Roll Section'!BB26&gt;0,'Plain Roll Section'!BB26,"")</f>
        <v/>
      </c>
      <c r="Z59" s="957" t="str">
        <f>IF('Plain Roll Section'!BC26&gt;0,'Plain Roll Section'!BC26,"")</f>
        <v/>
      </c>
      <c r="AA59" s="957" t="str">
        <f>IF('Plain Roll Section'!BD26&gt;0,'Plain Roll Section'!BD26,"")</f>
        <v/>
      </c>
      <c r="AB59" s="957" t="str">
        <f>IF('Plain Roll Section'!BE26&gt;0,'Plain Roll Section'!BE26,"")</f>
        <v/>
      </c>
      <c r="AC59" s="957" t="str">
        <f>IF('Plain Roll Section'!BF26&gt;0,'Plain Roll Section'!BF26,"")</f>
        <v/>
      </c>
      <c r="AD59" s="957" t="str">
        <f>IF('Plain Roll Section'!BG26&gt;0,'Plain Roll Section'!BG26,"")</f>
        <v/>
      </c>
      <c r="AE59" s="957" t="str">
        <f>IF('Plain Roll Section'!BH26&gt;0,'Plain Roll Section'!BH26,"")</f>
        <v/>
      </c>
      <c r="AF59" s="958" t="str">
        <f>IF('Plain Roll Section'!BI26&gt;0,'Plain Roll Section'!BI26,"")</f>
        <v/>
      </c>
      <c r="AG59" s="152"/>
    </row>
    <row r="60" spans="1:33" ht="15" customHeight="1" x14ac:dyDescent="0.25">
      <c r="A60" s="152"/>
      <c r="B60" s="1096">
        <f>'Plain Roll Section'!B27</f>
        <v>0</v>
      </c>
      <c r="C60" s="959">
        <f>'Plain Roll Section'!C27</f>
        <v>0</v>
      </c>
      <c r="D60" s="935" t="str">
        <f>IF('Plain Roll Section'!AG27&gt;0,'Plain Roll Section'!AG27,"")</f>
        <v/>
      </c>
      <c r="E60" s="945" t="str">
        <f>IF('Plain Roll Section'!AH27&gt;0,'Plain Roll Section'!AH27,"")</f>
        <v/>
      </c>
      <c r="F60" s="945" t="str">
        <f>IF('Plain Roll Section'!AI27&gt;0,'Plain Roll Section'!AI27,"")</f>
        <v/>
      </c>
      <c r="G60" s="945" t="str">
        <f>IF('Plain Roll Section'!AJ27&gt;0,'Plain Roll Section'!AJ27,"")</f>
        <v/>
      </c>
      <c r="H60" s="957" t="str">
        <f>IF('Plain Roll Section'!AK27&gt;0,'Plain Roll Section'!AK27,"")</f>
        <v/>
      </c>
      <c r="I60" s="957" t="str">
        <f>IF('Plain Roll Section'!AL27&gt;0,'Plain Roll Section'!AL27,"")</f>
        <v/>
      </c>
      <c r="J60" s="957" t="str">
        <f>IF('Plain Roll Section'!AM27&gt;0,'Plain Roll Section'!AM27,"")</f>
        <v/>
      </c>
      <c r="K60" s="957" t="str">
        <f>IF('Plain Roll Section'!AN27&gt;0,'Plain Roll Section'!AN27,"")</f>
        <v/>
      </c>
      <c r="L60" s="957" t="str">
        <f>IF('Plain Roll Section'!AO27&gt;0,'Plain Roll Section'!AO27,"")</f>
        <v/>
      </c>
      <c r="M60" s="957" t="str">
        <f>IF('Plain Roll Section'!AP27&gt;0,'Plain Roll Section'!AP27,"")</f>
        <v/>
      </c>
      <c r="N60" s="957" t="str">
        <f>IF('Plain Roll Section'!AQ27&gt;0,'Plain Roll Section'!AQ27,"")</f>
        <v/>
      </c>
      <c r="O60" s="957" t="str">
        <f>IF('Plain Roll Section'!AR27&gt;0,'Plain Roll Section'!AR27,"")</f>
        <v/>
      </c>
      <c r="P60" s="957" t="str">
        <f>IF('Plain Roll Section'!AS27&gt;0,'Plain Roll Section'!AS27,"")</f>
        <v/>
      </c>
      <c r="Q60" s="957" t="str">
        <f>IF('Plain Roll Section'!AT27&gt;0,'Plain Roll Section'!AT27,"")</f>
        <v/>
      </c>
      <c r="R60" s="957" t="str">
        <f>IF('Plain Roll Section'!AU27&gt;0,'Plain Roll Section'!AU27,"")</f>
        <v/>
      </c>
      <c r="S60" s="957" t="str">
        <f>IF('Plain Roll Section'!AV27&gt;0,'Plain Roll Section'!AV27,"")</f>
        <v/>
      </c>
      <c r="T60" s="957" t="str">
        <f>IF('Plain Roll Section'!AW27&gt;0,'Plain Roll Section'!AW27,"")</f>
        <v/>
      </c>
      <c r="U60" s="957" t="str">
        <f>IF('Plain Roll Section'!AX27&gt;0,'Plain Roll Section'!AX27,"")</f>
        <v/>
      </c>
      <c r="V60" s="957" t="str">
        <f>IF('Plain Roll Section'!AY27&gt;0,'Plain Roll Section'!AY27,"")</f>
        <v/>
      </c>
      <c r="W60" s="957" t="str">
        <f>IF('Plain Roll Section'!AZ27&gt;0,'Plain Roll Section'!AZ27,"")</f>
        <v/>
      </c>
      <c r="X60" s="957" t="str">
        <f>IF('Plain Roll Section'!BA27&gt;0,'Plain Roll Section'!BA27,"")</f>
        <v/>
      </c>
      <c r="Y60" s="957" t="str">
        <f>IF('Plain Roll Section'!BB27&gt;0,'Plain Roll Section'!BB27,"")</f>
        <v/>
      </c>
      <c r="Z60" s="957" t="str">
        <f>IF('Plain Roll Section'!BC27&gt;0,'Plain Roll Section'!BC27,"")</f>
        <v/>
      </c>
      <c r="AA60" s="957" t="str">
        <f>IF('Plain Roll Section'!BD27&gt;0,'Plain Roll Section'!BD27,"")</f>
        <v/>
      </c>
      <c r="AB60" s="957" t="str">
        <f>IF('Plain Roll Section'!BE27&gt;0,'Plain Roll Section'!BE27,"")</f>
        <v/>
      </c>
      <c r="AC60" s="957" t="str">
        <f>IF('Plain Roll Section'!BF27&gt;0,'Plain Roll Section'!BF27,"")</f>
        <v/>
      </c>
      <c r="AD60" s="957" t="str">
        <f>IF('Plain Roll Section'!BG27&gt;0,'Plain Roll Section'!BG27,"")</f>
        <v/>
      </c>
      <c r="AE60" s="957" t="str">
        <f>IF('Plain Roll Section'!BH27&gt;0,'Plain Roll Section'!BH27,"")</f>
        <v/>
      </c>
      <c r="AF60" s="958" t="str">
        <f>IF('Plain Roll Section'!BI27&gt;0,'Plain Roll Section'!BI27,"")</f>
        <v/>
      </c>
      <c r="AG60" s="152"/>
    </row>
    <row r="61" spans="1:33" ht="15" hidden="1" customHeight="1" x14ac:dyDescent="0.25">
      <c r="A61" s="152"/>
      <c r="B61" s="1096">
        <f>'Plain Roll Section'!B28</f>
        <v>0</v>
      </c>
      <c r="C61" s="959">
        <f>'Plain Roll Section'!C28</f>
        <v>0</v>
      </c>
      <c r="D61" s="935" t="str">
        <f>IF('Plain Roll Section'!AG28&gt;0,'Plain Roll Section'!AG28,"")</f>
        <v/>
      </c>
      <c r="E61" s="945" t="str">
        <f>IF('Plain Roll Section'!AH28&gt;0,'Plain Roll Section'!AH28,"")</f>
        <v/>
      </c>
      <c r="F61" s="945" t="str">
        <f>IF('Plain Roll Section'!AI28&gt;0,'Plain Roll Section'!AI28,"")</f>
        <v/>
      </c>
      <c r="G61" s="945" t="str">
        <f>IF('Plain Roll Section'!AJ28&gt;0,'Plain Roll Section'!AJ28,"")</f>
        <v/>
      </c>
      <c r="H61" s="957" t="str">
        <f>IF('Plain Roll Section'!AK28&gt;0,'Plain Roll Section'!AK28,"")</f>
        <v/>
      </c>
      <c r="I61" s="957" t="str">
        <f>IF('Plain Roll Section'!AL28&gt;0,'Plain Roll Section'!AL28,"")</f>
        <v/>
      </c>
      <c r="J61" s="957" t="str">
        <f>IF('Plain Roll Section'!AM28&gt;0,'Plain Roll Section'!AM28,"")</f>
        <v/>
      </c>
      <c r="K61" s="957" t="str">
        <f>IF('Plain Roll Section'!AN28&gt;0,'Plain Roll Section'!AN28,"")</f>
        <v/>
      </c>
      <c r="L61" s="957" t="str">
        <f>IF('Plain Roll Section'!AO28&gt;0,'Plain Roll Section'!AO28,"")</f>
        <v/>
      </c>
      <c r="M61" s="957" t="str">
        <f>IF('Plain Roll Section'!AP28&gt;0,'Plain Roll Section'!AP28,"")</f>
        <v/>
      </c>
      <c r="N61" s="957" t="str">
        <f>IF('Plain Roll Section'!AQ28&gt;0,'Plain Roll Section'!AQ28,"")</f>
        <v/>
      </c>
      <c r="O61" s="957" t="str">
        <f>IF('Plain Roll Section'!AR28&gt;0,'Plain Roll Section'!AR28,"")</f>
        <v/>
      </c>
      <c r="P61" s="957" t="str">
        <f>IF('Plain Roll Section'!AS28&gt;0,'Plain Roll Section'!AS28,"")</f>
        <v/>
      </c>
      <c r="Q61" s="957" t="str">
        <f>IF('Plain Roll Section'!AT28&gt;0,'Plain Roll Section'!AT28,"")</f>
        <v/>
      </c>
      <c r="R61" s="957" t="str">
        <f>IF('Plain Roll Section'!AU28&gt;0,'Plain Roll Section'!AU28,"")</f>
        <v/>
      </c>
      <c r="S61" s="957" t="str">
        <f>IF('Plain Roll Section'!AV28&gt;0,'Plain Roll Section'!AV28,"")</f>
        <v/>
      </c>
      <c r="T61" s="957" t="str">
        <f>IF('Plain Roll Section'!AW28&gt;0,'Plain Roll Section'!AW28,"")</f>
        <v/>
      </c>
      <c r="U61" s="957" t="str">
        <f>IF('Plain Roll Section'!AX28&gt;0,'Plain Roll Section'!AX28,"")</f>
        <v/>
      </c>
      <c r="V61" s="957" t="str">
        <f>IF('Plain Roll Section'!AY28&gt;0,'Plain Roll Section'!AY28,"")</f>
        <v/>
      </c>
      <c r="W61" s="957" t="str">
        <f>IF('Plain Roll Section'!AZ28&gt;0,'Plain Roll Section'!AZ28,"")</f>
        <v/>
      </c>
      <c r="X61" s="957" t="str">
        <f>IF('Plain Roll Section'!BA28&gt;0,'Plain Roll Section'!BA28,"")</f>
        <v/>
      </c>
      <c r="Y61" s="957" t="str">
        <f>IF('Plain Roll Section'!BB28&gt;0,'Plain Roll Section'!BB28,"")</f>
        <v/>
      </c>
      <c r="Z61" s="957" t="str">
        <f>IF('Plain Roll Section'!BC28&gt;0,'Plain Roll Section'!BC28,"")</f>
        <v/>
      </c>
      <c r="AA61" s="957" t="str">
        <f>IF('Plain Roll Section'!BD28&gt;0,'Plain Roll Section'!BD28,"")</f>
        <v/>
      </c>
      <c r="AB61" s="957" t="str">
        <f>IF('Plain Roll Section'!BE28&gt;0,'Plain Roll Section'!BE28,"")</f>
        <v/>
      </c>
      <c r="AC61" s="957" t="str">
        <f>IF('Plain Roll Section'!BF28&gt;0,'Plain Roll Section'!BF28,"")</f>
        <v/>
      </c>
      <c r="AD61" s="957" t="str">
        <f>IF('Plain Roll Section'!BG28&gt;0,'Plain Roll Section'!BG28,"")</f>
        <v/>
      </c>
      <c r="AE61" s="957" t="str">
        <f>IF('Plain Roll Section'!BH28&gt;0,'Plain Roll Section'!BH28,"")</f>
        <v/>
      </c>
      <c r="AF61" s="958" t="str">
        <f>IF('Plain Roll Section'!BI28&gt;0,'Plain Roll Section'!BI28,"")</f>
        <v/>
      </c>
      <c r="AG61" s="152"/>
    </row>
    <row r="62" spans="1:33" ht="15" customHeight="1" x14ac:dyDescent="0.25">
      <c r="A62" s="152"/>
      <c r="B62" s="1096" t="str">
        <f>'Plain Roll Section'!B29</f>
        <v>Fish Curry Bun</v>
      </c>
      <c r="C62" s="959">
        <f>'Plain Roll Section'!C29</f>
        <v>100</v>
      </c>
      <c r="D62" s="935" t="str">
        <f>IF('Plain Roll Section'!AG29&gt;0,'Plain Roll Section'!AG29,"")</f>
        <v/>
      </c>
      <c r="E62" s="945" t="str">
        <f>IF('Plain Roll Section'!AH29&gt;0,'Plain Roll Section'!AH29,"")</f>
        <v/>
      </c>
      <c r="F62" s="945" t="str">
        <f>IF('Plain Roll Section'!AI29&gt;0,'Plain Roll Section'!AI29,"")</f>
        <v/>
      </c>
      <c r="G62" s="945" t="str">
        <f>IF('Plain Roll Section'!AJ29&gt;0,'Plain Roll Section'!AJ29,"")</f>
        <v/>
      </c>
      <c r="H62" s="957" t="str">
        <f>IF('Plain Roll Section'!AK29&gt;0,'Plain Roll Section'!AK29,"")</f>
        <v/>
      </c>
      <c r="I62" s="957" t="str">
        <f>IF('Plain Roll Section'!AL29&gt;0,'Plain Roll Section'!AL29,"")</f>
        <v/>
      </c>
      <c r="J62" s="957">
        <f>IF('Plain Roll Section'!AM29&gt;0,'Plain Roll Section'!AM29,"")</f>
        <v>500</v>
      </c>
      <c r="K62" s="957" t="str">
        <f>IF('Plain Roll Section'!AN29&gt;0,'Plain Roll Section'!AN29,"")</f>
        <v/>
      </c>
      <c r="L62" s="957" t="str">
        <f>IF('Plain Roll Section'!AO29&gt;0,'Plain Roll Section'!AO29,"")</f>
        <v/>
      </c>
      <c r="M62" s="957" t="str">
        <f>IF('Plain Roll Section'!AP29&gt;0,'Plain Roll Section'!AP29,"")</f>
        <v/>
      </c>
      <c r="N62" s="957">
        <f>IF('Plain Roll Section'!AQ29&gt;0,'Plain Roll Section'!AQ29,"")</f>
        <v>50</v>
      </c>
      <c r="O62" s="957">
        <f>IF('Plain Roll Section'!AR29&gt;0,'Plain Roll Section'!AR29,"")</f>
        <v>100</v>
      </c>
      <c r="P62" s="957" t="str">
        <f>IF('Plain Roll Section'!AS29&gt;0,'Plain Roll Section'!AS29,"")</f>
        <v/>
      </c>
      <c r="Q62" s="957" t="str">
        <f>IF('Plain Roll Section'!AT29&gt;0,'Plain Roll Section'!AT29,"")</f>
        <v/>
      </c>
      <c r="R62" s="957" t="str">
        <f>IF('Plain Roll Section'!AU29&gt;0,'Plain Roll Section'!AU29,"")</f>
        <v/>
      </c>
      <c r="S62" s="957" t="str">
        <f>IF('Plain Roll Section'!AV29&gt;0,'Plain Roll Section'!AV29,"")</f>
        <v/>
      </c>
      <c r="T62" s="957" t="str">
        <f>IF('Plain Roll Section'!AW29&gt;0,'Plain Roll Section'!AW29,"")</f>
        <v/>
      </c>
      <c r="U62" s="957" t="str">
        <f>IF('Plain Roll Section'!AX29&gt;0,'Plain Roll Section'!AX29,"")</f>
        <v/>
      </c>
      <c r="V62" s="957" t="str">
        <f>IF('Plain Roll Section'!AY29&gt;0,'Plain Roll Section'!AY29,"")</f>
        <v/>
      </c>
      <c r="W62" s="957" t="str">
        <f>IF('Plain Roll Section'!AZ29&gt;0,'Plain Roll Section'!AZ29,"")</f>
        <v/>
      </c>
      <c r="X62" s="957" t="str">
        <f>IF('Plain Roll Section'!BA29&gt;0,'Plain Roll Section'!BA29,"")</f>
        <v/>
      </c>
      <c r="Y62" s="957" t="str">
        <f>IF('Plain Roll Section'!BB29&gt;0,'Plain Roll Section'!BB29,"")</f>
        <v/>
      </c>
      <c r="Z62" s="957" t="str">
        <f>IF('Plain Roll Section'!BC29&gt;0,'Plain Roll Section'!BC29,"")</f>
        <v/>
      </c>
      <c r="AA62" s="957" t="str">
        <f>IF('Plain Roll Section'!BD29&gt;0,'Plain Roll Section'!BD29,"")</f>
        <v/>
      </c>
      <c r="AB62" s="957" t="str">
        <f>IF('Plain Roll Section'!BE29&gt;0,'Plain Roll Section'!BE29,"")</f>
        <v/>
      </c>
      <c r="AC62" s="957" t="str">
        <f>IF('Plain Roll Section'!BF29&gt;0,'Plain Roll Section'!BF29,"")</f>
        <v/>
      </c>
      <c r="AD62" s="957" t="str">
        <f>IF('Plain Roll Section'!BG29&gt;0,'Plain Roll Section'!BG29,"")</f>
        <v/>
      </c>
      <c r="AE62" s="957">
        <f>IF('Plain Roll Section'!BH29&gt;0,'Plain Roll Section'!BH29,"")</f>
        <v>500</v>
      </c>
      <c r="AF62" s="958" t="str">
        <f>IF('Plain Roll Section'!BI29&gt;0,'Plain Roll Section'!BI29,"")</f>
        <v/>
      </c>
      <c r="AG62" s="152"/>
    </row>
    <row r="63" spans="1:33" ht="15" customHeight="1" x14ac:dyDescent="0.25">
      <c r="A63" s="152"/>
      <c r="B63" s="1096" t="str">
        <f>'Plain Roll Section'!B30</f>
        <v>Prawn Bun</v>
      </c>
      <c r="C63" s="959">
        <f>'Plain Roll Section'!C30</f>
        <v>0</v>
      </c>
      <c r="D63" s="935" t="str">
        <f>IF('Plain Roll Section'!AG30&gt;0,'Plain Roll Section'!AG30,"")</f>
        <v/>
      </c>
      <c r="E63" s="945" t="str">
        <f>IF('Plain Roll Section'!AH30&gt;0,'Plain Roll Section'!AH30,"")</f>
        <v/>
      </c>
      <c r="F63" s="945" t="str">
        <f>IF('Plain Roll Section'!AI30&gt;0,'Plain Roll Section'!AI30,"")</f>
        <v/>
      </c>
      <c r="G63" s="945" t="str">
        <f>IF('Plain Roll Section'!AJ30&gt;0,'Plain Roll Section'!AJ30,"")</f>
        <v/>
      </c>
      <c r="H63" s="957" t="str">
        <f>IF('Plain Roll Section'!AK30&gt;0,'Plain Roll Section'!AK30,"")</f>
        <v/>
      </c>
      <c r="I63" s="957" t="str">
        <f>IF('Plain Roll Section'!AL30&gt;0,'Plain Roll Section'!AL30,"")</f>
        <v/>
      </c>
      <c r="J63" s="957" t="str">
        <f>IF('Plain Roll Section'!AM30&gt;0,'Plain Roll Section'!AM30,"")</f>
        <v/>
      </c>
      <c r="K63" s="957" t="str">
        <f>IF('Plain Roll Section'!AN30&gt;0,'Plain Roll Section'!AN30,"")</f>
        <v/>
      </c>
      <c r="L63" s="957" t="str">
        <f>IF('Plain Roll Section'!AO30&gt;0,'Plain Roll Section'!AO30,"")</f>
        <v/>
      </c>
      <c r="M63" s="957" t="str">
        <f>IF('Plain Roll Section'!AP30&gt;0,'Plain Roll Section'!AP30,"")</f>
        <v/>
      </c>
      <c r="N63" s="957" t="str">
        <f>IF('Plain Roll Section'!AQ30&gt;0,'Plain Roll Section'!AQ30,"")</f>
        <v/>
      </c>
      <c r="O63" s="957" t="str">
        <f>IF('Plain Roll Section'!AR30&gt;0,'Plain Roll Section'!AR30,"")</f>
        <v/>
      </c>
      <c r="P63" s="957" t="str">
        <f>IF('Plain Roll Section'!AS30&gt;0,'Plain Roll Section'!AS30,"")</f>
        <v/>
      </c>
      <c r="Q63" s="957" t="str">
        <f>IF('Plain Roll Section'!AT30&gt;0,'Plain Roll Section'!AT30,"")</f>
        <v/>
      </c>
      <c r="R63" s="957" t="str">
        <f>IF('Plain Roll Section'!AU30&gt;0,'Plain Roll Section'!AU30,"")</f>
        <v/>
      </c>
      <c r="S63" s="957" t="str">
        <f>IF('Plain Roll Section'!AV30&gt;0,'Plain Roll Section'!AV30,"")</f>
        <v/>
      </c>
      <c r="T63" s="957" t="str">
        <f>IF('Plain Roll Section'!AW30&gt;0,'Plain Roll Section'!AW30,"")</f>
        <v/>
      </c>
      <c r="U63" s="957" t="str">
        <f>IF('Plain Roll Section'!AX30&gt;0,'Plain Roll Section'!AX30,"")</f>
        <v/>
      </c>
      <c r="V63" s="957" t="str">
        <f>IF('Plain Roll Section'!AY30&gt;0,'Plain Roll Section'!AY30,"")</f>
        <v/>
      </c>
      <c r="W63" s="957" t="str">
        <f>IF('Plain Roll Section'!AZ30&gt;0,'Plain Roll Section'!AZ30,"")</f>
        <v/>
      </c>
      <c r="X63" s="957" t="str">
        <f>IF('Plain Roll Section'!BA30&gt;0,'Plain Roll Section'!BA30,"")</f>
        <v/>
      </c>
      <c r="Y63" s="957" t="str">
        <f>IF('Plain Roll Section'!BB30&gt;0,'Plain Roll Section'!BB30,"")</f>
        <v/>
      </c>
      <c r="Z63" s="957" t="str">
        <f>IF('Plain Roll Section'!BC30&gt;0,'Plain Roll Section'!BC30,"")</f>
        <v/>
      </c>
      <c r="AA63" s="957" t="str">
        <f>IF('Plain Roll Section'!BD30&gt;0,'Plain Roll Section'!BD30,"")</f>
        <v/>
      </c>
      <c r="AB63" s="957" t="str">
        <f>IF('Plain Roll Section'!BE30&gt;0,'Plain Roll Section'!BE30,"")</f>
        <v/>
      </c>
      <c r="AC63" s="957" t="str">
        <f>IF('Plain Roll Section'!BF30&gt;0,'Plain Roll Section'!BF30,"")</f>
        <v/>
      </c>
      <c r="AD63" s="957" t="str">
        <f>IF('Plain Roll Section'!BG30&gt;0,'Plain Roll Section'!BG30,"")</f>
        <v/>
      </c>
      <c r="AE63" s="957" t="str">
        <f>IF('Plain Roll Section'!BH30&gt;0,'Plain Roll Section'!BH30,"")</f>
        <v/>
      </c>
      <c r="AF63" s="958" t="str">
        <f>IF('Plain Roll Section'!BI30&gt;0,'Plain Roll Section'!BI30,"")</f>
        <v/>
      </c>
      <c r="AG63" s="152"/>
    </row>
    <row r="64" spans="1:33" ht="15" hidden="1" customHeight="1" x14ac:dyDescent="0.25">
      <c r="A64" s="152"/>
      <c r="B64" s="1096">
        <f>'Plain Roll Section'!B31</f>
        <v>0</v>
      </c>
      <c r="C64" s="959">
        <f>'Plain Roll Section'!C31</f>
        <v>0</v>
      </c>
      <c r="D64" s="935" t="str">
        <f>IF('Plain Roll Section'!AG31&gt;0,'Plain Roll Section'!AG31,"")</f>
        <v/>
      </c>
      <c r="E64" s="945" t="str">
        <f>IF('Plain Roll Section'!AH31&gt;0,'Plain Roll Section'!AH31,"")</f>
        <v/>
      </c>
      <c r="F64" s="945" t="str">
        <f>IF('Plain Roll Section'!AI31&gt;0,'Plain Roll Section'!AI31,"")</f>
        <v/>
      </c>
      <c r="G64" s="945" t="str">
        <f>IF('Plain Roll Section'!AJ31&gt;0,'Plain Roll Section'!AJ31,"")</f>
        <v/>
      </c>
      <c r="H64" s="957" t="str">
        <f>IF('Plain Roll Section'!AK31&gt;0,'Plain Roll Section'!AK31,"")</f>
        <v/>
      </c>
      <c r="I64" s="957" t="str">
        <f>IF('Plain Roll Section'!AL31&gt;0,'Plain Roll Section'!AL31,"")</f>
        <v/>
      </c>
      <c r="J64" s="957" t="str">
        <f>IF('Plain Roll Section'!AM31&gt;0,'Plain Roll Section'!AM31,"")</f>
        <v/>
      </c>
      <c r="K64" s="957" t="str">
        <f>IF('Plain Roll Section'!AN31&gt;0,'Plain Roll Section'!AN31,"")</f>
        <v/>
      </c>
      <c r="L64" s="957" t="str">
        <f>IF('Plain Roll Section'!AO31&gt;0,'Plain Roll Section'!AO31,"")</f>
        <v/>
      </c>
      <c r="M64" s="957" t="str">
        <f>IF('Plain Roll Section'!AP31&gt;0,'Plain Roll Section'!AP31,"")</f>
        <v/>
      </c>
      <c r="N64" s="957" t="str">
        <f>IF('Plain Roll Section'!AQ31&gt;0,'Plain Roll Section'!AQ31,"")</f>
        <v/>
      </c>
      <c r="O64" s="957" t="str">
        <f>IF('Plain Roll Section'!AR31&gt;0,'Plain Roll Section'!AR31,"")</f>
        <v/>
      </c>
      <c r="P64" s="957" t="str">
        <f>IF('Plain Roll Section'!AS31&gt;0,'Plain Roll Section'!AS31,"")</f>
        <v/>
      </c>
      <c r="Q64" s="957" t="str">
        <f>IF('Plain Roll Section'!AT31&gt;0,'Plain Roll Section'!AT31,"")</f>
        <v/>
      </c>
      <c r="R64" s="957" t="str">
        <f>IF('Plain Roll Section'!AU31&gt;0,'Plain Roll Section'!AU31,"")</f>
        <v/>
      </c>
      <c r="S64" s="957" t="str">
        <f>IF('Plain Roll Section'!AV31&gt;0,'Plain Roll Section'!AV31,"")</f>
        <v/>
      </c>
      <c r="T64" s="957" t="str">
        <f>IF('Plain Roll Section'!AW31&gt;0,'Plain Roll Section'!AW31,"")</f>
        <v/>
      </c>
      <c r="U64" s="957" t="str">
        <f>IF('Plain Roll Section'!AX31&gt;0,'Plain Roll Section'!AX31,"")</f>
        <v/>
      </c>
      <c r="V64" s="957" t="str">
        <f>IF('Plain Roll Section'!AY31&gt;0,'Plain Roll Section'!AY31,"")</f>
        <v/>
      </c>
      <c r="W64" s="957" t="str">
        <f>IF('Plain Roll Section'!AZ31&gt;0,'Plain Roll Section'!AZ31,"")</f>
        <v/>
      </c>
      <c r="X64" s="957" t="str">
        <f>IF('Plain Roll Section'!BA31&gt;0,'Plain Roll Section'!BA31,"")</f>
        <v/>
      </c>
      <c r="Y64" s="957" t="str">
        <f>IF('Plain Roll Section'!BB31&gt;0,'Plain Roll Section'!BB31,"")</f>
        <v/>
      </c>
      <c r="Z64" s="957" t="str">
        <f>IF('Plain Roll Section'!BC31&gt;0,'Plain Roll Section'!BC31,"")</f>
        <v/>
      </c>
      <c r="AA64" s="957" t="str">
        <f>IF('Plain Roll Section'!BD31&gt;0,'Plain Roll Section'!BD31,"")</f>
        <v/>
      </c>
      <c r="AB64" s="957" t="str">
        <f>IF('Plain Roll Section'!BE31&gt;0,'Plain Roll Section'!BE31,"")</f>
        <v/>
      </c>
      <c r="AC64" s="957" t="str">
        <f>IF('Plain Roll Section'!BF31&gt;0,'Plain Roll Section'!BF31,"")</f>
        <v/>
      </c>
      <c r="AD64" s="957" t="str">
        <f>IF('Plain Roll Section'!BG31&gt;0,'Plain Roll Section'!BG31,"")</f>
        <v/>
      </c>
      <c r="AE64" s="957" t="str">
        <f>IF('Plain Roll Section'!BH31&gt;0,'Plain Roll Section'!BH31,"")</f>
        <v/>
      </c>
      <c r="AF64" s="958" t="str">
        <f>IF('Plain Roll Section'!BI31&gt;0,'Plain Roll Section'!BI31,"")</f>
        <v/>
      </c>
      <c r="AG64" s="152"/>
    </row>
    <row r="65" spans="1:38" ht="15" hidden="1" customHeight="1" x14ac:dyDescent="0.25">
      <c r="A65" s="152"/>
      <c r="B65" s="163"/>
      <c r="C65" s="936"/>
      <c r="D65" s="935"/>
      <c r="E65" s="945"/>
      <c r="F65" s="945"/>
      <c r="G65" s="945"/>
      <c r="H65" s="945"/>
      <c r="I65" s="946"/>
      <c r="J65" s="945"/>
      <c r="K65" s="945"/>
      <c r="L65" s="945"/>
      <c r="M65" s="945"/>
      <c r="N65" s="945"/>
      <c r="O65" s="945"/>
      <c r="P65" s="945"/>
      <c r="Q65" s="945"/>
      <c r="R65" s="945"/>
      <c r="S65" s="945"/>
      <c r="T65" s="945"/>
      <c r="U65" s="945"/>
      <c r="V65" s="945"/>
      <c r="W65" s="945"/>
      <c r="X65" s="945"/>
      <c r="Y65" s="945"/>
      <c r="Z65" s="946"/>
      <c r="AA65" s="945"/>
      <c r="AB65" s="945"/>
      <c r="AC65" s="946"/>
      <c r="AD65" s="945"/>
      <c r="AE65" s="947"/>
      <c r="AF65" s="948"/>
      <c r="AG65" s="152"/>
    </row>
    <row r="66" spans="1:38" ht="15" hidden="1" customHeight="1" x14ac:dyDescent="0.25">
      <c r="A66" s="152"/>
      <c r="B66" s="163"/>
      <c r="C66" s="936"/>
      <c r="D66" s="935"/>
      <c r="E66" s="945"/>
      <c r="F66" s="945"/>
      <c r="G66" s="945"/>
      <c r="H66" s="945"/>
      <c r="I66" s="946"/>
      <c r="J66" s="945"/>
      <c r="K66" s="945"/>
      <c r="L66" s="945"/>
      <c r="M66" s="945"/>
      <c r="N66" s="945"/>
      <c r="O66" s="945"/>
      <c r="P66" s="945"/>
      <c r="Q66" s="945"/>
      <c r="R66" s="945"/>
      <c r="S66" s="945"/>
      <c r="T66" s="945"/>
      <c r="U66" s="945"/>
      <c r="V66" s="945"/>
      <c r="W66" s="945"/>
      <c r="X66" s="945"/>
      <c r="Y66" s="945"/>
      <c r="Z66" s="946"/>
      <c r="AA66" s="945"/>
      <c r="AB66" s="945"/>
      <c r="AC66" s="946"/>
      <c r="AD66" s="945"/>
      <c r="AE66" s="947"/>
      <c r="AF66" s="948"/>
      <c r="AG66" s="152"/>
    </row>
    <row r="67" spans="1:38" ht="15" customHeight="1" x14ac:dyDescent="0.25">
      <c r="A67" s="152"/>
      <c r="B67" s="1099" t="str">
        <f>'Plain Roll Section'!B34</f>
        <v>Roast Bread with Seeni Sambol</v>
      </c>
      <c r="C67" s="959">
        <f>'Plain Roll Section'!C34</f>
        <v>0</v>
      </c>
      <c r="D67" s="935" t="str">
        <f>IF('Plain Roll Section'!AG34&gt;0,'Plain Roll Section'!AG34,"")</f>
        <v/>
      </c>
      <c r="E67" s="945" t="str">
        <f>IF('Plain Roll Section'!AH34&gt;0,'Plain Roll Section'!AH34,"")</f>
        <v/>
      </c>
      <c r="F67" s="945" t="str">
        <f>IF('Plain Roll Section'!AI34&gt;0,'Plain Roll Section'!AI34,"")</f>
        <v/>
      </c>
      <c r="G67" s="945" t="str">
        <f>IF('Plain Roll Section'!AJ34&gt;0,'Plain Roll Section'!AJ34,"")</f>
        <v/>
      </c>
      <c r="H67" s="957" t="str">
        <f>IF('Plain Roll Section'!AK34&gt;0,'Plain Roll Section'!AK34,"")</f>
        <v/>
      </c>
      <c r="I67" s="957" t="str">
        <f>IF('Plain Roll Section'!AL34&gt;0,'Plain Roll Section'!AL34,"")</f>
        <v/>
      </c>
      <c r="J67" s="957" t="str">
        <f>IF('Plain Roll Section'!AM34&gt;0,'Plain Roll Section'!AM34,"")</f>
        <v/>
      </c>
      <c r="K67" s="957" t="str">
        <f>IF('Plain Roll Section'!AN34&gt;0,'Plain Roll Section'!AN34,"")</f>
        <v/>
      </c>
      <c r="L67" s="957" t="str">
        <f>IF('Plain Roll Section'!AO34&gt;0,'Plain Roll Section'!AO34,"")</f>
        <v/>
      </c>
      <c r="M67" s="957" t="str">
        <f>IF('Plain Roll Section'!AP34&gt;0,'Plain Roll Section'!AP34,"")</f>
        <v/>
      </c>
      <c r="N67" s="957" t="str">
        <f>IF('Plain Roll Section'!AQ34&gt;0,'Plain Roll Section'!AQ34,"")</f>
        <v/>
      </c>
      <c r="O67" s="957" t="str">
        <f>IF('Plain Roll Section'!AR34&gt;0,'Plain Roll Section'!AR34,"")</f>
        <v/>
      </c>
      <c r="P67" s="957" t="str">
        <f>IF('Plain Roll Section'!AS34&gt;0,'Plain Roll Section'!AS34,"")</f>
        <v/>
      </c>
      <c r="Q67" s="957" t="str">
        <f>IF('Plain Roll Section'!AT34&gt;0,'Plain Roll Section'!AT34,"")</f>
        <v/>
      </c>
      <c r="R67" s="957" t="str">
        <f>IF('Plain Roll Section'!AU34&gt;0,'Plain Roll Section'!AU34,"")</f>
        <v/>
      </c>
      <c r="S67" s="957" t="str">
        <f>IF('Plain Roll Section'!AV34&gt;0,'Plain Roll Section'!AV34,"")</f>
        <v/>
      </c>
      <c r="T67" s="957" t="str">
        <f>IF('Plain Roll Section'!AW34&gt;0,'Plain Roll Section'!AW34,"")</f>
        <v/>
      </c>
      <c r="U67" s="957" t="str">
        <f>IF('Plain Roll Section'!AX34&gt;0,'Plain Roll Section'!AX34,"")</f>
        <v/>
      </c>
      <c r="V67" s="957" t="str">
        <f>IF('Plain Roll Section'!AY34&gt;0,'Plain Roll Section'!AY34,"")</f>
        <v/>
      </c>
      <c r="W67" s="957" t="str">
        <f>IF('Plain Roll Section'!AZ34&gt;0,'Plain Roll Section'!AZ34,"")</f>
        <v/>
      </c>
      <c r="X67" s="957" t="str">
        <f>IF('Plain Roll Section'!BA34&gt;0,'Plain Roll Section'!BA34,"")</f>
        <v/>
      </c>
      <c r="Y67" s="957" t="str">
        <f>IF('Plain Roll Section'!BB34&gt;0,'Plain Roll Section'!BB34,"")</f>
        <v/>
      </c>
      <c r="Z67" s="957" t="str">
        <f>IF('Plain Roll Section'!BC34&gt;0,'Plain Roll Section'!BC34,"")</f>
        <v/>
      </c>
      <c r="AA67" s="957" t="str">
        <f>IF('Plain Roll Section'!BD34&gt;0,'Plain Roll Section'!BD34,"")</f>
        <v/>
      </c>
      <c r="AB67" s="957" t="str">
        <f>IF('Plain Roll Section'!BE34&gt;0,'Plain Roll Section'!BE34,"")</f>
        <v/>
      </c>
      <c r="AC67" s="957" t="str">
        <f>IF('Plain Roll Section'!BF34&gt;0,'Plain Roll Section'!BF34,"")</f>
        <v/>
      </c>
      <c r="AD67" s="957" t="str">
        <f>IF('Plain Roll Section'!BG34&gt;0,'Plain Roll Section'!BG34,"")</f>
        <v/>
      </c>
      <c r="AE67" s="957" t="str">
        <f>IF('Plain Roll Section'!BH34&gt;0,'Plain Roll Section'!BH34,"")</f>
        <v/>
      </c>
      <c r="AF67" s="958" t="str">
        <f>IF('Plain Roll Section'!BI34&gt;0,'Plain Roll Section'!BI34,"")</f>
        <v/>
      </c>
      <c r="AG67" s="152"/>
    </row>
    <row r="68" spans="1:38" ht="15" hidden="1" customHeight="1" x14ac:dyDescent="0.25">
      <c r="A68" s="152"/>
      <c r="B68" s="163"/>
      <c r="C68" s="936"/>
      <c r="D68" s="935"/>
      <c r="E68" s="945"/>
      <c r="F68" s="945"/>
      <c r="G68" s="945"/>
      <c r="H68" s="945"/>
      <c r="I68" s="946"/>
      <c r="J68" s="945"/>
      <c r="K68" s="945"/>
      <c r="L68" s="945"/>
      <c r="M68" s="945"/>
      <c r="N68" s="945"/>
      <c r="O68" s="945"/>
      <c r="P68" s="945"/>
      <c r="Q68" s="945"/>
      <c r="R68" s="945"/>
      <c r="S68" s="945"/>
      <c r="T68" s="945"/>
      <c r="U68" s="945"/>
      <c r="V68" s="945"/>
      <c r="W68" s="945"/>
      <c r="X68" s="945"/>
      <c r="Y68" s="945"/>
      <c r="Z68" s="946"/>
      <c r="AA68" s="945"/>
      <c r="AB68" s="945"/>
      <c r="AC68" s="946"/>
      <c r="AD68" s="945"/>
      <c r="AE68" s="947"/>
      <c r="AF68" s="948"/>
      <c r="AG68" s="152"/>
    </row>
    <row r="69" spans="1:38" ht="15" customHeight="1" thickBot="1" x14ac:dyDescent="0.3">
      <c r="A69" s="152"/>
      <c r="B69" s="1098" t="str">
        <f>'Plain Roll Section'!B36</f>
        <v>Chicken Bun</v>
      </c>
      <c r="C69" s="959">
        <f>'Plain Roll Section'!C36</f>
        <v>0</v>
      </c>
      <c r="D69" s="960" t="str">
        <f>IF('Plain Roll Section'!AG36&gt;0,'Plain Roll Section'!AG36,"")</f>
        <v/>
      </c>
      <c r="E69" s="949" t="str">
        <f>IF('Plain Roll Section'!AH36&gt;0,'Plain Roll Section'!AH36,"")</f>
        <v/>
      </c>
      <c r="F69" s="949" t="str">
        <f>IF('Plain Roll Section'!AI36&gt;0,'Plain Roll Section'!AI36,"")</f>
        <v/>
      </c>
      <c r="G69" s="949" t="str">
        <f>IF('Plain Roll Section'!AJ36&gt;0,'Plain Roll Section'!AJ36,"")</f>
        <v/>
      </c>
      <c r="H69" s="961" t="str">
        <f>IF('Plain Roll Section'!AK36&gt;0,'Plain Roll Section'!AK36,"")</f>
        <v/>
      </c>
      <c r="I69" s="961" t="str">
        <f>IF('Plain Roll Section'!AL36&gt;0,'Plain Roll Section'!AL36,"")</f>
        <v/>
      </c>
      <c r="J69" s="961" t="str">
        <f>IF('Plain Roll Section'!AM36&gt;0,'Plain Roll Section'!AM36,"")</f>
        <v/>
      </c>
      <c r="K69" s="961" t="str">
        <f>IF('Plain Roll Section'!AN36&gt;0,'Plain Roll Section'!AN36,"")</f>
        <v/>
      </c>
      <c r="L69" s="961" t="str">
        <f>IF('Plain Roll Section'!AO36&gt;0,'Plain Roll Section'!AO36,"")</f>
        <v/>
      </c>
      <c r="M69" s="961" t="str">
        <f>IF('Plain Roll Section'!AP36&gt;0,'Plain Roll Section'!AP36,"")</f>
        <v/>
      </c>
      <c r="N69" s="961" t="str">
        <f>IF('Plain Roll Section'!AQ36&gt;0,'Plain Roll Section'!AQ36,"")</f>
        <v/>
      </c>
      <c r="O69" s="961" t="str">
        <f>IF('Plain Roll Section'!AR36&gt;0,'Plain Roll Section'!AR36,"")</f>
        <v/>
      </c>
      <c r="P69" s="961" t="str">
        <f>IF('Plain Roll Section'!AS36&gt;0,'Plain Roll Section'!AS36,"")</f>
        <v/>
      </c>
      <c r="Q69" s="961" t="str">
        <f>IF('Plain Roll Section'!AT36&gt;0,'Plain Roll Section'!AT36,"")</f>
        <v/>
      </c>
      <c r="R69" s="961" t="str">
        <f>IF('Plain Roll Section'!AU36&gt;0,'Plain Roll Section'!AU36,"")</f>
        <v/>
      </c>
      <c r="S69" s="961" t="str">
        <f>IF('Plain Roll Section'!AV36&gt;0,'Plain Roll Section'!AV36,"")</f>
        <v/>
      </c>
      <c r="T69" s="961" t="str">
        <f>IF('Plain Roll Section'!AW36&gt;0,'Plain Roll Section'!AW36,"")</f>
        <v/>
      </c>
      <c r="U69" s="961" t="str">
        <f>IF('Plain Roll Section'!AX36&gt;0,'Plain Roll Section'!AX36,"")</f>
        <v/>
      </c>
      <c r="V69" s="961" t="str">
        <f>IF('Plain Roll Section'!AY36&gt;0,'Plain Roll Section'!AY36,"")</f>
        <v/>
      </c>
      <c r="W69" s="961" t="str">
        <f>IF('Plain Roll Section'!AZ36&gt;0,'Plain Roll Section'!AZ36,"")</f>
        <v/>
      </c>
      <c r="X69" s="961" t="str">
        <f>IF('Plain Roll Section'!BA36&gt;0,'Plain Roll Section'!BA36,"")</f>
        <v/>
      </c>
      <c r="Y69" s="961" t="str">
        <f>IF('Plain Roll Section'!BB36&gt;0,'Plain Roll Section'!BB36,"")</f>
        <v/>
      </c>
      <c r="Z69" s="961" t="str">
        <f>IF('Plain Roll Section'!BC36&gt;0,'Plain Roll Section'!BC36,"")</f>
        <v/>
      </c>
      <c r="AA69" s="961" t="str">
        <f>IF('Plain Roll Section'!BD36&gt;0,'Plain Roll Section'!BD36,"")</f>
        <v/>
      </c>
      <c r="AB69" s="961" t="str">
        <f>IF('Plain Roll Section'!BE36&gt;0,'Plain Roll Section'!BE36,"")</f>
        <v/>
      </c>
      <c r="AC69" s="961" t="str">
        <f>IF('Plain Roll Section'!BF36&gt;0,'Plain Roll Section'!BF36,"")</f>
        <v/>
      </c>
      <c r="AD69" s="961" t="str">
        <f>IF('Plain Roll Section'!BG36&gt;0,'Plain Roll Section'!BG36,"")</f>
        <v/>
      </c>
      <c r="AE69" s="961" t="str">
        <f>IF('Plain Roll Section'!BH36&gt;0,'Plain Roll Section'!BH36,"")</f>
        <v/>
      </c>
      <c r="AF69" s="962" t="str">
        <f>IF('Plain Roll Section'!BI36&gt;0,'Plain Roll Section'!BI36,"")</f>
        <v/>
      </c>
      <c r="AG69" s="152"/>
    </row>
    <row r="70" spans="1:38" s="254" customFormat="1" ht="26.1" customHeight="1" thickBot="1" x14ac:dyDescent="0.3">
      <c r="A70" s="253"/>
      <c r="B70" s="545"/>
      <c r="C70" s="547"/>
      <c r="D70" s="682">
        <f>SUM(D39:D69)</f>
        <v>0</v>
      </c>
      <c r="E70" s="682">
        <f>SUM(E39:E69)</f>
        <v>0</v>
      </c>
      <c r="F70" s="682">
        <f t="shared" ref="F70:Z70" si="2">SUM(F39:F69)</f>
        <v>174</v>
      </c>
      <c r="G70" s="682">
        <f t="shared" si="2"/>
        <v>0</v>
      </c>
      <c r="H70" s="682">
        <f t="shared" si="2"/>
        <v>0</v>
      </c>
      <c r="I70" s="682">
        <f t="shared" si="2"/>
        <v>0</v>
      </c>
      <c r="J70" s="682">
        <f t="shared" si="2"/>
        <v>2080</v>
      </c>
      <c r="K70" s="682">
        <f t="shared" si="2"/>
        <v>0</v>
      </c>
      <c r="L70" s="682">
        <f t="shared" si="2"/>
        <v>0</v>
      </c>
      <c r="M70" s="682">
        <f t="shared" si="2"/>
        <v>0</v>
      </c>
      <c r="N70" s="682">
        <f t="shared" si="2"/>
        <v>50</v>
      </c>
      <c r="O70" s="682">
        <f t="shared" si="2"/>
        <v>100</v>
      </c>
      <c r="P70" s="682">
        <f t="shared" si="2"/>
        <v>0</v>
      </c>
      <c r="Q70" s="682">
        <f t="shared" si="2"/>
        <v>0</v>
      </c>
      <c r="R70" s="682">
        <f t="shared" si="2"/>
        <v>0</v>
      </c>
      <c r="S70" s="682">
        <f t="shared" si="2"/>
        <v>0</v>
      </c>
      <c r="T70" s="682">
        <f t="shared" si="2"/>
        <v>0</v>
      </c>
      <c r="U70" s="682">
        <f t="shared" si="2"/>
        <v>0</v>
      </c>
      <c r="V70" s="682">
        <f t="shared" si="2"/>
        <v>0</v>
      </c>
      <c r="W70" s="682">
        <f t="shared" si="2"/>
        <v>0</v>
      </c>
      <c r="X70" s="682">
        <f t="shared" si="2"/>
        <v>1010</v>
      </c>
      <c r="Y70" s="682">
        <f t="shared" si="2"/>
        <v>0</v>
      </c>
      <c r="Z70" s="682">
        <f t="shared" si="2"/>
        <v>174</v>
      </c>
      <c r="AA70" s="682">
        <f t="shared" ref="AA70:AF70" si="3">SUM(AA39:AA69)</f>
        <v>0</v>
      </c>
      <c r="AB70" s="682">
        <f t="shared" si="3"/>
        <v>0</v>
      </c>
      <c r="AC70" s="682">
        <f t="shared" si="3"/>
        <v>0</v>
      </c>
      <c r="AD70" s="682">
        <f t="shared" si="3"/>
        <v>0</v>
      </c>
      <c r="AE70" s="682">
        <f t="shared" si="3"/>
        <v>10480</v>
      </c>
      <c r="AF70" s="682">
        <f t="shared" si="3"/>
        <v>0</v>
      </c>
      <c r="AG70" s="253"/>
    </row>
    <row r="71" spans="1:38" ht="8.1" customHeight="1" thickBot="1" x14ac:dyDescent="0.25">
      <c r="A71" s="152"/>
      <c r="AG71" s="152"/>
    </row>
    <row r="72" spans="1:38" ht="20.100000000000001" customHeight="1" thickBot="1" x14ac:dyDescent="0.3">
      <c r="A72" s="152"/>
      <c r="B72" s="257" t="s">
        <v>34</v>
      </c>
      <c r="C72" s="258">
        <f>+G36/14</f>
        <v>63.714285714285715</v>
      </c>
      <c r="AG72" s="152"/>
    </row>
    <row r="73" spans="1:38" ht="20.100000000000001" customHeight="1" thickBot="1" x14ac:dyDescent="0.3">
      <c r="A73" s="152"/>
      <c r="B73" s="259" t="s">
        <v>88</v>
      </c>
      <c r="C73" s="259">
        <f>+C16+C17+C18+C19+C20+C21+C22</f>
        <v>520</v>
      </c>
      <c r="AG73" s="152"/>
    </row>
    <row r="74" spans="1:38" ht="23.1" customHeight="1" x14ac:dyDescent="0.2">
      <c r="A74" s="152"/>
      <c r="B74" s="323"/>
      <c r="C74" s="323" t="s">
        <v>305</v>
      </c>
      <c r="D74" s="543"/>
      <c r="E74" s="543"/>
      <c r="F74" s="543"/>
      <c r="G74" s="543"/>
      <c r="H74" s="543"/>
      <c r="I74" s="543"/>
      <c r="J74" s="543"/>
      <c r="K74" s="543"/>
      <c r="L74" s="543"/>
      <c r="M74" s="543"/>
      <c r="N74" s="543"/>
      <c r="O74" s="543"/>
      <c r="P74" s="543"/>
      <c r="Q74" s="543"/>
      <c r="R74" s="543"/>
      <c r="S74" s="543"/>
      <c r="T74" s="543"/>
      <c r="U74" s="543"/>
      <c r="V74" s="324"/>
      <c r="W74" s="324"/>
      <c r="X74" s="324"/>
      <c r="Y74" s="324"/>
      <c r="Z74" s="324"/>
      <c r="AA74" s="324"/>
      <c r="AB74" s="324"/>
      <c r="AC74" s="324"/>
      <c r="AD74" s="324"/>
      <c r="AE74" s="324"/>
      <c r="AF74" s="324"/>
      <c r="AG74" s="152"/>
    </row>
    <row r="75" spans="1:38" ht="23.1" customHeight="1" x14ac:dyDescent="0.2">
      <c r="A75" s="152"/>
      <c r="B75" s="323"/>
      <c r="C75" s="323" t="s">
        <v>305</v>
      </c>
      <c r="D75" s="543"/>
      <c r="E75" s="543"/>
      <c r="F75" s="543"/>
      <c r="G75" s="543"/>
      <c r="H75" s="543"/>
      <c r="I75" s="543"/>
      <c r="J75" s="543"/>
      <c r="K75" s="543"/>
      <c r="L75" s="543"/>
      <c r="M75" s="543"/>
      <c r="N75" s="543"/>
      <c r="O75" s="543"/>
      <c r="P75" s="543"/>
      <c r="Q75" s="543"/>
      <c r="R75" s="543"/>
      <c r="S75" s="543"/>
      <c r="T75" s="543"/>
      <c r="U75" s="543"/>
      <c r="V75" s="324"/>
      <c r="W75" s="324"/>
      <c r="X75" s="324"/>
      <c r="Y75" s="324"/>
      <c r="Z75" s="324"/>
      <c r="AA75" s="324"/>
      <c r="AB75" s="324"/>
      <c r="AC75" s="324"/>
      <c r="AD75" s="324"/>
      <c r="AE75" s="324"/>
      <c r="AF75" s="324"/>
      <c r="AG75" s="152"/>
      <c r="AH75" s="324"/>
      <c r="AI75" s="324"/>
      <c r="AJ75" s="324"/>
      <c r="AK75" s="324"/>
      <c r="AL75" s="324"/>
    </row>
    <row r="76" spans="1:38" ht="23.1" customHeight="1" x14ac:dyDescent="0.2">
      <c r="A76" s="152"/>
      <c r="B76" s="323"/>
      <c r="C76" s="323" t="s">
        <v>305</v>
      </c>
      <c r="D76" s="543"/>
      <c r="E76" s="543"/>
      <c r="F76" s="543"/>
      <c r="G76" s="543"/>
      <c r="H76" s="543"/>
      <c r="I76" s="543"/>
      <c r="J76" s="543"/>
      <c r="K76" s="543"/>
      <c r="L76" s="543"/>
      <c r="M76" s="543"/>
      <c r="N76" s="543"/>
      <c r="O76" s="543"/>
      <c r="P76" s="543"/>
      <c r="Q76" s="543"/>
      <c r="R76" s="543"/>
      <c r="S76" s="543"/>
      <c r="T76" s="543"/>
      <c r="U76" s="543"/>
      <c r="V76" s="543"/>
      <c r="W76" s="324"/>
      <c r="X76" s="324"/>
      <c r="Y76" s="324"/>
      <c r="Z76" s="324"/>
      <c r="AA76" s="324"/>
      <c r="AB76" s="324"/>
      <c r="AC76" s="324"/>
      <c r="AD76" s="324"/>
      <c r="AE76" s="324"/>
      <c r="AF76" s="324"/>
      <c r="AG76" s="152"/>
      <c r="AH76" s="324"/>
      <c r="AI76" s="324"/>
      <c r="AJ76" s="324"/>
      <c r="AK76" s="324"/>
      <c r="AL76" s="324"/>
    </row>
    <row r="77" spans="1:38" ht="15" customHeight="1" x14ac:dyDescent="0.2">
      <c r="A77" s="152"/>
      <c r="B77" s="152"/>
      <c r="C77" s="152"/>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2"/>
    </row>
    <row r="78" spans="1:38" ht="20.25" x14ac:dyDescent="0.3">
      <c r="A78" s="152"/>
      <c r="B78" s="2097" t="s">
        <v>662</v>
      </c>
      <c r="C78" s="2097"/>
      <c r="D78" s="2096" t="str">
        <f>IF(C2="","",C2)</f>
        <v/>
      </c>
      <c r="E78" s="2096"/>
      <c r="F78" s="2096"/>
      <c r="G78" s="2096"/>
      <c r="H78" s="2096"/>
      <c r="I78" s="2096"/>
      <c r="J78" s="2096"/>
      <c r="K78" s="2096"/>
      <c r="L78" s="2096"/>
      <c r="M78" s="2096"/>
      <c r="N78" s="2096"/>
      <c r="O78" s="2096"/>
      <c r="P78" s="2096"/>
      <c r="AG78" s="152"/>
    </row>
    <row r="79" spans="1:38" ht="24.95" customHeight="1" thickBot="1" x14ac:dyDescent="0.35">
      <c r="A79" s="152"/>
      <c r="B79" s="2094">
        <f ca="1">B3</f>
        <v>46123</v>
      </c>
      <c r="C79" s="2094"/>
      <c r="D79" s="2094"/>
      <c r="E79" s="2094"/>
      <c r="F79" s="2094"/>
      <c r="G79" s="2094"/>
      <c r="H79" s="2094"/>
      <c r="I79" s="2094"/>
      <c r="J79" s="161"/>
      <c r="K79" s="161"/>
      <c r="L79" s="161"/>
      <c r="M79" s="161"/>
      <c r="N79" s="161"/>
      <c r="O79" s="161"/>
      <c r="AG79" s="152"/>
    </row>
    <row r="80" spans="1:38" s="40" customFormat="1" ht="30" customHeight="1" thickBot="1" x14ac:dyDescent="0.3">
      <c r="A80" s="187"/>
      <c r="B80" s="542" t="s">
        <v>0</v>
      </c>
      <c r="C80" s="542" t="s">
        <v>1</v>
      </c>
      <c r="D80" s="255" t="str">
        <f>D4</f>
        <v>Flour</v>
      </c>
      <c r="E80" s="255" t="str">
        <f t="shared" ref="E80:AF80" si="4">E4</f>
        <v>Yeast</v>
      </c>
      <c r="F80" s="255" t="str">
        <f t="shared" si="4"/>
        <v>Salt</v>
      </c>
      <c r="G80" s="255" t="str">
        <f t="shared" si="4"/>
        <v>Bread Slices</v>
      </c>
      <c r="H80" s="255" t="str">
        <f t="shared" si="4"/>
        <v>Eggs</v>
      </c>
      <c r="I80" s="255" t="str">
        <f t="shared" si="4"/>
        <v>Hot Dog</v>
      </c>
      <c r="J80" s="255" t="str">
        <f t="shared" si="4"/>
        <v>Brockwast</v>
      </c>
      <c r="K80" s="256" t="str">
        <f t="shared" si="4"/>
        <v>Catering Sausage</v>
      </c>
      <c r="L80" s="255" t="str">
        <f t="shared" si="4"/>
        <v>Ham</v>
      </c>
      <c r="M80" s="255" t="str">
        <f t="shared" si="4"/>
        <v>Chicken Bacon</v>
      </c>
      <c r="N80" s="255" t="str">
        <f t="shared" si="4"/>
        <v>Gherkin</v>
      </c>
      <c r="O80" s="827" t="str">
        <f t="shared" si="4"/>
        <v>Boneless Chicken</v>
      </c>
      <c r="P80" s="255" t="str">
        <f t="shared" si="4"/>
        <v>Boiled Fish</v>
      </c>
      <c r="Q80" s="255" t="str">
        <f t="shared" si="4"/>
        <v>Prawn</v>
      </c>
      <c r="R80" s="255" t="str">
        <f t="shared" si="4"/>
        <v>Boiled Beef</v>
      </c>
      <c r="S80" s="255" t="str">
        <f t="shared" si="4"/>
        <v xml:space="preserve">Soya </v>
      </c>
      <c r="T80" s="255" t="str">
        <f t="shared" si="4"/>
        <v>Block Cheese</v>
      </c>
      <c r="U80" s="255" t="str">
        <f t="shared" si="4"/>
        <v>Cheese Slices</v>
      </c>
      <c r="V80" s="255" t="str">
        <f t="shared" si="4"/>
        <v>Green Peas</v>
      </c>
      <c r="W80" s="255" t="str">
        <f t="shared" si="4"/>
        <v>Potato</v>
      </c>
      <c r="X80" s="255" t="str">
        <f t="shared" si="4"/>
        <v>Carrot</v>
      </c>
      <c r="Y80" s="256" t="str">
        <f t="shared" si="4"/>
        <v>Beetroot</v>
      </c>
      <c r="Z80" s="827" t="str">
        <f t="shared" si="4"/>
        <v>Capcicum</v>
      </c>
      <c r="AA80" s="541" t="str">
        <f t="shared" si="4"/>
        <v>Tomato</v>
      </c>
      <c r="AB80" s="256" t="str">
        <f t="shared" si="4"/>
        <v>Cabbage</v>
      </c>
      <c r="AC80" s="255" t="str">
        <f t="shared" si="4"/>
        <v>Onions</v>
      </c>
      <c r="AD80" s="255" t="str">
        <f t="shared" si="4"/>
        <v>Green Chillies</v>
      </c>
      <c r="AE80" s="255" t="str">
        <f t="shared" si="4"/>
        <v>Salmon</v>
      </c>
      <c r="AF80" s="255" t="str">
        <f t="shared" si="4"/>
        <v>Seeni Sambol</v>
      </c>
      <c r="AG80" s="187"/>
    </row>
    <row r="81" spans="1:33" ht="15" customHeight="1" x14ac:dyDescent="0.25">
      <c r="A81" s="152"/>
      <c r="B81" s="162" t="str">
        <f>'Plain Roll Section'!B38</f>
        <v>Vegetable Pizza Mini</v>
      </c>
      <c r="C81" s="937">
        <f>'Plain Roll Section'!C38</f>
        <v>0</v>
      </c>
      <c r="D81" s="938" t="str">
        <f>IF('Plain Roll Section'!D38&gt;0,'Plain Roll Section'!D38,"")</f>
        <v/>
      </c>
      <c r="E81" s="939" t="str">
        <f>IF('Plain Roll Section'!E38&gt;0,'Plain Roll Section'!E38,"")</f>
        <v/>
      </c>
      <c r="F81" s="939" t="str">
        <f>IF('Plain Roll Section'!F38&gt;0,'Plain Roll Section'!F38,"")</f>
        <v/>
      </c>
      <c r="G81" s="939" t="str">
        <f>IF('Plain Roll Section'!G38&gt;0,'Plain Roll Section'!G38,"")</f>
        <v/>
      </c>
      <c r="H81" s="940" t="str">
        <f>IF('Plain Roll Section'!H38&gt;0,'Plain Roll Section'!H38,"")</f>
        <v/>
      </c>
      <c r="I81" s="941" t="str">
        <f>IF('Plain Roll Section'!I38&gt;0,'Plain Roll Section'!I38,"")</f>
        <v/>
      </c>
      <c r="J81" s="940" t="str">
        <f>IF('Plain Roll Section'!J38&gt;0,'Plain Roll Section'!J38,"")</f>
        <v/>
      </c>
      <c r="K81" s="940" t="str">
        <f>IF('Plain Roll Section'!K38&gt;0,'Plain Roll Section'!K38,"")</f>
        <v/>
      </c>
      <c r="L81" s="940" t="str">
        <f>IF('Plain Roll Section'!L38&gt;0,'Plain Roll Section'!L38,"")</f>
        <v/>
      </c>
      <c r="M81" s="940" t="str">
        <f>IF('Plain Roll Section'!M38&gt;0,'Plain Roll Section'!M38,"")</f>
        <v/>
      </c>
      <c r="N81" s="939" t="str">
        <f>IF('Plain Roll Section'!N38&gt;0,'Plain Roll Section'!N38,"")</f>
        <v/>
      </c>
      <c r="O81" s="939" t="str">
        <f>IF('Plain Roll Section'!O38&gt;0,'Plain Roll Section'!O38,"")</f>
        <v/>
      </c>
      <c r="P81" s="939" t="str">
        <f>IF('Plain Roll Section'!P38&gt;0,'Plain Roll Section'!P38,"")</f>
        <v/>
      </c>
      <c r="Q81" s="939" t="str">
        <f>IF('Plain Roll Section'!Q38&gt;0,'Plain Roll Section'!Q38,"")</f>
        <v/>
      </c>
      <c r="R81" s="939" t="str">
        <f>IF('Plain Roll Section'!R38&gt;0,'Plain Roll Section'!R38,"")</f>
        <v/>
      </c>
      <c r="S81" s="939" t="str">
        <f>IF('Plain Roll Section'!S38&gt;0,'Plain Roll Section'!S38,"")</f>
        <v/>
      </c>
      <c r="T81" s="939" t="str">
        <f>IF('Plain Roll Section'!T38&gt;0,'Plain Roll Section'!T38,"")</f>
        <v/>
      </c>
      <c r="U81" s="939" t="str">
        <f>IF('Plain Roll Section'!U38&gt;0,'Plain Roll Section'!U38,"")</f>
        <v/>
      </c>
      <c r="V81" s="939" t="str">
        <f>IF('Plain Roll Section'!V38&gt;0,'Plain Roll Section'!V38,"")</f>
        <v/>
      </c>
      <c r="W81" s="939" t="str">
        <f>IF('Plain Roll Section'!W38&gt;0,'Plain Roll Section'!W38,"")</f>
        <v/>
      </c>
      <c r="X81" s="939" t="str">
        <f>IF('Plain Roll Section'!X38&gt;0,'Plain Roll Section'!X38,"")</f>
        <v/>
      </c>
      <c r="Y81" s="939" t="str">
        <f>IF('Plain Roll Section'!Y38&gt;0,'Plain Roll Section'!Y38,"")</f>
        <v/>
      </c>
      <c r="Z81" s="942" t="str">
        <f>IF('Plain Roll Section'!Z38&gt;0,'Plain Roll Section'!Z38,"")</f>
        <v/>
      </c>
      <c r="AA81" s="939" t="str">
        <f>IF('Plain Roll Section'!AA38&gt;0,'Plain Roll Section'!AA38,"")</f>
        <v/>
      </c>
      <c r="AB81" s="939" t="str">
        <f>IF('Plain Roll Section'!AB38&gt;0,'Plain Roll Section'!AB38,"")</f>
        <v/>
      </c>
      <c r="AC81" s="942" t="str">
        <f>IF('Plain Roll Section'!AC38&gt;0,'Plain Roll Section'!AC38,"")</f>
        <v/>
      </c>
      <c r="AD81" s="939" t="str">
        <f>IF('Plain Roll Section'!AD38&gt;0,'Plain Roll Section'!AD38,"")</f>
        <v/>
      </c>
      <c r="AE81" s="943" t="str">
        <f>IF('Plain Roll Section'!AE38&gt;0,'Plain Roll Section'!AE38,"")</f>
        <v/>
      </c>
      <c r="AF81" s="944" t="str">
        <f>IF('Plain Roll Section'!AF38&gt;0,'Plain Roll Section'!AF38,"")</f>
        <v/>
      </c>
      <c r="AG81" s="152"/>
    </row>
    <row r="82" spans="1:33" ht="15" customHeight="1" x14ac:dyDescent="0.25">
      <c r="A82" s="152"/>
      <c r="B82" s="163" t="str">
        <f>'Plain Roll Section'!B39</f>
        <v>Chicken Pizza Mini</v>
      </c>
      <c r="C82" s="936">
        <f>'Plain Roll Section'!C39</f>
        <v>0</v>
      </c>
      <c r="D82" s="935" t="str">
        <f>IF('Plain Roll Section'!D39&gt;0,'Plain Roll Section'!D39,"")</f>
        <v/>
      </c>
      <c r="E82" s="945" t="str">
        <f>IF('Plain Roll Section'!E39&gt;0,'Plain Roll Section'!E39,"")</f>
        <v/>
      </c>
      <c r="F82" s="945" t="str">
        <f>IF('Plain Roll Section'!F39&gt;0,'Plain Roll Section'!F39,"")</f>
        <v/>
      </c>
      <c r="G82" s="945" t="str">
        <f>IF('Plain Roll Section'!G39&gt;0,'Plain Roll Section'!G39,"")</f>
        <v/>
      </c>
      <c r="H82" s="945" t="str">
        <f>IF('Plain Roll Section'!H39&gt;0,'Plain Roll Section'!H39,"")</f>
        <v/>
      </c>
      <c r="I82" s="946" t="str">
        <f>IF('Plain Roll Section'!I39&gt;0,'Plain Roll Section'!I39,"")</f>
        <v/>
      </c>
      <c r="J82" s="945" t="str">
        <f>IF('Plain Roll Section'!J39&gt;0,'Plain Roll Section'!J39,"")</f>
        <v/>
      </c>
      <c r="K82" s="945" t="str">
        <f>IF('Plain Roll Section'!K39&gt;0,'Plain Roll Section'!K39,"")</f>
        <v/>
      </c>
      <c r="L82" s="945" t="str">
        <f>IF('Plain Roll Section'!L39&gt;0,'Plain Roll Section'!L39,"")</f>
        <v/>
      </c>
      <c r="M82" s="945" t="str">
        <f>IF('Plain Roll Section'!M39&gt;0,'Plain Roll Section'!M39,"")</f>
        <v/>
      </c>
      <c r="N82" s="945" t="str">
        <f>IF('Plain Roll Section'!N39&gt;0,'Plain Roll Section'!N39,"")</f>
        <v/>
      </c>
      <c r="O82" s="945" t="str">
        <f>IF('Plain Roll Section'!O39&gt;0,'Plain Roll Section'!O39,"")</f>
        <v/>
      </c>
      <c r="P82" s="945" t="str">
        <f>IF('Plain Roll Section'!P39&gt;0,'Plain Roll Section'!P39,"")</f>
        <v/>
      </c>
      <c r="Q82" s="945" t="str">
        <f>IF('Plain Roll Section'!Q39&gt;0,'Plain Roll Section'!Q39,"")</f>
        <v/>
      </c>
      <c r="R82" s="945" t="str">
        <f>IF('Plain Roll Section'!R39&gt;0,'Plain Roll Section'!R39,"")</f>
        <v/>
      </c>
      <c r="S82" s="945" t="str">
        <f>IF('Plain Roll Section'!S39&gt;0,'Plain Roll Section'!S39,"")</f>
        <v/>
      </c>
      <c r="T82" s="945" t="str">
        <f>IF('Plain Roll Section'!T39&gt;0,'Plain Roll Section'!T39,"")</f>
        <v/>
      </c>
      <c r="U82" s="945" t="str">
        <f>IF('Plain Roll Section'!U39&gt;0,'Plain Roll Section'!U39,"")</f>
        <v/>
      </c>
      <c r="V82" s="945" t="str">
        <f>IF('Plain Roll Section'!V39&gt;0,'Plain Roll Section'!V39,"")</f>
        <v/>
      </c>
      <c r="W82" s="945" t="str">
        <f>IF('Plain Roll Section'!W39&gt;0,'Plain Roll Section'!W39,"")</f>
        <v/>
      </c>
      <c r="X82" s="945" t="str">
        <f>IF('Plain Roll Section'!X39&gt;0,'Plain Roll Section'!X39,"")</f>
        <v/>
      </c>
      <c r="Y82" s="945" t="str">
        <f>IF('Plain Roll Section'!Y39&gt;0,'Plain Roll Section'!Y39,"")</f>
        <v/>
      </c>
      <c r="Z82" s="946" t="str">
        <f>IF('Plain Roll Section'!Z39&gt;0,'Plain Roll Section'!Z39,"")</f>
        <v/>
      </c>
      <c r="AA82" s="945" t="str">
        <f>IF('Plain Roll Section'!AA39&gt;0,'Plain Roll Section'!AA39,"")</f>
        <v/>
      </c>
      <c r="AB82" s="945" t="str">
        <f>IF('Plain Roll Section'!AB39&gt;0,'Plain Roll Section'!AB39,"")</f>
        <v/>
      </c>
      <c r="AC82" s="946" t="str">
        <f>IF('Plain Roll Section'!AC39&gt;0,'Plain Roll Section'!AC39,"")</f>
        <v/>
      </c>
      <c r="AD82" s="945" t="str">
        <f>IF('Plain Roll Section'!AD39&gt;0,'Plain Roll Section'!AD39,"")</f>
        <v/>
      </c>
      <c r="AE82" s="947" t="str">
        <f>IF('Plain Roll Section'!AE39&gt;0,'Plain Roll Section'!AE39,"")</f>
        <v/>
      </c>
      <c r="AF82" s="948" t="str">
        <f>IF('Plain Roll Section'!AF39&gt;0,'Plain Roll Section'!AF39,"")</f>
        <v/>
      </c>
      <c r="AG82" s="152"/>
    </row>
    <row r="83" spans="1:33" ht="15" customHeight="1" x14ac:dyDescent="0.25">
      <c r="A83" s="152"/>
      <c r="B83" s="163" t="str">
        <f>'Plain Roll Section'!B40</f>
        <v>Sausage Pizza Mini</v>
      </c>
      <c r="C83" s="936">
        <f>'Plain Roll Section'!C40</f>
        <v>0</v>
      </c>
      <c r="D83" s="935" t="str">
        <f>IF('Plain Roll Section'!D40&gt;0,'Plain Roll Section'!D40,"")</f>
        <v/>
      </c>
      <c r="E83" s="945" t="str">
        <f>IF('Plain Roll Section'!E40&gt;0,'Plain Roll Section'!E40,"")</f>
        <v/>
      </c>
      <c r="F83" s="945" t="str">
        <f>IF('Plain Roll Section'!F40&gt;0,'Plain Roll Section'!F40,"")</f>
        <v/>
      </c>
      <c r="G83" s="945" t="str">
        <f>IF('Plain Roll Section'!G40&gt;0,'Plain Roll Section'!G40,"")</f>
        <v/>
      </c>
      <c r="H83" s="945" t="str">
        <f>IF('Plain Roll Section'!H40&gt;0,'Plain Roll Section'!H40,"")</f>
        <v/>
      </c>
      <c r="I83" s="946" t="str">
        <f>IF('Plain Roll Section'!I40&gt;0,'Plain Roll Section'!I40,"")</f>
        <v/>
      </c>
      <c r="J83" s="945" t="str">
        <f>IF('Plain Roll Section'!J40&gt;0,'Plain Roll Section'!J40,"")</f>
        <v/>
      </c>
      <c r="K83" s="945" t="str">
        <f>IF('Plain Roll Section'!K40&gt;0,'Plain Roll Section'!K40,"")</f>
        <v/>
      </c>
      <c r="L83" s="945" t="str">
        <f>IF('Plain Roll Section'!L40&gt;0,'Plain Roll Section'!L40,"")</f>
        <v/>
      </c>
      <c r="M83" s="945" t="str">
        <f>IF('Plain Roll Section'!M40&gt;0,'Plain Roll Section'!M40,"")</f>
        <v/>
      </c>
      <c r="N83" s="945" t="str">
        <f>IF('Plain Roll Section'!N40&gt;0,'Plain Roll Section'!N40,"")</f>
        <v/>
      </c>
      <c r="O83" s="945" t="str">
        <f>IF('Plain Roll Section'!O40&gt;0,'Plain Roll Section'!O40,"")</f>
        <v/>
      </c>
      <c r="P83" s="945" t="str">
        <f>IF('Plain Roll Section'!P40&gt;0,'Plain Roll Section'!P40,"")</f>
        <v/>
      </c>
      <c r="Q83" s="945" t="str">
        <f>IF('Plain Roll Section'!Q40&gt;0,'Plain Roll Section'!Q40,"")</f>
        <v/>
      </c>
      <c r="R83" s="945" t="str">
        <f>IF('Plain Roll Section'!R40&gt;0,'Plain Roll Section'!R40,"")</f>
        <v/>
      </c>
      <c r="S83" s="945" t="str">
        <f>IF('Plain Roll Section'!S40&gt;0,'Plain Roll Section'!S40,"")</f>
        <v/>
      </c>
      <c r="T83" s="945" t="str">
        <f>IF('Plain Roll Section'!T40&gt;0,'Plain Roll Section'!T40,"")</f>
        <v/>
      </c>
      <c r="U83" s="945" t="str">
        <f>IF('Plain Roll Section'!U40&gt;0,'Plain Roll Section'!U40,"")</f>
        <v/>
      </c>
      <c r="V83" s="945" t="str">
        <f>IF('Plain Roll Section'!V40&gt;0,'Plain Roll Section'!V40,"")</f>
        <v/>
      </c>
      <c r="W83" s="945" t="str">
        <f>IF('Plain Roll Section'!W40&gt;0,'Plain Roll Section'!W40,"")</f>
        <v/>
      </c>
      <c r="X83" s="945" t="str">
        <f>IF('Plain Roll Section'!X40&gt;0,'Plain Roll Section'!X40,"")</f>
        <v/>
      </c>
      <c r="Y83" s="945" t="str">
        <f>IF('Plain Roll Section'!Y40&gt;0,'Plain Roll Section'!Y40,"")</f>
        <v/>
      </c>
      <c r="Z83" s="946" t="str">
        <f>IF('Plain Roll Section'!Z40&gt;0,'Plain Roll Section'!Z40,"")</f>
        <v/>
      </c>
      <c r="AA83" s="945" t="str">
        <f>IF('Plain Roll Section'!AA40&gt;0,'Plain Roll Section'!AA40,"")</f>
        <v/>
      </c>
      <c r="AB83" s="945" t="str">
        <f>IF('Plain Roll Section'!AB40&gt;0,'Plain Roll Section'!AB40,"")</f>
        <v/>
      </c>
      <c r="AC83" s="946" t="str">
        <f>IF('Plain Roll Section'!AC40&gt;0,'Plain Roll Section'!AC40,"")</f>
        <v/>
      </c>
      <c r="AD83" s="945" t="str">
        <f>IF('Plain Roll Section'!AD40&gt;0,'Plain Roll Section'!AD40,"")</f>
        <v/>
      </c>
      <c r="AE83" s="947" t="str">
        <f>IF('Plain Roll Section'!AE40&gt;0,'Plain Roll Section'!AE40,"")</f>
        <v/>
      </c>
      <c r="AF83" s="948" t="str">
        <f>IF('Plain Roll Section'!AF40&gt;0,'Plain Roll Section'!AF40,"")</f>
        <v/>
      </c>
      <c r="AG83" s="152"/>
    </row>
    <row r="84" spans="1:33" ht="15" customHeight="1" x14ac:dyDescent="0.25">
      <c r="A84" s="152"/>
      <c r="B84" s="163" t="str">
        <f>'Plain Roll Section'!B41</f>
        <v>Egg Sandwich Mini</v>
      </c>
      <c r="C84" s="936">
        <f>'Plain Roll Section'!C41</f>
        <v>0</v>
      </c>
      <c r="D84" s="935" t="str">
        <f>IF('Plain Roll Section'!D41&gt;0,'Plain Roll Section'!D41,"")</f>
        <v/>
      </c>
      <c r="E84" s="945" t="str">
        <f>IF('Plain Roll Section'!E41&gt;0,'Plain Roll Section'!E41,"")</f>
        <v/>
      </c>
      <c r="F84" s="945" t="str">
        <f>IF('Plain Roll Section'!F41&gt;0,'Plain Roll Section'!F41,"")</f>
        <v/>
      </c>
      <c r="G84" s="945" t="str">
        <f>IF('Plain Roll Section'!G41&gt;0,'Plain Roll Section'!G41,"")</f>
        <v/>
      </c>
      <c r="H84" s="945" t="str">
        <f>IF('Plain Roll Section'!H41&gt;0,'Plain Roll Section'!H41,"")</f>
        <v/>
      </c>
      <c r="I84" s="946" t="str">
        <f>IF('Plain Roll Section'!I41&gt;0,'Plain Roll Section'!I41,"")</f>
        <v/>
      </c>
      <c r="J84" s="945" t="str">
        <f>IF('Plain Roll Section'!J41&gt;0,'Plain Roll Section'!J41,"")</f>
        <v/>
      </c>
      <c r="K84" s="945" t="str">
        <f>IF('Plain Roll Section'!K41&gt;0,'Plain Roll Section'!K41,"")</f>
        <v/>
      </c>
      <c r="L84" s="945" t="str">
        <f>IF('Plain Roll Section'!L41&gt;0,'Plain Roll Section'!L41,"")</f>
        <v/>
      </c>
      <c r="M84" s="945" t="str">
        <f>IF('Plain Roll Section'!M41&gt;0,'Plain Roll Section'!M41,"")</f>
        <v/>
      </c>
      <c r="N84" s="945" t="str">
        <f>IF('Plain Roll Section'!N41&gt;0,'Plain Roll Section'!N41,"")</f>
        <v/>
      </c>
      <c r="O84" s="945" t="str">
        <f>IF('Plain Roll Section'!O41&gt;0,'Plain Roll Section'!O41,"")</f>
        <v/>
      </c>
      <c r="P84" s="945" t="str">
        <f>IF('Plain Roll Section'!P41&gt;0,'Plain Roll Section'!P41,"")</f>
        <v/>
      </c>
      <c r="Q84" s="945" t="str">
        <f>IF('Plain Roll Section'!Q41&gt;0,'Plain Roll Section'!Q41,"")</f>
        <v/>
      </c>
      <c r="R84" s="945" t="str">
        <f>IF('Plain Roll Section'!R41&gt;0,'Plain Roll Section'!R41,"")</f>
        <v/>
      </c>
      <c r="S84" s="945" t="str">
        <f>IF('Plain Roll Section'!S41&gt;0,'Plain Roll Section'!S41,"")</f>
        <v/>
      </c>
      <c r="T84" s="945" t="str">
        <f>IF('Plain Roll Section'!T41&gt;0,'Plain Roll Section'!T41,"")</f>
        <v/>
      </c>
      <c r="U84" s="945" t="str">
        <f>IF('Plain Roll Section'!U41&gt;0,'Plain Roll Section'!U41,"")</f>
        <v/>
      </c>
      <c r="V84" s="945" t="str">
        <f>IF('Plain Roll Section'!V41&gt;0,'Plain Roll Section'!V41,"")</f>
        <v/>
      </c>
      <c r="W84" s="945" t="str">
        <f>IF('Plain Roll Section'!W41&gt;0,'Plain Roll Section'!W41,"")</f>
        <v/>
      </c>
      <c r="X84" s="945" t="str">
        <f>IF('Plain Roll Section'!X41&gt;0,'Plain Roll Section'!X41,"")</f>
        <v/>
      </c>
      <c r="Y84" s="945" t="str">
        <f>IF('Plain Roll Section'!Y41&gt;0,'Plain Roll Section'!Y41,"")</f>
        <v/>
      </c>
      <c r="Z84" s="946" t="str">
        <f>IF('Plain Roll Section'!Z41&gt;0,'Plain Roll Section'!Z41,"")</f>
        <v/>
      </c>
      <c r="AA84" s="945" t="str">
        <f>IF('Plain Roll Section'!AA41&gt;0,'Plain Roll Section'!AA41,"")</f>
        <v/>
      </c>
      <c r="AB84" s="945" t="str">
        <f>IF('Plain Roll Section'!AB41&gt;0,'Plain Roll Section'!AB41,"")</f>
        <v/>
      </c>
      <c r="AC84" s="946" t="str">
        <f>IF('Plain Roll Section'!AC41&gt;0,'Plain Roll Section'!AC41,"")</f>
        <v/>
      </c>
      <c r="AD84" s="945" t="str">
        <f>IF('Plain Roll Section'!AD41&gt;0,'Plain Roll Section'!AD41,"")</f>
        <v/>
      </c>
      <c r="AE84" s="947" t="str">
        <f>IF('Plain Roll Section'!AE41&gt;0,'Plain Roll Section'!AE41,"")</f>
        <v/>
      </c>
      <c r="AF84" s="948" t="str">
        <f>IF('Plain Roll Section'!AF41&gt;0,'Plain Roll Section'!AF41,"")</f>
        <v/>
      </c>
      <c r="AG84" s="152"/>
    </row>
    <row r="85" spans="1:33" ht="15" customHeight="1" x14ac:dyDescent="0.25">
      <c r="A85" s="152"/>
      <c r="B85" s="163" t="str">
        <f>'Plain Roll Section'!B42</f>
        <v>Fish Sandwich Mini</v>
      </c>
      <c r="C85" s="936">
        <f>'Plain Roll Section'!C42</f>
        <v>0</v>
      </c>
      <c r="D85" s="935" t="str">
        <f>IF('Plain Roll Section'!D42&gt;0,'Plain Roll Section'!D42,"")</f>
        <v/>
      </c>
      <c r="E85" s="945" t="str">
        <f>IF('Plain Roll Section'!E42&gt;0,'Plain Roll Section'!E42,"")</f>
        <v/>
      </c>
      <c r="F85" s="945" t="str">
        <f>IF('Plain Roll Section'!F42&gt;0,'Plain Roll Section'!F42,"")</f>
        <v/>
      </c>
      <c r="G85" s="945" t="str">
        <f>IF('Plain Roll Section'!G42&gt;0,'Plain Roll Section'!G42,"")</f>
        <v/>
      </c>
      <c r="H85" s="945" t="str">
        <f>IF('Plain Roll Section'!H42&gt;0,'Plain Roll Section'!H42,"")</f>
        <v/>
      </c>
      <c r="I85" s="946" t="str">
        <f>IF('Plain Roll Section'!I42&gt;0,'Plain Roll Section'!I42,"")</f>
        <v/>
      </c>
      <c r="J85" s="945" t="str">
        <f>IF('Plain Roll Section'!J42&gt;0,'Plain Roll Section'!J42,"")</f>
        <v/>
      </c>
      <c r="K85" s="945" t="str">
        <f>IF('Plain Roll Section'!K42&gt;0,'Plain Roll Section'!K42,"")</f>
        <v/>
      </c>
      <c r="L85" s="945" t="str">
        <f>IF('Plain Roll Section'!L42&gt;0,'Plain Roll Section'!L42,"")</f>
        <v/>
      </c>
      <c r="M85" s="945" t="str">
        <f>IF('Plain Roll Section'!M42&gt;0,'Plain Roll Section'!M42,"")</f>
        <v/>
      </c>
      <c r="N85" s="945" t="str">
        <f>IF('Plain Roll Section'!N42&gt;0,'Plain Roll Section'!N42,"")</f>
        <v/>
      </c>
      <c r="O85" s="945" t="str">
        <f>IF('Plain Roll Section'!O42&gt;0,'Plain Roll Section'!O42,"")</f>
        <v/>
      </c>
      <c r="P85" s="945" t="str">
        <f>IF('Plain Roll Section'!P42&gt;0,'Plain Roll Section'!P42,"")</f>
        <v/>
      </c>
      <c r="Q85" s="945" t="str">
        <f>IF('Plain Roll Section'!Q42&gt;0,'Plain Roll Section'!Q42,"")</f>
        <v/>
      </c>
      <c r="R85" s="945" t="str">
        <f>IF('Plain Roll Section'!R42&gt;0,'Plain Roll Section'!R42,"")</f>
        <v/>
      </c>
      <c r="S85" s="945" t="str">
        <f>IF('Plain Roll Section'!S42&gt;0,'Plain Roll Section'!S42,"")</f>
        <v/>
      </c>
      <c r="T85" s="945" t="str">
        <f>IF('Plain Roll Section'!T42&gt;0,'Plain Roll Section'!T42,"")</f>
        <v/>
      </c>
      <c r="U85" s="945" t="str">
        <f>IF('Plain Roll Section'!U42&gt;0,'Plain Roll Section'!U42,"")</f>
        <v/>
      </c>
      <c r="V85" s="945" t="str">
        <f>IF('Plain Roll Section'!V42&gt;0,'Plain Roll Section'!V42,"")</f>
        <v/>
      </c>
      <c r="W85" s="945" t="str">
        <f>IF('Plain Roll Section'!W42&gt;0,'Plain Roll Section'!W42,"")</f>
        <v/>
      </c>
      <c r="X85" s="945" t="str">
        <f>IF('Plain Roll Section'!X42&gt;0,'Plain Roll Section'!X42,"")</f>
        <v/>
      </c>
      <c r="Y85" s="945" t="str">
        <f>IF('Plain Roll Section'!Y42&gt;0,'Plain Roll Section'!Y42,"")</f>
        <v/>
      </c>
      <c r="Z85" s="946" t="str">
        <f>IF('Plain Roll Section'!Z42&gt;0,'Plain Roll Section'!Z42,"")</f>
        <v/>
      </c>
      <c r="AA85" s="945" t="str">
        <f>IF('Plain Roll Section'!AA42&gt;0,'Plain Roll Section'!AA42,"")</f>
        <v/>
      </c>
      <c r="AB85" s="945" t="str">
        <f>IF('Plain Roll Section'!AB42&gt;0,'Plain Roll Section'!AB42,"")</f>
        <v/>
      </c>
      <c r="AC85" s="946" t="str">
        <f>IF('Plain Roll Section'!AC42&gt;0,'Plain Roll Section'!AC42,"")</f>
        <v/>
      </c>
      <c r="AD85" s="945" t="str">
        <f>IF('Plain Roll Section'!AD42&gt;0,'Plain Roll Section'!AD42,"")</f>
        <v/>
      </c>
      <c r="AE85" s="947" t="str">
        <f>IF('Plain Roll Section'!AE42&gt;0,'Plain Roll Section'!AE42,"")</f>
        <v/>
      </c>
      <c r="AF85" s="948" t="str">
        <f>IF('Plain Roll Section'!AF42&gt;0,'Plain Roll Section'!AF42,"")</f>
        <v/>
      </c>
      <c r="AG85" s="152"/>
    </row>
    <row r="86" spans="1:33" ht="15" customHeight="1" x14ac:dyDescent="0.25">
      <c r="A86" s="152"/>
      <c r="B86" s="163" t="str">
        <f>'Plain Roll Section'!B43</f>
        <v>Vegetable Sandwich Mini</v>
      </c>
      <c r="C86" s="936">
        <f>'Plain Roll Section'!C43</f>
        <v>0</v>
      </c>
      <c r="D86" s="935" t="str">
        <f>IF('Plain Roll Section'!D43&gt;0,'Plain Roll Section'!D43,"")</f>
        <v/>
      </c>
      <c r="E86" s="945" t="str">
        <f>IF('Plain Roll Section'!E43&gt;0,'Plain Roll Section'!E43,"")</f>
        <v/>
      </c>
      <c r="F86" s="945" t="str">
        <f>IF('Plain Roll Section'!F43&gt;0,'Plain Roll Section'!F43,"")</f>
        <v/>
      </c>
      <c r="G86" s="945" t="str">
        <f>IF('Plain Roll Section'!G43&gt;0,'Plain Roll Section'!G43,"")</f>
        <v/>
      </c>
      <c r="H86" s="945" t="str">
        <f>IF('Plain Roll Section'!H43&gt;0,'Plain Roll Section'!H43,"")</f>
        <v/>
      </c>
      <c r="I86" s="946" t="str">
        <f>IF('Plain Roll Section'!I43&gt;0,'Plain Roll Section'!I43,"")</f>
        <v/>
      </c>
      <c r="J86" s="945" t="str">
        <f>IF('Plain Roll Section'!J43&gt;0,'Plain Roll Section'!J43,"")</f>
        <v/>
      </c>
      <c r="K86" s="945" t="str">
        <f>IF('Plain Roll Section'!K43&gt;0,'Plain Roll Section'!K43,"")</f>
        <v/>
      </c>
      <c r="L86" s="945" t="str">
        <f>IF('Plain Roll Section'!L43&gt;0,'Plain Roll Section'!L43,"")</f>
        <v/>
      </c>
      <c r="M86" s="945" t="str">
        <f>IF('Plain Roll Section'!M43&gt;0,'Plain Roll Section'!M43,"")</f>
        <v/>
      </c>
      <c r="N86" s="945" t="str">
        <f>IF('Plain Roll Section'!N43&gt;0,'Plain Roll Section'!N43,"")</f>
        <v/>
      </c>
      <c r="O86" s="945" t="str">
        <f>IF('Plain Roll Section'!O43&gt;0,'Plain Roll Section'!O43,"")</f>
        <v/>
      </c>
      <c r="P86" s="945" t="str">
        <f>IF('Plain Roll Section'!P43&gt;0,'Plain Roll Section'!P43,"")</f>
        <v/>
      </c>
      <c r="Q86" s="945" t="str">
        <f>IF('Plain Roll Section'!Q43&gt;0,'Plain Roll Section'!Q43,"")</f>
        <v/>
      </c>
      <c r="R86" s="945" t="str">
        <f>IF('Plain Roll Section'!R43&gt;0,'Plain Roll Section'!R43,"")</f>
        <v/>
      </c>
      <c r="S86" s="945" t="str">
        <f>IF('Plain Roll Section'!S43&gt;0,'Plain Roll Section'!S43,"")</f>
        <v/>
      </c>
      <c r="T86" s="945" t="str">
        <f>IF('Plain Roll Section'!T43&gt;0,'Plain Roll Section'!T43,"")</f>
        <v/>
      </c>
      <c r="U86" s="945" t="str">
        <f>IF('Plain Roll Section'!U43&gt;0,'Plain Roll Section'!U43,"")</f>
        <v/>
      </c>
      <c r="V86" s="945" t="str">
        <f>IF('Plain Roll Section'!V43&gt;0,'Plain Roll Section'!V43,"")</f>
        <v/>
      </c>
      <c r="W86" s="945" t="str">
        <f>IF('Plain Roll Section'!W43&gt;0,'Plain Roll Section'!W43,"")</f>
        <v/>
      </c>
      <c r="X86" s="945" t="str">
        <f>IF('Plain Roll Section'!X43&gt;0,'Plain Roll Section'!X43,"")</f>
        <v/>
      </c>
      <c r="Y86" s="945" t="str">
        <f>IF('Plain Roll Section'!Y43&gt;0,'Plain Roll Section'!Y43,"")</f>
        <v/>
      </c>
      <c r="Z86" s="946" t="str">
        <f>IF('Plain Roll Section'!Z43&gt;0,'Plain Roll Section'!Z43,"")</f>
        <v/>
      </c>
      <c r="AA86" s="945" t="str">
        <f>IF('Plain Roll Section'!AA43&gt;0,'Plain Roll Section'!AA43,"")</f>
        <v/>
      </c>
      <c r="AB86" s="945" t="str">
        <f>IF('Plain Roll Section'!AB43&gt;0,'Plain Roll Section'!AB43,"")</f>
        <v/>
      </c>
      <c r="AC86" s="946" t="str">
        <f>IF('Plain Roll Section'!AC43&gt;0,'Plain Roll Section'!AC43,"")</f>
        <v/>
      </c>
      <c r="AD86" s="945" t="str">
        <f>IF('Plain Roll Section'!AD43&gt;0,'Plain Roll Section'!AD43,"")</f>
        <v/>
      </c>
      <c r="AE86" s="947" t="str">
        <f>IF('Plain Roll Section'!AE43&gt;0,'Plain Roll Section'!AE43,"")</f>
        <v/>
      </c>
      <c r="AF86" s="948" t="str">
        <f>IF('Plain Roll Section'!AF43&gt;0,'Plain Roll Section'!AF43,"")</f>
        <v/>
      </c>
      <c r="AG86" s="152"/>
    </row>
    <row r="87" spans="1:33" ht="15" customHeight="1" x14ac:dyDescent="0.25">
      <c r="A87" s="152"/>
      <c r="B87" s="163" t="str">
        <f>'Plain Roll Section'!B44</f>
        <v>Cheese Sandwich Mini</v>
      </c>
      <c r="C87" s="936">
        <f>'Plain Roll Section'!C44</f>
        <v>0</v>
      </c>
      <c r="D87" s="935" t="str">
        <f>IF('Plain Roll Section'!D44&gt;0,'Plain Roll Section'!D44,"")</f>
        <v/>
      </c>
      <c r="E87" s="945" t="str">
        <f>IF('Plain Roll Section'!E44&gt;0,'Plain Roll Section'!E44,"")</f>
        <v/>
      </c>
      <c r="F87" s="945" t="str">
        <f>IF('Plain Roll Section'!F44&gt;0,'Plain Roll Section'!F44,"")</f>
        <v/>
      </c>
      <c r="G87" s="945" t="str">
        <f>IF('Plain Roll Section'!G44&gt;0,'Plain Roll Section'!G44,"")</f>
        <v/>
      </c>
      <c r="H87" s="945" t="str">
        <f>IF('Plain Roll Section'!H44&gt;0,'Plain Roll Section'!H44,"")</f>
        <v/>
      </c>
      <c r="I87" s="946" t="str">
        <f>IF('Plain Roll Section'!I44&gt;0,'Plain Roll Section'!I44,"")</f>
        <v/>
      </c>
      <c r="J87" s="945" t="str">
        <f>IF('Plain Roll Section'!J44&gt;0,'Plain Roll Section'!J44,"")</f>
        <v/>
      </c>
      <c r="K87" s="945" t="str">
        <f>IF('Plain Roll Section'!K44&gt;0,'Plain Roll Section'!K44,"")</f>
        <v/>
      </c>
      <c r="L87" s="945" t="str">
        <f>IF('Plain Roll Section'!L44&gt;0,'Plain Roll Section'!L44,"")</f>
        <v/>
      </c>
      <c r="M87" s="945" t="str">
        <f>IF('Plain Roll Section'!M44&gt;0,'Plain Roll Section'!M44,"")</f>
        <v/>
      </c>
      <c r="N87" s="945" t="str">
        <f>IF('Plain Roll Section'!N44&gt;0,'Plain Roll Section'!N44,"")</f>
        <v/>
      </c>
      <c r="O87" s="945" t="str">
        <f>IF('Plain Roll Section'!O44&gt;0,'Plain Roll Section'!O44,"")</f>
        <v/>
      </c>
      <c r="P87" s="945" t="str">
        <f>IF('Plain Roll Section'!P44&gt;0,'Plain Roll Section'!P44,"")</f>
        <v/>
      </c>
      <c r="Q87" s="945" t="str">
        <f>IF('Plain Roll Section'!Q44&gt;0,'Plain Roll Section'!Q44,"")</f>
        <v/>
      </c>
      <c r="R87" s="945" t="str">
        <f>IF('Plain Roll Section'!R44&gt;0,'Plain Roll Section'!R44,"")</f>
        <v/>
      </c>
      <c r="S87" s="945" t="str">
        <f>IF('Plain Roll Section'!S44&gt;0,'Plain Roll Section'!S44,"")</f>
        <v/>
      </c>
      <c r="T87" s="945" t="str">
        <f>IF('Plain Roll Section'!T44&gt;0,'Plain Roll Section'!T44,"")</f>
        <v/>
      </c>
      <c r="U87" s="945" t="str">
        <f>IF('Plain Roll Section'!U44&gt;0,'Plain Roll Section'!U44,"")</f>
        <v/>
      </c>
      <c r="V87" s="945" t="str">
        <f>IF('Plain Roll Section'!V44&gt;0,'Plain Roll Section'!V44,"")</f>
        <v/>
      </c>
      <c r="W87" s="945" t="str">
        <f>IF('Plain Roll Section'!W44&gt;0,'Plain Roll Section'!W44,"")</f>
        <v/>
      </c>
      <c r="X87" s="945" t="str">
        <f>IF('Plain Roll Section'!X44&gt;0,'Plain Roll Section'!X44,"")</f>
        <v/>
      </c>
      <c r="Y87" s="945" t="str">
        <f>IF('Plain Roll Section'!Y44&gt;0,'Plain Roll Section'!Y44,"")</f>
        <v/>
      </c>
      <c r="Z87" s="946" t="str">
        <f>IF('Plain Roll Section'!Z44&gt;0,'Plain Roll Section'!Z44,"")</f>
        <v/>
      </c>
      <c r="AA87" s="945" t="str">
        <f>IF('Plain Roll Section'!AA44&gt;0,'Plain Roll Section'!AA44,"")</f>
        <v/>
      </c>
      <c r="AB87" s="945" t="str">
        <f>IF('Plain Roll Section'!AB44&gt;0,'Plain Roll Section'!AB44,"")</f>
        <v/>
      </c>
      <c r="AC87" s="946" t="str">
        <f>IF('Plain Roll Section'!AC44&gt;0,'Plain Roll Section'!AC44,"")</f>
        <v/>
      </c>
      <c r="AD87" s="945" t="str">
        <f>IF('Plain Roll Section'!AD44&gt;0,'Plain Roll Section'!AD44,"")</f>
        <v/>
      </c>
      <c r="AE87" s="947" t="str">
        <f>IF('Plain Roll Section'!AE44&gt;0,'Plain Roll Section'!AE44,"")</f>
        <v/>
      </c>
      <c r="AF87" s="948" t="str">
        <f>IF('Plain Roll Section'!AF44&gt;0,'Plain Roll Section'!AF44,"")</f>
        <v/>
      </c>
      <c r="AG87" s="152"/>
    </row>
    <row r="88" spans="1:33" ht="15" customHeight="1" x14ac:dyDescent="0.25">
      <c r="A88" s="152"/>
      <c r="B88" s="163" t="str">
        <f>'Plain Roll Section'!B45</f>
        <v>Ham &amp; Cheese Sandwich Mini</v>
      </c>
      <c r="C88" s="936">
        <f>'Plain Roll Section'!C45</f>
        <v>0</v>
      </c>
      <c r="D88" s="935" t="str">
        <f>IF('Plain Roll Section'!D45&gt;0,'Plain Roll Section'!D45,"")</f>
        <v/>
      </c>
      <c r="E88" s="945" t="str">
        <f>IF('Plain Roll Section'!E45&gt;0,'Plain Roll Section'!E45,"")</f>
        <v/>
      </c>
      <c r="F88" s="945" t="str">
        <f>IF('Plain Roll Section'!F45&gt;0,'Plain Roll Section'!F45,"")</f>
        <v/>
      </c>
      <c r="G88" s="945" t="str">
        <f>IF('Plain Roll Section'!G45&gt;0,'Plain Roll Section'!G45,"")</f>
        <v/>
      </c>
      <c r="H88" s="945" t="str">
        <f>IF('Plain Roll Section'!H45&gt;0,'Plain Roll Section'!H45,"")</f>
        <v/>
      </c>
      <c r="I88" s="946" t="str">
        <f>IF('Plain Roll Section'!I45&gt;0,'Plain Roll Section'!I45,"")</f>
        <v/>
      </c>
      <c r="J88" s="945" t="str">
        <f>IF('Plain Roll Section'!J45&gt;0,'Plain Roll Section'!J45,"")</f>
        <v/>
      </c>
      <c r="K88" s="945" t="str">
        <f>IF('Plain Roll Section'!K45&gt;0,'Plain Roll Section'!K45,"")</f>
        <v/>
      </c>
      <c r="L88" s="945" t="str">
        <f>IF('Plain Roll Section'!L45&gt;0,'Plain Roll Section'!L45,"")</f>
        <v/>
      </c>
      <c r="M88" s="945" t="str">
        <f>IF('Plain Roll Section'!M45&gt;0,'Plain Roll Section'!M45,"")</f>
        <v/>
      </c>
      <c r="N88" s="945" t="str">
        <f>IF('Plain Roll Section'!N45&gt;0,'Plain Roll Section'!N45,"")</f>
        <v/>
      </c>
      <c r="O88" s="945" t="str">
        <f>IF('Plain Roll Section'!O45&gt;0,'Plain Roll Section'!O45,"")</f>
        <v/>
      </c>
      <c r="P88" s="945" t="str">
        <f>IF('Plain Roll Section'!P45&gt;0,'Plain Roll Section'!P45,"")</f>
        <v/>
      </c>
      <c r="Q88" s="945" t="str">
        <f>IF('Plain Roll Section'!Q45&gt;0,'Plain Roll Section'!Q45,"")</f>
        <v/>
      </c>
      <c r="R88" s="945" t="str">
        <f>IF('Plain Roll Section'!R45&gt;0,'Plain Roll Section'!R45,"")</f>
        <v/>
      </c>
      <c r="S88" s="945" t="str">
        <f>IF('Plain Roll Section'!S45&gt;0,'Plain Roll Section'!S45,"")</f>
        <v/>
      </c>
      <c r="T88" s="945" t="str">
        <f>IF('Plain Roll Section'!T45&gt;0,'Plain Roll Section'!T45,"")</f>
        <v/>
      </c>
      <c r="U88" s="945" t="str">
        <f>IF('Plain Roll Section'!U45&gt;0,'Plain Roll Section'!U45,"")</f>
        <v/>
      </c>
      <c r="V88" s="945" t="str">
        <f>IF('Plain Roll Section'!V45&gt;0,'Plain Roll Section'!V45,"")</f>
        <v/>
      </c>
      <c r="W88" s="945" t="str">
        <f>IF('Plain Roll Section'!W45&gt;0,'Plain Roll Section'!W45,"")</f>
        <v/>
      </c>
      <c r="X88" s="945" t="str">
        <f>IF('Plain Roll Section'!X45&gt;0,'Plain Roll Section'!X45,"")</f>
        <v/>
      </c>
      <c r="Y88" s="945" t="str">
        <f>IF('Plain Roll Section'!Y45&gt;0,'Plain Roll Section'!Y45,"")</f>
        <v/>
      </c>
      <c r="Z88" s="946" t="str">
        <f>IF('Plain Roll Section'!Z45&gt;0,'Plain Roll Section'!Z45,"")</f>
        <v/>
      </c>
      <c r="AA88" s="945" t="str">
        <f>IF('Plain Roll Section'!AA45&gt;0,'Plain Roll Section'!AA45,"")</f>
        <v/>
      </c>
      <c r="AB88" s="945" t="str">
        <f>IF('Plain Roll Section'!AB45&gt;0,'Plain Roll Section'!AB45,"")</f>
        <v/>
      </c>
      <c r="AC88" s="946" t="str">
        <f>IF('Plain Roll Section'!AC45&gt;0,'Plain Roll Section'!AC45,"")</f>
        <v/>
      </c>
      <c r="AD88" s="945" t="str">
        <f>IF('Plain Roll Section'!AD45&gt;0,'Plain Roll Section'!AD45,"")</f>
        <v/>
      </c>
      <c r="AE88" s="947" t="str">
        <f>IF('Plain Roll Section'!AE45&gt;0,'Plain Roll Section'!AE45,"")</f>
        <v/>
      </c>
      <c r="AF88" s="948" t="str">
        <f>IF('Plain Roll Section'!AF45&gt;0,'Plain Roll Section'!AF45,"")</f>
        <v/>
      </c>
      <c r="AG88" s="152"/>
    </row>
    <row r="89" spans="1:33" ht="15" customHeight="1" x14ac:dyDescent="0.25">
      <c r="A89" s="152"/>
      <c r="B89" s="163" t="str">
        <f>'Plain Roll Section'!B46</f>
        <v>Tomato &amp; Cheese Sandwich Mini</v>
      </c>
      <c r="C89" s="936">
        <f>'Plain Roll Section'!C46</f>
        <v>0</v>
      </c>
      <c r="D89" s="935" t="str">
        <f>IF('Plain Roll Section'!D46&gt;0,'Plain Roll Section'!D46,"")</f>
        <v/>
      </c>
      <c r="E89" s="945" t="str">
        <f>IF('Plain Roll Section'!E46&gt;0,'Plain Roll Section'!E46,"")</f>
        <v/>
      </c>
      <c r="F89" s="945" t="str">
        <f>IF('Plain Roll Section'!F46&gt;0,'Plain Roll Section'!F46,"")</f>
        <v/>
      </c>
      <c r="G89" s="945" t="str">
        <f>IF('Plain Roll Section'!G46&gt;0,'Plain Roll Section'!G46,"")</f>
        <v/>
      </c>
      <c r="H89" s="945" t="str">
        <f>IF('Plain Roll Section'!H46&gt;0,'Plain Roll Section'!H46,"")</f>
        <v/>
      </c>
      <c r="I89" s="946" t="str">
        <f>IF('Plain Roll Section'!I46&gt;0,'Plain Roll Section'!I46,"")</f>
        <v/>
      </c>
      <c r="J89" s="945" t="str">
        <f>IF('Plain Roll Section'!J46&gt;0,'Plain Roll Section'!J46,"")</f>
        <v/>
      </c>
      <c r="K89" s="945" t="str">
        <f>IF('Plain Roll Section'!K46&gt;0,'Plain Roll Section'!K46,"")</f>
        <v/>
      </c>
      <c r="L89" s="945" t="str">
        <f>IF('Plain Roll Section'!L46&gt;0,'Plain Roll Section'!L46,"")</f>
        <v/>
      </c>
      <c r="M89" s="945" t="str">
        <f>IF('Plain Roll Section'!M46&gt;0,'Plain Roll Section'!M46,"")</f>
        <v/>
      </c>
      <c r="N89" s="945" t="str">
        <f>IF('Plain Roll Section'!N46&gt;0,'Plain Roll Section'!N46,"")</f>
        <v/>
      </c>
      <c r="O89" s="945" t="str">
        <f>IF('Plain Roll Section'!O46&gt;0,'Plain Roll Section'!O46,"")</f>
        <v/>
      </c>
      <c r="P89" s="945" t="str">
        <f>IF('Plain Roll Section'!P46&gt;0,'Plain Roll Section'!P46,"")</f>
        <v/>
      </c>
      <c r="Q89" s="945" t="str">
        <f>IF('Plain Roll Section'!Q46&gt;0,'Plain Roll Section'!Q46,"")</f>
        <v/>
      </c>
      <c r="R89" s="945" t="str">
        <f>IF('Plain Roll Section'!R46&gt;0,'Plain Roll Section'!R46,"")</f>
        <v/>
      </c>
      <c r="S89" s="945" t="str">
        <f>IF('Plain Roll Section'!S46&gt;0,'Plain Roll Section'!S46,"")</f>
        <v/>
      </c>
      <c r="T89" s="945" t="str">
        <f>IF('Plain Roll Section'!T46&gt;0,'Plain Roll Section'!T46,"")</f>
        <v/>
      </c>
      <c r="U89" s="945" t="str">
        <f>IF('Plain Roll Section'!U46&gt;0,'Plain Roll Section'!U46,"")</f>
        <v/>
      </c>
      <c r="V89" s="945" t="str">
        <f>IF('Plain Roll Section'!V46&gt;0,'Plain Roll Section'!V46,"")</f>
        <v/>
      </c>
      <c r="W89" s="945" t="str">
        <f>IF('Plain Roll Section'!W46&gt;0,'Plain Roll Section'!W46,"")</f>
        <v/>
      </c>
      <c r="X89" s="945" t="str">
        <f>IF('Plain Roll Section'!X46&gt;0,'Plain Roll Section'!X46,"")</f>
        <v/>
      </c>
      <c r="Y89" s="945" t="str">
        <f>IF('Plain Roll Section'!Y46&gt;0,'Plain Roll Section'!Y46,"")</f>
        <v/>
      </c>
      <c r="Z89" s="946" t="str">
        <f>IF('Plain Roll Section'!Z46&gt;0,'Plain Roll Section'!Z46,"")</f>
        <v/>
      </c>
      <c r="AA89" s="945" t="str">
        <f>IF('Plain Roll Section'!AA46&gt;0,'Plain Roll Section'!AA46,"")</f>
        <v/>
      </c>
      <c r="AB89" s="945" t="str">
        <f>IF('Plain Roll Section'!AB46&gt;0,'Plain Roll Section'!AB46,"")</f>
        <v/>
      </c>
      <c r="AC89" s="946" t="str">
        <f>IF('Plain Roll Section'!AC46&gt;0,'Plain Roll Section'!AC46,"")</f>
        <v/>
      </c>
      <c r="AD89" s="945" t="str">
        <f>IF('Plain Roll Section'!AD46&gt;0,'Plain Roll Section'!AD46,"")</f>
        <v/>
      </c>
      <c r="AE89" s="947" t="str">
        <f>IF('Plain Roll Section'!AE46&gt;0,'Plain Roll Section'!AE46,"")</f>
        <v/>
      </c>
      <c r="AF89" s="948" t="str">
        <f>IF('Plain Roll Section'!AF46&gt;0,'Plain Roll Section'!AF46,"")</f>
        <v/>
      </c>
      <c r="AG89" s="152"/>
    </row>
    <row r="90" spans="1:33" ht="15" customHeight="1" x14ac:dyDescent="0.25">
      <c r="A90" s="152"/>
      <c r="B90" s="163" t="str">
        <f>'Plain Roll Section'!B47</f>
        <v>Chicken Sandwich Mini</v>
      </c>
      <c r="C90" s="936">
        <f>'Plain Roll Section'!C47</f>
        <v>0</v>
      </c>
      <c r="D90" s="935" t="str">
        <f>IF('Plain Roll Section'!D47&gt;0,'Plain Roll Section'!D47,"")</f>
        <v/>
      </c>
      <c r="E90" s="945" t="str">
        <f>IF('Plain Roll Section'!E47&gt;0,'Plain Roll Section'!E47,"")</f>
        <v/>
      </c>
      <c r="F90" s="945" t="str">
        <f>IF('Plain Roll Section'!F47&gt;0,'Plain Roll Section'!F47,"")</f>
        <v/>
      </c>
      <c r="G90" s="945" t="str">
        <f>IF('Plain Roll Section'!G47&gt;0,'Plain Roll Section'!G47,"")</f>
        <v/>
      </c>
      <c r="H90" s="945" t="str">
        <f>IF('Plain Roll Section'!H47&gt;0,'Plain Roll Section'!H47,"")</f>
        <v/>
      </c>
      <c r="I90" s="946" t="str">
        <f>IF('Plain Roll Section'!I47&gt;0,'Plain Roll Section'!I47,"")</f>
        <v/>
      </c>
      <c r="J90" s="945" t="str">
        <f>IF('Plain Roll Section'!J47&gt;0,'Plain Roll Section'!J47,"")</f>
        <v/>
      </c>
      <c r="K90" s="945" t="str">
        <f>IF('Plain Roll Section'!K47&gt;0,'Plain Roll Section'!K47,"")</f>
        <v/>
      </c>
      <c r="L90" s="945" t="str">
        <f>IF('Plain Roll Section'!L47&gt;0,'Plain Roll Section'!L47,"")</f>
        <v/>
      </c>
      <c r="M90" s="945" t="str">
        <f>IF('Plain Roll Section'!M47&gt;0,'Plain Roll Section'!M47,"")</f>
        <v/>
      </c>
      <c r="N90" s="945" t="str">
        <f>IF('Plain Roll Section'!N47&gt;0,'Plain Roll Section'!N47,"")</f>
        <v/>
      </c>
      <c r="O90" s="945" t="str">
        <f>IF('Plain Roll Section'!O47&gt;0,'Plain Roll Section'!O47,"")</f>
        <v/>
      </c>
      <c r="P90" s="945" t="str">
        <f>IF('Plain Roll Section'!P47&gt;0,'Plain Roll Section'!P47,"")</f>
        <v/>
      </c>
      <c r="Q90" s="945" t="str">
        <f>IF('Plain Roll Section'!Q47&gt;0,'Plain Roll Section'!Q47,"")</f>
        <v/>
      </c>
      <c r="R90" s="945" t="str">
        <f>IF('Plain Roll Section'!R47&gt;0,'Plain Roll Section'!R47,"")</f>
        <v/>
      </c>
      <c r="S90" s="945" t="str">
        <f>IF('Plain Roll Section'!S47&gt;0,'Plain Roll Section'!S47,"")</f>
        <v/>
      </c>
      <c r="T90" s="945" t="str">
        <f>IF('Plain Roll Section'!T47&gt;0,'Plain Roll Section'!T47,"")</f>
        <v/>
      </c>
      <c r="U90" s="945" t="str">
        <f>IF('Plain Roll Section'!U47&gt;0,'Plain Roll Section'!U47,"")</f>
        <v/>
      </c>
      <c r="V90" s="945" t="str">
        <f>IF('Plain Roll Section'!V47&gt;0,'Plain Roll Section'!V47,"")</f>
        <v/>
      </c>
      <c r="W90" s="945" t="str">
        <f>IF('Plain Roll Section'!W47&gt;0,'Plain Roll Section'!W47,"")</f>
        <v/>
      </c>
      <c r="X90" s="945" t="str">
        <f>IF('Plain Roll Section'!X47&gt;0,'Plain Roll Section'!X47,"")</f>
        <v/>
      </c>
      <c r="Y90" s="945" t="str">
        <f>IF('Plain Roll Section'!Y47&gt;0,'Plain Roll Section'!Y47,"")</f>
        <v/>
      </c>
      <c r="Z90" s="946" t="str">
        <f>IF('Plain Roll Section'!Z47&gt;0,'Plain Roll Section'!Z47,"")</f>
        <v/>
      </c>
      <c r="AA90" s="945" t="str">
        <f>IF('Plain Roll Section'!AA47&gt;0,'Plain Roll Section'!AA47,"")</f>
        <v/>
      </c>
      <c r="AB90" s="945" t="str">
        <f>IF('Plain Roll Section'!AB47&gt;0,'Plain Roll Section'!AB47,"")</f>
        <v/>
      </c>
      <c r="AC90" s="946" t="str">
        <f>IF('Plain Roll Section'!AC47&gt;0,'Plain Roll Section'!AC47,"")</f>
        <v/>
      </c>
      <c r="AD90" s="945" t="str">
        <f>IF('Plain Roll Section'!AD47&gt;0,'Plain Roll Section'!AD47,"")</f>
        <v/>
      </c>
      <c r="AE90" s="947" t="str">
        <f>IF('Plain Roll Section'!AE47&gt;0,'Plain Roll Section'!AE47,"")</f>
        <v/>
      </c>
      <c r="AF90" s="948" t="str">
        <f>IF('Plain Roll Section'!AF47&gt;0,'Plain Roll Section'!AF47,"")</f>
        <v/>
      </c>
      <c r="AG90" s="152"/>
    </row>
    <row r="91" spans="1:33" ht="15" customHeight="1" x14ac:dyDescent="0.25">
      <c r="A91" s="152"/>
      <c r="B91" s="163" t="str">
        <f>'Plain Roll Section'!B48</f>
        <v>Chicken Burger Mini</v>
      </c>
      <c r="C91" s="936">
        <f>'Plain Roll Section'!C48</f>
        <v>80</v>
      </c>
      <c r="D91" s="935" t="str">
        <f>IF('Plain Roll Section'!D48&gt;0,'Plain Roll Section'!D48,"")</f>
        <v/>
      </c>
      <c r="E91" s="945" t="str">
        <f>IF('Plain Roll Section'!E48&gt;0,'Plain Roll Section'!E48,"")</f>
        <v/>
      </c>
      <c r="F91" s="945" t="str">
        <f>IF('Plain Roll Section'!F48&gt;0,'Plain Roll Section'!F48,"")</f>
        <v/>
      </c>
      <c r="G91" s="945" t="str">
        <f>IF('Plain Roll Section'!G48&gt;0,'Plain Roll Section'!G48,"")</f>
        <v/>
      </c>
      <c r="H91" s="945" t="str">
        <f>IF('Plain Roll Section'!H48&gt;0,'Plain Roll Section'!H48,"")</f>
        <v/>
      </c>
      <c r="I91" s="946" t="str">
        <f>IF('Plain Roll Section'!I48&gt;0,'Plain Roll Section'!I48,"")</f>
        <v/>
      </c>
      <c r="J91" s="945" t="str">
        <f>IF('Plain Roll Section'!J48&gt;0,'Plain Roll Section'!J48,"")</f>
        <v/>
      </c>
      <c r="K91" s="945" t="str">
        <f>IF('Plain Roll Section'!K48&gt;0,'Plain Roll Section'!K48,"")</f>
        <v/>
      </c>
      <c r="L91" s="945" t="str">
        <f>IF('Plain Roll Section'!L48&gt;0,'Plain Roll Section'!L48,"")</f>
        <v/>
      </c>
      <c r="M91" s="945" t="str">
        <f>IF('Plain Roll Section'!M48&gt;0,'Plain Roll Section'!M48,"")</f>
        <v/>
      </c>
      <c r="N91" s="945">
        <f>IF('Plain Roll Section'!N48&gt;0,'Plain Roll Section'!N48,"")</f>
        <v>800</v>
      </c>
      <c r="O91" s="945">
        <f>IF('Plain Roll Section'!O48&gt;0,'Plain Roll Section'!O48,"")</f>
        <v>80</v>
      </c>
      <c r="P91" s="945" t="str">
        <f>IF('Plain Roll Section'!P48&gt;0,'Plain Roll Section'!P48,"")</f>
        <v/>
      </c>
      <c r="Q91" s="945" t="str">
        <f>IF('Plain Roll Section'!Q48&gt;0,'Plain Roll Section'!Q48,"")</f>
        <v/>
      </c>
      <c r="R91" s="945" t="str">
        <f>IF('Plain Roll Section'!R48&gt;0,'Plain Roll Section'!R48,"")</f>
        <v/>
      </c>
      <c r="S91" s="945" t="str">
        <f>IF('Plain Roll Section'!S48&gt;0,'Plain Roll Section'!S48,"")</f>
        <v/>
      </c>
      <c r="T91" s="945" t="str">
        <f>IF('Plain Roll Section'!T48&gt;0,'Plain Roll Section'!T48,"")</f>
        <v/>
      </c>
      <c r="U91" s="945" t="str">
        <f>IF('Plain Roll Section'!U48&gt;0,'Plain Roll Section'!U48,"")</f>
        <v/>
      </c>
      <c r="V91" s="945" t="str">
        <f>IF('Plain Roll Section'!V48&gt;0,'Plain Roll Section'!V48,"")</f>
        <v/>
      </c>
      <c r="W91" s="945" t="str">
        <f>IF('Plain Roll Section'!W48&gt;0,'Plain Roll Section'!W48,"")</f>
        <v/>
      </c>
      <c r="X91" s="945">
        <f>IF('Plain Roll Section'!X48&gt;0,'Plain Roll Section'!X48,"")</f>
        <v>400</v>
      </c>
      <c r="Y91" s="945" t="str">
        <f>IF('Plain Roll Section'!Y48&gt;0,'Plain Roll Section'!Y48,"")</f>
        <v/>
      </c>
      <c r="Z91" s="946" t="str">
        <f>IF('Plain Roll Section'!Z48&gt;0,'Plain Roll Section'!Z48,"")</f>
        <v/>
      </c>
      <c r="AA91" s="945" t="str">
        <f>IF('Plain Roll Section'!AA48&gt;0,'Plain Roll Section'!AA48,"")</f>
        <v/>
      </c>
      <c r="AB91" s="945">
        <f>IF('Plain Roll Section'!AB48&gt;0,'Plain Roll Section'!AB48,"")</f>
        <v>400</v>
      </c>
      <c r="AC91" s="946" t="str">
        <f>IF('Plain Roll Section'!AC48&gt;0,'Plain Roll Section'!AC48,"")</f>
        <v/>
      </c>
      <c r="AD91" s="945" t="str">
        <f>IF('Plain Roll Section'!AD48&gt;0,'Plain Roll Section'!AD48,"")</f>
        <v/>
      </c>
      <c r="AE91" s="947" t="str">
        <f>IF('Plain Roll Section'!AE48&gt;0,'Plain Roll Section'!AE48,"")</f>
        <v/>
      </c>
      <c r="AF91" s="948" t="str">
        <f>IF('Plain Roll Section'!AF48&gt;0,'Plain Roll Section'!AF48,"")</f>
        <v/>
      </c>
      <c r="AG91" s="152"/>
    </row>
    <row r="92" spans="1:33" ht="15" customHeight="1" x14ac:dyDescent="0.25">
      <c r="A92" s="152"/>
      <c r="B92" s="163" t="str">
        <f>'Plain Roll Section'!B49</f>
        <v>Vegetable Burger Mini</v>
      </c>
      <c r="C92" s="936">
        <f>'Plain Roll Section'!C49</f>
        <v>0</v>
      </c>
      <c r="D92" s="935" t="str">
        <f>IF('Plain Roll Section'!D49&gt;0,'Plain Roll Section'!D49,"")</f>
        <v/>
      </c>
      <c r="E92" s="945" t="str">
        <f>IF('Plain Roll Section'!E49&gt;0,'Plain Roll Section'!E49,"")</f>
        <v/>
      </c>
      <c r="F92" s="945" t="str">
        <f>IF('Plain Roll Section'!F49&gt;0,'Plain Roll Section'!F49,"")</f>
        <v/>
      </c>
      <c r="G92" s="945" t="str">
        <f>IF('Plain Roll Section'!G49&gt;0,'Plain Roll Section'!G49,"")</f>
        <v/>
      </c>
      <c r="H92" s="945" t="str">
        <f>IF('Plain Roll Section'!H49&gt;0,'Plain Roll Section'!H49,"")</f>
        <v/>
      </c>
      <c r="I92" s="946" t="str">
        <f>IF('Plain Roll Section'!I49&gt;0,'Plain Roll Section'!I49,"")</f>
        <v/>
      </c>
      <c r="J92" s="945" t="str">
        <f>IF('Plain Roll Section'!J49&gt;0,'Plain Roll Section'!J49,"")</f>
        <v/>
      </c>
      <c r="K92" s="945" t="str">
        <f>IF('Plain Roll Section'!K49&gt;0,'Plain Roll Section'!K49,"")</f>
        <v/>
      </c>
      <c r="L92" s="945" t="str">
        <f>IF('Plain Roll Section'!L49&gt;0,'Plain Roll Section'!L49,"")</f>
        <v/>
      </c>
      <c r="M92" s="945" t="str">
        <f>IF('Plain Roll Section'!M49&gt;0,'Plain Roll Section'!M49,"")</f>
        <v/>
      </c>
      <c r="N92" s="945" t="str">
        <f>IF('Plain Roll Section'!N49&gt;0,'Plain Roll Section'!N49,"")</f>
        <v/>
      </c>
      <c r="O92" s="945" t="str">
        <f>IF('Plain Roll Section'!O49&gt;0,'Plain Roll Section'!O49,"")</f>
        <v/>
      </c>
      <c r="P92" s="945" t="str">
        <f>IF('Plain Roll Section'!P49&gt;0,'Plain Roll Section'!P49,"")</f>
        <v/>
      </c>
      <c r="Q92" s="945" t="str">
        <f>IF('Plain Roll Section'!Q49&gt;0,'Plain Roll Section'!Q49,"")</f>
        <v/>
      </c>
      <c r="R92" s="945" t="str">
        <f>IF('Plain Roll Section'!R49&gt;0,'Plain Roll Section'!R49,"")</f>
        <v/>
      </c>
      <c r="S92" s="945" t="str">
        <f>IF('Plain Roll Section'!S49&gt;0,'Plain Roll Section'!S49,"")</f>
        <v/>
      </c>
      <c r="T92" s="945" t="str">
        <f>IF('Plain Roll Section'!T49&gt;0,'Plain Roll Section'!T49,"")</f>
        <v/>
      </c>
      <c r="U92" s="945" t="str">
        <f>IF('Plain Roll Section'!U49&gt;0,'Plain Roll Section'!U49,"")</f>
        <v/>
      </c>
      <c r="V92" s="945" t="str">
        <f>IF('Plain Roll Section'!V49&gt;0,'Plain Roll Section'!V49,"")</f>
        <v/>
      </c>
      <c r="W92" s="945" t="str">
        <f>IF('Plain Roll Section'!W49&gt;0,'Plain Roll Section'!W49,"")</f>
        <v/>
      </c>
      <c r="X92" s="945" t="str">
        <f>IF('Plain Roll Section'!X49&gt;0,'Plain Roll Section'!X49,"")</f>
        <v/>
      </c>
      <c r="Y92" s="945" t="str">
        <f>IF('Plain Roll Section'!Y49&gt;0,'Plain Roll Section'!Y49,"")</f>
        <v/>
      </c>
      <c r="Z92" s="946" t="str">
        <f>IF('Plain Roll Section'!Z49&gt;0,'Plain Roll Section'!Z49,"")</f>
        <v/>
      </c>
      <c r="AA92" s="945" t="str">
        <f>IF('Plain Roll Section'!AA49&gt;0,'Plain Roll Section'!AA49,"")</f>
        <v/>
      </c>
      <c r="AB92" s="945" t="str">
        <f>IF('Plain Roll Section'!AB49&gt;0,'Plain Roll Section'!AB49,"")</f>
        <v/>
      </c>
      <c r="AC92" s="946" t="str">
        <f>IF('Plain Roll Section'!AC49&gt;0,'Plain Roll Section'!AC49,"")</f>
        <v/>
      </c>
      <c r="AD92" s="945" t="str">
        <f>IF('Plain Roll Section'!AD49&gt;0,'Plain Roll Section'!AD49,"")</f>
        <v/>
      </c>
      <c r="AE92" s="947" t="str">
        <f>IF('Plain Roll Section'!AE49&gt;0,'Plain Roll Section'!AE49,"")</f>
        <v/>
      </c>
      <c r="AF92" s="948" t="str">
        <f>IF('Plain Roll Section'!AF49&gt;0,'Plain Roll Section'!AF49,"")</f>
        <v/>
      </c>
      <c r="AG92" s="152"/>
    </row>
    <row r="93" spans="1:33" ht="15" customHeight="1" x14ac:dyDescent="0.25">
      <c r="A93" s="152"/>
      <c r="B93" s="163" t="str">
        <f>'Plain Roll Section'!B50</f>
        <v>Egg Boat Mini</v>
      </c>
      <c r="C93" s="936">
        <f>'Plain Roll Section'!C50</f>
        <v>0</v>
      </c>
      <c r="D93" s="935" t="str">
        <f>IF('Plain Roll Section'!D50&gt;0,'Plain Roll Section'!D50,"")</f>
        <v/>
      </c>
      <c r="E93" s="945" t="str">
        <f>IF('Plain Roll Section'!E50&gt;0,'Plain Roll Section'!E50,"")</f>
        <v/>
      </c>
      <c r="F93" s="945" t="str">
        <f>IF('Plain Roll Section'!F50&gt;0,'Plain Roll Section'!F50,"")</f>
        <v/>
      </c>
      <c r="G93" s="945" t="str">
        <f>IF('Plain Roll Section'!G50&gt;0,'Plain Roll Section'!G50,"")</f>
        <v/>
      </c>
      <c r="H93" s="945" t="str">
        <f>IF('Plain Roll Section'!H50&gt;0,'Plain Roll Section'!H50,"")</f>
        <v/>
      </c>
      <c r="I93" s="946" t="str">
        <f>IF('Plain Roll Section'!I50&gt;0,'Plain Roll Section'!I50,"")</f>
        <v/>
      </c>
      <c r="J93" s="945" t="str">
        <f>IF('Plain Roll Section'!J50&gt;0,'Plain Roll Section'!J50,"")</f>
        <v/>
      </c>
      <c r="K93" s="945" t="str">
        <f>IF('Plain Roll Section'!K50&gt;0,'Plain Roll Section'!K50,"")</f>
        <v/>
      </c>
      <c r="L93" s="945" t="str">
        <f>IF('Plain Roll Section'!L50&gt;0,'Plain Roll Section'!L50,"")</f>
        <v/>
      </c>
      <c r="M93" s="945" t="str">
        <f>IF('Plain Roll Section'!M50&gt;0,'Plain Roll Section'!M50,"")</f>
        <v/>
      </c>
      <c r="N93" s="945" t="str">
        <f>IF('Plain Roll Section'!N50&gt;0,'Plain Roll Section'!N50,"")</f>
        <v/>
      </c>
      <c r="O93" s="945" t="str">
        <f>IF('Plain Roll Section'!O50&gt;0,'Plain Roll Section'!O50,"")</f>
        <v/>
      </c>
      <c r="P93" s="945" t="str">
        <f>IF('Plain Roll Section'!P50&gt;0,'Plain Roll Section'!P50,"")</f>
        <v/>
      </c>
      <c r="Q93" s="945" t="str">
        <f>IF('Plain Roll Section'!Q50&gt;0,'Plain Roll Section'!Q50,"")</f>
        <v/>
      </c>
      <c r="R93" s="945" t="str">
        <f>IF('Plain Roll Section'!R50&gt;0,'Plain Roll Section'!R50,"")</f>
        <v/>
      </c>
      <c r="S93" s="945" t="str">
        <f>IF('Plain Roll Section'!S50&gt;0,'Plain Roll Section'!S50,"")</f>
        <v/>
      </c>
      <c r="T93" s="945" t="str">
        <f>IF('Plain Roll Section'!T50&gt;0,'Plain Roll Section'!T50,"")</f>
        <v/>
      </c>
      <c r="U93" s="945" t="str">
        <f>IF('Plain Roll Section'!U50&gt;0,'Plain Roll Section'!U50,"")</f>
        <v/>
      </c>
      <c r="V93" s="945" t="str">
        <f>IF('Plain Roll Section'!V50&gt;0,'Plain Roll Section'!V50,"")</f>
        <v/>
      </c>
      <c r="W93" s="945" t="str">
        <f>IF('Plain Roll Section'!W50&gt;0,'Plain Roll Section'!W50,"")</f>
        <v/>
      </c>
      <c r="X93" s="945" t="str">
        <f>IF('Plain Roll Section'!X50&gt;0,'Plain Roll Section'!X50,"")</f>
        <v/>
      </c>
      <c r="Y93" s="945" t="str">
        <f>IF('Plain Roll Section'!Y50&gt;0,'Plain Roll Section'!Y50,"")</f>
        <v/>
      </c>
      <c r="Z93" s="946" t="str">
        <f>IF('Plain Roll Section'!Z50&gt;0,'Plain Roll Section'!Z50,"")</f>
        <v/>
      </c>
      <c r="AA93" s="945" t="str">
        <f>IF('Plain Roll Section'!AA50&gt;0,'Plain Roll Section'!AA50,"")</f>
        <v/>
      </c>
      <c r="AB93" s="945" t="str">
        <f>IF('Plain Roll Section'!AB50&gt;0,'Plain Roll Section'!AB50,"")</f>
        <v/>
      </c>
      <c r="AC93" s="946" t="str">
        <f>IF('Plain Roll Section'!AC50&gt;0,'Plain Roll Section'!AC50,"")</f>
        <v/>
      </c>
      <c r="AD93" s="945" t="str">
        <f>IF('Plain Roll Section'!AD50&gt;0,'Plain Roll Section'!AD50,"")</f>
        <v/>
      </c>
      <c r="AE93" s="947" t="str">
        <f>IF('Plain Roll Section'!AE50&gt;0,'Plain Roll Section'!AE50,"")</f>
        <v/>
      </c>
      <c r="AF93" s="948" t="str">
        <f>IF('Plain Roll Section'!AF50&gt;0,'Plain Roll Section'!AF50,"")</f>
        <v/>
      </c>
      <c r="AG93" s="152"/>
    </row>
    <row r="94" spans="1:33" ht="15" customHeight="1" thickBot="1" x14ac:dyDescent="0.3">
      <c r="A94" s="152"/>
      <c r="B94" s="163" t="str">
        <f>'Plain Roll Section'!B51</f>
        <v>Prawn Bun Mini</v>
      </c>
      <c r="C94" s="936">
        <f>'Plain Roll Section'!C51</f>
        <v>0</v>
      </c>
      <c r="D94" s="935" t="str">
        <f>IF('Plain Roll Section'!D51&gt;0,'Plain Roll Section'!D51,"")</f>
        <v/>
      </c>
      <c r="E94" s="945" t="str">
        <f>IF('Plain Roll Section'!E51&gt;0,'Plain Roll Section'!E51,"")</f>
        <v/>
      </c>
      <c r="F94" s="945" t="str">
        <f>IF('Plain Roll Section'!F51&gt;0,'Plain Roll Section'!F51,"")</f>
        <v/>
      </c>
      <c r="G94" s="945" t="str">
        <f>IF('Plain Roll Section'!G51&gt;0,'Plain Roll Section'!G51,"")</f>
        <v/>
      </c>
      <c r="H94" s="945" t="str">
        <f>IF('Plain Roll Section'!H51&gt;0,'Plain Roll Section'!H51,"")</f>
        <v/>
      </c>
      <c r="I94" s="946" t="str">
        <f>IF('Plain Roll Section'!I51&gt;0,'Plain Roll Section'!I51,"")</f>
        <v/>
      </c>
      <c r="J94" s="945" t="str">
        <f>IF('Plain Roll Section'!J51&gt;0,'Plain Roll Section'!J51,"")</f>
        <v/>
      </c>
      <c r="K94" s="945" t="str">
        <f>IF('Plain Roll Section'!K51&gt;0,'Plain Roll Section'!K51,"")</f>
        <v/>
      </c>
      <c r="L94" s="945" t="str">
        <f>IF('Plain Roll Section'!L51&gt;0,'Plain Roll Section'!L51,"")</f>
        <v/>
      </c>
      <c r="M94" s="945" t="str">
        <f>IF('Plain Roll Section'!M51&gt;0,'Plain Roll Section'!M51,"")</f>
        <v/>
      </c>
      <c r="N94" s="945" t="str">
        <f>IF('Plain Roll Section'!N51&gt;0,'Plain Roll Section'!N51,"")</f>
        <v/>
      </c>
      <c r="O94" s="945" t="str">
        <f>IF('Plain Roll Section'!O51&gt;0,'Plain Roll Section'!O51,"")</f>
        <v/>
      </c>
      <c r="P94" s="945" t="str">
        <f>IF('Plain Roll Section'!P51&gt;0,'Plain Roll Section'!P51,"")</f>
        <v/>
      </c>
      <c r="Q94" s="945" t="str">
        <f>IF('Plain Roll Section'!Q51&gt;0,'Plain Roll Section'!Q51,"")</f>
        <v/>
      </c>
      <c r="R94" s="945" t="str">
        <f>IF('Plain Roll Section'!R51&gt;0,'Plain Roll Section'!R51,"")</f>
        <v/>
      </c>
      <c r="S94" s="945" t="str">
        <f>IF('Plain Roll Section'!S51&gt;0,'Plain Roll Section'!S51,"")</f>
        <v/>
      </c>
      <c r="T94" s="945" t="str">
        <f>IF('Plain Roll Section'!T51&gt;0,'Plain Roll Section'!T51,"")</f>
        <v/>
      </c>
      <c r="U94" s="945" t="str">
        <f>IF('Plain Roll Section'!U51&gt;0,'Plain Roll Section'!U51,"")</f>
        <v/>
      </c>
      <c r="V94" s="945" t="str">
        <f>IF('Plain Roll Section'!V51&gt;0,'Plain Roll Section'!V51,"")</f>
        <v/>
      </c>
      <c r="W94" s="945" t="str">
        <f>IF('Plain Roll Section'!W51&gt;0,'Plain Roll Section'!W51,"")</f>
        <v/>
      </c>
      <c r="X94" s="945" t="str">
        <f>IF('Plain Roll Section'!X51&gt;0,'Plain Roll Section'!X51,"")</f>
        <v/>
      </c>
      <c r="Y94" s="945" t="str">
        <f>IF('Plain Roll Section'!Y51&gt;0,'Plain Roll Section'!Y51,"")</f>
        <v/>
      </c>
      <c r="Z94" s="946" t="str">
        <f>IF('Plain Roll Section'!Z51&gt;0,'Plain Roll Section'!Z51,"")</f>
        <v/>
      </c>
      <c r="AA94" s="945" t="str">
        <f>IF('Plain Roll Section'!AA51&gt;0,'Plain Roll Section'!AA51,"")</f>
        <v/>
      </c>
      <c r="AB94" s="945" t="str">
        <f>IF('Plain Roll Section'!AB51&gt;0,'Plain Roll Section'!AB51,"")</f>
        <v/>
      </c>
      <c r="AC94" s="946" t="str">
        <f>IF('Plain Roll Section'!AC51&gt;0,'Plain Roll Section'!AC51,"")</f>
        <v/>
      </c>
      <c r="AD94" s="945" t="str">
        <f>IF('Plain Roll Section'!AD51&gt;0,'Plain Roll Section'!AD51,"")</f>
        <v/>
      </c>
      <c r="AE94" s="947" t="str">
        <f>IF('Plain Roll Section'!AE51&gt;0,'Plain Roll Section'!AE51,"")</f>
        <v/>
      </c>
      <c r="AF94" s="948" t="str">
        <f>IF('Plain Roll Section'!AF51&gt;0,'Plain Roll Section'!AF51,"")</f>
        <v/>
      </c>
      <c r="AG94" s="152"/>
    </row>
    <row r="95" spans="1:33" s="254" customFormat="1" ht="26.1" customHeight="1" thickBot="1" x14ac:dyDescent="0.3">
      <c r="A95" s="253"/>
      <c r="B95" s="545" t="s">
        <v>29</v>
      </c>
      <c r="C95" s="745"/>
      <c r="D95" s="745">
        <f>SUM(D81:D94)</f>
        <v>0</v>
      </c>
      <c r="E95" s="745">
        <f t="shared" ref="E95:AF95" si="5">SUM(E81:E94)</f>
        <v>0</v>
      </c>
      <c r="F95" s="745">
        <f t="shared" si="5"/>
        <v>0</v>
      </c>
      <c r="G95" s="745">
        <f t="shared" si="5"/>
        <v>0</v>
      </c>
      <c r="H95" s="745">
        <f t="shared" si="5"/>
        <v>0</v>
      </c>
      <c r="I95" s="745">
        <f t="shared" si="5"/>
        <v>0</v>
      </c>
      <c r="J95" s="745">
        <f t="shared" si="5"/>
        <v>0</v>
      </c>
      <c r="K95" s="745">
        <f t="shared" si="5"/>
        <v>0</v>
      </c>
      <c r="L95" s="745">
        <f t="shared" si="5"/>
        <v>0</v>
      </c>
      <c r="M95" s="745">
        <f t="shared" si="5"/>
        <v>0</v>
      </c>
      <c r="N95" s="745">
        <f t="shared" si="5"/>
        <v>800</v>
      </c>
      <c r="O95" s="745">
        <f t="shared" si="5"/>
        <v>80</v>
      </c>
      <c r="P95" s="745">
        <f t="shared" si="5"/>
        <v>0</v>
      </c>
      <c r="Q95" s="745">
        <f t="shared" si="5"/>
        <v>0</v>
      </c>
      <c r="R95" s="745">
        <f t="shared" si="5"/>
        <v>0</v>
      </c>
      <c r="S95" s="745">
        <f t="shared" si="5"/>
        <v>0</v>
      </c>
      <c r="T95" s="745">
        <f t="shared" si="5"/>
        <v>0</v>
      </c>
      <c r="U95" s="745">
        <f t="shared" si="5"/>
        <v>0</v>
      </c>
      <c r="V95" s="745">
        <f t="shared" si="5"/>
        <v>0</v>
      </c>
      <c r="W95" s="745">
        <f t="shared" si="5"/>
        <v>0</v>
      </c>
      <c r="X95" s="745">
        <f t="shared" si="5"/>
        <v>400</v>
      </c>
      <c r="Y95" s="745">
        <f t="shared" si="5"/>
        <v>0</v>
      </c>
      <c r="Z95" s="745">
        <f t="shared" si="5"/>
        <v>0</v>
      </c>
      <c r="AA95" s="855">
        <f t="shared" si="5"/>
        <v>0</v>
      </c>
      <c r="AB95" s="745">
        <f t="shared" si="5"/>
        <v>400</v>
      </c>
      <c r="AC95" s="745">
        <f t="shared" si="5"/>
        <v>0</v>
      </c>
      <c r="AD95" s="745">
        <f t="shared" si="5"/>
        <v>0</v>
      </c>
      <c r="AE95" s="745">
        <f t="shared" si="5"/>
        <v>0</v>
      </c>
      <c r="AF95" s="745">
        <f t="shared" si="5"/>
        <v>0</v>
      </c>
      <c r="AG95" s="253"/>
    </row>
    <row r="96" spans="1:33" ht="30" customHeight="1" thickBot="1" x14ac:dyDescent="0.25">
      <c r="A96" s="152"/>
      <c r="AG96" s="152"/>
    </row>
    <row r="97" spans="1:33" s="40" customFormat="1" ht="30" customHeight="1" thickBot="1" x14ac:dyDescent="0.3">
      <c r="A97" s="187"/>
      <c r="B97" s="542" t="str">
        <f>B80</f>
        <v>Item</v>
      </c>
      <c r="C97" s="544" t="str">
        <f>C80</f>
        <v>Nos</v>
      </c>
      <c r="D97" s="824" t="str">
        <f>D38</f>
        <v>Gram</v>
      </c>
      <c r="E97" s="824" t="str">
        <f t="shared" ref="E97:AF97" si="6">E38</f>
        <v>Green Gram</v>
      </c>
      <c r="F97" s="824" t="str">
        <f t="shared" si="6"/>
        <v>Plastic Packet</v>
      </c>
      <c r="G97" s="824" t="str">
        <f t="shared" si="6"/>
        <v>Plastic Spoons</v>
      </c>
      <c r="H97" s="828" t="str">
        <f t="shared" si="6"/>
        <v>Musterd Seed</v>
      </c>
      <c r="I97" s="824" t="str">
        <f t="shared" si="6"/>
        <v>Dried Chillie</v>
      </c>
      <c r="J97" s="824" t="str">
        <f t="shared" si="6"/>
        <v>Oil</v>
      </c>
      <c r="K97" s="824" t="str">
        <f t="shared" si="6"/>
        <v>Gram Powder</v>
      </c>
      <c r="L97" s="824" t="str">
        <f t="shared" si="6"/>
        <v>Chillie Paste</v>
      </c>
      <c r="M97" s="824" t="str">
        <f t="shared" si="6"/>
        <v>Origano</v>
      </c>
      <c r="N97" s="824" t="str">
        <f t="shared" si="6"/>
        <v>Curry Leaves</v>
      </c>
      <c r="O97" s="824" t="str">
        <f t="shared" si="6"/>
        <v>Rumpe</v>
      </c>
      <c r="P97" s="829" t="str">
        <f t="shared" si="6"/>
        <v>Butter Mayonnaise</v>
      </c>
      <c r="Q97" s="824" t="str">
        <f t="shared" si="6"/>
        <v>Coconut</v>
      </c>
      <c r="R97" s="824" t="str">
        <f t="shared" si="6"/>
        <v>Label</v>
      </c>
      <c r="S97" s="824" t="str">
        <f t="shared" si="6"/>
        <v>Corn Flour</v>
      </c>
      <c r="T97" s="824" t="str">
        <f t="shared" si="6"/>
        <v>Baking Powder</v>
      </c>
      <c r="U97" s="824" t="str">
        <f t="shared" si="6"/>
        <v>Soya Sauce</v>
      </c>
      <c r="V97" s="824" t="str">
        <f t="shared" si="6"/>
        <v>Chili Powder</v>
      </c>
      <c r="W97" s="824" t="str">
        <f t="shared" si="6"/>
        <v>Pepper Powder</v>
      </c>
      <c r="X97" s="824" t="str">
        <f t="shared" si="6"/>
        <v>Tomato Sauce</v>
      </c>
      <c r="Y97" s="824" t="str">
        <f t="shared" si="6"/>
        <v>Garlic</v>
      </c>
      <c r="Z97" s="824" t="str">
        <f t="shared" si="6"/>
        <v>Tomato Ketchup Sachet</v>
      </c>
      <c r="AA97" s="828" t="str">
        <f t="shared" si="6"/>
        <v>Roast Bread-M</v>
      </c>
      <c r="AB97" s="828" t="str">
        <f t="shared" si="6"/>
        <v>Pizza Sauce</v>
      </c>
      <c r="AC97" s="828" t="str">
        <f t="shared" si="6"/>
        <v>Salt For Egg Boiling</v>
      </c>
      <c r="AD97" s="829" t="str">
        <f t="shared" si="6"/>
        <v>Cuttlefish</v>
      </c>
      <c r="AE97" s="829" t="str">
        <f t="shared" si="6"/>
        <v>Special Mayonnaise</v>
      </c>
      <c r="AF97" s="828" t="str">
        <f t="shared" si="6"/>
        <v>Lime</v>
      </c>
      <c r="AG97" s="187"/>
    </row>
    <row r="98" spans="1:33" ht="15" customHeight="1" x14ac:dyDescent="0.25">
      <c r="A98" s="152"/>
      <c r="B98" s="1095" t="str">
        <f t="shared" ref="B98:B107" si="7">B81</f>
        <v>Vegetable Pizza Mini</v>
      </c>
      <c r="C98" s="953">
        <f>'Plain Roll Section'!C38</f>
        <v>0</v>
      </c>
      <c r="D98" s="938" t="str">
        <f>IF('Plain Roll Section'!AG38&gt;0,'Plain Roll Section'!AG38,"")</f>
        <v/>
      </c>
      <c r="E98" s="939" t="str">
        <f>IF('Plain Roll Section'!AH38&gt;0,'Plain Roll Section'!AH38,"")</f>
        <v/>
      </c>
      <c r="F98" s="939" t="str">
        <f>IF('Plain Roll Section'!AI38&gt;0,'Plain Roll Section'!AI38,"")</f>
        <v/>
      </c>
      <c r="G98" s="939" t="str">
        <f>IF('Plain Roll Section'!AJ38&gt;0,'Plain Roll Section'!AJ38,"")</f>
        <v/>
      </c>
      <c r="H98" s="1277" t="str">
        <f>IF('Plain Roll Section'!AK38&gt;0,'Plain Roll Section'!AK38,"")</f>
        <v/>
      </c>
      <c r="I98" s="1277" t="str">
        <f>IF('Plain Roll Section'!AL38&gt;0,'Plain Roll Section'!AL38,"")</f>
        <v/>
      </c>
      <c r="J98" s="1277" t="str">
        <f>IF('Plain Roll Section'!AM38&gt;0,'Plain Roll Section'!AM38,"")</f>
        <v/>
      </c>
      <c r="K98" s="1277" t="str">
        <f>IF('Plain Roll Section'!AN38&gt;0,'Plain Roll Section'!AN38,"")</f>
        <v/>
      </c>
      <c r="L98" s="1277" t="str">
        <f>IF('Plain Roll Section'!AO38&gt;0,'Plain Roll Section'!AO38,"")</f>
        <v/>
      </c>
      <c r="M98" s="1277" t="str">
        <f>IF('Plain Roll Section'!AP38&gt;0,'Plain Roll Section'!AP38,"")</f>
        <v/>
      </c>
      <c r="N98" s="1277" t="str">
        <f>IF('Plain Roll Section'!AQ38&gt;0,'Plain Roll Section'!AQ38,"")</f>
        <v/>
      </c>
      <c r="O98" s="1277" t="str">
        <f>IF('Plain Roll Section'!AR38&gt;0,'Plain Roll Section'!AR38,"")</f>
        <v/>
      </c>
      <c r="P98" s="1277" t="str">
        <f>IF('Plain Roll Section'!AS38&gt;0,'Plain Roll Section'!AS38,"")</f>
        <v/>
      </c>
      <c r="Q98" s="1277" t="str">
        <f>IF('Plain Roll Section'!AT38&gt;0,'Plain Roll Section'!AT38,"")</f>
        <v/>
      </c>
      <c r="R98" s="1277" t="str">
        <f>IF('Plain Roll Section'!AU38&gt;0,'Plain Roll Section'!AU38,"")</f>
        <v/>
      </c>
      <c r="S98" s="1277" t="str">
        <f>IF('Plain Roll Section'!AV38&gt;0,'Plain Roll Section'!AV38,"")</f>
        <v/>
      </c>
      <c r="T98" s="1277" t="str">
        <f>IF('Plain Roll Section'!AW38&gt;0,'Plain Roll Section'!AW38,"")</f>
        <v/>
      </c>
      <c r="U98" s="1277" t="str">
        <f>IF('Plain Roll Section'!AX38&gt;0,'Plain Roll Section'!AX38,"")</f>
        <v/>
      </c>
      <c r="V98" s="1277" t="str">
        <f>IF('Plain Roll Section'!AY38&gt;0,'Plain Roll Section'!AY38,"")</f>
        <v/>
      </c>
      <c r="W98" s="1277" t="str">
        <f>IF('Plain Roll Section'!AZ38&gt;0,'Plain Roll Section'!AZ38,"")</f>
        <v/>
      </c>
      <c r="X98" s="1277" t="str">
        <f>IF('Plain Roll Section'!BA38&gt;0,'Plain Roll Section'!BA38,"")</f>
        <v/>
      </c>
      <c r="Y98" s="1277" t="str">
        <f>IF('Plain Roll Section'!BB38&gt;0,'Plain Roll Section'!BB38,"")</f>
        <v/>
      </c>
      <c r="Z98" s="1277" t="str">
        <f>IF('Plain Roll Section'!BC38&gt;0,'Plain Roll Section'!BC38,"")</f>
        <v/>
      </c>
      <c r="AA98" s="1277" t="str">
        <f>IF('Plain Roll Section'!BD38&gt;0,'Plain Roll Section'!BD38,"")</f>
        <v/>
      </c>
      <c r="AB98" s="1277" t="str">
        <f>IF('Plain Roll Section'!BE38&gt;0,'Plain Roll Section'!BE38,"")</f>
        <v/>
      </c>
      <c r="AC98" s="1277" t="str">
        <f>IF('Plain Roll Section'!BF38&gt;0,'Plain Roll Section'!BF38,"")</f>
        <v/>
      </c>
      <c r="AD98" s="1277" t="str">
        <f>IF('Plain Roll Section'!BG38&gt;0,'Plain Roll Section'!BG38,"")</f>
        <v/>
      </c>
      <c r="AE98" s="1277" t="str">
        <f>IF('Plain Roll Section'!BH38&gt;0,'Plain Roll Section'!BH38,"")</f>
        <v/>
      </c>
      <c r="AF98" s="1278" t="str">
        <f>IF('Plain Roll Section'!BI38&gt;0,'Plain Roll Section'!BI38,"")</f>
        <v/>
      </c>
      <c r="AG98" s="152"/>
    </row>
    <row r="99" spans="1:33" ht="15" customHeight="1" x14ac:dyDescent="0.25">
      <c r="A99" s="152"/>
      <c r="B99" s="1096" t="str">
        <f t="shared" si="7"/>
        <v>Chicken Pizza Mini</v>
      </c>
      <c r="C99" s="956">
        <f>'Plain Roll Section'!C39</f>
        <v>0</v>
      </c>
      <c r="D99" s="935" t="str">
        <f>IF('Plain Roll Section'!AG39&gt;0,'Plain Roll Section'!AG39,"")</f>
        <v/>
      </c>
      <c r="E99" s="945" t="str">
        <f>IF('Plain Roll Section'!AH39&gt;0,'Plain Roll Section'!AH39,"")</f>
        <v/>
      </c>
      <c r="F99" s="945" t="str">
        <f>IF('Plain Roll Section'!AI39&gt;0,'Plain Roll Section'!AI39,"")</f>
        <v/>
      </c>
      <c r="G99" s="945" t="str">
        <f>IF('Plain Roll Section'!AJ39&gt;0,'Plain Roll Section'!AJ39,"")</f>
        <v/>
      </c>
      <c r="H99" s="401" t="str">
        <f>IF('Plain Roll Section'!AK39&gt;0,'Plain Roll Section'!AK39,"")</f>
        <v/>
      </c>
      <c r="I99" s="401" t="str">
        <f>IF('Plain Roll Section'!AL39&gt;0,'Plain Roll Section'!AL39,"")</f>
        <v/>
      </c>
      <c r="J99" s="401" t="str">
        <f>IF('Plain Roll Section'!AM39&gt;0,'Plain Roll Section'!AM39,"")</f>
        <v/>
      </c>
      <c r="K99" s="401" t="str">
        <f>IF('Plain Roll Section'!AN39&gt;0,'Plain Roll Section'!AN39,"")</f>
        <v/>
      </c>
      <c r="L99" s="401" t="str">
        <f>IF('Plain Roll Section'!AO39&gt;0,'Plain Roll Section'!AO39,"")</f>
        <v/>
      </c>
      <c r="M99" s="401" t="str">
        <f>IF('Plain Roll Section'!AP39&gt;0,'Plain Roll Section'!AP39,"")</f>
        <v/>
      </c>
      <c r="N99" s="401" t="str">
        <f>IF('Plain Roll Section'!AQ39&gt;0,'Plain Roll Section'!AQ39,"")</f>
        <v/>
      </c>
      <c r="O99" s="401" t="str">
        <f>IF('Plain Roll Section'!AR39&gt;0,'Plain Roll Section'!AR39,"")</f>
        <v/>
      </c>
      <c r="P99" s="401" t="str">
        <f>IF('Plain Roll Section'!AS39&gt;0,'Plain Roll Section'!AS39,"")</f>
        <v/>
      </c>
      <c r="Q99" s="401" t="str">
        <f>IF('Plain Roll Section'!AT39&gt;0,'Plain Roll Section'!AT39,"")</f>
        <v/>
      </c>
      <c r="R99" s="401" t="str">
        <f>IF('Plain Roll Section'!AU39&gt;0,'Plain Roll Section'!AU39,"")</f>
        <v/>
      </c>
      <c r="S99" s="401" t="str">
        <f>IF('Plain Roll Section'!AV39&gt;0,'Plain Roll Section'!AV39,"")</f>
        <v/>
      </c>
      <c r="T99" s="401" t="str">
        <f>IF('Plain Roll Section'!AW39&gt;0,'Plain Roll Section'!AW39,"")</f>
        <v/>
      </c>
      <c r="U99" s="401" t="str">
        <f>IF('Plain Roll Section'!AX39&gt;0,'Plain Roll Section'!AX39,"")</f>
        <v/>
      </c>
      <c r="V99" s="401" t="str">
        <f>IF('Plain Roll Section'!AY39&gt;0,'Plain Roll Section'!AY39,"")</f>
        <v/>
      </c>
      <c r="W99" s="401" t="str">
        <f>IF('Plain Roll Section'!AZ39&gt;0,'Plain Roll Section'!AZ39,"")</f>
        <v/>
      </c>
      <c r="X99" s="401" t="str">
        <f>IF('Plain Roll Section'!BA39&gt;0,'Plain Roll Section'!BA39,"")</f>
        <v/>
      </c>
      <c r="Y99" s="401" t="str">
        <f>IF('Plain Roll Section'!BB39&gt;0,'Plain Roll Section'!BB39,"")</f>
        <v/>
      </c>
      <c r="Z99" s="401" t="str">
        <f>IF('Plain Roll Section'!BC39&gt;0,'Plain Roll Section'!BC39,"")</f>
        <v/>
      </c>
      <c r="AA99" s="401" t="str">
        <f>IF('Plain Roll Section'!BD39&gt;0,'Plain Roll Section'!BD39,"")</f>
        <v/>
      </c>
      <c r="AB99" s="401" t="str">
        <f>IF('Plain Roll Section'!BE39&gt;0,'Plain Roll Section'!BE39,"")</f>
        <v/>
      </c>
      <c r="AC99" s="401" t="str">
        <f>IF('Plain Roll Section'!BF39&gt;0,'Plain Roll Section'!BF39,"")</f>
        <v/>
      </c>
      <c r="AD99" s="401" t="str">
        <f>IF('Plain Roll Section'!BG39&gt;0,'Plain Roll Section'!BG39,"")</f>
        <v/>
      </c>
      <c r="AE99" s="401" t="str">
        <f>IF('Plain Roll Section'!BH39&gt;0,'Plain Roll Section'!BH39,"")</f>
        <v/>
      </c>
      <c r="AF99" s="1279" t="str">
        <f>IF('Plain Roll Section'!BI39&gt;0,'Plain Roll Section'!BI39,"")</f>
        <v/>
      </c>
      <c r="AG99" s="152"/>
    </row>
    <row r="100" spans="1:33" ht="15" customHeight="1" x14ac:dyDescent="0.25">
      <c r="A100" s="152"/>
      <c r="B100" s="1096" t="str">
        <f t="shared" si="7"/>
        <v>Sausage Pizza Mini</v>
      </c>
      <c r="C100" s="956">
        <f>'Plain Roll Section'!C40</f>
        <v>0</v>
      </c>
      <c r="D100" s="935" t="str">
        <f>IF('Plain Roll Section'!AG40&gt;0,'Plain Roll Section'!AG40,"")</f>
        <v/>
      </c>
      <c r="E100" s="945" t="str">
        <f>IF('Plain Roll Section'!AH40&gt;0,'Plain Roll Section'!AH40,"")</f>
        <v/>
      </c>
      <c r="F100" s="945" t="str">
        <f>IF('Plain Roll Section'!AI40&gt;0,'Plain Roll Section'!AI40,"")</f>
        <v/>
      </c>
      <c r="G100" s="945" t="str">
        <f>IF('Plain Roll Section'!AJ40&gt;0,'Plain Roll Section'!AJ40,"")</f>
        <v/>
      </c>
      <c r="H100" s="401" t="str">
        <f>IF('Plain Roll Section'!AK40&gt;0,'Plain Roll Section'!AK40,"")</f>
        <v/>
      </c>
      <c r="I100" s="401" t="str">
        <f>IF('Plain Roll Section'!AL40&gt;0,'Plain Roll Section'!AL40,"")</f>
        <v/>
      </c>
      <c r="J100" s="401" t="str">
        <f>IF('Plain Roll Section'!AM40&gt;0,'Plain Roll Section'!AM40,"")</f>
        <v/>
      </c>
      <c r="K100" s="401" t="str">
        <f>IF('Plain Roll Section'!AN40&gt;0,'Plain Roll Section'!AN40,"")</f>
        <v/>
      </c>
      <c r="L100" s="401" t="str">
        <f>IF('Plain Roll Section'!AO40&gt;0,'Plain Roll Section'!AO40,"")</f>
        <v/>
      </c>
      <c r="M100" s="401" t="str">
        <f>IF('Plain Roll Section'!AP40&gt;0,'Plain Roll Section'!AP40,"")</f>
        <v/>
      </c>
      <c r="N100" s="401" t="str">
        <f>IF('Plain Roll Section'!AQ40&gt;0,'Plain Roll Section'!AQ40,"")</f>
        <v/>
      </c>
      <c r="O100" s="401" t="str">
        <f>IF('Plain Roll Section'!AR40&gt;0,'Plain Roll Section'!AR40,"")</f>
        <v/>
      </c>
      <c r="P100" s="401" t="str">
        <f>IF('Plain Roll Section'!AS40&gt;0,'Plain Roll Section'!AS40,"")</f>
        <v/>
      </c>
      <c r="Q100" s="401" t="str">
        <f>IF('Plain Roll Section'!AT40&gt;0,'Plain Roll Section'!AT40,"")</f>
        <v/>
      </c>
      <c r="R100" s="401" t="str">
        <f>IF('Plain Roll Section'!AU40&gt;0,'Plain Roll Section'!AU40,"")</f>
        <v/>
      </c>
      <c r="S100" s="401" t="str">
        <f>IF('Plain Roll Section'!AV40&gt;0,'Plain Roll Section'!AV40,"")</f>
        <v/>
      </c>
      <c r="T100" s="401" t="str">
        <f>IF('Plain Roll Section'!AW40&gt;0,'Plain Roll Section'!AW40,"")</f>
        <v/>
      </c>
      <c r="U100" s="401" t="str">
        <f>IF('Plain Roll Section'!AX40&gt;0,'Plain Roll Section'!AX40,"")</f>
        <v/>
      </c>
      <c r="V100" s="401" t="str">
        <f>IF('Plain Roll Section'!AY40&gt;0,'Plain Roll Section'!AY40,"")</f>
        <v/>
      </c>
      <c r="W100" s="401" t="str">
        <f>IF('Plain Roll Section'!AZ40&gt;0,'Plain Roll Section'!AZ40,"")</f>
        <v/>
      </c>
      <c r="X100" s="401" t="str">
        <f>IF('Plain Roll Section'!BA40&gt;0,'Plain Roll Section'!BA40,"")</f>
        <v/>
      </c>
      <c r="Y100" s="401" t="str">
        <f>IF('Plain Roll Section'!BB40&gt;0,'Plain Roll Section'!BB40,"")</f>
        <v/>
      </c>
      <c r="Z100" s="401" t="str">
        <f>IF('Plain Roll Section'!BC40&gt;0,'Plain Roll Section'!BC40,"")</f>
        <v/>
      </c>
      <c r="AA100" s="401" t="str">
        <f>IF('Plain Roll Section'!BD40&gt;0,'Plain Roll Section'!BD40,"")</f>
        <v/>
      </c>
      <c r="AB100" s="401" t="str">
        <f>IF('Plain Roll Section'!BE40&gt;0,'Plain Roll Section'!BE40,"")</f>
        <v/>
      </c>
      <c r="AC100" s="401" t="str">
        <f>IF('Plain Roll Section'!BF40&gt;0,'Plain Roll Section'!BF40,"")</f>
        <v/>
      </c>
      <c r="AD100" s="401" t="str">
        <f>IF('Plain Roll Section'!BG40&gt;0,'Plain Roll Section'!BG40,"")</f>
        <v/>
      </c>
      <c r="AE100" s="401" t="str">
        <f>IF('Plain Roll Section'!BH40&gt;0,'Plain Roll Section'!BH40,"")</f>
        <v/>
      </c>
      <c r="AF100" s="1279" t="str">
        <f>IF('Plain Roll Section'!BI40&gt;0,'Plain Roll Section'!BI40,"")</f>
        <v/>
      </c>
      <c r="AG100" s="152"/>
    </row>
    <row r="101" spans="1:33" ht="15" customHeight="1" x14ac:dyDescent="0.25">
      <c r="A101" s="152"/>
      <c r="B101" s="1096" t="str">
        <f t="shared" si="7"/>
        <v>Egg Sandwich Mini</v>
      </c>
      <c r="C101" s="956">
        <f>'Plain Roll Section'!C41</f>
        <v>0</v>
      </c>
      <c r="D101" s="935" t="str">
        <f>IF('Plain Roll Section'!AG41&gt;0,'Plain Roll Section'!AG41,"")</f>
        <v/>
      </c>
      <c r="E101" s="945" t="str">
        <f>IF('Plain Roll Section'!AH41&gt;0,'Plain Roll Section'!AH41,"")</f>
        <v/>
      </c>
      <c r="F101" s="945" t="str">
        <f>IF('Plain Roll Section'!AI41&gt;0,'Plain Roll Section'!AI41,"")</f>
        <v/>
      </c>
      <c r="G101" s="945" t="str">
        <f>IF('Plain Roll Section'!AJ41&gt;0,'Plain Roll Section'!AJ41,"")</f>
        <v/>
      </c>
      <c r="H101" s="401" t="str">
        <f>IF('Plain Roll Section'!AK41&gt;0,'Plain Roll Section'!AK41,"")</f>
        <v/>
      </c>
      <c r="I101" s="401" t="str">
        <f>IF('Plain Roll Section'!AL41&gt;0,'Plain Roll Section'!AL41,"")</f>
        <v/>
      </c>
      <c r="J101" s="401" t="str">
        <f>IF('Plain Roll Section'!AM41&gt;0,'Plain Roll Section'!AM41,"")</f>
        <v/>
      </c>
      <c r="K101" s="401" t="str">
        <f>IF('Plain Roll Section'!AN41&gt;0,'Plain Roll Section'!AN41,"")</f>
        <v/>
      </c>
      <c r="L101" s="401" t="str">
        <f>IF('Plain Roll Section'!AO41&gt;0,'Plain Roll Section'!AO41,"")</f>
        <v/>
      </c>
      <c r="M101" s="401" t="str">
        <f>IF('Plain Roll Section'!AP41&gt;0,'Plain Roll Section'!AP41,"")</f>
        <v/>
      </c>
      <c r="N101" s="401" t="str">
        <f>IF('Plain Roll Section'!AQ41&gt;0,'Plain Roll Section'!AQ41,"")</f>
        <v/>
      </c>
      <c r="O101" s="401" t="str">
        <f>IF('Plain Roll Section'!AR41&gt;0,'Plain Roll Section'!AR41,"")</f>
        <v/>
      </c>
      <c r="P101" s="401" t="str">
        <f>IF('Plain Roll Section'!AS41&gt;0,'Plain Roll Section'!AS41,"")</f>
        <v/>
      </c>
      <c r="Q101" s="401" t="str">
        <f>IF('Plain Roll Section'!AT41&gt;0,'Plain Roll Section'!AT41,"")</f>
        <v/>
      </c>
      <c r="R101" s="401" t="str">
        <f>IF('Plain Roll Section'!AU41&gt;0,'Plain Roll Section'!AU41,"")</f>
        <v/>
      </c>
      <c r="S101" s="401" t="str">
        <f>IF('Plain Roll Section'!AV41&gt;0,'Plain Roll Section'!AV41,"")</f>
        <v/>
      </c>
      <c r="T101" s="401" t="str">
        <f>IF('Plain Roll Section'!AW41&gt;0,'Plain Roll Section'!AW41,"")</f>
        <v/>
      </c>
      <c r="U101" s="401" t="str">
        <f>IF('Plain Roll Section'!AX41&gt;0,'Plain Roll Section'!AX41,"")</f>
        <v/>
      </c>
      <c r="V101" s="401" t="str">
        <f>IF('Plain Roll Section'!AY41&gt;0,'Plain Roll Section'!AY41,"")</f>
        <v/>
      </c>
      <c r="W101" s="401" t="str">
        <f>IF('Plain Roll Section'!AZ41&gt;0,'Plain Roll Section'!AZ41,"")</f>
        <v/>
      </c>
      <c r="X101" s="401" t="str">
        <f>IF('Plain Roll Section'!BA41&gt;0,'Plain Roll Section'!BA41,"")</f>
        <v/>
      </c>
      <c r="Y101" s="401" t="str">
        <f>IF('Plain Roll Section'!BB41&gt;0,'Plain Roll Section'!BB41,"")</f>
        <v/>
      </c>
      <c r="Z101" s="401" t="str">
        <f>IF('Plain Roll Section'!BC41&gt;0,'Plain Roll Section'!BC41,"")</f>
        <v/>
      </c>
      <c r="AA101" s="401" t="str">
        <f>IF('Plain Roll Section'!BD41&gt;0,'Plain Roll Section'!BD41,"")</f>
        <v/>
      </c>
      <c r="AB101" s="401" t="str">
        <f>IF('Plain Roll Section'!BE41&gt;0,'Plain Roll Section'!BE41,"")</f>
        <v/>
      </c>
      <c r="AC101" s="401" t="str">
        <f>IF('Plain Roll Section'!BF41&gt;0,'Plain Roll Section'!BF41,"")</f>
        <v/>
      </c>
      <c r="AD101" s="401" t="str">
        <f>IF('Plain Roll Section'!BG41&gt;0,'Plain Roll Section'!BG41,"")</f>
        <v/>
      </c>
      <c r="AE101" s="401" t="str">
        <f>IF('Plain Roll Section'!BH41&gt;0,'Plain Roll Section'!BH41,"")</f>
        <v/>
      </c>
      <c r="AF101" s="1279" t="str">
        <f>IF('Plain Roll Section'!BI41&gt;0,'Plain Roll Section'!BI41,"")</f>
        <v/>
      </c>
      <c r="AG101" s="152"/>
    </row>
    <row r="102" spans="1:33" ht="15" customHeight="1" x14ac:dyDescent="0.25">
      <c r="A102" s="152"/>
      <c r="B102" s="1096" t="str">
        <f t="shared" si="7"/>
        <v>Fish Sandwich Mini</v>
      </c>
      <c r="C102" s="959">
        <f>'Plain Roll Section'!C42</f>
        <v>0</v>
      </c>
      <c r="D102" s="935" t="str">
        <f>IF('Plain Roll Section'!AG42&gt;0,'Plain Roll Section'!AG42,"")</f>
        <v/>
      </c>
      <c r="E102" s="945" t="str">
        <f>IF('Plain Roll Section'!AH42&gt;0,'Plain Roll Section'!AH42,"")</f>
        <v/>
      </c>
      <c r="F102" s="945" t="str">
        <f>IF('Plain Roll Section'!AI42&gt;0,'Plain Roll Section'!AI42,"")</f>
        <v/>
      </c>
      <c r="G102" s="945" t="str">
        <f>IF('Plain Roll Section'!AJ42&gt;0,'Plain Roll Section'!AJ42,"")</f>
        <v/>
      </c>
      <c r="H102" s="401" t="str">
        <f>IF('Plain Roll Section'!AK42&gt;0,'Plain Roll Section'!AK42,"")</f>
        <v/>
      </c>
      <c r="I102" s="401" t="str">
        <f>IF('Plain Roll Section'!AL42&gt;0,'Plain Roll Section'!AL42,"")</f>
        <v/>
      </c>
      <c r="J102" s="401" t="str">
        <f>IF('Plain Roll Section'!AM42&gt;0,'Plain Roll Section'!AM42,"")</f>
        <v/>
      </c>
      <c r="K102" s="401" t="str">
        <f>IF('Plain Roll Section'!AN42&gt;0,'Plain Roll Section'!AN42,"")</f>
        <v/>
      </c>
      <c r="L102" s="401" t="str">
        <f>IF('Plain Roll Section'!AO42&gt;0,'Plain Roll Section'!AO42,"")</f>
        <v/>
      </c>
      <c r="M102" s="401" t="str">
        <f>IF('Plain Roll Section'!AP42&gt;0,'Plain Roll Section'!AP42,"")</f>
        <v/>
      </c>
      <c r="N102" s="401" t="str">
        <f>IF('Plain Roll Section'!AQ42&gt;0,'Plain Roll Section'!AQ42,"")</f>
        <v/>
      </c>
      <c r="O102" s="401" t="str">
        <f>IF('Plain Roll Section'!AR42&gt;0,'Plain Roll Section'!AR42,"")</f>
        <v/>
      </c>
      <c r="P102" s="401" t="str">
        <f>IF('Plain Roll Section'!AS42&gt;0,'Plain Roll Section'!AS42,"")</f>
        <v/>
      </c>
      <c r="Q102" s="401" t="str">
        <f>IF('Plain Roll Section'!AT42&gt;0,'Plain Roll Section'!AT42,"")</f>
        <v/>
      </c>
      <c r="R102" s="401" t="str">
        <f>IF('Plain Roll Section'!AU42&gt;0,'Plain Roll Section'!AU42,"")</f>
        <v/>
      </c>
      <c r="S102" s="401" t="str">
        <f>IF('Plain Roll Section'!AV42&gt;0,'Plain Roll Section'!AV42,"")</f>
        <v/>
      </c>
      <c r="T102" s="401" t="str">
        <f>IF('Plain Roll Section'!AW42&gt;0,'Plain Roll Section'!AW42,"")</f>
        <v/>
      </c>
      <c r="U102" s="401" t="str">
        <f>IF('Plain Roll Section'!AX42&gt;0,'Plain Roll Section'!AX42,"")</f>
        <v/>
      </c>
      <c r="V102" s="401" t="str">
        <f>IF('Plain Roll Section'!AY42&gt;0,'Plain Roll Section'!AY42,"")</f>
        <v/>
      </c>
      <c r="W102" s="401" t="str">
        <f>IF('Plain Roll Section'!AZ42&gt;0,'Plain Roll Section'!AZ42,"")</f>
        <v/>
      </c>
      <c r="X102" s="401" t="str">
        <f>IF('Plain Roll Section'!BA42&gt;0,'Plain Roll Section'!BA42,"")</f>
        <v/>
      </c>
      <c r="Y102" s="401" t="str">
        <f>IF('Plain Roll Section'!BB42&gt;0,'Plain Roll Section'!BB42,"")</f>
        <v/>
      </c>
      <c r="Z102" s="401" t="str">
        <f>IF('Plain Roll Section'!BC42&gt;0,'Plain Roll Section'!BC42,"")</f>
        <v/>
      </c>
      <c r="AA102" s="401" t="str">
        <f>IF('Plain Roll Section'!BD42&gt;0,'Plain Roll Section'!BD42,"")</f>
        <v/>
      </c>
      <c r="AB102" s="401" t="str">
        <f>IF('Plain Roll Section'!BE42&gt;0,'Plain Roll Section'!BE42,"")</f>
        <v/>
      </c>
      <c r="AC102" s="401" t="str">
        <f>IF('Plain Roll Section'!BF42&gt;0,'Plain Roll Section'!BF42,"")</f>
        <v/>
      </c>
      <c r="AD102" s="401" t="str">
        <f>IF('Plain Roll Section'!BG42&gt;0,'Plain Roll Section'!BG42,"")</f>
        <v/>
      </c>
      <c r="AE102" s="401" t="str">
        <f>IF('Plain Roll Section'!BH42&gt;0,'Plain Roll Section'!BH42,"")</f>
        <v/>
      </c>
      <c r="AF102" s="1279" t="str">
        <f>IF('Plain Roll Section'!BI42&gt;0,'Plain Roll Section'!BI42,"")</f>
        <v/>
      </c>
      <c r="AG102" s="152"/>
    </row>
    <row r="103" spans="1:33" ht="15" customHeight="1" x14ac:dyDescent="0.25">
      <c r="A103" s="152"/>
      <c r="B103" s="1096" t="str">
        <f t="shared" si="7"/>
        <v>Vegetable Sandwich Mini</v>
      </c>
      <c r="C103" s="959">
        <f>'Plain Roll Section'!C43</f>
        <v>0</v>
      </c>
      <c r="D103" s="935" t="str">
        <f>IF('Plain Roll Section'!AG43&gt;0,'Plain Roll Section'!AG43,"")</f>
        <v/>
      </c>
      <c r="E103" s="945" t="str">
        <f>IF('Plain Roll Section'!AH43&gt;0,'Plain Roll Section'!AH43,"")</f>
        <v/>
      </c>
      <c r="F103" s="945" t="str">
        <f>IF('Plain Roll Section'!AI43&gt;0,'Plain Roll Section'!AI43,"")</f>
        <v/>
      </c>
      <c r="G103" s="945" t="str">
        <f>IF('Plain Roll Section'!AJ43&gt;0,'Plain Roll Section'!AJ43,"")</f>
        <v/>
      </c>
      <c r="H103" s="401" t="str">
        <f>IF('Plain Roll Section'!AK43&gt;0,'Plain Roll Section'!AK43,"")</f>
        <v/>
      </c>
      <c r="I103" s="401" t="str">
        <f>IF('Plain Roll Section'!AL43&gt;0,'Plain Roll Section'!AL43,"")</f>
        <v/>
      </c>
      <c r="J103" s="401" t="str">
        <f>IF('Plain Roll Section'!AM43&gt;0,'Plain Roll Section'!AM43,"")</f>
        <v/>
      </c>
      <c r="K103" s="401" t="str">
        <f>IF('Plain Roll Section'!AN43&gt;0,'Plain Roll Section'!AN43,"")</f>
        <v/>
      </c>
      <c r="L103" s="401" t="str">
        <f>IF('Plain Roll Section'!AO43&gt;0,'Plain Roll Section'!AO43,"")</f>
        <v/>
      </c>
      <c r="M103" s="401" t="str">
        <f>IF('Plain Roll Section'!AP43&gt;0,'Plain Roll Section'!AP43,"")</f>
        <v/>
      </c>
      <c r="N103" s="401" t="str">
        <f>IF('Plain Roll Section'!AQ43&gt;0,'Plain Roll Section'!AQ43,"")</f>
        <v/>
      </c>
      <c r="O103" s="401" t="str">
        <f>IF('Plain Roll Section'!AR43&gt;0,'Plain Roll Section'!AR43,"")</f>
        <v/>
      </c>
      <c r="P103" s="401" t="str">
        <f>IF('Plain Roll Section'!AS43&gt;0,'Plain Roll Section'!AS43,"")</f>
        <v/>
      </c>
      <c r="Q103" s="401" t="str">
        <f>IF('Plain Roll Section'!AT43&gt;0,'Plain Roll Section'!AT43,"")</f>
        <v/>
      </c>
      <c r="R103" s="401" t="str">
        <f>IF('Plain Roll Section'!AU43&gt;0,'Plain Roll Section'!AU43,"")</f>
        <v/>
      </c>
      <c r="S103" s="401" t="str">
        <f>IF('Plain Roll Section'!AV43&gt;0,'Plain Roll Section'!AV43,"")</f>
        <v/>
      </c>
      <c r="T103" s="401" t="str">
        <f>IF('Plain Roll Section'!AW43&gt;0,'Plain Roll Section'!AW43,"")</f>
        <v/>
      </c>
      <c r="U103" s="401" t="str">
        <f>IF('Plain Roll Section'!AX43&gt;0,'Plain Roll Section'!AX43,"")</f>
        <v/>
      </c>
      <c r="V103" s="401" t="str">
        <f>IF('Plain Roll Section'!AY43&gt;0,'Plain Roll Section'!AY43,"")</f>
        <v/>
      </c>
      <c r="W103" s="401" t="str">
        <f>IF('Plain Roll Section'!AZ43&gt;0,'Plain Roll Section'!AZ43,"")</f>
        <v/>
      </c>
      <c r="X103" s="401" t="str">
        <f>IF('Plain Roll Section'!BA43&gt;0,'Plain Roll Section'!BA43,"")</f>
        <v/>
      </c>
      <c r="Y103" s="401" t="str">
        <f>IF('Plain Roll Section'!BB43&gt;0,'Plain Roll Section'!BB43,"")</f>
        <v/>
      </c>
      <c r="Z103" s="401" t="str">
        <f>IF('Plain Roll Section'!BC43&gt;0,'Plain Roll Section'!BC43,"")</f>
        <v/>
      </c>
      <c r="AA103" s="401" t="str">
        <f>IF('Plain Roll Section'!BD43&gt;0,'Plain Roll Section'!BD43,"")</f>
        <v/>
      </c>
      <c r="AB103" s="401" t="str">
        <f>IF('Plain Roll Section'!BE43&gt;0,'Plain Roll Section'!BE43,"")</f>
        <v/>
      </c>
      <c r="AC103" s="401" t="str">
        <f>IF('Plain Roll Section'!BF43&gt;0,'Plain Roll Section'!BF43,"")</f>
        <v/>
      </c>
      <c r="AD103" s="401" t="str">
        <f>IF('Plain Roll Section'!BG43&gt;0,'Plain Roll Section'!BG43,"")</f>
        <v/>
      </c>
      <c r="AE103" s="401" t="str">
        <f>IF('Plain Roll Section'!BH43&gt;0,'Plain Roll Section'!BH43,"")</f>
        <v/>
      </c>
      <c r="AF103" s="1279" t="str">
        <f>IF('Plain Roll Section'!BI43&gt;0,'Plain Roll Section'!BI43,"")</f>
        <v/>
      </c>
      <c r="AG103" s="152"/>
    </row>
    <row r="104" spans="1:33" ht="15" customHeight="1" x14ac:dyDescent="0.25">
      <c r="A104" s="152"/>
      <c r="B104" s="1096" t="str">
        <f t="shared" si="7"/>
        <v>Cheese Sandwich Mini</v>
      </c>
      <c r="C104" s="959">
        <f>'Plain Roll Section'!C44</f>
        <v>0</v>
      </c>
      <c r="D104" s="935" t="str">
        <f>IF('Plain Roll Section'!AG44&gt;0,'Plain Roll Section'!AG44,"")</f>
        <v/>
      </c>
      <c r="E104" s="945" t="str">
        <f>IF('Plain Roll Section'!AH44&gt;0,'Plain Roll Section'!AH44,"")</f>
        <v/>
      </c>
      <c r="F104" s="945" t="str">
        <f>IF('Plain Roll Section'!AI44&gt;0,'Plain Roll Section'!AI44,"")</f>
        <v/>
      </c>
      <c r="G104" s="945" t="str">
        <f>IF('Plain Roll Section'!AJ44&gt;0,'Plain Roll Section'!AJ44,"")</f>
        <v/>
      </c>
      <c r="H104" s="401" t="str">
        <f>IF('Plain Roll Section'!AK44&gt;0,'Plain Roll Section'!AK44,"")</f>
        <v/>
      </c>
      <c r="I104" s="401" t="str">
        <f>IF('Plain Roll Section'!AL44&gt;0,'Plain Roll Section'!AL44,"")</f>
        <v/>
      </c>
      <c r="J104" s="401" t="str">
        <f>IF('Plain Roll Section'!AM44&gt;0,'Plain Roll Section'!AM44,"")</f>
        <v/>
      </c>
      <c r="K104" s="401" t="str">
        <f>IF('Plain Roll Section'!AN44&gt;0,'Plain Roll Section'!AN44,"")</f>
        <v/>
      </c>
      <c r="L104" s="401" t="str">
        <f>IF('Plain Roll Section'!AO44&gt;0,'Plain Roll Section'!AO44,"")</f>
        <v/>
      </c>
      <c r="M104" s="401" t="str">
        <f>IF('Plain Roll Section'!AP44&gt;0,'Plain Roll Section'!AP44,"")</f>
        <v/>
      </c>
      <c r="N104" s="401" t="str">
        <f>IF('Plain Roll Section'!AQ44&gt;0,'Plain Roll Section'!AQ44,"")</f>
        <v/>
      </c>
      <c r="O104" s="401" t="str">
        <f>IF('Plain Roll Section'!AR44&gt;0,'Plain Roll Section'!AR44,"")</f>
        <v/>
      </c>
      <c r="P104" s="401" t="str">
        <f>IF('Plain Roll Section'!AS44&gt;0,'Plain Roll Section'!AS44,"")</f>
        <v/>
      </c>
      <c r="Q104" s="401" t="str">
        <f>IF('Plain Roll Section'!AT44&gt;0,'Plain Roll Section'!AT44,"")</f>
        <v/>
      </c>
      <c r="R104" s="401" t="str">
        <f>IF('Plain Roll Section'!AU44&gt;0,'Plain Roll Section'!AU44,"")</f>
        <v/>
      </c>
      <c r="S104" s="401" t="str">
        <f>IF('Plain Roll Section'!AV44&gt;0,'Plain Roll Section'!AV44,"")</f>
        <v/>
      </c>
      <c r="T104" s="401" t="str">
        <f>IF('Plain Roll Section'!AW44&gt;0,'Plain Roll Section'!AW44,"")</f>
        <v/>
      </c>
      <c r="U104" s="401" t="str">
        <f>IF('Plain Roll Section'!AX44&gt;0,'Plain Roll Section'!AX44,"")</f>
        <v/>
      </c>
      <c r="V104" s="401" t="str">
        <f>IF('Plain Roll Section'!AY44&gt;0,'Plain Roll Section'!AY44,"")</f>
        <v/>
      </c>
      <c r="W104" s="401" t="str">
        <f>IF('Plain Roll Section'!AZ44&gt;0,'Plain Roll Section'!AZ44,"")</f>
        <v/>
      </c>
      <c r="X104" s="401" t="str">
        <f>IF('Plain Roll Section'!BA44&gt;0,'Plain Roll Section'!BA44,"")</f>
        <v/>
      </c>
      <c r="Y104" s="401" t="str">
        <f>IF('Plain Roll Section'!BB44&gt;0,'Plain Roll Section'!BB44,"")</f>
        <v/>
      </c>
      <c r="Z104" s="401" t="str">
        <f>IF('Plain Roll Section'!BC44&gt;0,'Plain Roll Section'!BC44,"")</f>
        <v/>
      </c>
      <c r="AA104" s="401" t="str">
        <f>IF('Plain Roll Section'!BD44&gt;0,'Plain Roll Section'!BD44,"")</f>
        <v/>
      </c>
      <c r="AB104" s="401" t="str">
        <f>IF('Plain Roll Section'!BE44&gt;0,'Plain Roll Section'!BE44,"")</f>
        <v/>
      </c>
      <c r="AC104" s="401" t="str">
        <f>IF('Plain Roll Section'!BF44&gt;0,'Plain Roll Section'!BF44,"")</f>
        <v/>
      </c>
      <c r="AD104" s="401" t="str">
        <f>IF('Plain Roll Section'!BG44&gt;0,'Plain Roll Section'!BG44,"")</f>
        <v/>
      </c>
      <c r="AE104" s="401" t="str">
        <f>IF('Plain Roll Section'!BH44&gt;0,'Plain Roll Section'!BH44,"")</f>
        <v/>
      </c>
      <c r="AF104" s="1279" t="str">
        <f>IF('Plain Roll Section'!BI44&gt;0,'Plain Roll Section'!BI44,"")</f>
        <v/>
      </c>
      <c r="AG104" s="152"/>
    </row>
    <row r="105" spans="1:33" ht="15" customHeight="1" x14ac:dyDescent="0.25">
      <c r="A105" s="152"/>
      <c r="B105" s="1096" t="str">
        <f t="shared" si="7"/>
        <v>Ham &amp; Cheese Sandwich Mini</v>
      </c>
      <c r="C105" s="959">
        <f>'Plain Roll Section'!C45</f>
        <v>0</v>
      </c>
      <c r="D105" s="935" t="str">
        <f>IF('Plain Roll Section'!AG45&gt;0,'Plain Roll Section'!AG45,"")</f>
        <v/>
      </c>
      <c r="E105" s="945" t="str">
        <f>IF('Plain Roll Section'!AH45&gt;0,'Plain Roll Section'!AH45,"")</f>
        <v/>
      </c>
      <c r="F105" s="945" t="str">
        <f>IF('Plain Roll Section'!AI45&gt;0,'Plain Roll Section'!AI45,"")</f>
        <v/>
      </c>
      <c r="G105" s="945" t="str">
        <f>IF('Plain Roll Section'!AJ45&gt;0,'Plain Roll Section'!AJ45,"")</f>
        <v/>
      </c>
      <c r="H105" s="401" t="str">
        <f>IF('Plain Roll Section'!AK45&gt;0,'Plain Roll Section'!AK45,"")</f>
        <v/>
      </c>
      <c r="I105" s="401" t="str">
        <f>IF('Plain Roll Section'!AL45&gt;0,'Plain Roll Section'!AL45,"")</f>
        <v/>
      </c>
      <c r="J105" s="401" t="str">
        <f>IF('Plain Roll Section'!AM45&gt;0,'Plain Roll Section'!AM45,"")</f>
        <v/>
      </c>
      <c r="K105" s="401" t="str">
        <f>IF('Plain Roll Section'!AN45&gt;0,'Plain Roll Section'!AN45,"")</f>
        <v/>
      </c>
      <c r="L105" s="401" t="str">
        <f>IF('Plain Roll Section'!AO45&gt;0,'Plain Roll Section'!AO45,"")</f>
        <v/>
      </c>
      <c r="M105" s="401" t="str">
        <f>IF('Plain Roll Section'!AP45&gt;0,'Plain Roll Section'!AP45,"")</f>
        <v/>
      </c>
      <c r="N105" s="401" t="str">
        <f>IF('Plain Roll Section'!AQ45&gt;0,'Plain Roll Section'!AQ45,"")</f>
        <v/>
      </c>
      <c r="O105" s="401" t="str">
        <f>IF('Plain Roll Section'!AR45&gt;0,'Plain Roll Section'!AR45,"")</f>
        <v/>
      </c>
      <c r="P105" s="401" t="str">
        <f>IF('Plain Roll Section'!AS45&gt;0,'Plain Roll Section'!AS45,"")</f>
        <v/>
      </c>
      <c r="Q105" s="401" t="str">
        <f>IF('Plain Roll Section'!AT45&gt;0,'Plain Roll Section'!AT45,"")</f>
        <v/>
      </c>
      <c r="R105" s="401" t="str">
        <f>IF('Plain Roll Section'!AU45&gt;0,'Plain Roll Section'!AU45,"")</f>
        <v/>
      </c>
      <c r="S105" s="401" t="str">
        <f>IF('Plain Roll Section'!AV45&gt;0,'Plain Roll Section'!AV45,"")</f>
        <v/>
      </c>
      <c r="T105" s="401" t="str">
        <f>IF('Plain Roll Section'!AW45&gt;0,'Plain Roll Section'!AW45,"")</f>
        <v/>
      </c>
      <c r="U105" s="401" t="str">
        <f>IF('Plain Roll Section'!AX45&gt;0,'Plain Roll Section'!AX45,"")</f>
        <v/>
      </c>
      <c r="V105" s="401" t="str">
        <f>IF('Plain Roll Section'!AY45&gt;0,'Plain Roll Section'!AY45,"")</f>
        <v/>
      </c>
      <c r="W105" s="401" t="str">
        <f>IF('Plain Roll Section'!AZ45&gt;0,'Plain Roll Section'!AZ45,"")</f>
        <v/>
      </c>
      <c r="X105" s="401" t="str">
        <f>IF('Plain Roll Section'!BA45&gt;0,'Plain Roll Section'!BA45,"")</f>
        <v/>
      </c>
      <c r="Y105" s="401" t="str">
        <f>IF('Plain Roll Section'!BB45&gt;0,'Plain Roll Section'!BB45,"")</f>
        <v/>
      </c>
      <c r="Z105" s="401" t="str">
        <f>IF('Plain Roll Section'!BC45&gt;0,'Plain Roll Section'!BC45,"")</f>
        <v/>
      </c>
      <c r="AA105" s="401" t="str">
        <f>IF('Plain Roll Section'!BD45&gt;0,'Plain Roll Section'!BD45,"")</f>
        <v/>
      </c>
      <c r="AB105" s="401" t="str">
        <f>IF('Plain Roll Section'!BE45&gt;0,'Plain Roll Section'!BE45,"")</f>
        <v/>
      </c>
      <c r="AC105" s="401" t="str">
        <f>IF('Plain Roll Section'!BF45&gt;0,'Plain Roll Section'!BF45,"")</f>
        <v/>
      </c>
      <c r="AD105" s="401" t="str">
        <f>IF('Plain Roll Section'!BG45&gt;0,'Plain Roll Section'!BG45,"")</f>
        <v/>
      </c>
      <c r="AE105" s="401" t="str">
        <f>IF('Plain Roll Section'!BH45&gt;0,'Plain Roll Section'!BH45,"")</f>
        <v/>
      </c>
      <c r="AF105" s="1279" t="str">
        <f>IF('Plain Roll Section'!BI45&gt;0,'Plain Roll Section'!BI45,"")</f>
        <v/>
      </c>
      <c r="AG105" s="152"/>
    </row>
    <row r="106" spans="1:33" ht="15" customHeight="1" x14ac:dyDescent="0.25">
      <c r="A106" s="152"/>
      <c r="B106" s="1097" t="str">
        <f t="shared" si="7"/>
        <v>Tomato &amp; Cheese Sandwich Mini</v>
      </c>
      <c r="C106" s="959">
        <f>'Plain Roll Section'!C46</f>
        <v>0</v>
      </c>
      <c r="D106" s="935" t="str">
        <f>IF('Plain Roll Section'!AG46&gt;0,'Plain Roll Section'!AG46,"")</f>
        <v/>
      </c>
      <c r="E106" s="945" t="str">
        <f>IF('Plain Roll Section'!AH46&gt;0,'Plain Roll Section'!AH46,"")</f>
        <v/>
      </c>
      <c r="F106" s="945" t="str">
        <f>IF('Plain Roll Section'!AI46&gt;0,'Plain Roll Section'!AI46,"")</f>
        <v/>
      </c>
      <c r="G106" s="945" t="str">
        <f>IF('Plain Roll Section'!AJ46&gt;0,'Plain Roll Section'!AJ46,"")</f>
        <v/>
      </c>
      <c r="H106" s="401" t="str">
        <f>IF('Plain Roll Section'!AK46&gt;0,'Plain Roll Section'!AK46,"")</f>
        <v/>
      </c>
      <c r="I106" s="401" t="str">
        <f>IF('Plain Roll Section'!AL46&gt;0,'Plain Roll Section'!AL46,"")</f>
        <v/>
      </c>
      <c r="J106" s="401" t="str">
        <f>IF('Plain Roll Section'!AM46&gt;0,'Plain Roll Section'!AM46,"")</f>
        <v/>
      </c>
      <c r="K106" s="401" t="str">
        <f>IF('Plain Roll Section'!AN46&gt;0,'Plain Roll Section'!AN46,"")</f>
        <v/>
      </c>
      <c r="L106" s="401" t="str">
        <f>IF('Plain Roll Section'!AO46&gt;0,'Plain Roll Section'!AO46,"")</f>
        <v/>
      </c>
      <c r="M106" s="401" t="str">
        <f>IF('Plain Roll Section'!AP46&gt;0,'Plain Roll Section'!AP46,"")</f>
        <v/>
      </c>
      <c r="N106" s="401" t="str">
        <f>IF('Plain Roll Section'!AQ46&gt;0,'Plain Roll Section'!AQ46,"")</f>
        <v/>
      </c>
      <c r="O106" s="401" t="str">
        <f>IF('Plain Roll Section'!AR46&gt;0,'Plain Roll Section'!AR46,"")</f>
        <v/>
      </c>
      <c r="P106" s="401" t="str">
        <f>IF('Plain Roll Section'!AS46&gt;0,'Plain Roll Section'!AS46,"")</f>
        <v/>
      </c>
      <c r="Q106" s="401" t="str">
        <f>IF('Plain Roll Section'!AT46&gt;0,'Plain Roll Section'!AT46,"")</f>
        <v/>
      </c>
      <c r="R106" s="401" t="str">
        <f>IF('Plain Roll Section'!AU46&gt;0,'Plain Roll Section'!AU46,"")</f>
        <v/>
      </c>
      <c r="S106" s="401" t="str">
        <f>IF('Plain Roll Section'!AV46&gt;0,'Plain Roll Section'!AV46,"")</f>
        <v/>
      </c>
      <c r="T106" s="401" t="str">
        <f>IF('Plain Roll Section'!AW46&gt;0,'Plain Roll Section'!AW46,"")</f>
        <v/>
      </c>
      <c r="U106" s="401" t="str">
        <f>IF('Plain Roll Section'!AX46&gt;0,'Plain Roll Section'!AX46,"")</f>
        <v/>
      </c>
      <c r="V106" s="401" t="str">
        <f>IF('Plain Roll Section'!AY46&gt;0,'Plain Roll Section'!AY46,"")</f>
        <v/>
      </c>
      <c r="W106" s="401" t="str">
        <f>IF('Plain Roll Section'!AZ46&gt;0,'Plain Roll Section'!AZ46,"")</f>
        <v/>
      </c>
      <c r="X106" s="401" t="str">
        <f>IF('Plain Roll Section'!BA46&gt;0,'Plain Roll Section'!BA46,"")</f>
        <v/>
      </c>
      <c r="Y106" s="401" t="str">
        <f>IF('Plain Roll Section'!BB46&gt;0,'Plain Roll Section'!BB46,"")</f>
        <v/>
      </c>
      <c r="Z106" s="401" t="str">
        <f>IF('Plain Roll Section'!BC46&gt;0,'Plain Roll Section'!BC46,"")</f>
        <v/>
      </c>
      <c r="AA106" s="401" t="str">
        <f>IF('Plain Roll Section'!BD46&gt;0,'Plain Roll Section'!BD46,"")</f>
        <v/>
      </c>
      <c r="AB106" s="401" t="str">
        <f>IF('Plain Roll Section'!BE46&gt;0,'Plain Roll Section'!BE46,"")</f>
        <v/>
      </c>
      <c r="AC106" s="401" t="str">
        <f>IF('Plain Roll Section'!BF46&gt;0,'Plain Roll Section'!BF46,"")</f>
        <v/>
      </c>
      <c r="AD106" s="401" t="str">
        <f>IF('Plain Roll Section'!BG46&gt;0,'Plain Roll Section'!BG46,"")</f>
        <v/>
      </c>
      <c r="AE106" s="401" t="str">
        <f>IF('Plain Roll Section'!BH46&gt;0,'Plain Roll Section'!BH46,"")</f>
        <v/>
      </c>
      <c r="AF106" s="1279" t="str">
        <f>IF('Plain Roll Section'!BI46&gt;0,'Plain Roll Section'!BI46,"")</f>
        <v/>
      </c>
      <c r="AG106" s="152"/>
    </row>
    <row r="107" spans="1:33" ht="15" customHeight="1" x14ac:dyDescent="0.25">
      <c r="A107" s="152"/>
      <c r="B107" s="1097" t="str">
        <f t="shared" si="7"/>
        <v>Chicken Sandwich Mini</v>
      </c>
      <c r="C107" s="959">
        <f>'Plain Roll Section'!C47</f>
        <v>0</v>
      </c>
      <c r="D107" s="935" t="str">
        <f>IF('Plain Roll Section'!AG47&gt;0,'Plain Roll Section'!AG47,"")</f>
        <v/>
      </c>
      <c r="E107" s="945" t="str">
        <f>IF('Plain Roll Section'!AH47&gt;0,'Plain Roll Section'!AH47,"")</f>
        <v/>
      </c>
      <c r="F107" s="945" t="str">
        <f>IF('Plain Roll Section'!AI47&gt;0,'Plain Roll Section'!AI47,"")</f>
        <v/>
      </c>
      <c r="G107" s="945" t="str">
        <f>IF('Plain Roll Section'!AJ47&gt;0,'Plain Roll Section'!AJ47,"")</f>
        <v/>
      </c>
      <c r="H107" s="401" t="str">
        <f>IF('Plain Roll Section'!AK47&gt;0,'Plain Roll Section'!AK47,"")</f>
        <v/>
      </c>
      <c r="I107" s="401" t="str">
        <f>IF('Plain Roll Section'!AL47&gt;0,'Plain Roll Section'!AL47,"")</f>
        <v/>
      </c>
      <c r="J107" s="401" t="str">
        <f>IF('Plain Roll Section'!AM47&gt;0,'Plain Roll Section'!AM47,"")</f>
        <v/>
      </c>
      <c r="K107" s="401" t="str">
        <f>IF('Plain Roll Section'!AN47&gt;0,'Plain Roll Section'!AN47,"")</f>
        <v/>
      </c>
      <c r="L107" s="401" t="str">
        <f>IF('Plain Roll Section'!AO47&gt;0,'Plain Roll Section'!AO47,"")</f>
        <v/>
      </c>
      <c r="M107" s="401" t="str">
        <f>IF('Plain Roll Section'!AP47&gt;0,'Plain Roll Section'!AP47,"")</f>
        <v/>
      </c>
      <c r="N107" s="401" t="str">
        <f>IF('Plain Roll Section'!AQ47&gt;0,'Plain Roll Section'!AQ47,"")</f>
        <v/>
      </c>
      <c r="O107" s="401" t="str">
        <f>IF('Plain Roll Section'!AR47&gt;0,'Plain Roll Section'!AR47,"")</f>
        <v/>
      </c>
      <c r="P107" s="401" t="str">
        <f>IF('Plain Roll Section'!AS47&gt;0,'Plain Roll Section'!AS47,"")</f>
        <v/>
      </c>
      <c r="Q107" s="401" t="str">
        <f>IF('Plain Roll Section'!AT47&gt;0,'Plain Roll Section'!AT47,"")</f>
        <v/>
      </c>
      <c r="R107" s="401" t="str">
        <f>IF('Plain Roll Section'!AU47&gt;0,'Plain Roll Section'!AU47,"")</f>
        <v/>
      </c>
      <c r="S107" s="401" t="str">
        <f>IF('Plain Roll Section'!AV47&gt;0,'Plain Roll Section'!AV47,"")</f>
        <v/>
      </c>
      <c r="T107" s="401" t="str">
        <f>IF('Plain Roll Section'!AW47&gt;0,'Plain Roll Section'!AW47,"")</f>
        <v/>
      </c>
      <c r="U107" s="401" t="str">
        <f>IF('Plain Roll Section'!AX47&gt;0,'Plain Roll Section'!AX47,"")</f>
        <v/>
      </c>
      <c r="V107" s="401" t="str">
        <f>IF('Plain Roll Section'!AY47&gt;0,'Plain Roll Section'!AY47,"")</f>
        <v/>
      </c>
      <c r="W107" s="401" t="str">
        <f>IF('Plain Roll Section'!AZ47&gt;0,'Plain Roll Section'!AZ47,"")</f>
        <v/>
      </c>
      <c r="X107" s="401" t="str">
        <f>IF('Plain Roll Section'!BA47&gt;0,'Plain Roll Section'!BA47,"")</f>
        <v/>
      </c>
      <c r="Y107" s="401" t="str">
        <f>IF('Plain Roll Section'!BB47&gt;0,'Plain Roll Section'!BB47,"")</f>
        <v/>
      </c>
      <c r="Z107" s="401" t="str">
        <f>IF('Plain Roll Section'!BC47&gt;0,'Plain Roll Section'!BC47,"")</f>
        <v/>
      </c>
      <c r="AA107" s="401" t="str">
        <f>IF('Plain Roll Section'!BD47&gt;0,'Plain Roll Section'!BD47,"")</f>
        <v/>
      </c>
      <c r="AB107" s="401" t="str">
        <f>IF('Plain Roll Section'!BE47&gt;0,'Plain Roll Section'!BE47,"")</f>
        <v/>
      </c>
      <c r="AC107" s="401" t="str">
        <f>IF('Plain Roll Section'!BF47&gt;0,'Plain Roll Section'!BF47,"")</f>
        <v/>
      </c>
      <c r="AD107" s="401" t="str">
        <f>IF('Plain Roll Section'!BG47&gt;0,'Plain Roll Section'!BG47,"")</f>
        <v/>
      </c>
      <c r="AE107" s="401" t="str">
        <f>IF('Plain Roll Section'!BH47&gt;0,'Plain Roll Section'!BH47,"")</f>
        <v/>
      </c>
      <c r="AF107" s="1279" t="str">
        <f>IF('Plain Roll Section'!BI47&gt;0,'Plain Roll Section'!BI47,"")</f>
        <v/>
      </c>
      <c r="AG107" s="152"/>
    </row>
    <row r="108" spans="1:33" ht="15" customHeight="1" x14ac:dyDescent="0.25">
      <c r="A108" s="152"/>
      <c r="B108" s="1098" t="str">
        <f>'Plain Roll Section'!B48</f>
        <v>Chicken Burger Mini</v>
      </c>
      <c r="C108" s="959">
        <f>'Plain Roll Section'!C48</f>
        <v>80</v>
      </c>
      <c r="D108" s="935" t="str">
        <f>IF('Plain Roll Section'!AG48&gt;0,'Plain Roll Section'!AG48,"")</f>
        <v/>
      </c>
      <c r="E108" s="945" t="str">
        <f>IF('Plain Roll Section'!AH48&gt;0,'Plain Roll Section'!AH48,"")</f>
        <v/>
      </c>
      <c r="F108" s="945" t="str">
        <f>IF('Plain Roll Section'!AI48&gt;0,'Plain Roll Section'!AI48,"")</f>
        <v/>
      </c>
      <c r="G108" s="945" t="str">
        <f>IF('Plain Roll Section'!AJ48&gt;0,'Plain Roll Section'!AJ48,"")</f>
        <v/>
      </c>
      <c r="H108" s="401" t="str">
        <f>IF('Plain Roll Section'!AK48&gt;0,'Plain Roll Section'!AK48,"")</f>
        <v/>
      </c>
      <c r="I108" s="401" t="str">
        <f>IF('Plain Roll Section'!AL48&gt;0,'Plain Roll Section'!AL48,"")</f>
        <v/>
      </c>
      <c r="J108" s="401" t="str">
        <f>IF('Plain Roll Section'!AM48&gt;0,'Plain Roll Section'!AM48,"")</f>
        <v/>
      </c>
      <c r="K108" s="401" t="str">
        <f>IF('Plain Roll Section'!AN48&gt;0,'Plain Roll Section'!AN48,"")</f>
        <v/>
      </c>
      <c r="L108" s="401" t="str">
        <f>IF('Plain Roll Section'!AO48&gt;0,'Plain Roll Section'!AO48,"")</f>
        <v/>
      </c>
      <c r="M108" s="401" t="str">
        <f>IF('Plain Roll Section'!AP48&gt;0,'Plain Roll Section'!AP48,"")</f>
        <v/>
      </c>
      <c r="N108" s="401" t="str">
        <f>IF('Plain Roll Section'!AQ48&gt;0,'Plain Roll Section'!AQ48,"")</f>
        <v/>
      </c>
      <c r="O108" s="401" t="str">
        <f>IF('Plain Roll Section'!AR48&gt;0,'Plain Roll Section'!AR48,"")</f>
        <v/>
      </c>
      <c r="P108" s="401" t="str">
        <f>IF('Plain Roll Section'!AS48&gt;0,'Plain Roll Section'!AS48,"")</f>
        <v/>
      </c>
      <c r="Q108" s="401" t="str">
        <f>IF('Plain Roll Section'!AT48&gt;0,'Plain Roll Section'!AT48,"")</f>
        <v/>
      </c>
      <c r="R108" s="401" t="str">
        <f>IF('Plain Roll Section'!AU48&gt;0,'Plain Roll Section'!AU48,"")</f>
        <v/>
      </c>
      <c r="S108" s="401" t="str">
        <f>IF('Plain Roll Section'!AV48&gt;0,'Plain Roll Section'!AV48,"")</f>
        <v/>
      </c>
      <c r="T108" s="401" t="str">
        <f>IF('Plain Roll Section'!AW48&gt;0,'Plain Roll Section'!AW48,"")</f>
        <v/>
      </c>
      <c r="U108" s="401" t="str">
        <f>IF('Plain Roll Section'!AX48&gt;0,'Plain Roll Section'!AX48,"")</f>
        <v/>
      </c>
      <c r="V108" s="401" t="str">
        <f>IF('Plain Roll Section'!AY48&gt;0,'Plain Roll Section'!AY48,"")</f>
        <v/>
      </c>
      <c r="W108" s="401" t="str">
        <f>IF('Plain Roll Section'!AZ48&gt;0,'Plain Roll Section'!AZ48,"")</f>
        <v/>
      </c>
      <c r="X108" s="401" t="str">
        <f>IF('Plain Roll Section'!BA48&gt;0,'Plain Roll Section'!BA48,"")</f>
        <v/>
      </c>
      <c r="Y108" s="401" t="str">
        <f>IF('Plain Roll Section'!BB48&gt;0,'Plain Roll Section'!BB48,"")</f>
        <v/>
      </c>
      <c r="Z108" s="401" t="str">
        <f>IF('Plain Roll Section'!BC48&gt;0,'Plain Roll Section'!BC48,"")</f>
        <v/>
      </c>
      <c r="AA108" s="401" t="str">
        <f>IF('Plain Roll Section'!BD48&gt;0,'Plain Roll Section'!BD48,"")</f>
        <v/>
      </c>
      <c r="AB108" s="401" t="str">
        <f>IF('Plain Roll Section'!BE48&gt;0,'Plain Roll Section'!BE48,"")</f>
        <v/>
      </c>
      <c r="AC108" s="401" t="str">
        <f>IF('Plain Roll Section'!BF48&gt;0,'Plain Roll Section'!BF48,"")</f>
        <v/>
      </c>
      <c r="AD108" s="401" t="str">
        <f>IF('Plain Roll Section'!BG48&gt;0,'Plain Roll Section'!BG48,"")</f>
        <v/>
      </c>
      <c r="AE108" s="401">
        <f>IF('Plain Roll Section'!BH48&gt;0,'Plain Roll Section'!BH48,"")</f>
        <v>240</v>
      </c>
      <c r="AF108" s="1279" t="str">
        <f>IF('Plain Roll Section'!BI48&gt;0,'Plain Roll Section'!BI48,"")</f>
        <v/>
      </c>
      <c r="AG108" s="152"/>
    </row>
    <row r="109" spans="1:33" ht="15" customHeight="1" x14ac:dyDescent="0.25">
      <c r="A109" s="152"/>
      <c r="B109" s="1098" t="str">
        <f>'Plain Roll Section'!B49</f>
        <v>Vegetable Burger Mini</v>
      </c>
      <c r="C109" s="959">
        <f>'Plain Roll Section'!C49</f>
        <v>0</v>
      </c>
      <c r="D109" s="935" t="str">
        <f>IF('Plain Roll Section'!AG49&gt;0,'Plain Roll Section'!AG49,"")</f>
        <v/>
      </c>
      <c r="E109" s="945" t="str">
        <f>IF('Plain Roll Section'!AH49&gt;0,'Plain Roll Section'!AH49,"")</f>
        <v/>
      </c>
      <c r="F109" s="945" t="str">
        <f>IF('Plain Roll Section'!AI49&gt;0,'Plain Roll Section'!AI49,"")</f>
        <v/>
      </c>
      <c r="G109" s="945" t="str">
        <f>IF('Plain Roll Section'!AJ49&gt;0,'Plain Roll Section'!AJ49,"")</f>
        <v/>
      </c>
      <c r="H109" s="401" t="str">
        <f>IF('Plain Roll Section'!AK49&gt;0,'Plain Roll Section'!AK49,"")</f>
        <v/>
      </c>
      <c r="I109" s="401" t="str">
        <f>IF('Plain Roll Section'!AL49&gt;0,'Plain Roll Section'!AL49,"")</f>
        <v/>
      </c>
      <c r="J109" s="401" t="str">
        <f>IF('Plain Roll Section'!AM49&gt;0,'Plain Roll Section'!AM49,"")</f>
        <v/>
      </c>
      <c r="K109" s="401" t="str">
        <f>IF('Plain Roll Section'!AN49&gt;0,'Plain Roll Section'!AN49,"")</f>
        <v/>
      </c>
      <c r="L109" s="401" t="str">
        <f>IF('Plain Roll Section'!AO49&gt;0,'Plain Roll Section'!AO49,"")</f>
        <v/>
      </c>
      <c r="M109" s="401" t="str">
        <f>IF('Plain Roll Section'!AP49&gt;0,'Plain Roll Section'!AP49,"")</f>
        <v/>
      </c>
      <c r="N109" s="401" t="str">
        <f>IF('Plain Roll Section'!AQ49&gt;0,'Plain Roll Section'!AQ49,"")</f>
        <v/>
      </c>
      <c r="O109" s="401" t="str">
        <f>IF('Plain Roll Section'!AR49&gt;0,'Plain Roll Section'!AR49,"")</f>
        <v/>
      </c>
      <c r="P109" s="401" t="str">
        <f>IF('Plain Roll Section'!AS49&gt;0,'Plain Roll Section'!AS49,"")</f>
        <v/>
      </c>
      <c r="Q109" s="401" t="str">
        <f>IF('Plain Roll Section'!AT49&gt;0,'Plain Roll Section'!AT49,"")</f>
        <v/>
      </c>
      <c r="R109" s="401" t="str">
        <f>IF('Plain Roll Section'!AU49&gt;0,'Plain Roll Section'!AU49,"")</f>
        <v/>
      </c>
      <c r="S109" s="401" t="str">
        <f>IF('Plain Roll Section'!AV49&gt;0,'Plain Roll Section'!AV49,"")</f>
        <v/>
      </c>
      <c r="T109" s="401" t="str">
        <f>IF('Plain Roll Section'!AW49&gt;0,'Plain Roll Section'!AW49,"")</f>
        <v/>
      </c>
      <c r="U109" s="401" t="str">
        <f>IF('Plain Roll Section'!AX49&gt;0,'Plain Roll Section'!AX49,"")</f>
        <v/>
      </c>
      <c r="V109" s="401" t="str">
        <f>IF('Plain Roll Section'!AY49&gt;0,'Plain Roll Section'!AY49,"")</f>
        <v/>
      </c>
      <c r="W109" s="401" t="str">
        <f>IF('Plain Roll Section'!AZ49&gt;0,'Plain Roll Section'!AZ49,"")</f>
        <v/>
      </c>
      <c r="X109" s="401" t="str">
        <f>IF('Plain Roll Section'!BA49&gt;0,'Plain Roll Section'!BA49,"")</f>
        <v/>
      </c>
      <c r="Y109" s="401" t="str">
        <f>IF('Plain Roll Section'!BB49&gt;0,'Plain Roll Section'!BB49,"")</f>
        <v/>
      </c>
      <c r="Z109" s="401" t="str">
        <f>IF('Plain Roll Section'!BC49&gt;0,'Plain Roll Section'!BC49,"")</f>
        <v/>
      </c>
      <c r="AA109" s="401" t="str">
        <f>IF('Plain Roll Section'!BD49&gt;0,'Plain Roll Section'!BD49,"")</f>
        <v/>
      </c>
      <c r="AB109" s="401" t="str">
        <f>IF('Plain Roll Section'!BE49&gt;0,'Plain Roll Section'!BE49,"")</f>
        <v/>
      </c>
      <c r="AC109" s="401" t="str">
        <f>IF('Plain Roll Section'!BF49&gt;0,'Plain Roll Section'!BF49,"")</f>
        <v/>
      </c>
      <c r="AD109" s="401" t="str">
        <f>IF('Plain Roll Section'!BG49&gt;0,'Plain Roll Section'!BG49,"")</f>
        <v/>
      </c>
      <c r="AE109" s="401" t="str">
        <f>IF('Plain Roll Section'!BH49&gt;0,'Plain Roll Section'!BH49,"")</f>
        <v/>
      </c>
      <c r="AF109" s="1279" t="str">
        <f>IF('Plain Roll Section'!BI49&gt;0,'Plain Roll Section'!BI49,"")</f>
        <v/>
      </c>
      <c r="AG109" s="152"/>
    </row>
    <row r="110" spans="1:33" ht="15" customHeight="1" x14ac:dyDescent="0.25">
      <c r="A110" s="152"/>
      <c r="B110" s="1098" t="str">
        <f>'Plain Roll Section'!B50</f>
        <v>Egg Boat Mini</v>
      </c>
      <c r="C110" s="959">
        <f>'Plain Roll Section'!C50</f>
        <v>0</v>
      </c>
      <c r="D110" s="935" t="str">
        <f>IF('Plain Roll Section'!AG50&gt;0,'Plain Roll Section'!AG50,"")</f>
        <v/>
      </c>
      <c r="E110" s="945" t="str">
        <f>IF('Plain Roll Section'!AH50&gt;0,'Plain Roll Section'!AH50,"")</f>
        <v/>
      </c>
      <c r="F110" s="945" t="str">
        <f>IF('Plain Roll Section'!AI50&gt;0,'Plain Roll Section'!AI50,"")</f>
        <v/>
      </c>
      <c r="G110" s="945" t="str">
        <f>IF('Plain Roll Section'!AJ50&gt;0,'Plain Roll Section'!AJ50,"")</f>
        <v/>
      </c>
      <c r="H110" s="401" t="str">
        <f>IF('Plain Roll Section'!AK50&gt;0,'Plain Roll Section'!AK50,"")</f>
        <v/>
      </c>
      <c r="I110" s="401" t="str">
        <f>IF('Plain Roll Section'!AL50&gt;0,'Plain Roll Section'!AL50,"")</f>
        <v/>
      </c>
      <c r="J110" s="401" t="str">
        <f>IF('Plain Roll Section'!AM50&gt;0,'Plain Roll Section'!AM50,"")</f>
        <v/>
      </c>
      <c r="K110" s="401" t="str">
        <f>IF('Plain Roll Section'!AN50&gt;0,'Plain Roll Section'!AN50,"")</f>
        <v/>
      </c>
      <c r="L110" s="401" t="str">
        <f>IF('Plain Roll Section'!AO50&gt;0,'Plain Roll Section'!AO50,"")</f>
        <v/>
      </c>
      <c r="M110" s="401" t="str">
        <f>IF('Plain Roll Section'!AP50&gt;0,'Plain Roll Section'!AP50,"")</f>
        <v/>
      </c>
      <c r="N110" s="401" t="str">
        <f>IF('Plain Roll Section'!AQ50&gt;0,'Plain Roll Section'!AQ50,"")</f>
        <v/>
      </c>
      <c r="O110" s="401" t="str">
        <f>IF('Plain Roll Section'!AR50&gt;0,'Plain Roll Section'!AR50,"")</f>
        <v/>
      </c>
      <c r="P110" s="401" t="str">
        <f>IF('Plain Roll Section'!AS50&gt;0,'Plain Roll Section'!AS50,"")</f>
        <v/>
      </c>
      <c r="Q110" s="401" t="str">
        <f>IF('Plain Roll Section'!AT50&gt;0,'Plain Roll Section'!AT50,"")</f>
        <v/>
      </c>
      <c r="R110" s="401" t="str">
        <f>IF('Plain Roll Section'!AU50&gt;0,'Plain Roll Section'!AU50,"")</f>
        <v/>
      </c>
      <c r="S110" s="401" t="str">
        <f>IF('Plain Roll Section'!AV50&gt;0,'Plain Roll Section'!AV50,"")</f>
        <v/>
      </c>
      <c r="T110" s="401" t="str">
        <f>IF('Plain Roll Section'!AW50&gt;0,'Plain Roll Section'!AW50,"")</f>
        <v/>
      </c>
      <c r="U110" s="401" t="str">
        <f>IF('Plain Roll Section'!AX50&gt;0,'Plain Roll Section'!AX50,"")</f>
        <v/>
      </c>
      <c r="V110" s="401" t="str">
        <f>IF('Plain Roll Section'!AY50&gt;0,'Plain Roll Section'!AY50,"")</f>
        <v/>
      </c>
      <c r="W110" s="401" t="str">
        <f>IF('Plain Roll Section'!AZ50&gt;0,'Plain Roll Section'!AZ50,"")</f>
        <v/>
      </c>
      <c r="X110" s="401" t="str">
        <f>IF('Plain Roll Section'!BA50&gt;0,'Plain Roll Section'!BA50,"")</f>
        <v/>
      </c>
      <c r="Y110" s="401" t="str">
        <f>IF('Plain Roll Section'!BB50&gt;0,'Plain Roll Section'!BB50,"")</f>
        <v/>
      </c>
      <c r="Z110" s="401" t="str">
        <f>IF('Plain Roll Section'!BC50&gt;0,'Plain Roll Section'!BC50,"")</f>
        <v/>
      </c>
      <c r="AA110" s="401" t="str">
        <f>IF('Plain Roll Section'!BD50&gt;0,'Plain Roll Section'!BD50,"")</f>
        <v/>
      </c>
      <c r="AB110" s="401" t="str">
        <f>IF('Plain Roll Section'!BE50&gt;0,'Plain Roll Section'!BE50,"")</f>
        <v/>
      </c>
      <c r="AC110" s="401" t="str">
        <f>IF('Plain Roll Section'!BF50&gt;0,'Plain Roll Section'!BF50,"")</f>
        <v/>
      </c>
      <c r="AD110" s="401" t="str">
        <f>IF('Plain Roll Section'!BG50&gt;0,'Plain Roll Section'!BG50,"")</f>
        <v/>
      </c>
      <c r="AE110" s="401" t="str">
        <f>IF('Plain Roll Section'!BH50&gt;0,'Plain Roll Section'!BH50,"")</f>
        <v/>
      </c>
      <c r="AF110" s="1279" t="str">
        <f>IF('Plain Roll Section'!BI50&gt;0,'Plain Roll Section'!BI50,"")</f>
        <v/>
      </c>
      <c r="AG110" s="152"/>
    </row>
    <row r="111" spans="1:33" ht="15" customHeight="1" thickBot="1" x14ac:dyDescent="0.3">
      <c r="A111" s="152"/>
      <c r="B111" s="1273" t="str">
        <f>'Plain Roll Section'!B51</f>
        <v>Prawn Bun Mini</v>
      </c>
      <c r="C111" s="1274">
        <f>'Plain Roll Section'!C51</f>
        <v>0</v>
      </c>
      <c r="D111" s="1275" t="str">
        <f>IF('Plain Roll Section'!AG51&gt;0,'Plain Roll Section'!AG51,"")</f>
        <v/>
      </c>
      <c r="E111" s="1276" t="str">
        <f>IF('Plain Roll Section'!AH51&gt;0,'Plain Roll Section'!AH51,"")</f>
        <v/>
      </c>
      <c r="F111" s="1276" t="str">
        <f>IF('Plain Roll Section'!AI51&gt;0,'Plain Roll Section'!AI51,"")</f>
        <v/>
      </c>
      <c r="G111" s="1276" t="str">
        <f>IF('Plain Roll Section'!AJ51&gt;0,'Plain Roll Section'!AJ51,"")</f>
        <v/>
      </c>
      <c r="H111" s="1280" t="str">
        <f>IF('Plain Roll Section'!AK51&gt;0,'Plain Roll Section'!AK51,"")</f>
        <v/>
      </c>
      <c r="I111" s="1280" t="str">
        <f>IF('Plain Roll Section'!AL51&gt;0,'Plain Roll Section'!AL51,"")</f>
        <v/>
      </c>
      <c r="J111" s="1280" t="str">
        <f>IF('Plain Roll Section'!AM51&gt;0,'Plain Roll Section'!AM51,"")</f>
        <v/>
      </c>
      <c r="K111" s="1280" t="str">
        <f>IF('Plain Roll Section'!AN51&gt;0,'Plain Roll Section'!AN51,"")</f>
        <v/>
      </c>
      <c r="L111" s="1280" t="str">
        <f>IF('Plain Roll Section'!AO51&gt;0,'Plain Roll Section'!AO51,"")</f>
        <v/>
      </c>
      <c r="M111" s="1280" t="str">
        <f>IF('Plain Roll Section'!AP51&gt;0,'Plain Roll Section'!AP51,"")</f>
        <v/>
      </c>
      <c r="N111" s="1280" t="str">
        <f>IF('Plain Roll Section'!AQ51&gt;0,'Plain Roll Section'!AQ51,"")</f>
        <v/>
      </c>
      <c r="O111" s="1280" t="str">
        <f>IF('Plain Roll Section'!AR51&gt;0,'Plain Roll Section'!AR51,"")</f>
        <v/>
      </c>
      <c r="P111" s="1280" t="str">
        <f>IF('Plain Roll Section'!AS51&gt;0,'Plain Roll Section'!AS51,"")</f>
        <v/>
      </c>
      <c r="Q111" s="1280" t="str">
        <f>IF('Plain Roll Section'!AT51&gt;0,'Plain Roll Section'!AT51,"")</f>
        <v/>
      </c>
      <c r="R111" s="1280" t="str">
        <f>IF('Plain Roll Section'!AU51&gt;0,'Plain Roll Section'!AU51,"")</f>
        <v/>
      </c>
      <c r="S111" s="1280" t="str">
        <f>IF('Plain Roll Section'!AV51&gt;0,'Plain Roll Section'!AV51,"")</f>
        <v/>
      </c>
      <c r="T111" s="1280" t="str">
        <f>IF('Plain Roll Section'!AW51&gt;0,'Plain Roll Section'!AW51,"")</f>
        <v/>
      </c>
      <c r="U111" s="1280" t="str">
        <f>IF('Plain Roll Section'!AX51&gt;0,'Plain Roll Section'!AX51,"")</f>
        <v/>
      </c>
      <c r="V111" s="1280" t="str">
        <f>IF('Plain Roll Section'!AY51&gt;0,'Plain Roll Section'!AY51,"")</f>
        <v/>
      </c>
      <c r="W111" s="1280" t="str">
        <f>IF('Plain Roll Section'!AZ51&gt;0,'Plain Roll Section'!AZ51,"")</f>
        <v/>
      </c>
      <c r="X111" s="1280" t="str">
        <f>IF('Plain Roll Section'!BA51&gt;0,'Plain Roll Section'!BA51,"")</f>
        <v/>
      </c>
      <c r="Y111" s="1280" t="str">
        <f>IF('Plain Roll Section'!BB51&gt;0,'Plain Roll Section'!BB51,"")</f>
        <v/>
      </c>
      <c r="Z111" s="1280" t="str">
        <f>IF('Plain Roll Section'!BC51&gt;0,'Plain Roll Section'!BC51,"")</f>
        <v/>
      </c>
      <c r="AA111" s="1280" t="str">
        <f>IF('Plain Roll Section'!BD51&gt;0,'Plain Roll Section'!BD51,"")</f>
        <v/>
      </c>
      <c r="AB111" s="1280" t="str">
        <f>IF('Plain Roll Section'!BE51&gt;0,'Plain Roll Section'!BE51,"")</f>
        <v/>
      </c>
      <c r="AC111" s="1280" t="str">
        <f>IF('Plain Roll Section'!BF51&gt;0,'Plain Roll Section'!BF51,"")</f>
        <v/>
      </c>
      <c r="AD111" s="1280" t="str">
        <f>IF('Plain Roll Section'!BG51&gt;0,'Plain Roll Section'!BG51,"")</f>
        <v/>
      </c>
      <c r="AE111" s="1280" t="str">
        <f>IF('Plain Roll Section'!BH51&gt;0,'Plain Roll Section'!BH51,"")</f>
        <v/>
      </c>
      <c r="AF111" s="1281" t="str">
        <f>IF('Plain Roll Section'!BI51&gt;0,'Plain Roll Section'!BI51,"")</f>
        <v/>
      </c>
      <c r="AG111" s="152"/>
    </row>
    <row r="112" spans="1:33" s="254" customFormat="1" ht="26.1" customHeight="1" thickBot="1" x14ac:dyDescent="0.3">
      <c r="A112" s="253"/>
      <c r="B112" s="1101"/>
      <c r="C112" s="691"/>
      <c r="D112" s="682">
        <f>SUM(D98:D111)</f>
        <v>0</v>
      </c>
      <c r="E112" s="682">
        <f t="shared" ref="E112:AF112" si="8">SUM(E98:E111)</f>
        <v>0</v>
      </c>
      <c r="F112" s="682">
        <f t="shared" si="8"/>
        <v>0</v>
      </c>
      <c r="G112" s="682">
        <f t="shared" si="8"/>
        <v>0</v>
      </c>
      <c r="H112" s="682">
        <f t="shared" si="8"/>
        <v>0</v>
      </c>
      <c r="I112" s="682">
        <f t="shared" si="8"/>
        <v>0</v>
      </c>
      <c r="J112" s="682">
        <f t="shared" si="8"/>
        <v>0</v>
      </c>
      <c r="K112" s="682">
        <f t="shared" si="8"/>
        <v>0</v>
      </c>
      <c r="L112" s="682">
        <f t="shared" si="8"/>
        <v>0</v>
      </c>
      <c r="M112" s="682">
        <f t="shared" si="8"/>
        <v>0</v>
      </c>
      <c r="N112" s="682">
        <f t="shared" si="8"/>
        <v>0</v>
      </c>
      <c r="O112" s="682">
        <f t="shared" si="8"/>
        <v>0</v>
      </c>
      <c r="P112" s="682">
        <f t="shared" si="8"/>
        <v>0</v>
      </c>
      <c r="Q112" s="682">
        <f t="shared" si="8"/>
        <v>0</v>
      </c>
      <c r="R112" s="682">
        <f t="shared" si="8"/>
        <v>0</v>
      </c>
      <c r="S112" s="682">
        <f t="shared" si="8"/>
        <v>0</v>
      </c>
      <c r="T112" s="682">
        <f t="shared" si="8"/>
        <v>0</v>
      </c>
      <c r="U112" s="682">
        <f t="shared" si="8"/>
        <v>0</v>
      </c>
      <c r="V112" s="682">
        <f t="shared" si="8"/>
        <v>0</v>
      </c>
      <c r="W112" s="682">
        <f t="shared" si="8"/>
        <v>0</v>
      </c>
      <c r="X112" s="682">
        <f t="shared" si="8"/>
        <v>0</v>
      </c>
      <c r="Y112" s="682">
        <f t="shared" si="8"/>
        <v>0</v>
      </c>
      <c r="Z112" s="682">
        <f t="shared" si="8"/>
        <v>0</v>
      </c>
      <c r="AA112" s="682">
        <f t="shared" si="8"/>
        <v>0</v>
      </c>
      <c r="AB112" s="682">
        <f t="shared" si="8"/>
        <v>0</v>
      </c>
      <c r="AC112" s="682">
        <f t="shared" si="8"/>
        <v>0</v>
      </c>
      <c r="AD112" s="682">
        <f t="shared" si="8"/>
        <v>0</v>
      </c>
      <c r="AE112" s="682">
        <f t="shared" si="8"/>
        <v>240</v>
      </c>
      <c r="AF112" s="682">
        <f t="shared" si="8"/>
        <v>0</v>
      </c>
      <c r="AG112" s="253"/>
    </row>
    <row r="113" spans="1:38" ht="8.1" customHeight="1" thickBot="1" x14ac:dyDescent="0.25">
      <c r="A113" s="152"/>
      <c r="AG113" s="152"/>
    </row>
    <row r="114" spans="1:38" ht="20.100000000000001" customHeight="1" thickBot="1" x14ac:dyDescent="0.3">
      <c r="A114" s="152"/>
      <c r="B114" s="257" t="s">
        <v>34</v>
      </c>
      <c r="C114" s="258">
        <f>C72</f>
        <v>63.714285714285715</v>
      </c>
      <c r="AG114" s="152"/>
    </row>
    <row r="115" spans="1:38" ht="20.100000000000001" customHeight="1" thickBot="1" x14ac:dyDescent="0.3">
      <c r="A115" s="152"/>
      <c r="B115" s="259" t="s">
        <v>88</v>
      </c>
      <c r="C115" s="259">
        <f>C73</f>
        <v>520</v>
      </c>
      <c r="AG115" s="152"/>
    </row>
    <row r="116" spans="1:38" ht="23.1" customHeight="1" x14ac:dyDescent="0.2">
      <c r="A116" s="152"/>
      <c r="B116" s="323"/>
      <c r="C116" s="323" t="s">
        <v>305</v>
      </c>
      <c r="D116" s="543"/>
      <c r="E116" s="543"/>
      <c r="F116" s="543"/>
      <c r="G116" s="543"/>
      <c r="H116" s="543"/>
      <c r="I116" s="543"/>
      <c r="J116" s="543"/>
      <c r="K116" s="543"/>
      <c r="L116" s="543"/>
      <c r="M116" s="543"/>
      <c r="N116" s="543"/>
      <c r="O116" s="543"/>
      <c r="P116" s="543"/>
      <c r="Q116" s="543"/>
      <c r="R116" s="543"/>
      <c r="S116" s="543"/>
      <c r="T116" s="543"/>
      <c r="U116" s="543"/>
      <c r="V116" s="324"/>
      <c r="W116" s="324"/>
      <c r="X116" s="324"/>
      <c r="Y116" s="324"/>
      <c r="Z116" s="324"/>
      <c r="AA116" s="324"/>
      <c r="AB116" s="324"/>
      <c r="AC116" s="324"/>
      <c r="AD116" s="324"/>
      <c r="AE116" s="324"/>
      <c r="AF116" s="324"/>
      <c r="AG116" s="152"/>
    </row>
    <row r="117" spans="1:38" ht="23.1" customHeight="1" x14ac:dyDescent="0.2">
      <c r="A117" s="152"/>
      <c r="B117" s="323"/>
      <c r="C117" s="323" t="s">
        <v>305</v>
      </c>
      <c r="D117" s="543"/>
      <c r="E117" s="543"/>
      <c r="F117" s="543"/>
      <c r="G117" s="543"/>
      <c r="H117" s="543"/>
      <c r="I117" s="543"/>
      <c r="J117" s="543"/>
      <c r="K117" s="543"/>
      <c r="L117" s="543"/>
      <c r="M117" s="543"/>
      <c r="N117" s="543"/>
      <c r="O117" s="543"/>
      <c r="P117" s="543"/>
      <c r="Q117" s="543"/>
      <c r="R117" s="543"/>
      <c r="S117" s="543"/>
      <c r="T117" s="543"/>
      <c r="U117" s="543"/>
      <c r="V117" s="324"/>
      <c r="W117" s="324"/>
      <c r="X117" s="324"/>
      <c r="Y117" s="324"/>
      <c r="Z117" s="324"/>
      <c r="AA117" s="324"/>
      <c r="AB117" s="324"/>
      <c r="AC117" s="324"/>
      <c r="AD117" s="324"/>
      <c r="AE117" s="324"/>
      <c r="AF117" s="324"/>
      <c r="AG117" s="152"/>
      <c r="AH117" s="324"/>
      <c r="AI117" s="324"/>
      <c r="AJ117" s="324"/>
      <c r="AK117" s="324"/>
      <c r="AL117" s="324"/>
    </row>
    <row r="118" spans="1:38" ht="23.1" customHeight="1" x14ac:dyDescent="0.2">
      <c r="A118" s="152"/>
      <c r="B118" s="323"/>
      <c r="C118" s="323" t="s">
        <v>305</v>
      </c>
      <c r="D118" s="543"/>
      <c r="E118" s="543"/>
      <c r="F118" s="543"/>
      <c r="G118" s="543"/>
      <c r="H118" s="543"/>
      <c r="I118" s="543"/>
      <c r="J118" s="543"/>
      <c r="K118" s="543"/>
      <c r="L118" s="543"/>
      <c r="M118" s="543"/>
      <c r="N118" s="543"/>
      <c r="O118" s="543"/>
      <c r="P118" s="543"/>
      <c r="Q118" s="543"/>
      <c r="R118" s="543"/>
      <c r="S118" s="543"/>
      <c r="T118" s="543"/>
      <c r="U118" s="543"/>
      <c r="V118" s="543"/>
      <c r="W118" s="324"/>
      <c r="X118" s="324"/>
      <c r="Y118" s="324"/>
      <c r="Z118" s="324"/>
      <c r="AA118" s="324"/>
      <c r="AB118" s="324"/>
      <c r="AC118" s="324"/>
      <c r="AD118" s="324"/>
      <c r="AE118" s="324"/>
      <c r="AF118" s="324"/>
      <c r="AG118" s="152"/>
      <c r="AH118" s="324"/>
      <c r="AI118" s="324"/>
      <c r="AJ118" s="324"/>
      <c r="AK118" s="324"/>
      <c r="AL118" s="324"/>
    </row>
    <row r="119" spans="1:38" ht="15" customHeight="1" x14ac:dyDescent="0.2">
      <c r="A119" s="152"/>
      <c r="B119" s="152"/>
      <c r="C119" s="152"/>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2"/>
    </row>
  </sheetData>
  <sheetProtection selectLockedCells="1"/>
  <mergeCells count="5">
    <mergeCell ref="B3:I3"/>
    <mergeCell ref="C2:P2"/>
    <mergeCell ref="B79:I79"/>
    <mergeCell ref="B78:C78"/>
    <mergeCell ref="D78:P78"/>
  </mergeCells>
  <pageMargins left="0" right="0" top="0" bottom="0.4" header="0" footer="0"/>
  <pageSetup paperSize="8" scale="70" orientation="landscape" r:id="rId1"/>
  <headerFooter>
    <oddHeader>&amp;R&amp;"Cambria,Bold Italic"&amp;12* Filling Section Recipe *</oddHeader>
    <oddFooter>&amp;L&amp;14*මෙම පත්‍රිකාව නිෂ්පාදන අංශයට ලබාදෙන්න.*          &amp;C&amp;"Cambria,Italic"&amp;B&amp;10This File Was Prepared by LViraj on &amp;D at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dimension ref="A1:AM63"/>
  <sheetViews>
    <sheetView topLeftCell="AG1" workbookViewId="0">
      <pane ySplit="5" topLeftCell="A6" activePane="bottomLeft" state="frozen"/>
      <selection pane="bottomLeft" activeCell="AH2" sqref="AH2:AI2"/>
    </sheetView>
  </sheetViews>
  <sheetFormatPr defaultRowHeight="21.95" customHeight="1" x14ac:dyDescent="0.2"/>
  <cols>
    <col min="1" max="1" width="9.140625" style="8"/>
    <col min="2" max="2" width="31.7109375" style="2" customWidth="1"/>
    <col min="3" max="3" width="20.7109375" style="8" customWidth="1"/>
    <col min="4" max="4" width="5.7109375" style="8" customWidth="1"/>
    <col min="5" max="5" width="9.140625" style="8"/>
    <col min="6" max="6" width="31.7109375" style="2" customWidth="1"/>
    <col min="7" max="7" width="20.7109375" style="8" customWidth="1"/>
    <col min="8" max="8" width="5.7109375" style="8" customWidth="1"/>
    <col min="9" max="9" width="9.140625" style="8"/>
    <col min="10" max="10" width="31.7109375" style="2" customWidth="1"/>
    <col min="11" max="11" width="20.7109375" style="8" customWidth="1"/>
    <col min="12" max="12" width="5.7109375" style="8" customWidth="1"/>
    <col min="13" max="13" width="9.140625" style="8"/>
    <col min="14" max="14" width="31.7109375" style="2" customWidth="1"/>
    <col min="15" max="15" width="20.7109375" style="8" customWidth="1"/>
    <col min="16" max="16" width="5.7109375" style="8" customWidth="1"/>
    <col min="17" max="17" width="9.140625" style="8"/>
    <col min="18" max="18" width="31.7109375" style="2" customWidth="1"/>
    <col min="19" max="19" width="20.7109375" style="8" customWidth="1"/>
    <col min="20" max="20" width="5.7109375" style="8" customWidth="1"/>
    <col min="21" max="21" width="9.140625" style="8"/>
    <col min="22" max="22" width="31.7109375" style="2" customWidth="1"/>
    <col min="23" max="23" width="20.7109375" style="8" customWidth="1"/>
    <col min="24" max="24" width="5.7109375" style="8" customWidth="1"/>
    <col min="25" max="25" width="9.140625" style="8"/>
    <col min="26" max="26" width="31.7109375" style="2" customWidth="1"/>
    <col min="27" max="27" width="20.7109375" style="8" customWidth="1"/>
    <col min="28" max="28" width="5.7109375" style="8" customWidth="1"/>
    <col min="29" max="29" width="9.140625" style="8"/>
    <col min="30" max="30" width="31.7109375" style="2" customWidth="1"/>
    <col min="31" max="31" width="20.7109375" style="8" customWidth="1"/>
    <col min="32" max="32" width="5.7109375" style="8" customWidth="1"/>
    <col min="33" max="33" width="9.140625" style="8"/>
    <col min="34" max="34" width="31.7109375" style="2" customWidth="1"/>
    <col min="35" max="35" width="20.7109375" style="8" customWidth="1"/>
    <col min="36" max="36" width="5.7109375" style="8" customWidth="1"/>
    <col min="37" max="37" width="9.140625" style="8"/>
    <col min="38" max="38" width="31.7109375" style="2" customWidth="1"/>
    <col min="39" max="39" width="20.7109375" style="8" customWidth="1"/>
    <col min="40" max="16384" width="9.140625" style="2"/>
  </cols>
  <sheetData>
    <row r="1" spans="1:39" ht="14.25" x14ac:dyDescent="0.2">
      <c r="A1" s="8" t="s">
        <v>300</v>
      </c>
      <c r="B1" s="2098"/>
      <c r="C1" s="2098"/>
      <c r="E1" s="8" t="s">
        <v>300</v>
      </c>
      <c r="F1" s="2098"/>
      <c r="G1" s="2098"/>
      <c r="I1" s="8" t="s">
        <v>300</v>
      </c>
      <c r="J1" s="2098"/>
      <c r="K1" s="2098"/>
      <c r="M1" s="8" t="s">
        <v>300</v>
      </c>
      <c r="N1" s="2098"/>
      <c r="O1" s="2098"/>
      <c r="Q1" s="8" t="s">
        <v>300</v>
      </c>
      <c r="R1" s="2098"/>
      <c r="S1" s="2098"/>
      <c r="U1" s="8" t="s">
        <v>300</v>
      </c>
      <c r="V1" s="2098"/>
      <c r="W1" s="2098"/>
      <c r="Y1" s="8" t="s">
        <v>300</v>
      </c>
      <c r="Z1" s="2098"/>
      <c r="AA1" s="2098"/>
      <c r="AC1" s="8" t="s">
        <v>300</v>
      </c>
      <c r="AD1" s="2098"/>
      <c r="AE1" s="2098"/>
      <c r="AG1" s="8" t="s">
        <v>300</v>
      </c>
      <c r="AH1" s="2098"/>
      <c r="AI1" s="2098"/>
      <c r="AK1" s="8" t="s">
        <v>300</v>
      </c>
      <c r="AL1" s="2098"/>
      <c r="AM1" s="2098"/>
    </row>
    <row r="2" spans="1:39" ht="24.95" customHeight="1" x14ac:dyDescent="0.2">
      <c r="A2" s="8" t="s">
        <v>300</v>
      </c>
      <c r="B2" s="2099" t="str">
        <f>'Plain Roll Section'!B6</f>
        <v>Vegetable Pizza</v>
      </c>
      <c r="C2" s="2099"/>
      <c r="D2" s="1206"/>
      <c r="E2" s="8" t="s">
        <v>300</v>
      </c>
      <c r="F2" s="2099" t="str">
        <f>'Plain Roll Section'!B7</f>
        <v>Chicken Pizza</v>
      </c>
      <c r="G2" s="2099"/>
      <c r="H2" s="1206"/>
      <c r="I2" s="8" t="s">
        <v>300</v>
      </c>
      <c r="J2" s="2099" t="str">
        <f>'Plain Roll Section'!B8</f>
        <v>Sausage Pizza</v>
      </c>
      <c r="K2" s="2099"/>
      <c r="L2" s="1206"/>
      <c r="M2" s="8" t="s">
        <v>300</v>
      </c>
      <c r="N2" s="2099" t="str">
        <f>'Plain Roll Section'!B9</f>
        <v>Egg Bun</v>
      </c>
      <c r="O2" s="2099"/>
      <c r="P2" s="1206"/>
      <c r="Q2" s="8" t="s">
        <v>300</v>
      </c>
      <c r="R2" s="2099" t="str">
        <f>'Plain Roll Section'!B10</f>
        <v>Omelette Bun</v>
      </c>
      <c r="S2" s="2099"/>
      <c r="T2" s="1206"/>
      <c r="U2" s="8" t="s">
        <v>300</v>
      </c>
      <c r="V2" s="2099" t="str">
        <f>'Plain Roll Section'!B11</f>
        <v>Egg Burger</v>
      </c>
      <c r="W2" s="2099"/>
      <c r="X2" s="1206"/>
      <c r="Y2" s="8" t="s">
        <v>300</v>
      </c>
      <c r="Z2" s="2099">
        <f>'Plain Roll Section'!B12</f>
        <v>0</v>
      </c>
      <c r="AA2" s="2099"/>
      <c r="AB2" s="1206"/>
      <c r="AC2" s="8" t="s">
        <v>300</v>
      </c>
      <c r="AD2" s="2099" t="str">
        <f>'Plain Roll Section'!B13</f>
        <v>Chicken Hot Dog</v>
      </c>
      <c r="AE2" s="2099"/>
      <c r="AF2" s="1206"/>
      <c r="AG2" s="8" t="s">
        <v>300</v>
      </c>
      <c r="AH2" s="2099" t="str">
        <f>'Plain Roll Section'!B14</f>
        <v>Cuttlefish Bun</v>
      </c>
      <c r="AI2" s="2099"/>
      <c r="AJ2" s="1206"/>
      <c r="AK2" s="8" t="s">
        <v>300</v>
      </c>
      <c r="AL2" s="2099" t="str">
        <f>'Plain Roll Section'!B15</f>
        <v>Honey Sausage Bun</v>
      </c>
      <c r="AM2" s="2099"/>
    </row>
    <row r="3" spans="1:39" ht="24.95" customHeight="1" x14ac:dyDescent="0.25">
      <c r="A3" s="8" t="s">
        <v>300</v>
      </c>
      <c r="B3" s="1078" t="s">
        <v>697</v>
      </c>
      <c r="C3" s="1204">
        <f ca="1">NOW()</f>
        <v>46122.74738414352</v>
      </c>
      <c r="D3" s="1204"/>
      <c r="E3" s="8" t="s">
        <v>300</v>
      </c>
      <c r="F3" s="1078" t="s">
        <v>697</v>
      </c>
      <c r="G3" s="1204">
        <f ca="1">C3</f>
        <v>46122.74738414352</v>
      </c>
      <c r="H3" s="1204"/>
      <c r="I3" s="8" t="s">
        <v>300</v>
      </c>
      <c r="J3" s="1078" t="s">
        <v>697</v>
      </c>
      <c r="K3" s="1204">
        <f ca="1">G3</f>
        <v>46122.74738414352</v>
      </c>
      <c r="L3" s="1204"/>
      <c r="M3" s="8" t="s">
        <v>300</v>
      </c>
      <c r="N3" s="1078" t="s">
        <v>697</v>
      </c>
      <c r="O3" s="1204">
        <f ca="1">K3</f>
        <v>46122.74738414352</v>
      </c>
      <c r="P3" s="1204"/>
      <c r="Q3" s="8" t="s">
        <v>300</v>
      </c>
      <c r="R3" s="1078" t="s">
        <v>697</v>
      </c>
      <c r="S3" s="1204">
        <f ca="1">O3</f>
        <v>46122.74738414352</v>
      </c>
      <c r="T3" s="1204"/>
      <c r="U3" s="8" t="s">
        <v>300</v>
      </c>
      <c r="V3" s="1078" t="s">
        <v>697</v>
      </c>
      <c r="W3" s="1204">
        <f ca="1">S3</f>
        <v>46122.74738414352</v>
      </c>
      <c r="X3" s="1204"/>
      <c r="Y3" s="8" t="s">
        <v>300</v>
      </c>
      <c r="Z3" s="1078" t="s">
        <v>697</v>
      </c>
      <c r="AA3" s="1204">
        <f ca="1">W3</f>
        <v>46122.74738414352</v>
      </c>
      <c r="AB3" s="1204"/>
      <c r="AC3" s="8" t="s">
        <v>300</v>
      </c>
      <c r="AD3" s="1078" t="s">
        <v>697</v>
      </c>
      <c r="AE3" s="1204">
        <f ca="1">AA3</f>
        <v>46122.74738414352</v>
      </c>
      <c r="AF3" s="1204"/>
      <c r="AG3" s="8" t="s">
        <v>300</v>
      </c>
      <c r="AH3" s="1078" t="s">
        <v>697</v>
      </c>
      <c r="AI3" s="1204">
        <f ca="1">AE3</f>
        <v>46122.74738414352</v>
      </c>
      <c r="AJ3" s="1204"/>
      <c r="AK3" s="8" t="s">
        <v>300</v>
      </c>
      <c r="AL3" s="1078" t="s">
        <v>697</v>
      </c>
      <c r="AM3" s="1204">
        <f ca="1">AI3</f>
        <v>46122.74738414352</v>
      </c>
    </row>
    <row r="4" spans="1:39" ht="24.95" customHeight="1" x14ac:dyDescent="0.25">
      <c r="A4" s="8" t="s">
        <v>300</v>
      </c>
      <c r="B4" s="1078" t="s">
        <v>698</v>
      </c>
      <c r="C4" s="1205">
        <f ca="1">NOW()</f>
        <v>46122.74738414352</v>
      </c>
      <c r="D4" s="1205"/>
      <c r="E4" s="8" t="s">
        <v>300</v>
      </c>
      <c r="F4" s="1078" t="s">
        <v>698</v>
      </c>
      <c r="G4" s="1205">
        <f ca="1">C4</f>
        <v>46122.74738414352</v>
      </c>
      <c r="H4" s="1205"/>
      <c r="I4" s="8" t="s">
        <v>300</v>
      </c>
      <c r="J4" s="1078" t="s">
        <v>698</v>
      </c>
      <c r="K4" s="1205">
        <f ca="1">G4</f>
        <v>46122.74738414352</v>
      </c>
      <c r="L4" s="1205"/>
      <c r="M4" s="8" t="s">
        <v>300</v>
      </c>
      <c r="N4" s="1078" t="s">
        <v>698</v>
      </c>
      <c r="O4" s="1205">
        <f ca="1">K4</f>
        <v>46122.74738414352</v>
      </c>
      <c r="P4" s="1205"/>
      <c r="Q4" s="8" t="s">
        <v>300</v>
      </c>
      <c r="R4" s="1078" t="s">
        <v>698</v>
      </c>
      <c r="S4" s="1205">
        <f ca="1">O4</f>
        <v>46122.74738414352</v>
      </c>
      <c r="T4" s="1205"/>
      <c r="U4" s="8" t="s">
        <v>300</v>
      </c>
      <c r="V4" s="1078" t="s">
        <v>698</v>
      </c>
      <c r="W4" s="1205">
        <f ca="1">S4</f>
        <v>46122.74738414352</v>
      </c>
      <c r="X4" s="1205"/>
      <c r="Y4" s="8" t="s">
        <v>300</v>
      </c>
      <c r="Z4" s="1078" t="s">
        <v>698</v>
      </c>
      <c r="AA4" s="1205">
        <f ca="1">W4</f>
        <v>46122.74738414352</v>
      </c>
      <c r="AB4" s="1205"/>
      <c r="AC4" s="8" t="s">
        <v>300</v>
      </c>
      <c r="AD4" s="1078" t="s">
        <v>698</v>
      </c>
      <c r="AE4" s="1205">
        <f ca="1">AA4</f>
        <v>46122.74738414352</v>
      </c>
      <c r="AF4" s="1205"/>
      <c r="AG4" s="8" t="s">
        <v>300</v>
      </c>
      <c r="AH4" s="1078" t="s">
        <v>698</v>
      </c>
      <c r="AI4" s="1205">
        <f ca="1">AE4</f>
        <v>46122.74738414352</v>
      </c>
      <c r="AJ4" s="1205"/>
      <c r="AK4" s="8" t="s">
        <v>300</v>
      </c>
      <c r="AL4" s="1078" t="s">
        <v>698</v>
      </c>
      <c r="AM4" s="1205">
        <f ca="1">AI4</f>
        <v>46122.74738414352</v>
      </c>
    </row>
    <row r="5" spans="1:39" ht="24.95" customHeight="1" x14ac:dyDescent="0.25">
      <c r="A5" s="8" t="s">
        <v>300</v>
      </c>
      <c r="B5" s="1078" t="s">
        <v>699</v>
      </c>
      <c r="C5" s="1070">
        <f>'Plain Roll Section'!C6</f>
        <v>0</v>
      </c>
      <c r="D5" s="1070"/>
      <c r="E5" s="8" t="s">
        <v>300</v>
      </c>
      <c r="F5" s="1078" t="s">
        <v>699</v>
      </c>
      <c r="G5" s="1070">
        <f>'Plain Roll Section'!C7</f>
        <v>0</v>
      </c>
      <c r="H5" s="1070"/>
      <c r="I5" s="8" t="s">
        <v>300</v>
      </c>
      <c r="J5" s="1078" t="s">
        <v>699</v>
      </c>
      <c r="K5" s="1070">
        <f>'Plain Roll Section'!C8</f>
        <v>0</v>
      </c>
      <c r="L5" s="1070"/>
      <c r="M5" s="8" t="s">
        <v>300</v>
      </c>
      <c r="N5" s="1078" t="s">
        <v>699</v>
      </c>
      <c r="O5" s="1070">
        <f>'Plain Roll Section'!C9</f>
        <v>0</v>
      </c>
      <c r="P5" s="1070"/>
      <c r="Q5" s="8" t="s">
        <v>300</v>
      </c>
      <c r="R5" s="1078" t="s">
        <v>699</v>
      </c>
      <c r="S5" s="1070">
        <f>'Plain Roll Section'!C10</f>
        <v>0</v>
      </c>
      <c r="T5" s="1070"/>
      <c r="U5" s="8" t="s">
        <v>300</v>
      </c>
      <c r="V5" s="1078" t="s">
        <v>699</v>
      </c>
      <c r="W5" s="1070">
        <f>'Plain Roll Section'!C11</f>
        <v>0</v>
      </c>
      <c r="X5" s="1070"/>
      <c r="Y5" s="8" t="s">
        <v>300</v>
      </c>
      <c r="Z5" s="1078" t="s">
        <v>699</v>
      </c>
      <c r="AA5" s="1070">
        <f>'Plain Roll Section'!C12</f>
        <v>0</v>
      </c>
      <c r="AB5" s="1070"/>
      <c r="AC5" s="8" t="s">
        <v>300</v>
      </c>
      <c r="AD5" s="1078" t="s">
        <v>699</v>
      </c>
      <c r="AE5" s="1070">
        <f>'Plain Roll Section'!C13</f>
        <v>28</v>
      </c>
      <c r="AF5" s="1070"/>
      <c r="AG5" s="8" t="s">
        <v>300</v>
      </c>
      <c r="AH5" s="1078" t="s">
        <v>699</v>
      </c>
      <c r="AI5" s="1070">
        <f>'Plain Roll Section'!C14</f>
        <v>0</v>
      </c>
      <c r="AJ5" s="1070"/>
      <c r="AK5" s="8" t="s">
        <v>300</v>
      </c>
      <c r="AL5" s="1078" t="s">
        <v>699</v>
      </c>
      <c r="AM5" s="1070">
        <f>'Plain Roll Section'!C15</f>
        <v>120</v>
      </c>
    </row>
    <row r="6" spans="1:39" ht="21.95" customHeight="1" x14ac:dyDescent="0.2">
      <c r="A6" s="8" t="str">
        <f>IF(C6&gt;0,"Y","N")</f>
        <v>N</v>
      </c>
      <c r="B6" s="2" t="s">
        <v>23</v>
      </c>
      <c r="C6" s="289">
        <f>'Plain Roll Section'!D6</f>
        <v>0</v>
      </c>
      <c r="D6" s="289"/>
      <c r="E6" s="8" t="str">
        <f>IF(G6&gt;0,"Y","N")</f>
        <v>N</v>
      </c>
      <c r="F6" s="2" t="str">
        <f>B6</f>
        <v>Flour</v>
      </c>
      <c r="G6" s="289">
        <f>'Plain Roll Section'!D7</f>
        <v>0</v>
      </c>
      <c r="H6" s="289"/>
      <c r="I6" s="8" t="str">
        <f>IF(K6&gt;0,"Y","N")</f>
        <v>N</v>
      </c>
      <c r="J6" s="2" t="str">
        <f>F6</f>
        <v>Flour</v>
      </c>
      <c r="K6" s="289">
        <f>'Plain Roll Section'!D8</f>
        <v>0</v>
      </c>
      <c r="L6" s="289"/>
      <c r="M6" s="8" t="str">
        <f>IF(O6&gt;0,"Y","N")</f>
        <v>N</v>
      </c>
      <c r="N6" s="2" t="str">
        <f>J6</f>
        <v>Flour</v>
      </c>
      <c r="O6" s="289">
        <f>'Plain Roll Section'!D9</f>
        <v>0</v>
      </c>
      <c r="P6" s="289"/>
      <c r="Q6" s="8" t="str">
        <f>IF(S6&gt;0,"Y","N")</f>
        <v>N</v>
      </c>
      <c r="R6" s="2" t="str">
        <f>N6</f>
        <v>Flour</v>
      </c>
      <c r="S6" s="289">
        <f>'Plain Roll Section'!D10</f>
        <v>0</v>
      </c>
      <c r="T6" s="289"/>
      <c r="U6" s="8" t="str">
        <f>IF(W6&gt;0,"Y","N")</f>
        <v>N</v>
      </c>
      <c r="V6" s="2" t="str">
        <f>R6</f>
        <v>Flour</v>
      </c>
      <c r="W6" s="289">
        <f>'Plain Roll Section'!D11</f>
        <v>0</v>
      </c>
      <c r="X6" s="289"/>
      <c r="Y6" s="8" t="str">
        <f>IF(AA6&gt;0,"Y","N")</f>
        <v>N</v>
      </c>
      <c r="Z6" s="2" t="str">
        <f>V6</f>
        <v>Flour</v>
      </c>
      <c r="AA6" s="289">
        <f>'Plain Roll Section'!D12</f>
        <v>0</v>
      </c>
      <c r="AB6" s="289"/>
      <c r="AC6" s="8" t="str">
        <f>IF(AE6&gt;0,"Y","N")</f>
        <v>N</v>
      </c>
      <c r="AD6" s="2" t="str">
        <f>Z6</f>
        <v>Flour</v>
      </c>
      <c r="AE6" s="289">
        <f>'Plain Roll Section'!D13</f>
        <v>0</v>
      </c>
      <c r="AF6" s="289"/>
      <c r="AG6" s="8" t="str">
        <f>IF(AI6&gt;0,"Y","N")</f>
        <v>N</v>
      </c>
      <c r="AH6" s="2" t="str">
        <f>AD6</f>
        <v>Flour</v>
      </c>
      <c r="AI6" s="289">
        <f>'Plain Roll Section'!D14</f>
        <v>0</v>
      </c>
      <c r="AJ6" s="289"/>
      <c r="AK6" s="8" t="str">
        <f>IF(AM6&gt;0,"Y","N")</f>
        <v>N</v>
      </c>
      <c r="AL6" s="2" t="str">
        <f>AH6</f>
        <v>Flour</v>
      </c>
      <c r="AM6" s="289">
        <f>'Plain Roll Section'!D15</f>
        <v>0</v>
      </c>
    </row>
    <row r="7" spans="1:39" ht="21.95" customHeight="1" x14ac:dyDescent="0.2">
      <c r="A7" s="8" t="str">
        <f t="shared" ref="A7:A63" si="0">IF(C7&gt;0,"Y","N")</f>
        <v>N</v>
      </c>
      <c r="B7" s="2" t="s">
        <v>24</v>
      </c>
      <c r="C7" s="289">
        <f>'Plain Roll Section'!E6</f>
        <v>0</v>
      </c>
      <c r="D7" s="289"/>
      <c r="E7" s="8" t="str">
        <f t="shared" ref="E7:E63" si="1">IF(G7&gt;0,"Y","N")</f>
        <v>N</v>
      </c>
      <c r="F7" s="2" t="str">
        <f t="shared" ref="F7:F63" si="2">B7</f>
        <v>Yeast</v>
      </c>
      <c r="G7" s="289">
        <f>'Plain Roll Section'!E7</f>
        <v>0</v>
      </c>
      <c r="H7" s="289"/>
      <c r="I7" s="8" t="str">
        <f t="shared" ref="I7:I63" si="3">IF(K7&gt;0,"Y","N")</f>
        <v>N</v>
      </c>
      <c r="J7" s="2" t="str">
        <f t="shared" ref="J7:J63" si="4">F7</f>
        <v>Yeast</v>
      </c>
      <c r="K7" s="289">
        <f>'Plain Roll Section'!E8</f>
        <v>0</v>
      </c>
      <c r="L7" s="289"/>
      <c r="M7" s="8" t="str">
        <f t="shared" ref="M7:M63" si="5">IF(O7&gt;0,"Y","N")</f>
        <v>N</v>
      </c>
      <c r="N7" s="2" t="str">
        <f t="shared" ref="N7:N63" si="6">J7</f>
        <v>Yeast</v>
      </c>
      <c r="O7" s="289">
        <f>'Plain Roll Section'!E9</f>
        <v>0</v>
      </c>
      <c r="P7" s="289"/>
      <c r="Q7" s="8" t="str">
        <f t="shared" ref="Q7:Q63" si="7">IF(S7&gt;0,"Y","N")</f>
        <v>N</v>
      </c>
      <c r="R7" s="2" t="str">
        <f t="shared" ref="R7:R63" si="8">N7</f>
        <v>Yeast</v>
      </c>
      <c r="S7" s="289">
        <f>'Plain Roll Section'!E10</f>
        <v>0</v>
      </c>
      <c r="T7" s="289"/>
      <c r="U7" s="8" t="str">
        <f t="shared" ref="U7:U63" si="9">IF(W7&gt;0,"Y","N")</f>
        <v>N</v>
      </c>
      <c r="V7" s="2" t="str">
        <f t="shared" ref="V7:V63" si="10">R7</f>
        <v>Yeast</v>
      </c>
      <c r="W7" s="289">
        <f>'Plain Roll Section'!E11</f>
        <v>0</v>
      </c>
      <c r="X7" s="289"/>
      <c r="Y7" s="8" t="str">
        <f t="shared" ref="Y7:Y63" si="11">IF(AA7&gt;0,"Y","N")</f>
        <v>N</v>
      </c>
      <c r="Z7" s="2" t="str">
        <f t="shared" ref="Z7:Z63" si="12">V7</f>
        <v>Yeast</v>
      </c>
      <c r="AA7" s="289">
        <f>'Plain Roll Section'!E12</f>
        <v>0</v>
      </c>
      <c r="AB7" s="289"/>
      <c r="AC7" s="8" t="str">
        <f t="shared" ref="AC7:AC63" si="13">IF(AE7&gt;0,"Y","N")</f>
        <v>N</v>
      </c>
      <c r="AD7" s="2" t="str">
        <f t="shared" ref="AD7:AD63" si="14">Z7</f>
        <v>Yeast</v>
      </c>
      <c r="AE7" s="289">
        <f>'Plain Roll Section'!E13</f>
        <v>0</v>
      </c>
      <c r="AF7" s="289"/>
      <c r="AG7" s="8" t="str">
        <f t="shared" ref="AG7:AG63" si="15">IF(AI7&gt;0,"Y","N")</f>
        <v>N</v>
      </c>
      <c r="AH7" s="2" t="str">
        <f t="shared" ref="AH7:AH63" si="16">AD7</f>
        <v>Yeast</v>
      </c>
      <c r="AI7" s="289">
        <f>'Plain Roll Section'!E14</f>
        <v>0</v>
      </c>
      <c r="AJ7" s="289"/>
      <c r="AK7" s="8" t="str">
        <f t="shared" ref="AK7:AK63" si="17">IF(AM7&gt;0,"Y","N")</f>
        <v>N</v>
      </c>
      <c r="AL7" s="2" t="str">
        <f t="shared" ref="AL7:AL63" si="18">AH7</f>
        <v>Yeast</v>
      </c>
      <c r="AM7" s="289">
        <f>'Plain Roll Section'!E15</f>
        <v>0</v>
      </c>
    </row>
    <row r="8" spans="1:39" ht="21.95" customHeight="1" x14ac:dyDescent="0.25">
      <c r="A8" s="8" t="str">
        <f t="shared" si="0"/>
        <v>N</v>
      </c>
      <c r="B8" s="2" t="s">
        <v>28</v>
      </c>
      <c r="C8" s="289">
        <f>'Plain Roll Section'!F6</f>
        <v>0</v>
      </c>
      <c r="D8" s="1207"/>
      <c r="E8" s="8" t="str">
        <f t="shared" si="1"/>
        <v>N</v>
      </c>
      <c r="F8" s="2" t="str">
        <f t="shared" si="2"/>
        <v>Salt</v>
      </c>
      <c r="G8" s="289">
        <f>'Plain Roll Section'!F7</f>
        <v>0</v>
      </c>
      <c r="H8" s="1207"/>
      <c r="I8" s="8" t="str">
        <f t="shared" si="3"/>
        <v>N</v>
      </c>
      <c r="J8" s="2" t="str">
        <f t="shared" si="4"/>
        <v>Salt</v>
      </c>
      <c r="K8" s="289">
        <f>'Plain Roll Section'!F8</f>
        <v>0</v>
      </c>
      <c r="L8" s="1207"/>
      <c r="M8" s="8" t="str">
        <f t="shared" si="5"/>
        <v>N</v>
      </c>
      <c r="N8" s="2" t="str">
        <f t="shared" si="6"/>
        <v>Salt</v>
      </c>
      <c r="O8" s="289">
        <f>'Plain Roll Section'!F9</f>
        <v>0</v>
      </c>
      <c r="P8" s="1207"/>
      <c r="Q8" s="8" t="str">
        <f t="shared" si="7"/>
        <v>N</v>
      </c>
      <c r="R8" s="2" t="str">
        <f t="shared" si="8"/>
        <v>Salt</v>
      </c>
      <c r="S8" s="289">
        <f>'Plain Roll Section'!F10</f>
        <v>0</v>
      </c>
      <c r="T8" s="1207"/>
      <c r="U8" s="8" t="str">
        <f t="shared" si="9"/>
        <v>N</v>
      </c>
      <c r="V8" s="2" t="str">
        <f t="shared" si="10"/>
        <v>Salt</v>
      </c>
      <c r="W8" s="289">
        <f>'Plain Roll Section'!F11</f>
        <v>0</v>
      </c>
      <c r="X8" s="1207"/>
      <c r="Y8" s="8" t="str">
        <f t="shared" si="11"/>
        <v>N</v>
      </c>
      <c r="Z8" s="2" t="str">
        <f t="shared" si="12"/>
        <v>Salt</v>
      </c>
      <c r="AA8" s="289">
        <f>'Plain Roll Section'!F12</f>
        <v>0</v>
      </c>
      <c r="AB8" s="1207"/>
      <c r="AC8" s="8" t="str">
        <f t="shared" si="13"/>
        <v>N</v>
      </c>
      <c r="AD8" s="2" t="str">
        <f t="shared" si="14"/>
        <v>Salt</v>
      </c>
      <c r="AE8" s="289">
        <f>'Plain Roll Section'!F13</f>
        <v>0</v>
      </c>
      <c r="AF8" s="1207"/>
      <c r="AG8" s="8" t="str">
        <f t="shared" si="15"/>
        <v>N</v>
      </c>
      <c r="AH8" s="2" t="str">
        <f t="shared" si="16"/>
        <v>Salt</v>
      </c>
      <c r="AI8" s="289">
        <f>'Plain Roll Section'!F14</f>
        <v>0</v>
      </c>
      <c r="AJ8" s="1207"/>
      <c r="AK8" s="8" t="str">
        <f t="shared" si="17"/>
        <v>N</v>
      </c>
      <c r="AL8" s="2" t="str">
        <f t="shared" si="18"/>
        <v>Salt</v>
      </c>
      <c r="AM8" s="289">
        <f>'Plain Roll Section'!F15</f>
        <v>0</v>
      </c>
    </row>
    <row r="9" spans="1:39" ht="21.95" customHeight="1" x14ac:dyDescent="0.2">
      <c r="A9" s="8" t="str">
        <f t="shared" si="0"/>
        <v>N</v>
      </c>
      <c r="B9" s="2" t="s">
        <v>228</v>
      </c>
      <c r="C9" s="289">
        <f>'Plain Roll Section'!G6</f>
        <v>0</v>
      </c>
      <c r="D9" s="289"/>
      <c r="E9" s="8" t="str">
        <f t="shared" si="1"/>
        <v>N</v>
      </c>
      <c r="F9" s="2" t="str">
        <f t="shared" si="2"/>
        <v>Bread Slices</v>
      </c>
      <c r="G9" s="289">
        <f>'Plain Roll Section'!G7</f>
        <v>0</v>
      </c>
      <c r="H9" s="289"/>
      <c r="I9" s="8" t="str">
        <f t="shared" si="3"/>
        <v>N</v>
      </c>
      <c r="J9" s="2" t="str">
        <f t="shared" si="4"/>
        <v>Bread Slices</v>
      </c>
      <c r="K9" s="289">
        <f>'Plain Roll Section'!G8</f>
        <v>0</v>
      </c>
      <c r="L9" s="289"/>
      <c r="M9" s="8" t="str">
        <f t="shared" si="5"/>
        <v>N</v>
      </c>
      <c r="N9" s="2" t="str">
        <f t="shared" si="6"/>
        <v>Bread Slices</v>
      </c>
      <c r="O9" s="289">
        <f>'Plain Roll Section'!G9</f>
        <v>0</v>
      </c>
      <c r="P9" s="289"/>
      <c r="Q9" s="8" t="str">
        <f t="shared" si="7"/>
        <v>N</v>
      </c>
      <c r="R9" s="2" t="str">
        <f t="shared" si="8"/>
        <v>Bread Slices</v>
      </c>
      <c r="S9" s="289">
        <f>'Plain Roll Section'!G10</f>
        <v>0</v>
      </c>
      <c r="T9" s="289"/>
      <c r="U9" s="8" t="str">
        <f t="shared" si="9"/>
        <v>N</v>
      </c>
      <c r="V9" s="2" t="str">
        <f t="shared" si="10"/>
        <v>Bread Slices</v>
      </c>
      <c r="W9" s="289">
        <f>'Plain Roll Section'!G11</f>
        <v>0</v>
      </c>
      <c r="X9" s="289"/>
      <c r="Y9" s="8" t="str">
        <f t="shared" si="11"/>
        <v>N</v>
      </c>
      <c r="Z9" s="2" t="str">
        <f t="shared" si="12"/>
        <v>Bread Slices</v>
      </c>
      <c r="AA9" s="289">
        <f>'Plain Roll Section'!G12</f>
        <v>0</v>
      </c>
      <c r="AB9" s="289"/>
      <c r="AC9" s="8" t="str">
        <f t="shared" si="13"/>
        <v>N</v>
      </c>
      <c r="AD9" s="2" t="str">
        <f t="shared" si="14"/>
        <v>Bread Slices</v>
      </c>
      <c r="AE9" s="289">
        <f>'Plain Roll Section'!G13</f>
        <v>0</v>
      </c>
      <c r="AF9" s="289"/>
      <c r="AG9" s="8" t="str">
        <f t="shared" si="15"/>
        <v>N</v>
      </c>
      <c r="AH9" s="2" t="str">
        <f t="shared" si="16"/>
        <v>Bread Slices</v>
      </c>
      <c r="AI9" s="289">
        <f>'Plain Roll Section'!G14</f>
        <v>0</v>
      </c>
      <c r="AJ9" s="289"/>
      <c r="AK9" s="8" t="str">
        <f t="shared" si="17"/>
        <v>N</v>
      </c>
      <c r="AL9" s="2" t="str">
        <f t="shared" si="18"/>
        <v>Bread Slices</v>
      </c>
      <c r="AM9" s="289">
        <f>'Plain Roll Section'!G15</f>
        <v>0</v>
      </c>
    </row>
    <row r="10" spans="1:39" ht="21.95" customHeight="1" x14ac:dyDescent="0.2">
      <c r="A10" s="8" t="str">
        <f t="shared" si="0"/>
        <v>N</v>
      </c>
      <c r="B10" s="2" t="s">
        <v>5</v>
      </c>
      <c r="C10" s="289">
        <f>'Plain Roll Section'!H6</f>
        <v>0</v>
      </c>
      <c r="D10" s="289"/>
      <c r="E10" s="8" t="str">
        <f t="shared" si="1"/>
        <v>N</v>
      </c>
      <c r="F10" s="2" t="str">
        <f t="shared" si="2"/>
        <v>Eggs</v>
      </c>
      <c r="G10" s="289">
        <f>'Plain Roll Section'!H7</f>
        <v>0</v>
      </c>
      <c r="H10" s="289"/>
      <c r="I10" s="8" t="str">
        <f t="shared" si="3"/>
        <v>N</v>
      </c>
      <c r="J10" s="2" t="str">
        <f t="shared" si="4"/>
        <v>Eggs</v>
      </c>
      <c r="K10" s="289">
        <f>'Plain Roll Section'!H8</f>
        <v>0</v>
      </c>
      <c r="L10" s="289"/>
      <c r="M10" s="8" t="str">
        <f t="shared" si="5"/>
        <v>N</v>
      </c>
      <c r="N10" s="2" t="str">
        <f t="shared" si="6"/>
        <v>Eggs</v>
      </c>
      <c r="O10" s="289">
        <f>'Plain Roll Section'!H9</f>
        <v>0</v>
      </c>
      <c r="P10" s="289"/>
      <c r="Q10" s="8" t="str">
        <f t="shared" si="7"/>
        <v>N</v>
      </c>
      <c r="R10" s="2" t="str">
        <f t="shared" si="8"/>
        <v>Eggs</v>
      </c>
      <c r="S10" s="289">
        <f>'Plain Roll Section'!H10</f>
        <v>0</v>
      </c>
      <c r="T10" s="289"/>
      <c r="U10" s="8" t="str">
        <f t="shared" si="9"/>
        <v>N</v>
      </c>
      <c r="V10" s="2" t="str">
        <f t="shared" si="10"/>
        <v>Eggs</v>
      </c>
      <c r="W10" s="289">
        <f>'Plain Roll Section'!H11</f>
        <v>0</v>
      </c>
      <c r="X10" s="289"/>
      <c r="Y10" s="8" t="str">
        <f t="shared" si="11"/>
        <v>N</v>
      </c>
      <c r="Z10" s="2" t="str">
        <f t="shared" si="12"/>
        <v>Eggs</v>
      </c>
      <c r="AA10" s="289">
        <f>'Plain Roll Section'!H12</f>
        <v>0</v>
      </c>
      <c r="AB10" s="289"/>
      <c r="AC10" s="8" t="str">
        <f t="shared" si="13"/>
        <v>N</v>
      </c>
      <c r="AD10" s="2" t="str">
        <f t="shared" si="14"/>
        <v>Eggs</v>
      </c>
      <c r="AE10" s="289">
        <f>'Plain Roll Section'!H13</f>
        <v>0</v>
      </c>
      <c r="AF10" s="289"/>
      <c r="AG10" s="8" t="str">
        <f t="shared" si="15"/>
        <v>N</v>
      </c>
      <c r="AH10" s="2" t="str">
        <f t="shared" si="16"/>
        <v>Eggs</v>
      </c>
      <c r="AI10" s="289">
        <f>'Plain Roll Section'!H14</f>
        <v>0</v>
      </c>
      <c r="AJ10" s="289"/>
      <c r="AK10" s="8" t="str">
        <f t="shared" si="17"/>
        <v>N</v>
      </c>
      <c r="AL10" s="2" t="str">
        <f t="shared" si="18"/>
        <v>Eggs</v>
      </c>
      <c r="AM10" s="289">
        <f>'Plain Roll Section'!H15</f>
        <v>0</v>
      </c>
    </row>
    <row r="11" spans="1:39" ht="21.95" customHeight="1" x14ac:dyDescent="0.25">
      <c r="A11" s="8" t="str">
        <f t="shared" si="0"/>
        <v>N</v>
      </c>
      <c r="B11" s="2" t="s">
        <v>6</v>
      </c>
      <c r="C11" s="289">
        <f>'Plain Roll Section'!I6</f>
        <v>0</v>
      </c>
      <c r="D11" s="1207"/>
      <c r="E11" s="8" t="str">
        <f t="shared" si="1"/>
        <v>N</v>
      </c>
      <c r="F11" s="2" t="str">
        <f t="shared" si="2"/>
        <v>Hot Dog</v>
      </c>
      <c r="G11" s="289">
        <f>'Plain Roll Section'!I7</f>
        <v>0</v>
      </c>
      <c r="H11" s="1207"/>
      <c r="I11" s="8" t="str">
        <f t="shared" si="3"/>
        <v>N</v>
      </c>
      <c r="J11" s="2" t="str">
        <f t="shared" si="4"/>
        <v>Hot Dog</v>
      </c>
      <c r="K11" s="289">
        <f>'Plain Roll Section'!I8</f>
        <v>0</v>
      </c>
      <c r="L11" s="1207"/>
      <c r="M11" s="8" t="str">
        <f t="shared" si="5"/>
        <v>N</v>
      </c>
      <c r="N11" s="2" t="str">
        <f t="shared" si="6"/>
        <v>Hot Dog</v>
      </c>
      <c r="O11" s="289">
        <f>'Plain Roll Section'!I9</f>
        <v>0</v>
      </c>
      <c r="P11" s="1207"/>
      <c r="Q11" s="8" t="str">
        <f t="shared" si="7"/>
        <v>N</v>
      </c>
      <c r="R11" s="2" t="str">
        <f t="shared" si="8"/>
        <v>Hot Dog</v>
      </c>
      <c r="S11" s="289">
        <f>'Plain Roll Section'!I10</f>
        <v>0</v>
      </c>
      <c r="T11" s="1207"/>
      <c r="U11" s="8" t="str">
        <f t="shared" si="9"/>
        <v>N</v>
      </c>
      <c r="V11" s="2" t="str">
        <f t="shared" si="10"/>
        <v>Hot Dog</v>
      </c>
      <c r="W11" s="289">
        <f>'Plain Roll Section'!I11</f>
        <v>0</v>
      </c>
      <c r="X11" s="1207"/>
      <c r="Y11" s="8" t="str">
        <f t="shared" si="11"/>
        <v>N</v>
      </c>
      <c r="Z11" s="2" t="str">
        <f t="shared" si="12"/>
        <v>Hot Dog</v>
      </c>
      <c r="AA11" s="289">
        <f>'Plain Roll Section'!I12</f>
        <v>0</v>
      </c>
      <c r="AB11" s="1207"/>
      <c r="AC11" s="8" t="str">
        <f t="shared" si="13"/>
        <v>Y</v>
      </c>
      <c r="AD11" s="2" t="str">
        <f t="shared" si="14"/>
        <v>Hot Dog</v>
      </c>
      <c r="AE11" s="289">
        <f>'Plain Roll Section'!I13</f>
        <v>28</v>
      </c>
      <c r="AF11" s="1207"/>
      <c r="AG11" s="8" t="str">
        <f t="shared" si="15"/>
        <v>N</v>
      </c>
      <c r="AH11" s="2" t="str">
        <f t="shared" si="16"/>
        <v>Hot Dog</v>
      </c>
      <c r="AI11" s="289">
        <f>'Plain Roll Section'!I14</f>
        <v>0</v>
      </c>
      <c r="AJ11" s="1207"/>
      <c r="AK11" s="8" t="str">
        <f t="shared" si="17"/>
        <v>N</v>
      </c>
      <c r="AL11" s="2" t="str">
        <f t="shared" si="18"/>
        <v>Hot Dog</v>
      </c>
      <c r="AM11" s="289">
        <f>'Plain Roll Section'!I15</f>
        <v>0</v>
      </c>
    </row>
    <row r="12" spans="1:39" ht="21.95" customHeight="1" x14ac:dyDescent="0.25">
      <c r="A12" s="8" t="str">
        <f t="shared" si="0"/>
        <v>N</v>
      </c>
      <c r="B12" s="2" t="s">
        <v>7</v>
      </c>
      <c r="C12" s="289">
        <f>'Plain Roll Section'!J6</f>
        <v>0</v>
      </c>
      <c r="D12" s="1207"/>
      <c r="E12" s="8" t="str">
        <f t="shared" si="1"/>
        <v>N</v>
      </c>
      <c r="F12" s="2" t="str">
        <f t="shared" si="2"/>
        <v>Brockwast</v>
      </c>
      <c r="G12" s="289">
        <f>'Plain Roll Section'!J7</f>
        <v>0</v>
      </c>
      <c r="H12" s="1207"/>
      <c r="I12" s="8" t="str">
        <f t="shared" si="3"/>
        <v>N</v>
      </c>
      <c r="J12" s="2" t="str">
        <f t="shared" si="4"/>
        <v>Brockwast</v>
      </c>
      <c r="K12" s="289">
        <f>'Plain Roll Section'!J8</f>
        <v>0</v>
      </c>
      <c r="L12" s="1207"/>
      <c r="M12" s="8" t="str">
        <f t="shared" si="5"/>
        <v>N</v>
      </c>
      <c r="N12" s="2" t="str">
        <f t="shared" si="6"/>
        <v>Brockwast</v>
      </c>
      <c r="O12" s="289">
        <f>'Plain Roll Section'!J9</f>
        <v>0</v>
      </c>
      <c r="P12" s="1207"/>
      <c r="Q12" s="8" t="str">
        <f t="shared" si="7"/>
        <v>N</v>
      </c>
      <c r="R12" s="2" t="str">
        <f t="shared" si="8"/>
        <v>Brockwast</v>
      </c>
      <c r="S12" s="289">
        <f>'Plain Roll Section'!J10</f>
        <v>0</v>
      </c>
      <c r="T12" s="1207"/>
      <c r="U12" s="8" t="str">
        <f t="shared" si="9"/>
        <v>N</v>
      </c>
      <c r="V12" s="2" t="str">
        <f t="shared" si="10"/>
        <v>Brockwast</v>
      </c>
      <c r="W12" s="289">
        <f>'Plain Roll Section'!J11</f>
        <v>0</v>
      </c>
      <c r="X12" s="1207"/>
      <c r="Y12" s="8" t="str">
        <f t="shared" si="11"/>
        <v>N</v>
      </c>
      <c r="Z12" s="2" t="str">
        <f t="shared" si="12"/>
        <v>Brockwast</v>
      </c>
      <c r="AA12" s="289">
        <f>'Plain Roll Section'!J12</f>
        <v>0</v>
      </c>
      <c r="AB12" s="1207"/>
      <c r="AC12" s="8" t="str">
        <f t="shared" si="13"/>
        <v>N</v>
      </c>
      <c r="AD12" s="2" t="str">
        <f t="shared" si="14"/>
        <v>Brockwast</v>
      </c>
      <c r="AE12" s="289">
        <f>'Plain Roll Section'!J13</f>
        <v>0</v>
      </c>
      <c r="AF12" s="1207"/>
      <c r="AG12" s="8" t="str">
        <f t="shared" si="15"/>
        <v>N</v>
      </c>
      <c r="AH12" s="2" t="str">
        <f t="shared" si="16"/>
        <v>Brockwast</v>
      </c>
      <c r="AI12" s="289">
        <f>'Plain Roll Section'!J14</f>
        <v>0</v>
      </c>
      <c r="AJ12" s="1207"/>
      <c r="AK12" s="8" t="str">
        <f t="shared" si="17"/>
        <v>N</v>
      </c>
      <c r="AL12" s="2" t="str">
        <f t="shared" si="18"/>
        <v>Brockwast</v>
      </c>
      <c r="AM12" s="289">
        <f>'Plain Roll Section'!J15</f>
        <v>0</v>
      </c>
    </row>
    <row r="13" spans="1:39" ht="21.95" customHeight="1" x14ac:dyDescent="0.25">
      <c r="A13" s="8" t="str">
        <f t="shared" si="0"/>
        <v>N</v>
      </c>
      <c r="B13" s="2" t="s">
        <v>44</v>
      </c>
      <c r="C13" s="289">
        <f>'Plain Roll Section'!K6</f>
        <v>0</v>
      </c>
      <c r="D13" s="1207"/>
      <c r="E13" s="8" t="str">
        <f t="shared" si="1"/>
        <v>N</v>
      </c>
      <c r="F13" s="2" t="str">
        <f t="shared" si="2"/>
        <v>Catering Sausage</v>
      </c>
      <c r="G13" s="289">
        <f>'Plain Roll Section'!K7</f>
        <v>0</v>
      </c>
      <c r="H13" s="1207"/>
      <c r="I13" s="8" t="str">
        <f t="shared" si="3"/>
        <v>N</v>
      </c>
      <c r="J13" s="2" t="str">
        <f t="shared" si="4"/>
        <v>Catering Sausage</v>
      </c>
      <c r="K13" s="289">
        <f>'Plain Roll Section'!K8</f>
        <v>0</v>
      </c>
      <c r="L13" s="1207"/>
      <c r="M13" s="8" t="str">
        <f t="shared" si="5"/>
        <v>N</v>
      </c>
      <c r="N13" s="2" t="str">
        <f t="shared" si="6"/>
        <v>Catering Sausage</v>
      </c>
      <c r="O13" s="289">
        <f>'Plain Roll Section'!K9</f>
        <v>0</v>
      </c>
      <c r="P13" s="1207"/>
      <c r="Q13" s="8" t="str">
        <f t="shared" si="7"/>
        <v>N</v>
      </c>
      <c r="R13" s="2" t="str">
        <f t="shared" si="8"/>
        <v>Catering Sausage</v>
      </c>
      <c r="S13" s="289">
        <f>'Plain Roll Section'!K10</f>
        <v>0</v>
      </c>
      <c r="T13" s="1207"/>
      <c r="U13" s="8" t="str">
        <f t="shared" si="9"/>
        <v>N</v>
      </c>
      <c r="V13" s="2" t="str">
        <f t="shared" si="10"/>
        <v>Catering Sausage</v>
      </c>
      <c r="W13" s="289">
        <f>'Plain Roll Section'!K11</f>
        <v>0</v>
      </c>
      <c r="X13" s="1207"/>
      <c r="Y13" s="8" t="str">
        <f t="shared" si="11"/>
        <v>N</v>
      </c>
      <c r="Z13" s="2" t="str">
        <f t="shared" si="12"/>
        <v>Catering Sausage</v>
      </c>
      <c r="AA13" s="289">
        <f>'Plain Roll Section'!K12</f>
        <v>0</v>
      </c>
      <c r="AB13" s="1207"/>
      <c r="AC13" s="8" t="str">
        <f t="shared" si="13"/>
        <v>N</v>
      </c>
      <c r="AD13" s="2" t="str">
        <f t="shared" si="14"/>
        <v>Catering Sausage</v>
      </c>
      <c r="AE13" s="289">
        <f>'Plain Roll Section'!K13</f>
        <v>0</v>
      </c>
      <c r="AF13" s="1207"/>
      <c r="AG13" s="8" t="str">
        <f t="shared" si="15"/>
        <v>N</v>
      </c>
      <c r="AH13" s="2" t="str">
        <f t="shared" si="16"/>
        <v>Catering Sausage</v>
      </c>
      <c r="AI13" s="289">
        <f>'Plain Roll Section'!K14</f>
        <v>0</v>
      </c>
      <c r="AJ13" s="1207"/>
      <c r="AK13" s="8" t="str">
        <f t="shared" si="17"/>
        <v>N</v>
      </c>
      <c r="AL13" s="2" t="str">
        <f t="shared" si="18"/>
        <v>Catering Sausage</v>
      </c>
      <c r="AM13" s="289">
        <f>'Plain Roll Section'!K15</f>
        <v>0</v>
      </c>
    </row>
    <row r="14" spans="1:39" ht="21.95" customHeight="1" x14ac:dyDescent="0.25">
      <c r="A14" s="8" t="str">
        <f t="shared" si="0"/>
        <v>N</v>
      </c>
      <c r="B14" s="2" t="s">
        <v>9</v>
      </c>
      <c r="C14" s="289">
        <f>'Plain Roll Section'!L6</f>
        <v>0</v>
      </c>
      <c r="D14" s="1207"/>
      <c r="E14" s="8" t="str">
        <f t="shared" si="1"/>
        <v>N</v>
      </c>
      <c r="F14" s="2" t="str">
        <f t="shared" si="2"/>
        <v>Ham</v>
      </c>
      <c r="G14" s="289">
        <f>'Plain Roll Section'!L7</f>
        <v>0</v>
      </c>
      <c r="H14" s="1207"/>
      <c r="I14" s="8" t="str">
        <f t="shared" si="3"/>
        <v>N</v>
      </c>
      <c r="J14" s="2" t="str">
        <f t="shared" si="4"/>
        <v>Ham</v>
      </c>
      <c r="K14" s="289">
        <f>'Plain Roll Section'!L8</f>
        <v>0</v>
      </c>
      <c r="L14" s="1207"/>
      <c r="M14" s="8" t="str">
        <f t="shared" si="5"/>
        <v>N</v>
      </c>
      <c r="N14" s="2" t="str">
        <f t="shared" si="6"/>
        <v>Ham</v>
      </c>
      <c r="O14" s="289">
        <f>'Plain Roll Section'!L9</f>
        <v>0</v>
      </c>
      <c r="P14" s="1207"/>
      <c r="Q14" s="8" t="str">
        <f t="shared" si="7"/>
        <v>N</v>
      </c>
      <c r="R14" s="2" t="str">
        <f t="shared" si="8"/>
        <v>Ham</v>
      </c>
      <c r="S14" s="289">
        <f>'Plain Roll Section'!L10</f>
        <v>0</v>
      </c>
      <c r="T14" s="1207"/>
      <c r="U14" s="8" t="str">
        <f t="shared" si="9"/>
        <v>N</v>
      </c>
      <c r="V14" s="2" t="str">
        <f t="shared" si="10"/>
        <v>Ham</v>
      </c>
      <c r="W14" s="289">
        <f>'Plain Roll Section'!L11</f>
        <v>0</v>
      </c>
      <c r="X14" s="1207"/>
      <c r="Y14" s="8" t="str">
        <f t="shared" si="11"/>
        <v>N</v>
      </c>
      <c r="Z14" s="2" t="str">
        <f t="shared" si="12"/>
        <v>Ham</v>
      </c>
      <c r="AA14" s="289">
        <f>'Plain Roll Section'!L12</f>
        <v>0</v>
      </c>
      <c r="AB14" s="1207"/>
      <c r="AC14" s="8" t="str">
        <f t="shared" si="13"/>
        <v>N</v>
      </c>
      <c r="AD14" s="2" t="str">
        <f t="shared" si="14"/>
        <v>Ham</v>
      </c>
      <c r="AE14" s="289">
        <f>'Plain Roll Section'!L13</f>
        <v>0</v>
      </c>
      <c r="AF14" s="1207"/>
      <c r="AG14" s="8" t="str">
        <f t="shared" si="15"/>
        <v>N</v>
      </c>
      <c r="AH14" s="2" t="str">
        <f t="shared" si="16"/>
        <v>Ham</v>
      </c>
      <c r="AI14" s="289">
        <f>'Plain Roll Section'!L14</f>
        <v>0</v>
      </c>
      <c r="AJ14" s="1207"/>
      <c r="AK14" s="8" t="str">
        <f t="shared" si="17"/>
        <v>N</v>
      </c>
      <c r="AL14" s="2" t="str">
        <f t="shared" si="18"/>
        <v>Ham</v>
      </c>
      <c r="AM14" s="289">
        <f>'Plain Roll Section'!L15</f>
        <v>0</v>
      </c>
    </row>
    <row r="15" spans="1:39" ht="21.95" customHeight="1" x14ac:dyDescent="0.25">
      <c r="A15" s="8" t="str">
        <f t="shared" si="0"/>
        <v>N</v>
      </c>
      <c r="B15" s="2" t="s">
        <v>481</v>
      </c>
      <c r="C15" s="289">
        <f>'Plain Roll Section'!M6</f>
        <v>0</v>
      </c>
      <c r="D15" s="1207"/>
      <c r="E15" s="8" t="str">
        <f t="shared" si="1"/>
        <v>N</v>
      </c>
      <c r="F15" s="2" t="str">
        <f t="shared" si="2"/>
        <v>Chicken Bacon</v>
      </c>
      <c r="G15" s="289">
        <f>'Plain Roll Section'!M7</f>
        <v>0</v>
      </c>
      <c r="H15" s="1207"/>
      <c r="I15" s="8" t="str">
        <f t="shared" si="3"/>
        <v>N</v>
      </c>
      <c r="J15" s="2" t="str">
        <f t="shared" si="4"/>
        <v>Chicken Bacon</v>
      </c>
      <c r="K15" s="289">
        <f>'Plain Roll Section'!M8</f>
        <v>0</v>
      </c>
      <c r="L15" s="1207"/>
      <c r="M15" s="8" t="str">
        <f t="shared" si="5"/>
        <v>N</v>
      </c>
      <c r="N15" s="2" t="str">
        <f t="shared" si="6"/>
        <v>Chicken Bacon</v>
      </c>
      <c r="O15" s="289">
        <f>'Plain Roll Section'!M9</f>
        <v>0</v>
      </c>
      <c r="P15" s="1207"/>
      <c r="Q15" s="8" t="str">
        <f t="shared" si="7"/>
        <v>N</v>
      </c>
      <c r="R15" s="2" t="str">
        <f t="shared" si="8"/>
        <v>Chicken Bacon</v>
      </c>
      <c r="S15" s="289">
        <f>'Plain Roll Section'!M10</f>
        <v>0</v>
      </c>
      <c r="T15" s="1207"/>
      <c r="U15" s="8" t="str">
        <f t="shared" si="9"/>
        <v>N</v>
      </c>
      <c r="V15" s="2" t="str">
        <f t="shared" si="10"/>
        <v>Chicken Bacon</v>
      </c>
      <c r="W15" s="289">
        <f>'Plain Roll Section'!M11</f>
        <v>0</v>
      </c>
      <c r="X15" s="1207"/>
      <c r="Y15" s="8" t="str">
        <f t="shared" si="11"/>
        <v>N</v>
      </c>
      <c r="Z15" s="2" t="str">
        <f t="shared" si="12"/>
        <v>Chicken Bacon</v>
      </c>
      <c r="AA15" s="289">
        <f>'Plain Roll Section'!M12</f>
        <v>0</v>
      </c>
      <c r="AB15" s="1207"/>
      <c r="AC15" s="8" t="str">
        <f t="shared" si="13"/>
        <v>N</v>
      </c>
      <c r="AD15" s="2" t="str">
        <f t="shared" si="14"/>
        <v>Chicken Bacon</v>
      </c>
      <c r="AE15" s="289">
        <f>'Plain Roll Section'!M13</f>
        <v>0</v>
      </c>
      <c r="AF15" s="1207"/>
      <c r="AG15" s="8" t="str">
        <f t="shared" si="15"/>
        <v>N</v>
      </c>
      <c r="AH15" s="2" t="str">
        <f t="shared" si="16"/>
        <v>Chicken Bacon</v>
      </c>
      <c r="AI15" s="289">
        <f>'Plain Roll Section'!M14</f>
        <v>0</v>
      </c>
      <c r="AJ15" s="1207"/>
      <c r="AK15" s="8" t="str">
        <f t="shared" si="17"/>
        <v>N</v>
      </c>
      <c r="AL15" s="2" t="str">
        <f t="shared" si="18"/>
        <v>Chicken Bacon</v>
      </c>
      <c r="AM15" s="289">
        <f>'Plain Roll Section'!M15</f>
        <v>0</v>
      </c>
    </row>
    <row r="16" spans="1:39" ht="21.95" customHeight="1" x14ac:dyDescent="0.25">
      <c r="A16" s="8" t="str">
        <f t="shared" si="0"/>
        <v>N</v>
      </c>
      <c r="B16" s="2" t="s">
        <v>554</v>
      </c>
      <c r="C16" s="289">
        <f>'Plain Roll Section'!N6</f>
        <v>0</v>
      </c>
      <c r="D16" s="1207"/>
      <c r="E16" s="8" t="str">
        <f t="shared" si="1"/>
        <v>N</v>
      </c>
      <c r="F16" s="2" t="str">
        <f t="shared" si="2"/>
        <v>Gherkin</v>
      </c>
      <c r="G16" s="289">
        <f>'Plain Roll Section'!N7</f>
        <v>0</v>
      </c>
      <c r="H16" s="1207"/>
      <c r="I16" s="8" t="str">
        <f t="shared" si="3"/>
        <v>N</v>
      </c>
      <c r="J16" s="2" t="str">
        <f t="shared" si="4"/>
        <v>Gherkin</v>
      </c>
      <c r="K16" s="289">
        <f>'Plain Roll Section'!N8</f>
        <v>0</v>
      </c>
      <c r="L16" s="1207"/>
      <c r="M16" s="8" t="str">
        <f t="shared" si="5"/>
        <v>N</v>
      </c>
      <c r="N16" s="2" t="str">
        <f t="shared" si="6"/>
        <v>Gherkin</v>
      </c>
      <c r="O16" s="289">
        <f>'Plain Roll Section'!N9</f>
        <v>0</v>
      </c>
      <c r="P16" s="1207"/>
      <c r="Q16" s="8" t="str">
        <f t="shared" si="7"/>
        <v>N</v>
      </c>
      <c r="R16" s="2" t="str">
        <f t="shared" si="8"/>
        <v>Gherkin</v>
      </c>
      <c r="S16" s="289">
        <f>'Plain Roll Section'!N10</f>
        <v>0</v>
      </c>
      <c r="T16" s="1207"/>
      <c r="U16" s="8" t="str">
        <f t="shared" si="9"/>
        <v>N</v>
      </c>
      <c r="V16" s="2" t="str">
        <f t="shared" si="10"/>
        <v>Gherkin</v>
      </c>
      <c r="W16" s="289">
        <f>'Plain Roll Section'!N11</f>
        <v>0</v>
      </c>
      <c r="X16" s="1207"/>
      <c r="Y16" s="8" t="str">
        <f t="shared" si="11"/>
        <v>N</v>
      </c>
      <c r="Z16" s="2" t="str">
        <f t="shared" si="12"/>
        <v>Gherkin</v>
      </c>
      <c r="AA16" s="289">
        <f>'Plain Roll Section'!N12</f>
        <v>0</v>
      </c>
      <c r="AB16" s="1207"/>
      <c r="AC16" s="8" t="str">
        <f t="shared" si="13"/>
        <v>N</v>
      </c>
      <c r="AD16" s="2" t="str">
        <f t="shared" si="14"/>
        <v>Gherkin</v>
      </c>
      <c r="AE16" s="289">
        <f>'Plain Roll Section'!N13</f>
        <v>0</v>
      </c>
      <c r="AF16" s="1207"/>
      <c r="AG16" s="8" t="str">
        <f t="shared" si="15"/>
        <v>N</v>
      </c>
      <c r="AH16" s="2" t="str">
        <f t="shared" si="16"/>
        <v>Gherkin</v>
      </c>
      <c r="AI16" s="289">
        <f>'Plain Roll Section'!N14</f>
        <v>0</v>
      </c>
      <c r="AJ16" s="1207"/>
      <c r="AK16" s="8" t="str">
        <f t="shared" si="17"/>
        <v>N</v>
      </c>
      <c r="AL16" s="2" t="str">
        <f t="shared" si="18"/>
        <v>Gherkin</v>
      </c>
      <c r="AM16" s="289">
        <f>'Plain Roll Section'!N15</f>
        <v>0</v>
      </c>
    </row>
    <row r="17" spans="1:39" ht="21.95" customHeight="1" x14ac:dyDescent="0.25">
      <c r="A17" s="8" t="str">
        <f t="shared" si="0"/>
        <v>N</v>
      </c>
      <c r="B17" s="2" t="s">
        <v>84</v>
      </c>
      <c r="C17" s="289">
        <f>'Plain Roll Section'!O6</f>
        <v>0</v>
      </c>
      <c r="D17" s="1207"/>
      <c r="E17" s="8" t="str">
        <f t="shared" si="1"/>
        <v>N</v>
      </c>
      <c r="F17" s="2" t="str">
        <f t="shared" si="2"/>
        <v>Boneless Chicken</v>
      </c>
      <c r="G17" s="289">
        <f>'Plain Roll Section'!O7</f>
        <v>0</v>
      </c>
      <c r="H17" s="1207"/>
      <c r="I17" s="8" t="str">
        <f t="shared" si="3"/>
        <v>N</v>
      </c>
      <c r="J17" s="2" t="str">
        <f t="shared" si="4"/>
        <v>Boneless Chicken</v>
      </c>
      <c r="K17" s="289">
        <f>'Plain Roll Section'!O8</f>
        <v>0</v>
      </c>
      <c r="L17" s="1207"/>
      <c r="M17" s="8" t="str">
        <f t="shared" si="5"/>
        <v>N</v>
      </c>
      <c r="N17" s="2" t="str">
        <f t="shared" si="6"/>
        <v>Boneless Chicken</v>
      </c>
      <c r="O17" s="289">
        <f>'Plain Roll Section'!O9</f>
        <v>0</v>
      </c>
      <c r="P17" s="1207"/>
      <c r="Q17" s="8" t="str">
        <f t="shared" si="7"/>
        <v>N</v>
      </c>
      <c r="R17" s="2" t="str">
        <f t="shared" si="8"/>
        <v>Boneless Chicken</v>
      </c>
      <c r="S17" s="289">
        <f>'Plain Roll Section'!O10</f>
        <v>0</v>
      </c>
      <c r="T17" s="1207"/>
      <c r="U17" s="8" t="str">
        <f t="shared" si="9"/>
        <v>N</v>
      </c>
      <c r="V17" s="2" t="str">
        <f t="shared" si="10"/>
        <v>Boneless Chicken</v>
      </c>
      <c r="W17" s="289">
        <f>'Plain Roll Section'!O11</f>
        <v>0</v>
      </c>
      <c r="X17" s="1207"/>
      <c r="Y17" s="8" t="str">
        <f t="shared" si="11"/>
        <v>N</v>
      </c>
      <c r="Z17" s="2" t="str">
        <f t="shared" si="12"/>
        <v>Boneless Chicken</v>
      </c>
      <c r="AA17" s="289">
        <f>'Plain Roll Section'!O12</f>
        <v>0</v>
      </c>
      <c r="AB17" s="1207"/>
      <c r="AC17" s="8" t="str">
        <f t="shared" si="13"/>
        <v>N</v>
      </c>
      <c r="AD17" s="2" t="str">
        <f t="shared" si="14"/>
        <v>Boneless Chicken</v>
      </c>
      <c r="AE17" s="289">
        <f>'Plain Roll Section'!O13</f>
        <v>0</v>
      </c>
      <c r="AF17" s="1207"/>
      <c r="AG17" s="8" t="str">
        <f t="shared" si="15"/>
        <v>N</v>
      </c>
      <c r="AH17" s="2" t="str">
        <f t="shared" si="16"/>
        <v>Boneless Chicken</v>
      </c>
      <c r="AI17" s="289">
        <f>'Plain Roll Section'!O14</f>
        <v>0</v>
      </c>
      <c r="AJ17" s="1207"/>
      <c r="AK17" s="8" t="str">
        <f t="shared" si="17"/>
        <v>N</v>
      </c>
      <c r="AL17" s="2" t="str">
        <f t="shared" si="18"/>
        <v>Boneless Chicken</v>
      </c>
      <c r="AM17" s="289">
        <f>'Plain Roll Section'!O15</f>
        <v>0</v>
      </c>
    </row>
    <row r="18" spans="1:39" ht="21.95" customHeight="1" x14ac:dyDescent="0.2">
      <c r="A18" s="8" t="str">
        <f t="shared" si="0"/>
        <v>N</v>
      </c>
      <c r="B18" s="2" t="s">
        <v>45</v>
      </c>
      <c r="C18" s="289">
        <f>'Plain Roll Section'!P6</f>
        <v>0</v>
      </c>
      <c r="D18" s="289"/>
      <c r="E18" s="8" t="str">
        <f t="shared" si="1"/>
        <v>N</v>
      </c>
      <c r="F18" s="2" t="str">
        <f t="shared" si="2"/>
        <v>Boiled Fish</v>
      </c>
      <c r="G18" s="289">
        <f>'Plain Roll Section'!P7</f>
        <v>0</v>
      </c>
      <c r="H18" s="289"/>
      <c r="I18" s="8" t="str">
        <f t="shared" si="3"/>
        <v>N</v>
      </c>
      <c r="J18" s="2" t="str">
        <f t="shared" si="4"/>
        <v>Boiled Fish</v>
      </c>
      <c r="K18" s="289">
        <f>'Plain Roll Section'!P8</f>
        <v>0</v>
      </c>
      <c r="L18" s="289"/>
      <c r="M18" s="8" t="str">
        <f t="shared" si="5"/>
        <v>N</v>
      </c>
      <c r="N18" s="2" t="str">
        <f t="shared" si="6"/>
        <v>Boiled Fish</v>
      </c>
      <c r="O18" s="289">
        <f>'Plain Roll Section'!P9</f>
        <v>0</v>
      </c>
      <c r="P18" s="289"/>
      <c r="Q18" s="8" t="str">
        <f t="shared" si="7"/>
        <v>N</v>
      </c>
      <c r="R18" s="2" t="str">
        <f t="shared" si="8"/>
        <v>Boiled Fish</v>
      </c>
      <c r="S18" s="289">
        <f>'Plain Roll Section'!P10</f>
        <v>0</v>
      </c>
      <c r="T18" s="289"/>
      <c r="U18" s="8" t="str">
        <f t="shared" si="9"/>
        <v>N</v>
      </c>
      <c r="V18" s="2" t="str">
        <f t="shared" si="10"/>
        <v>Boiled Fish</v>
      </c>
      <c r="W18" s="289">
        <f>'Plain Roll Section'!P11</f>
        <v>0</v>
      </c>
      <c r="X18" s="289"/>
      <c r="Y18" s="8" t="str">
        <f t="shared" si="11"/>
        <v>N</v>
      </c>
      <c r="Z18" s="2" t="str">
        <f t="shared" si="12"/>
        <v>Boiled Fish</v>
      </c>
      <c r="AA18" s="289">
        <f>'Plain Roll Section'!P12</f>
        <v>0</v>
      </c>
      <c r="AB18" s="289"/>
      <c r="AC18" s="8" t="str">
        <f t="shared" si="13"/>
        <v>N</v>
      </c>
      <c r="AD18" s="2" t="str">
        <f t="shared" si="14"/>
        <v>Boiled Fish</v>
      </c>
      <c r="AE18" s="289">
        <f>'Plain Roll Section'!P13</f>
        <v>0</v>
      </c>
      <c r="AF18" s="289"/>
      <c r="AG18" s="8" t="str">
        <f t="shared" si="15"/>
        <v>N</v>
      </c>
      <c r="AH18" s="2" t="str">
        <f t="shared" si="16"/>
        <v>Boiled Fish</v>
      </c>
      <c r="AI18" s="289">
        <f>'Plain Roll Section'!P14</f>
        <v>0</v>
      </c>
      <c r="AJ18" s="289"/>
      <c r="AK18" s="8" t="str">
        <f t="shared" si="17"/>
        <v>N</v>
      </c>
      <c r="AL18" s="2" t="str">
        <f t="shared" si="18"/>
        <v>Boiled Fish</v>
      </c>
      <c r="AM18" s="289">
        <f>'Plain Roll Section'!P15</f>
        <v>0</v>
      </c>
    </row>
    <row r="19" spans="1:39" ht="21.95" customHeight="1" x14ac:dyDescent="0.25">
      <c r="A19" s="8" t="str">
        <f t="shared" si="0"/>
        <v>N</v>
      </c>
      <c r="B19" s="2" t="s">
        <v>90</v>
      </c>
      <c r="C19" s="289">
        <f>'Plain Roll Section'!Q6</f>
        <v>0</v>
      </c>
      <c r="D19" s="1207"/>
      <c r="E19" s="8" t="str">
        <f t="shared" si="1"/>
        <v>N</v>
      </c>
      <c r="F19" s="2" t="str">
        <f t="shared" si="2"/>
        <v>Prawn</v>
      </c>
      <c r="G19" s="289">
        <f>'Plain Roll Section'!Q7</f>
        <v>0</v>
      </c>
      <c r="H19" s="1207"/>
      <c r="I19" s="8" t="str">
        <f t="shared" si="3"/>
        <v>N</v>
      </c>
      <c r="J19" s="2" t="str">
        <f t="shared" si="4"/>
        <v>Prawn</v>
      </c>
      <c r="K19" s="289">
        <f>'Plain Roll Section'!Q8</f>
        <v>0</v>
      </c>
      <c r="L19" s="1207"/>
      <c r="M19" s="8" t="str">
        <f t="shared" si="5"/>
        <v>N</v>
      </c>
      <c r="N19" s="2" t="str">
        <f t="shared" si="6"/>
        <v>Prawn</v>
      </c>
      <c r="O19" s="289">
        <f>'Plain Roll Section'!Q9</f>
        <v>0</v>
      </c>
      <c r="P19" s="1207"/>
      <c r="Q19" s="8" t="str">
        <f t="shared" si="7"/>
        <v>N</v>
      </c>
      <c r="R19" s="2" t="str">
        <f t="shared" si="8"/>
        <v>Prawn</v>
      </c>
      <c r="S19" s="289">
        <f>'Plain Roll Section'!Q10</f>
        <v>0</v>
      </c>
      <c r="T19" s="1207"/>
      <c r="U19" s="8" t="str">
        <f t="shared" si="9"/>
        <v>N</v>
      </c>
      <c r="V19" s="2" t="str">
        <f t="shared" si="10"/>
        <v>Prawn</v>
      </c>
      <c r="W19" s="289">
        <f>'Plain Roll Section'!Q11</f>
        <v>0</v>
      </c>
      <c r="X19" s="1207"/>
      <c r="Y19" s="8" t="str">
        <f t="shared" si="11"/>
        <v>N</v>
      </c>
      <c r="Z19" s="2" t="str">
        <f t="shared" si="12"/>
        <v>Prawn</v>
      </c>
      <c r="AA19" s="289">
        <f>'Plain Roll Section'!Q12</f>
        <v>0</v>
      </c>
      <c r="AB19" s="1207"/>
      <c r="AC19" s="8" t="str">
        <f t="shared" si="13"/>
        <v>N</v>
      </c>
      <c r="AD19" s="2" t="str">
        <f t="shared" si="14"/>
        <v>Prawn</v>
      </c>
      <c r="AE19" s="289">
        <f>'Plain Roll Section'!Q13</f>
        <v>0</v>
      </c>
      <c r="AF19" s="1207"/>
      <c r="AG19" s="8" t="str">
        <f t="shared" si="15"/>
        <v>N</v>
      </c>
      <c r="AH19" s="2" t="str">
        <f t="shared" si="16"/>
        <v>Prawn</v>
      </c>
      <c r="AI19" s="289">
        <f>'Plain Roll Section'!Q14</f>
        <v>0</v>
      </c>
      <c r="AJ19" s="1207"/>
      <c r="AK19" s="8" t="str">
        <f t="shared" si="17"/>
        <v>N</v>
      </c>
      <c r="AL19" s="2" t="str">
        <f t="shared" si="18"/>
        <v>Prawn</v>
      </c>
      <c r="AM19" s="289">
        <f>'Plain Roll Section'!Q15</f>
        <v>0</v>
      </c>
    </row>
    <row r="20" spans="1:39" ht="21.95" customHeight="1" x14ac:dyDescent="0.25">
      <c r="A20" s="8" t="str">
        <f t="shared" si="0"/>
        <v>N</v>
      </c>
      <c r="B20" s="2" t="s">
        <v>229</v>
      </c>
      <c r="C20" s="289">
        <f>'Plain Roll Section'!R6</f>
        <v>0</v>
      </c>
      <c r="D20" s="1207"/>
      <c r="E20" s="8" t="str">
        <f t="shared" si="1"/>
        <v>N</v>
      </c>
      <c r="F20" s="2" t="str">
        <f t="shared" si="2"/>
        <v>Boiled Beef</v>
      </c>
      <c r="G20" s="289">
        <f>'Plain Roll Section'!R7</f>
        <v>0</v>
      </c>
      <c r="H20" s="1207"/>
      <c r="I20" s="8" t="str">
        <f t="shared" si="3"/>
        <v>N</v>
      </c>
      <c r="J20" s="2" t="str">
        <f t="shared" si="4"/>
        <v>Boiled Beef</v>
      </c>
      <c r="K20" s="289">
        <f>'Plain Roll Section'!R8</f>
        <v>0</v>
      </c>
      <c r="L20" s="1207"/>
      <c r="M20" s="8" t="str">
        <f t="shared" si="5"/>
        <v>N</v>
      </c>
      <c r="N20" s="2" t="str">
        <f t="shared" si="6"/>
        <v>Boiled Beef</v>
      </c>
      <c r="O20" s="289">
        <f>'Plain Roll Section'!R9</f>
        <v>0</v>
      </c>
      <c r="P20" s="1207"/>
      <c r="Q20" s="8" t="str">
        <f t="shared" si="7"/>
        <v>N</v>
      </c>
      <c r="R20" s="2" t="str">
        <f t="shared" si="8"/>
        <v>Boiled Beef</v>
      </c>
      <c r="S20" s="289">
        <f>'Plain Roll Section'!R10</f>
        <v>0</v>
      </c>
      <c r="T20" s="1207"/>
      <c r="U20" s="8" t="str">
        <f t="shared" si="9"/>
        <v>N</v>
      </c>
      <c r="V20" s="2" t="str">
        <f t="shared" si="10"/>
        <v>Boiled Beef</v>
      </c>
      <c r="W20" s="289">
        <f>'Plain Roll Section'!R11</f>
        <v>0</v>
      </c>
      <c r="X20" s="1207"/>
      <c r="Y20" s="8" t="str">
        <f t="shared" si="11"/>
        <v>N</v>
      </c>
      <c r="Z20" s="2" t="str">
        <f t="shared" si="12"/>
        <v>Boiled Beef</v>
      </c>
      <c r="AA20" s="289">
        <f>'Plain Roll Section'!R12</f>
        <v>0</v>
      </c>
      <c r="AB20" s="1207"/>
      <c r="AC20" s="8" t="str">
        <f t="shared" si="13"/>
        <v>N</v>
      </c>
      <c r="AD20" s="2" t="str">
        <f t="shared" si="14"/>
        <v>Boiled Beef</v>
      </c>
      <c r="AE20" s="289">
        <f>'Plain Roll Section'!R13</f>
        <v>0</v>
      </c>
      <c r="AF20" s="1207"/>
      <c r="AG20" s="8" t="str">
        <f t="shared" si="15"/>
        <v>N</v>
      </c>
      <c r="AH20" s="2" t="str">
        <f t="shared" si="16"/>
        <v>Boiled Beef</v>
      </c>
      <c r="AI20" s="289">
        <f>'Plain Roll Section'!R14</f>
        <v>0</v>
      </c>
      <c r="AJ20" s="1207"/>
      <c r="AK20" s="8" t="str">
        <f t="shared" si="17"/>
        <v>N</v>
      </c>
      <c r="AL20" s="2" t="str">
        <f t="shared" si="18"/>
        <v>Boiled Beef</v>
      </c>
      <c r="AM20" s="289">
        <f>'Plain Roll Section'!R15</f>
        <v>0</v>
      </c>
    </row>
    <row r="21" spans="1:39" ht="21.95" customHeight="1" x14ac:dyDescent="0.2">
      <c r="A21" s="8" t="str">
        <f t="shared" si="0"/>
        <v>N</v>
      </c>
      <c r="B21" s="2" t="s">
        <v>38</v>
      </c>
      <c r="C21" s="289">
        <f>'Plain Roll Section'!S6</f>
        <v>0</v>
      </c>
      <c r="D21" s="289"/>
      <c r="E21" s="8" t="str">
        <f t="shared" si="1"/>
        <v>N</v>
      </c>
      <c r="F21" s="2" t="str">
        <f t="shared" si="2"/>
        <v xml:space="preserve">Soya </v>
      </c>
      <c r="G21" s="289">
        <f>'Plain Roll Section'!S7</f>
        <v>0</v>
      </c>
      <c r="H21" s="289"/>
      <c r="I21" s="8" t="str">
        <f t="shared" si="3"/>
        <v>N</v>
      </c>
      <c r="J21" s="2" t="str">
        <f t="shared" si="4"/>
        <v xml:space="preserve">Soya </v>
      </c>
      <c r="K21" s="289">
        <f>'Plain Roll Section'!S8</f>
        <v>0</v>
      </c>
      <c r="L21" s="289"/>
      <c r="M21" s="8" t="str">
        <f t="shared" si="5"/>
        <v>N</v>
      </c>
      <c r="N21" s="2" t="str">
        <f t="shared" si="6"/>
        <v xml:space="preserve">Soya </v>
      </c>
      <c r="O21" s="289">
        <f>'Plain Roll Section'!S9</f>
        <v>0</v>
      </c>
      <c r="P21" s="289"/>
      <c r="Q21" s="8" t="str">
        <f t="shared" si="7"/>
        <v>N</v>
      </c>
      <c r="R21" s="2" t="str">
        <f t="shared" si="8"/>
        <v xml:space="preserve">Soya </v>
      </c>
      <c r="S21" s="289">
        <f>'Plain Roll Section'!S10</f>
        <v>0</v>
      </c>
      <c r="T21" s="289"/>
      <c r="U21" s="8" t="str">
        <f t="shared" si="9"/>
        <v>N</v>
      </c>
      <c r="V21" s="2" t="str">
        <f t="shared" si="10"/>
        <v xml:space="preserve">Soya </v>
      </c>
      <c r="W21" s="289">
        <f>'Plain Roll Section'!S11</f>
        <v>0</v>
      </c>
      <c r="X21" s="289"/>
      <c r="Y21" s="8" t="str">
        <f t="shared" si="11"/>
        <v>N</v>
      </c>
      <c r="Z21" s="2" t="str">
        <f t="shared" si="12"/>
        <v xml:space="preserve">Soya </v>
      </c>
      <c r="AA21" s="289">
        <f>'Plain Roll Section'!S12</f>
        <v>0</v>
      </c>
      <c r="AB21" s="289"/>
      <c r="AC21" s="8" t="str">
        <f t="shared" si="13"/>
        <v>N</v>
      </c>
      <c r="AD21" s="2" t="str">
        <f t="shared" si="14"/>
        <v xml:space="preserve">Soya </v>
      </c>
      <c r="AE21" s="289">
        <f>'Plain Roll Section'!S13</f>
        <v>0</v>
      </c>
      <c r="AF21" s="289"/>
      <c r="AG21" s="8" t="str">
        <f t="shared" si="15"/>
        <v>N</v>
      </c>
      <c r="AH21" s="2" t="str">
        <f t="shared" si="16"/>
        <v xml:space="preserve">Soya </v>
      </c>
      <c r="AI21" s="289">
        <f>'Plain Roll Section'!S14</f>
        <v>0</v>
      </c>
      <c r="AJ21" s="289"/>
      <c r="AK21" s="8" t="str">
        <f t="shared" si="17"/>
        <v>N</v>
      </c>
      <c r="AL21" s="2" t="str">
        <f t="shared" si="18"/>
        <v xml:space="preserve">Soya </v>
      </c>
      <c r="AM21" s="289">
        <f>'Plain Roll Section'!S15</f>
        <v>0</v>
      </c>
    </row>
    <row r="22" spans="1:39" ht="21.95" customHeight="1" x14ac:dyDescent="0.25">
      <c r="A22" s="8" t="str">
        <f t="shared" si="0"/>
        <v>N</v>
      </c>
      <c r="B22" s="2" t="s">
        <v>46</v>
      </c>
      <c r="C22" s="289">
        <f>'Plain Roll Section'!T6</f>
        <v>0</v>
      </c>
      <c r="D22" s="1207"/>
      <c r="E22" s="8" t="str">
        <f t="shared" si="1"/>
        <v>N</v>
      </c>
      <c r="F22" s="2" t="str">
        <f t="shared" si="2"/>
        <v>Block Cheese</v>
      </c>
      <c r="G22" s="289">
        <f>'Plain Roll Section'!T7</f>
        <v>0</v>
      </c>
      <c r="H22" s="1207"/>
      <c r="I22" s="8" t="str">
        <f t="shared" si="3"/>
        <v>N</v>
      </c>
      <c r="J22" s="2" t="str">
        <f t="shared" si="4"/>
        <v>Block Cheese</v>
      </c>
      <c r="K22" s="289">
        <f>'Plain Roll Section'!T8</f>
        <v>0</v>
      </c>
      <c r="L22" s="1207"/>
      <c r="M22" s="8" t="str">
        <f t="shared" si="5"/>
        <v>N</v>
      </c>
      <c r="N22" s="2" t="str">
        <f t="shared" si="6"/>
        <v>Block Cheese</v>
      </c>
      <c r="O22" s="289">
        <f>'Plain Roll Section'!T9</f>
        <v>0</v>
      </c>
      <c r="P22" s="1207"/>
      <c r="Q22" s="8" t="str">
        <f t="shared" si="7"/>
        <v>N</v>
      </c>
      <c r="R22" s="2" t="str">
        <f t="shared" si="8"/>
        <v>Block Cheese</v>
      </c>
      <c r="S22" s="289">
        <f>'Plain Roll Section'!T10</f>
        <v>0</v>
      </c>
      <c r="T22" s="1207"/>
      <c r="U22" s="8" t="str">
        <f t="shared" si="9"/>
        <v>N</v>
      </c>
      <c r="V22" s="2" t="str">
        <f t="shared" si="10"/>
        <v>Block Cheese</v>
      </c>
      <c r="W22" s="289">
        <f>'Plain Roll Section'!T11</f>
        <v>0</v>
      </c>
      <c r="X22" s="1207"/>
      <c r="Y22" s="8" t="str">
        <f t="shared" si="11"/>
        <v>N</v>
      </c>
      <c r="Z22" s="2" t="str">
        <f t="shared" si="12"/>
        <v>Block Cheese</v>
      </c>
      <c r="AA22" s="289">
        <f>'Plain Roll Section'!T12</f>
        <v>0</v>
      </c>
      <c r="AB22" s="1207"/>
      <c r="AC22" s="8" t="str">
        <f t="shared" si="13"/>
        <v>N</v>
      </c>
      <c r="AD22" s="2" t="str">
        <f t="shared" si="14"/>
        <v>Block Cheese</v>
      </c>
      <c r="AE22" s="289">
        <f>'Plain Roll Section'!T13</f>
        <v>0</v>
      </c>
      <c r="AF22" s="1207"/>
      <c r="AG22" s="8" t="str">
        <f t="shared" si="15"/>
        <v>N</v>
      </c>
      <c r="AH22" s="2" t="str">
        <f t="shared" si="16"/>
        <v>Block Cheese</v>
      </c>
      <c r="AI22" s="289">
        <f>'Plain Roll Section'!T14</f>
        <v>0</v>
      </c>
      <c r="AJ22" s="1207"/>
      <c r="AK22" s="8" t="str">
        <f t="shared" si="17"/>
        <v>N</v>
      </c>
      <c r="AL22" s="2" t="str">
        <f t="shared" si="18"/>
        <v>Block Cheese</v>
      </c>
      <c r="AM22" s="289">
        <f>'Plain Roll Section'!T15</f>
        <v>0</v>
      </c>
    </row>
    <row r="23" spans="1:39" ht="21.95" customHeight="1" x14ac:dyDescent="0.2">
      <c r="A23" s="8" t="str">
        <f t="shared" si="0"/>
        <v>N</v>
      </c>
      <c r="B23" s="2" t="s">
        <v>230</v>
      </c>
      <c r="C23" s="289">
        <f>'Plain Roll Section'!U6</f>
        <v>0</v>
      </c>
      <c r="D23" s="289"/>
      <c r="E23" s="8" t="str">
        <f t="shared" si="1"/>
        <v>N</v>
      </c>
      <c r="F23" s="2" t="str">
        <f t="shared" si="2"/>
        <v>Cheese Slices</v>
      </c>
      <c r="G23" s="289">
        <f>'Plain Roll Section'!U7</f>
        <v>0</v>
      </c>
      <c r="H23" s="289"/>
      <c r="I23" s="8" t="str">
        <f t="shared" si="3"/>
        <v>N</v>
      </c>
      <c r="J23" s="2" t="str">
        <f t="shared" si="4"/>
        <v>Cheese Slices</v>
      </c>
      <c r="K23" s="289">
        <f>'Plain Roll Section'!U8</f>
        <v>0</v>
      </c>
      <c r="L23" s="289"/>
      <c r="M23" s="8" t="str">
        <f t="shared" si="5"/>
        <v>N</v>
      </c>
      <c r="N23" s="2" t="str">
        <f t="shared" si="6"/>
        <v>Cheese Slices</v>
      </c>
      <c r="O23" s="289">
        <f>'Plain Roll Section'!U9</f>
        <v>0</v>
      </c>
      <c r="P23" s="289"/>
      <c r="Q23" s="8" t="str">
        <f t="shared" si="7"/>
        <v>N</v>
      </c>
      <c r="R23" s="2" t="str">
        <f t="shared" si="8"/>
        <v>Cheese Slices</v>
      </c>
      <c r="S23" s="289">
        <f>'Plain Roll Section'!U10</f>
        <v>0</v>
      </c>
      <c r="T23" s="289"/>
      <c r="U23" s="8" t="str">
        <f t="shared" si="9"/>
        <v>N</v>
      </c>
      <c r="V23" s="2" t="str">
        <f t="shared" si="10"/>
        <v>Cheese Slices</v>
      </c>
      <c r="W23" s="289">
        <f>'Plain Roll Section'!U11</f>
        <v>0</v>
      </c>
      <c r="X23" s="289"/>
      <c r="Y23" s="8" t="str">
        <f t="shared" si="11"/>
        <v>N</v>
      </c>
      <c r="Z23" s="2" t="str">
        <f t="shared" si="12"/>
        <v>Cheese Slices</v>
      </c>
      <c r="AA23" s="289">
        <f>'Plain Roll Section'!U12</f>
        <v>0</v>
      </c>
      <c r="AB23" s="289"/>
      <c r="AC23" s="8" t="str">
        <f t="shared" si="13"/>
        <v>N</v>
      </c>
      <c r="AD23" s="2" t="str">
        <f t="shared" si="14"/>
        <v>Cheese Slices</v>
      </c>
      <c r="AE23" s="289">
        <f>'Plain Roll Section'!U13</f>
        <v>0</v>
      </c>
      <c r="AF23" s="289"/>
      <c r="AG23" s="8" t="str">
        <f t="shared" si="15"/>
        <v>N</v>
      </c>
      <c r="AH23" s="2" t="str">
        <f t="shared" si="16"/>
        <v>Cheese Slices</v>
      </c>
      <c r="AI23" s="289">
        <f>'Plain Roll Section'!U14</f>
        <v>0</v>
      </c>
      <c r="AJ23" s="289"/>
      <c r="AK23" s="8" t="str">
        <f t="shared" si="17"/>
        <v>N</v>
      </c>
      <c r="AL23" s="2" t="str">
        <f t="shared" si="18"/>
        <v>Cheese Slices</v>
      </c>
      <c r="AM23" s="289">
        <f>'Plain Roll Section'!U15</f>
        <v>0</v>
      </c>
    </row>
    <row r="24" spans="1:39" ht="21.95" customHeight="1" x14ac:dyDescent="0.2">
      <c r="A24" s="8" t="str">
        <f t="shared" si="0"/>
        <v>N</v>
      </c>
      <c r="B24" s="2" t="s">
        <v>49</v>
      </c>
      <c r="C24" s="289">
        <f>'Plain Roll Section'!V6</f>
        <v>0</v>
      </c>
      <c r="D24" s="289"/>
      <c r="E24" s="8" t="str">
        <f t="shared" si="1"/>
        <v>N</v>
      </c>
      <c r="F24" s="2" t="str">
        <f t="shared" si="2"/>
        <v>Green Peas</v>
      </c>
      <c r="G24" s="289">
        <f>'Plain Roll Section'!V7</f>
        <v>0</v>
      </c>
      <c r="H24" s="289"/>
      <c r="I24" s="8" t="str">
        <f t="shared" si="3"/>
        <v>N</v>
      </c>
      <c r="J24" s="2" t="str">
        <f t="shared" si="4"/>
        <v>Green Peas</v>
      </c>
      <c r="K24" s="289">
        <f>'Plain Roll Section'!V8</f>
        <v>0</v>
      </c>
      <c r="L24" s="289"/>
      <c r="M24" s="8" t="str">
        <f t="shared" si="5"/>
        <v>N</v>
      </c>
      <c r="N24" s="2" t="str">
        <f t="shared" si="6"/>
        <v>Green Peas</v>
      </c>
      <c r="O24" s="289">
        <f>'Plain Roll Section'!V9</f>
        <v>0</v>
      </c>
      <c r="P24" s="289"/>
      <c r="Q24" s="8" t="str">
        <f t="shared" si="7"/>
        <v>N</v>
      </c>
      <c r="R24" s="2" t="str">
        <f t="shared" si="8"/>
        <v>Green Peas</v>
      </c>
      <c r="S24" s="289">
        <f>'Plain Roll Section'!V10</f>
        <v>0</v>
      </c>
      <c r="T24" s="289"/>
      <c r="U24" s="8" t="str">
        <f t="shared" si="9"/>
        <v>N</v>
      </c>
      <c r="V24" s="2" t="str">
        <f t="shared" si="10"/>
        <v>Green Peas</v>
      </c>
      <c r="W24" s="289">
        <f>'Plain Roll Section'!V11</f>
        <v>0</v>
      </c>
      <c r="X24" s="289"/>
      <c r="Y24" s="8" t="str">
        <f t="shared" si="11"/>
        <v>N</v>
      </c>
      <c r="Z24" s="2" t="str">
        <f t="shared" si="12"/>
        <v>Green Peas</v>
      </c>
      <c r="AA24" s="289">
        <f>'Plain Roll Section'!V12</f>
        <v>0</v>
      </c>
      <c r="AB24" s="289"/>
      <c r="AC24" s="8" t="str">
        <f t="shared" si="13"/>
        <v>N</v>
      </c>
      <c r="AD24" s="2" t="str">
        <f t="shared" si="14"/>
        <v>Green Peas</v>
      </c>
      <c r="AE24" s="289">
        <f>'Plain Roll Section'!V13</f>
        <v>0</v>
      </c>
      <c r="AF24" s="289"/>
      <c r="AG24" s="8" t="str">
        <f t="shared" si="15"/>
        <v>N</v>
      </c>
      <c r="AH24" s="2" t="str">
        <f t="shared" si="16"/>
        <v>Green Peas</v>
      </c>
      <c r="AI24" s="289">
        <f>'Plain Roll Section'!V14</f>
        <v>0</v>
      </c>
      <c r="AJ24" s="289"/>
      <c r="AK24" s="8" t="str">
        <f t="shared" si="17"/>
        <v>N</v>
      </c>
      <c r="AL24" s="2" t="str">
        <f t="shared" si="18"/>
        <v>Green Peas</v>
      </c>
      <c r="AM24" s="289">
        <f>'Plain Roll Section'!V15</f>
        <v>0</v>
      </c>
    </row>
    <row r="25" spans="1:39" ht="21.95" customHeight="1" x14ac:dyDescent="0.25">
      <c r="A25" s="8" t="str">
        <f t="shared" si="0"/>
        <v>N</v>
      </c>
      <c r="B25" s="2" t="s">
        <v>13</v>
      </c>
      <c r="C25" s="289">
        <f>'Plain Roll Section'!W6</f>
        <v>0</v>
      </c>
      <c r="D25" s="1207"/>
      <c r="E25" s="8" t="str">
        <f t="shared" si="1"/>
        <v>N</v>
      </c>
      <c r="F25" s="2" t="str">
        <f t="shared" si="2"/>
        <v>Potato</v>
      </c>
      <c r="G25" s="289">
        <f>'Plain Roll Section'!W7</f>
        <v>0</v>
      </c>
      <c r="H25" s="1207"/>
      <c r="I25" s="8" t="str">
        <f t="shared" si="3"/>
        <v>N</v>
      </c>
      <c r="J25" s="2" t="str">
        <f t="shared" si="4"/>
        <v>Potato</v>
      </c>
      <c r="K25" s="289">
        <f>'Plain Roll Section'!W8</f>
        <v>0</v>
      </c>
      <c r="L25" s="1207"/>
      <c r="M25" s="8" t="str">
        <f t="shared" si="5"/>
        <v>N</v>
      </c>
      <c r="N25" s="2" t="str">
        <f t="shared" si="6"/>
        <v>Potato</v>
      </c>
      <c r="O25" s="289">
        <f>'Plain Roll Section'!W9</f>
        <v>0</v>
      </c>
      <c r="P25" s="1207"/>
      <c r="Q25" s="8" t="str">
        <f t="shared" si="7"/>
        <v>N</v>
      </c>
      <c r="R25" s="2" t="str">
        <f t="shared" si="8"/>
        <v>Potato</v>
      </c>
      <c r="S25" s="289">
        <f>'Plain Roll Section'!W10</f>
        <v>0</v>
      </c>
      <c r="T25" s="1207"/>
      <c r="U25" s="8" t="str">
        <f t="shared" si="9"/>
        <v>N</v>
      </c>
      <c r="V25" s="2" t="str">
        <f t="shared" si="10"/>
        <v>Potato</v>
      </c>
      <c r="W25" s="289">
        <f>'Plain Roll Section'!W11</f>
        <v>0</v>
      </c>
      <c r="X25" s="1207"/>
      <c r="Y25" s="8" t="str">
        <f t="shared" si="11"/>
        <v>N</v>
      </c>
      <c r="Z25" s="2" t="str">
        <f t="shared" si="12"/>
        <v>Potato</v>
      </c>
      <c r="AA25" s="289">
        <f>'Plain Roll Section'!W12</f>
        <v>0</v>
      </c>
      <c r="AB25" s="1207"/>
      <c r="AC25" s="8" t="str">
        <f t="shared" si="13"/>
        <v>N</v>
      </c>
      <c r="AD25" s="2" t="str">
        <f t="shared" si="14"/>
        <v>Potato</v>
      </c>
      <c r="AE25" s="289">
        <f>'Plain Roll Section'!W13</f>
        <v>0</v>
      </c>
      <c r="AF25" s="1207"/>
      <c r="AG25" s="8" t="str">
        <f t="shared" si="15"/>
        <v>N</v>
      </c>
      <c r="AH25" s="2" t="str">
        <f t="shared" si="16"/>
        <v>Potato</v>
      </c>
      <c r="AI25" s="289">
        <f>'Plain Roll Section'!W14</f>
        <v>0</v>
      </c>
      <c r="AJ25" s="1207"/>
      <c r="AK25" s="8" t="str">
        <f t="shared" si="17"/>
        <v>N</v>
      </c>
      <c r="AL25" s="2" t="str">
        <f t="shared" si="18"/>
        <v>Potato</v>
      </c>
      <c r="AM25" s="289">
        <f>'Plain Roll Section'!W15</f>
        <v>0</v>
      </c>
    </row>
    <row r="26" spans="1:39" ht="21.95" customHeight="1" x14ac:dyDescent="0.25">
      <c r="A26" s="8" t="str">
        <f t="shared" si="0"/>
        <v>N</v>
      </c>
      <c r="B26" s="2" t="s">
        <v>14</v>
      </c>
      <c r="C26" s="289">
        <f>'Plain Roll Section'!X6</f>
        <v>0</v>
      </c>
      <c r="D26" s="1207"/>
      <c r="E26" s="8" t="str">
        <f t="shared" si="1"/>
        <v>N</v>
      </c>
      <c r="F26" s="2" t="str">
        <f t="shared" si="2"/>
        <v>Carrot</v>
      </c>
      <c r="G26" s="289">
        <f>'Plain Roll Section'!X7</f>
        <v>0</v>
      </c>
      <c r="H26" s="1207"/>
      <c r="I26" s="8" t="str">
        <f t="shared" si="3"/>
        <v>N</v>
      </c>
      <c r="J26" s="2" t="str">
        <f t="shared" si="4"/>
        <v>Carrot</v>
      </c>
      <c r="K26" s="289">
        <f>'Plain Roll Section'!X8</f>
        <v>0</v>
      </c>
      <c r="L26" s="1207"/>
      <c r="M26" s="8" t="str">
        <f t="shared" si="5"/>
        <v>N</v>
      </c>
      <c r="N26" s="2" t="str">
        <f t="shared" si="6"/>
        <v>Carrot</v>
      </c>
      <c r="O26" s="289">
        <f>'Plain Roll Section'!X9</f>
        <v>0</v>
      </c>
      <c r="P26" s="1207"/>
      <c r="Q26" s="8" t="str">
        <f t="shared" si="7"/>
        <v>N</v>
      </c>
      <c r="R26" s="2" t="str">
        <f t="shared" si="8"/>
        <v>Carrot</v>
      </c>
      <c r="S26" s="289">
        <f>'Plain Roll Section'!X10</f>
        <v>0</v>
      </c>
      <c r="T26" s="1207"/>
      <c r="U26" s="8" t="str">
        <f t="shared" si="9"/>
        <v>N</v>
      </c>
      <c r="V26" s="2" t="str">
        <f t="shared" si="10"/>
        <v>Carrot</v>
      </c>
      <c r="W26" s="289">
        <f>'Plain Roll Section'!X11</f>
        <v>0</v>
      </c>
      <c r="X26" s="1207"/>
      <c r="Y26" s="8" t="str">
        <f t="shared" si="11"/>
        <v>N</v>
      </c>
      <c r="Z26" s="2" t="str">
        <f t="shared" si="12"/>
        <v>Carrot</v>
      </c>
      <c r="AA26" s="289">
        <f>'Plain Roll Section'!X12</f>
        <v>0</v>
      </c>
      <c r="AB26" s="1207"/>
      <c r="AC26" s="8" t="str">
        <f t="shared" si="13"/>
        <v>N</v>
      </c>
      <c r="AD26" s="2" t="str">
        <f t="shared" si="14"/>
        <v>Carrot</v>
      </c>
      <c r="AE26" s="289">
        <f>'Plain Roll Section'!X13</f>
        <v>0</v>
      </c>
      <c r="AF26" s="1207"/>
      <c r="AG26" s="8" t="str">
        <f t="shared" si="15"/>
        <v>N</v>
      </c>
      <c r="AH26" s="2" t="str">
        <f t="shared" si="16"/>
        <v>Carrot</v>
      </c>
      <c r="AI26" s="289">
        <f>'Plain Roll Section'!X14</f>
        <v>0</v>
      </c>
      <c r="AJ26" s="1207"/>
      <c r="AK26" s="8" t="str">
        <f t="shared" si="17"/>
        <v>N</v>
      </c>
      <c r="AL26" s="2" t="str">
        <f t="shared" si="18"/>
        <v>Carrot</v>
      </c>
      <c r="AM26" s="289">
        <f>'Plain Roll Section'!X15</f>
        <v>0</v>
      </c>
    </row>
    <row r="27" spans="1:39" ht="21.95" customHeight="1" x14ac:dyDescent="0.25">
      <c r="A27" s="8" t="str">
        <f t="shared" si="0"/>
        <v>N</v>
      </c>
      <c r="B27" s="2" t="s">
        <v>15</v>
      </c>
      <c r="C27" s="289">
        <f>'Plain Roll Section'!Y6</f>
        <v>0</v>
      </c>
      <c r="D27" s="1207"/>
      <c r="E27" s="8" t="str">
        <f t="shared" si="1"/>
        <v>N</v>
      </c>
      <c r="F27" s="2" t="str">
        <f t="shared" si="2"/>
        <v>Beetroot</v>
      </c>
      <c r="G27" s="289">
        <f>'Plain Roll Section'!Y7</f>
        <v>0</v>
      </c>
      <c r="H27" s="1207"/>
      <c r="I27" s="8" t="str">
        <f t="shared" si="3"/>
        <v>N</v>
      </c>
      <c r="J27" s="2" t="str">
        <f t="shared" si="4"/>
        <v>Beetroot</v>
      </c>
      <c r="K27" s="289">
        <f>'Plain Roll Section'!Y8</f>
        <v>0</v>
      </c>
      <c r="L27" s="1207"/>
      <c r="M27" s="8" t="str">
        <f t="shared" si="5"/>
        <v>N</v>
      </c>
      <c r="N27" s="2" t="str">
        <f t="shared" si="6"/>
        <v>Beetroot</v>
      </c>
      <c r="O27" s="289">
        <f>'Plain Roll Section'!Y9</f>
        <v>0</v>
      </c>
      <c r="P27" s="1207"/>
      <c r="Q27" s="8" t="str">
        <f t="shared" si="7"/>
        <v>N</v>
      </c>
      <c r="R27" s="2" t="str">
        <f t="shared" si="8"/>
        <v>Beetroot</v>
      </c>
      <c r="S27" s="289">
        <f>'Plain Roll Section'!Y10</f>
        <v>0</v>
      </c>
      <c r="T27" s="1207"/>
      <c r="U27" s="8" t="str">
        <f t="shared" si="9"/>
        <v>N</v>
      </c>
      <c r="V27" s="2" t="str">
        <f t="shared" si="10"/>
        <v>Beetroot</v>
      </c>
      <c r="W27" s="289">
        <f>'Plain Roll Section'!Y11</f>
        <v>0</v>
      </c>
      <c r="X27" s="1207"/>
      <c r="Y27" s="8" t="str">
        <f t="shared" si="11"/>
        <v>N</v>
      </c>
      <c r="Z27" s="2" t="str">
        <f t="shared" si="12"/>
        <v>Beetroot</v>
      </c>
      <c r="AA27" s="289">
        <f>'Plain Roll Section'!Y12</f>
        <v>0</v>
      </c>
      <c r="AB27" s="1207"/>
      <c r="AC27" s="8" t="str">
        <f t="shared" si="13"/>
        <v>N</v>
      </c>
      <c r="AD27" s="2" t="str">
        <f t="shared" si="14"/>
        <v>Beetroot</v>
      </c>
      <c r="AE27" s="289">
        <f>'Plain Roll Section'!Y13</f>
        <v>0</v>
      </c>
      <c r="AF27" s="1207"/>
      <c r="AG27" s="8" t="str">
        <f t="shared" si="15"/>
        <v>N</v>
      </c>
      <c r="AH27" s="2" t="str">
        <f t="shared" si="16"/>
        <v>Beetroot</v>
      </c>
      <c r="AI27" s="289">
        <f>'Plain Roll Section'!Y14</f>
        <v>0</v>
      </c>
      <c r="AJ27" s="1207"/>
      <c r="AK27" s="8" t="str">
        <f t="shared" si="17"/>
        <v>N</v>
      </c>
      <c r="AL27" s="2" t="str">
        <f t="shared" si="18"/>
        <v>Beetroot</v>
      </c>
      <c r="AM27" s="289">
        <f>'Plain Roll Section'!Y15</f>
        <v>0</v>
      </c>
    </row>
    <row r="28" spans="1:39" ht="21.95" customHeight="1" x14ac:dyDescent="0.25">
      <c r="A28" s="8" t="str">
        <f t="shared" si="0"/>
        <v>N</v>
      </c>
      <c r="B28" s="2" t="s">
        <v>26</v>
      </c>
      <c r="C28" s="289">
        <f>'Plain Roll Section'!Z6</f>
        <v>0</v>
      </c>
      <c r="D28" s="1207"/>
      <c r="E28" s="8" t="str">
        <f t="shared" si="1"/>
        <v>N</v>
      </c>
      <c r="F28" s="2" t="str">
        <f t="shared" si="2"/>
        <v>Capcicum</v>
      </c>
      <c r="G28" s="289">
        <f>'Plain Roll Section'!Z7</f>
        <v>0</v>
      </c>
      <c r="H28" s="1207"/>
      <c r="I28" s="8" t="str">
        <f t="shared" si="3"/>
        <v>N</v>
      </c>
      <c r="J28" s="2" t="str">
        <f t="shared" si="4"/>
        <v>Capcicum</v>
      </c>
      <c r="K28" s="289">
        <f>'Plain Roll Section'!Z8</f>
        <v>0</v>
      </c>
      <c r="L28" s="1207"/>
      <c r="M28" s="8" t="str">
        <f t="shared" si="5"/>
        <v>N</v>
      </c>
      <c r="N28" s="2" t="str">
        <f t="shared" si="6"/>
        <v>Capcicum</v>
      </c>
      <c r="O28" s="289">
        <f>'Plain Roll Section'!Z9</f>
        <v>0</v>
      </c>
      <c r="P28" s="1207"/>
      <c r="Q28" s="8" t="str">
        <f t="shared" si="7"/>
        <v>N</v>
      </c>
      <c r="R28" s="2" t="str">
        <f t="shared" si="8"/>
        <v>Capcicum</v>
      </c>
      <c r="S28" s="289">
        <f>'Plain Roll Section'!Z10</f>
        <v>0</v>
      </c>
      <c r="T28" s="1207"/>
      <c r="U28" s="8" t="str">
        <f t="shared" si="9"/>
        <v>N</v>
      </c>
      <c r="V28" s="2" t="str">
        <f t="shared" si="10"/>
        <v>Capcicum</v>
      </c>
      <c r="W28" s="289">
        <f>'Plain Roll Section'!Z11</f>
        <v>0</v>
      </c>
      <c r="X28" s="1207"/>
      <c r="Y28" s="8" t="str">
        <f t="shared" si="11"/>
        <v>N</v>
      </c>
      <c r="Z28" s="2" t="str">
        <f t="shared" si="12"/>
        <v>Capcicum</v>
      </c>
      <c r="AA28" s="289">
        <f>'Plain Roll Section'!Z12</f>
        <v>0</v>
      </c>
      <c r="AB28" s="1207"/>
      <c r="AC28" s="8" t="str">
        <f t="shared" si="13"/>
        <v>N</v>
      </c>
      <c r="AD28" s="2" t="str">
        <f t="shared" si="14"/>
        <v>Capcicum</v>
      </c>
      <c r="AE28" s="289">
        <f>'Plain Roll Section'!Z13</f>
        <v>0</v>
      </c>
      <c r="AF28" s="1207"/>
      <c r="AG28" s="8" t="str">
        <f t="shared" si="15"/>
        <v>N</v>
      </c>
      <c r="AH28" s="2" t="str">
        <f t="shared" si="16"/>
        <v>Capcicum</v>
      </c>
      <c r="AI28" s="289">
        <f>'Plain Roll Section'!Z14</f>
        <v>0</v>
      </c>
      <c r="AJ28" s="1207"/>
      <c r="AK28" s="8" t="str">
        <f t="shared" si="17"/>
        <v>N</v>
      </c>
      <c r="AL28" s="2" t="str">
        <f t="shared" si="18"/>
        <v>Capcicum</v>
      </c>
      <c r="AM28" s="289">
        <f>'Plain Roll Section'!Z15</f>
        <v>0</v>
      </c>
    </row>
    <row r="29" spans="1:39" ht="21.95" customHeight="1" x14ac:dyDescent="0.25">
      <c r="A29" s="8" t="str">
        <f t="shared" si="0"/>
        <v>N</v>
      </c>
      <c r="B29" s="2" t="s">
        <v>27</v>
      </c>
      <c r="C29" s="289">
        <f>'Plain Roll Section'!AA6</f>
        <v>0</v>
      </c>
      <c r="D29" s="1207"/>
      <c r="E29" s="8" t="str">
        <f t="shared" si="1"/>
        <v>N</v>
      </c>
      <c r="F29" s="2" t="str">
        <f t="shared" si="2"/>
        <v>Tomato</v>
      </c>
      <c r="G29" s="289">
        <f>'Plain Roll Section'!AA7</f>
        <v>0</v>
      </c>
      <c r="H29" s="1207"/>
      <c r="I29" s="8" t="str">
        <f t="shared" si="3"/>
        <v>N</v>
      </c>
      <c r="J29" s="2" t="str">
        <f t="shared" si="4"/>
        <v>Tomato</v>
      </c>
      <c r="K29" s="289">
        <f>'Plain Roll Section'!AA8</f>
        <v>0</v>
      </c>
      <c r="L29" s="1207"/>
      <c r="M29" s="8" t="str">
        <f t="shared" si="5"/>
        <v>N</v>
      </c>
      <c r="N29" s="2" t="str">
        <f t="shared" si="6"/>
        <v>Tomato</v>
      </c>
      <c r="O29" s="289">
        <f>'Plain Roll Section'!AA9</f>
        <v>0</v>
      </c>
      <c r="P29" s="1207"/>
      <c r="Q29" s="8" t="str">
        <f t="shared" si="7"/>
        <v>N</v>
      </c>
      <c r="R29" s="2" t="str">
        <f t="shared" si="8"/>
        <v>Tomato</v>
      </c>
      <c r="S29" s="289">
        <f>'Plain Roll Section'!AA10</f>
        <v>0</v>
      </c>
      <c r="T29" s="1207"/>
      <c r="U29" s="8" t="str">
        <f t="shared" si="9"/>
        <v>N</v>
      </c>
      <c r="V29" s="2" t="str">
        <f t="shared" si="10"/>
        <v>Tomato</v>
      </c>
      <c r="W29" s="289">
        <f>'Plain Roll Section'!AA11</f>
        <v>0</v>
      </c>
      <c r="X29" s="1207"/>
      <c r="Y29" s="8" t="str">
        <f t="shared" si="11"/>
        <v>N</v>
      </c>
      <c r="Z29" s="2" t="str">
        <f t="shared" si="12"/>
        <v>Tomato</v>
      </c>
      <c r="AA29" s="289">
        <f>'Plain Roll Section'!AA12</f>
        <v>0</v>
      </c>
      <c r="AB29" s="1207"/>
      <c r="AC29" s="8" t="str">
        <f t="shared" si="13"/>
        <v>N</v>
      </c>
      <c r="AD29" s="2" t="str">
        <f t="shared" si="14"/>
        <v>Tomato</v>
      </c>
      <c r="AE29" s="289">
        <f>'Plain Roll Section'!AA13</f>
        <v>0</v>
      </c>
      <c r="AF29" s="1207"/>
      <c r="AG29" s="8" t="str">
        <f t="shared" si="15"/>
        <v>N</v>
      </c>
      <c r="AH29" s="2" t="str">
        <f t="shared" si="16"/>
        <v>Tomato</v>
      </c>
      <c r="AI29" s="289">
        <f>'Plain Roll Section'!AA14</f>
        <v>0</v>
      </c>
      <c r="AJ29" s="1207"/>
      <c r="AK29" s="8" t="str">
        <f t="shared" si="17"/>
        <v>N</v>
      </c>
      <c r="AL29" s="2" t="str">
        <f t="shared" si="18"/>
        <v>Tomato</v>
      </c>
      <c r="AM29" s="289">
        <f>'Plain Roll Section'!AA15</f>
        <v>0</v>
      </c>
    </row>
    <row r="30" spans="1:39" ht="21.95" customHeight="1" x14ac:dyDescent="0.25">
      <c r="A30" s="8" t="str">
        <f t="shared" si="0"/>
        <v>N</v>
      </c>
      <c r="B30" s="2" t="s">
        <v>150</v>
      </c>
      <c r="C30" s="289">
        <f>'Plain Roll Section'!AB6</f>
        <v>0</v>
      </c>
      <c r="D30" s="1207"/>
      <c r="E30" s="8" t="str">
        <f t="shared" si="1"/>
        <v>N</v>
      </c>
      <c r="F30" s="2" t="str">
        <f t="shared" si="2"/>
        <v>Cabbage</v>
      </c>
      <c r="G30" s="289">
        <f>'Plain Roll Section'!AB7</f>
        <v>0</v>
      </c>
      <c r="H30" s="1207"/>
      <c r="I30" s="8" t="str">
        <f t="shared" si="3"/>
        <v>N</v>
      </c>
      <c r="J30" s="2" t="str">
        <f t="shared" si="4"/>
        <v>Cabbage</v>
      </c>
      <c r="K30" s="289">
        <f>'Plain Roll Section'!AB8</f>
        <v>0</v>
      </c>
      <c r="L30" s="1207"/>
      <c r="M30" s="8" t="str">
        <f t="shared" si="5"/>
        <v>N</v>
      </c>
      <c r="N30" s="2" t="str">
        <f t="shared" si="6"/>
        <v>Cabbage</v>
      </c>
      <c r="O30" s="289">
        <f>'Plain Roll Section'!AB9</f>
        <v>0</v>
      </c>
      <c r="P30" s="1207"/>
      <c r="Q30" s="8" t="str">
        <f t="shared" si="7"/>
        <v>N</v>
      </c>
      <c r="R30" s="2" t="str">
        <f t="shared" si="8"/>
        <v>Cabbage</v>
      </c>
      <c r="S30" s="289">
        <f>'Plain Roll Section'!AB10</f>
        <v>0</v>
      </c>
      <c r="T30" s="1207"/>
      <c r="U30" s="8" t="str">
        <f t="shared" si="9"/>
        <v>N</v>
      </c>
      <c r="V30" s="2" t="str">
        <f t="shared" si="10"/>
        <v>Cabbage</v>
      </c>
      <c r="W30" s="289">
        <f>'Plain Roll Section'!AB11</f>
        <v>0</v>
      </c>
      <c r="X30" s="1207"/>
      <c r="Y30" s="8" t="str">
        <f t="shared" si="11"/>
        <v>N</v>
      </c>
      <c r="Z30" s="2" t="str">
        <f t="shared" si="12"/>
        <v>Cabbage</v>
      </c>
      <c r="AA30" s="289">
        <f>'Plain Roll Section'!AB12</f>
        <v>0</v>
      </c>
      <c r="AB30" s="1207"/>
      <c r="AC30" s="8" t="str">
        <f t="shared" si="13"/>
        <v>N</v>
      </c>
      <c r="AD30" s="2" t="str">
        <f t="shared" si="14"/>
        <v>Cabbage</v>
      </c>
      <c r="AE30" s="289">
        <f>'Plain Roll Section'!AB13</f>
        <v>0</v>
      </c>
      <c r="AF30" s="1207"/>
      <c r="AG30" s="8" t="str">
        <f t="shared" si="15"/>
        <v>N</v>
      </c>
      <c r="AH30" s="2" t="str">
        <f t="shared" si="16"/>
        <v>Cabbage</v>
      </c>
      <c r="AI30" s="289">
        <f>'Plain Roll Section'!AB14</f>
        <v>0</v>
      </c>
      <c r="AJ30" s="1207"/>
      <c r="AK30" s="8" t="str">
        <f t="shared" si="17"/>
        <v>N</v>
      </c>
      <c r="AL30" s="2" t="str">
        <f t="shared" si="18"/>
        <v>Cabbage</v>
      </c>
      <c r="AM30" s="289">
        <f>'Plain Roll Section'!AB15</f>
        <v>0</v>
      </c>
    </row>
    <row r="31" spans="1:39" ht="21.95" customHeight="1" x14ac:dyDescent="0.2">
      <c r="A31" s="8" t="str">
        <f t="shared" si="0"/>
        <v>N</v>
      </c>
      <c r="B31" s="2" t="s">
        <v>25</v>
      </c>
      <c r="C31" s="289">
        <f>'Plain Roll Section'!AC6</f>
        <v>0</v>
      </c>
      <c r="D31" s="289"/>
      <c r="E31" s="8" t="str">
        <f t="shared" si="1"/>
        <v>N</v>
      </c>
      <c r="F31" s="2" t="str">
        <f t="shared" si="2"/>
        <v>Onions</v>
      </c>
      <c r="G31" s="289">
        <f>'Plain Roll Section'!AC7</f>
        <v>0</v>
      </c>
      <c r="H31" s="289"/>
      <c r="I31" s="8" t="str">
        <f t="shared" si="3"/>
        <v>N</v>
      </c>
      <c r="J31" s="2" t="str">
        <f t="shared" si="4"/>
        <v>Onions</v>
      </c>
      <c r="K31" s="289">
        <f>'Plain Roll Section'!AC8</f>
        <v>0</v>
      </c>
      <c r="L31" s="289"/>
      <c r="M31" s="8" t="str">
        <f t="shared" si="5"/>
        <v>N</v>
      </c>
      <c r="N31" s="2" t="str">
        <f t="shared" si="6"/>
        <v>Onions</v>
      </c>
      <c r="O31" s="289">
        <f>'Plain Roll Section'!AC9</f>
        <v>0</v>
      </c>
      <c r="P31" s="289"/>
      <c r="Q31" s="8" t="str">
        <f t="shared" si="7"/>
        <v>N</v>
      </c>
      <c r="R31" s="2" t="str">
        <f t="shared" si="8"/>
        <v>Onions</v>
      </c>
      <c r="S31" s="289">
        <f>'Plain Roll Section'!AC10</f>
        <v>0</v>
      </c>
      <c r="T31" s="289"/>
      <c r="U31" s="8" t="str">
        <f t="shared" si="9"/>
        <v>N</v>
      </c>
      <c r="V31" s="2" t="str">
        <f t="shared" si="10"/>
        <v>Onions</v>
      </c>
      <c r="W31" s="289">
        <f>'Plain Roll Section'!AC11</f>
        <v>0</v>
      </c>
      <c r="X31" s="289"/>
      <c r="Y31" s="8" t="str">
        <f t="shared" si="11"/>
        <v>N</v>
      </c>
      <c r="Z31" s="2" t="str">
        <f t="shared" si="12"/>
        <v>Onions</v>
      </c>
      <c r="AA31" s="289">
        <f>'Plain Roll Section'!AC12</f>
        <v>0</v>
      </c>
      <c r="AB31" s="289"/>
      <c r="AC31" s="8" t="str">
        <f t="shared" si="13"/>
        <v>N</v>
      </c>
      <c r="AD31" s="2" t="str">
        <f t="shared" si="14"/>
        <v>Onions</v>
      </c>
      <c r="AE31" s="289">
        <f>'Plain Roll Section'!AC13</f>
        <v>0</v>
      </c>
      <c r="AF31" s="289"/>
      <c r="AG31" s="8" t="str">
        <f t="shared" si="15"/>
        <v>N</v>
      </c>
      <c r="AH31" s="2" t="str">
        <f t="shared" si="16"/>
        <v>Onions</v>
      </c>
      <c r="AI31" s="289">
        <f>'Plain Roll Section'!AC14</f>
        <v>0</v>
      </c>
      <c r="AJ31" s="289"/>
      <c r="AK31" s="8" t="str">
        <f t="shared" si="17"/>
        <v>N</v>
      </c>
      <c r="AL31" s="2" t="str">
        <f t="shared" si="18"/>
        <v>Onions</v>
      </c>
      <c r="AM31" s="289">
        <f>'Plain Roll Section'!AC15</f>
        <v>0</v>
      </c>
    </row>
    <row r="32" spans="1:39" ht="21.95" customHeight="1" x14ac:dyDescent="0.25">
      <c r="A32" s="8" t="str">
        <f t="shared" si="0"/>
        <v>N</v>
      </c>
      <c r="B32" s="2" t="s">
        <v>50</v>
      </c>
      <c r="C32" s="289">
        <f>'Plain Roll Section'!AD6</f>
        <v>0</v>
      </c>
      <c r="D32" s="1207"/>
      <c r="E32" s="8" t="str">
        <f t="shared" si="1"/>
        <v>N</v>
      </c>
      <c r="F32" s="2" t="str">
        <f t="shared" si="2"/>
        <v>Green Chillies</v>
      </c>
      <c r="G32" s="289">
        <f>'Plain Roll Section'!AD7</f>
        <v>0</v>
      </c>
      <c r="H32" s="1207"/>
      <c r="I32" s="8" t="str">
        <f t="shared" si="3"/>
        <v>N</v>
      </c>
      <c r="J32" s="2" t="str">
        <f t="shared" si="4"/>
        <v>Green Chillies</v>
      </c>
      <c r="K32" s="289">
        <f>'Plain Roll Section'!AD8</f>
        <v>0</v>
      </c>
      <c r="L32" s="1207"/>
      <c r="M32" s="8" t="str">
        <f t="shared" si="5"/>
        <v>N</v>
      </c>
      <c r="N32" s="2" t="str">
        <f t="shared" si="6"/>
        <v>Green Chillies</v>
      </c>
      <c r="O32" s="289">
        <f>'Plain Roll Section'!AD9</f>
        <v>0</v>
      </c>
      <c r="P32" s="1207"/>
      <c r="Q32" s="8" t="str">
        <f t="shared" si="7"/>
        <v>N</v>
      </c>
      <c r="R32" s="2" t="str">
        <f t="shared" si="8"/>
        <v>Green Chillies</v>
      </c>
      <c r="S32" s="289">
        <f>'Plain Roll Section'!AD10</f>
        <v>0</v>
      </c>
      <c r="T32" s="1207"/>
      <c r="U32" s="8" t="str">
        <f t="shared" si="9"/>
        <v>N</v>
      </c>
      <c r="V32" s="2" t="str">
        <f t="shared" si="10"/>
        <v>Green Chillies</v>
      </c>
      <c r="W32" s="289">
        <f>'Plain Roll Section'!AD11</f>
        <v>0</v>
      </c>
      <c r="X32" s="1207"/>
      <c r="Y32" s="8" t="str">
        <f t="shared" si="11"/>
        <v>N</v>
      </c>
      <c r="Z32" s="2" t="str">
        <f t="shared" si="12"/>
        <v>Green Chillies</v>
      </c>
      <c r="AA32" s="289">
        <f>'Plain Roll Section'!AD12</f>
        <v>0</v>
      </c>
      <c r="AB32" s="1207"/>
      <c r="AC32" s="8" t="str">
        <f t="shared" si="13"/>
        <v>N</v>
      </c>
      <c r="AD32" s="2" t="str">
        <f t="shared" si="14"/>
        <v>Green Chillies</v>
      </c>
      <c r="AE32" s="289">
        <f>'Plain Roll Section'!AD13</f>
        <v>0</v>
      </c>
      <c r="AF32" s="1207"/>
      <c r="AG32" s="8" t="str">
        <f t="shared" si="15"/>
        <v>N</v>
      </c>
      <c r="AH32" s="2" t="str">
        <f t="shared" si="16"/>
        <v>Green Chillies</v>
      </c>
      <c r="AI32" s="289">
        <f>'Plain Roll Section'!AD14</f>
        <v>0</v>
      </c>
      <c r="AJ32" s="1207"/>
      <c r="AK32" s="8" t="str">
        <f t="shared" si="17"/>
        <v>N</v>
      </c>
      <c r="AL32" s="2" t="str">
        <f t="shared" si="18"/>
        <v>Green Chillies</v>
      </c>
      <c r="AM32" s="289">
        <f>'Plain Roll Section'!AD15</f>
        <v>0</v>
      </c>
    </row>
    <row r="33" spans="1:39" ht="21.95" customHeight="1" x14ac:dyDescent="0.25">
      <c r="A33" s="8" t="str">
        <f t="shared" si="0"/>
        <v>N</v>
      </c>
      <c r="B33" s="2" t="s">
        <v>19</v>
      </c>
      <c r="C33" s="289">
        <f>'Plain Roll Section'!AE6</f>
        <v>0</v>
      </c>
      <c r="D33" s="1207"/>
      <c r="E33" s="8" t="str">
        <f t="shared" si="1"/>
        <v>N</v>
      </c>
      <c r="F33" s="2" t="str">
        <f t="shared" si="2"/>
        <v>Salmon</v>
      </c>
      <c r="G33" s="289">
        <f>'Plain Roll Section'!AE7</f>
        <v>0</v>
      </c>
      <c r="H33" s="1207"/>
      <c r="I33" s="8" t="str">
        <f t="shared" si="3"/>
        <v>N</v>
      </c>
      <c r="J33" s="2" t="str">
        <f t="shared" si="4"/>
        <v>Salmon</v>
      </c>
      <c r="K33" s="289">
        <f>'Plain Roll Section'!AE8</f>
        <v>0</v>
      </c>
      <c r="L33" s="1207"/>
      <c r="M33" s="8" t="str">
        <f t="shared" si="5"/>
        <v>N</v>
      </c>
      <c r="N33" s="2" t="str">
        <f t="shared" si="6"/>
        <v>Salmon</v>
      </c>
      <c r="O33" s="289">
        <f>'Plain Roll Section'!AE9</f>
        <v>0</v>
      </c>
      <c r="P33" s="1207"/>
      <c r="Q33" s="8" t="str">
        <f t="shared" si="7"/>
        <v>N</v>
      </c>
      <c r="R33" s="2" t="str">
        <f t="shared" si="8"/>
        <v>Salmon</v>
      </c>
      <c r="S33" s="289">
        <f>'Plain Roll Section'!AE10</f>
        <v>0</v>
      </c>
      <c r="T33" s="1207"/>
      <c r="U33" s="8" t="str">
        <f t="shared" si="9"/>
        <v>N</v>
      </c>
      <c r="V33" s="2" t="str">
        <f t="shared" si="10"/>
        <v>Salmon</v>
      </c>
      <c r="W33" s="289">
        <f>'Plain Roll Section'!AE11</f>
        <v>0</v>
      </c>
      <c r="X33" s="1207"/>
      <c r="Y33" s="8" t="str">
        <f t="shared" si="11"/>
        <v>N</v>
      </c>
      <c r="Z33" s="2" t="str">
        <f t="shared" si="12"/>
        <v>Salmon</v>
      </c>
      <c r="AA33" s="289">
        <f>'Plain Roll Section'!AE12</f>
        <v>0</v>
      </c>
      <c r="AB33" s="1207"/>
      <c r="AC33" s="8" t="str">
        <f t="shared" si="13"/>
        <v>N</v>
      </c>
      <c r="AD33" s="2" t="str">
        <f t="shared" si="14"/>
        <v>Salmon</v>
      </c>
      <c r="AE33" s="289">
        <f>'Plain Roll Section'!AE13</f>
        <v>0</v>
      </c>
      <c r="AF33" s="1207"/>
      <c r="AG33" s="8" t="str">
        <f t="shared" si="15"/>
        <v>N</v>
      </c>
      <c r="AH33" s="2" t="str">
        <f t="shared" si="16"/>
        <v>Salmon</v>
      </c>
      <c r="AI33" s="289">
        <f>'Plain Roll Section'!AE14</f>
        <v>0</v>
      </c>
      <c r="AJ33" s="1207"/>
      <c r="AK33" s="8" t="str">
        <f t="shared" si="17"/>
        <v>N</v>
      </c>
      <c r="AL33" s="2" t="str">
        <f t="shared" si="18"/>
        <v>Salmon</v>
      </c>
      <c r="AM33" s="289">
        <f>'Plain Roll Section'!AE15</f>
        <v>0</v>
      </c>
    </row>
    <row r="34" spans="1:39" ht="21.95" customHeight="1" x14ac:dyDescent="0.25">
      <c r="A34" s="8" t="str">
        <f t="shared" si="0"/>
        <v>N</v>
      </c>
      <c r="B34" s="2" t="s">
        <v>55</v>
      </c>
      <c r="C34" s="289">
        <f>'Plain Roll Section'!AF6</f>
        <v>0</v>
      </c>
      <c r="D34" s="1207"/>
      <c r="E34" s="8" t="str">
        <f t="shared" si="1"/>
        <v>N</v>
      </c>
      <c r="F34" s="2" t="str">
        <f t="shared" si="2"/>
        <v>Seeni Sambol</v>
      </c>
      <c r="G34" s="289">
        <f>'Plain Roll Section'!AF7</f>
        <v>0</v>
      </c>
      <c r="H34" s="1207"/>
      <c r="I34" s="8" t="str">
        <f t="shared" si="3"/>
        <v>N</v>
      </c>
      <c r="J34" s="2" t="str">
        <f t="shared" si="4"/>
        <v>Seeni Sambol</v>
      </c>
      <c r="K34" s="289">
        <f>'Plain Roll Section'!AF8</f>
        <v>0</v>
      </c>
      <c r="L34" s="1207"/>
      <c r="M34" s="8" t="str">
        <f t="shared" si="5"/>
        <v>N</v>
      </c>
      <c r="N34" s="2" t="str">
        <f t="shared" si="6"/>
        <v>Seeni Sambol</v>
      </c>
      <c r="O34" s="289">
        <f>'Plain Roll Section'!AF9</f>
        <v>0</v>
      </c>
      <c r="P34" s="1207"/>
      <c r="Q34" s="8" t="str">
        <f t="shared" si="7"/>
        <v>N</v>
      </c>
      <c r="R34" s="2" t="str">
        <f t="shared" si="8"/>
        <v>Seeni Sambol</v>
      </c>
      <c r="S34" s="289">
        <f>'Plain Roll Section'!AF10</f>
        <v>0</v>
      </c>
      <c r="T34" s="1207"/>
      <c r="U34" s="8" t="str">
        <f t="shared" si="9"/>
        <v>N</v>
      </c>
      <c r="V34" s="2" t="str">
        <f t="shared" si="10"/>
        <v>Seeni Sambol</v>
      </c>
      <c r="W34" s="289">
        <f>'Plain Roll Section'!AF11</f>
        <v>0</v>
      </c>
      <c r="X34" s="1207"/>
      <c r="Y34" s="8" t="str">
        <f t="shared" si="11"/>
        <v>N</v>
      </c>
      <c r="Z34" s="2" t="str">
        <f t="shared" si="12"/>
        <v>Seeni Sambol</v>
      </c>
      <c r="AA34" s="289">
        <f>'Plain Roll Section'!AF12</f>
        <v>0</v>
      </c>
      <c r="AB34" s="1207"/>
      <c r="AC34" s="8" t="str">
        <f t="shared" si="13"/>
        <v>N</v>
      </c>
      <c r="AD34" s="2" t="str">
        <f t="shared" si="14"/>
        <v>Seeni Sambol</v>
      </c>
      <c r="AE34" s="289">
        <f>'Plain Roll Section'!AF13</f>
        <v>0</v>
      </c>
      <c r="AF34" s="1207"/>
      <c r="AG34" s="8" t="str">
        <f t="shared" si="15"/>
        <v>N</v>
      </c>
      <c r="AH34" s="2" t="str">
        <f t="shared" si="16"/>
        <v>Seeni Sambol</v>
      </c>
      <c r="AI34" s="289">
        <f>'Plain Roll Section'!AF14</f>
        <v>0</v>
      </c>
      <c r="AJ34" s="1207"/>
      <c r="AK34" s="8" t="str">
        <f t="shared" si="17"/>
        <v>N</v>
      </c>
      <c r="AL34" s="2" t="str">
        <f t="shared" si="18"/>
        <v>Seeni Sambol</v>
      </c>
      <c r="AM34" s="289">
        <f>'Plain Roll Section'!AF15</f>
        <v>0</v>
      </c>
    </row>
    <row r="35" spans="1:39" ht="21.95" customHeight="1" x14ac:dyDescent="0.25">
      <c r="A35" s="8" t="str">
        <f t="shared" si="0"/>
        <v>N</v>
      </c>
      <c r="B35" s="2" t="s">
        <v>20</v>
      </c>
      <c r="C35" s="289">
        <f>'Plain Roll Section'!AG6</f>
        <v>0</v>
      </c>
      <c r="D35" s="1207"/>
      <c r="E35" s="8" t="str">
        <f t="shared" si="1"/>
        <v>N</v>
      </c>
      <c r="F35" s="2" t="str">
        <f t="shared" si="2"/>
        <v>Gram</v>
      </c>
      <c r="G35" s="289">
        <f>'Plain Roll Section'!AG7</f>
        <v>0</v>
      </c>
      <c r="H35" s="1207"/>
      <c r="I35" s="8" t="str">
        <f t="shared" si="3"/>
        <v>N</v>
      </c>
      <c r="J35" s="2" t="str">
        <f t="shared" si="4"/>
        <v>Gram</v>
      </c>
      <c r="K35" s="289">
        <f>'Plain Roll Section'!AG8</f>
        <v>0</v>
      </c>
      <c r="L35" s="1207"/>
      <c r="M35" s="8" t="str">
        <f t="shared" si="5"/>
        <v>N</v>
      </c>
      <c r="N35" s="2" t="str">
        <f t="shared" si="6"/>
        <v>Gram</v>
      </c>
      <c r="O35" s="289">
        <f>'Plain Roll Section'!AG9</f>
        <v>0</v>
      </c>
      <c r="P35" s="1207"/>
      <c r="Q35" s="8" t="str">
        <f t="shared" si="7"/>
        <v>N</v>
      </c>
      <c r="R35" s="2" t="str">
        <f t="shared" si="8"/>
        <v>Gram</v>
      </c>
      <c r="S35" s="289">
        <f>'Plain Roll Section'!AG10</f>
        <v>0</v>
      </c>
      <c r="T35" s="1207"/>
      <c r="U35" s="8" t="str">
        <f t="shared" si="9"/>
        <v>N</v>
      </c>
      <c r="V35" s="2" t="str">
        <f t="shared" si="10"/>
        <v>Gram</v>
      </c>
      <c r="W35" s="289">
        <f>'Plain Roll Section'!AG11</f>
        <v>0</v>
      </c>
      <c r="X35" s="1207"/>
      <c r="Y35" s="8" t="str">
        <f t="shared" si="11"/>
        <v>N</v>
      </c>
      <c r="Z35" s="2" t="str">
        <f t="shared" si="12"/>
        <v>Gram</v>
      </c>
      <c r="AA35" s="289">
        <f>'Plain Roll Section'!AG12</f>
        <v>0</v>
      </c>
      <c r="AB35" s="1207"/>
      <c r="AC35" s="8" t="str">
        <f t="shared" si="13"/>
        <v>N</v>
      </c>
      <c r="AD35" s="2" t="str">
        <f t="shared" si="14"/>
        <v>Gram</v>
      </c>
      <c r="AE35" s="289">
        <f>'Plain Roll Section'!AG13</f>
        <v>0</v>
      </c>
      <c r="AF35" s="1207"/>
      <c r="AG35" s="8" t="str">
        <f t="shared" si="15"/>
        <v>N</v>
      </c>
      <c r="AH35" s="2" t="str">
        <f t="shared" si="16"/>
        <v>Gram</v>
      </c>
      <c r="AI35" s="289">
        <f>'Plain Roll Section'!AG14</f>
        <v>0</v>
      </c>
      <c r="AJ35" s="1207"/>
      <c r="AK35" s="8" t="str">
        <f t="shared" si="17"/>
        <v>N</v>
      </c>
      <c r="AL35" s="2" t="str">
        <f t="shared" si="18"/>
        <v>Gram</v>
      </c>
      <c r="AM35" s="289">
        <f>'Plain Roll Section'!AG15</f>
        <v>0</v>
      </c>
    </row>
    <row r="36" spans="1:39" ht="21.95" customHeight="1" x14ac:dyDescent="0.25">
      <c r="A36" s="8" t="str">
        <f t="shared" si="0"/>
        <v>N</v>
      </c>
      <c r="B36" s="2" t="s">
        <v>51</v>
      </c>
      <c r="C36" s="289">
        <f>'Plain Roll Section'!AH6</f>
        <v>0</v>
      </c>
      <c r="D36" s="1207"/>
      <c r="E36" s="8" t="str">
        <f t="shared" si="1"/>
        <v>N</v>
      </c>
      <c r="F36" s="2" t="str">
        <f t="shared" si="2"/>
        <v>Green Gram</v>
      </c>
      <c r="G36" s="289">
        <f>'Plain Roll Section'!AH7</f>
        <v>0</v>
      </c>
      <c r="H36" s="1207"/>
      <c r="I36" s="8" t="str">
        <f t="shared" si="3"/>
        <v>N</v>
      </c>
      <c r="J36" s="2" t="str">
        <f t="shared" si="4"/>
        <v>Green Gram</v>
      </c>
      <c r="K36" s="289">
        <f>'Plain Roll Section'!AH8</f>
        <v>0</v>
      </c>
      <c r="L36" s="1207"/>
      <c r="M36" s="8" t="str">
        <f t="shared" si="5"/>
        <v>N</v>
      </c>
      <c r="N36" s="2" t="str">
        <f t="shared" si="6"/>
        <v>Green Gram</v>
      </c>
      <c r="O36" s="289">
        <f>'Plain Roll Section'!AH9</f>
        <v>0</v>
      </c>
      <c r="P36" s="1207"/>
      <c r="Q36" s="8" t="str">
        <f t="shared" si="7"/>
        <v>N</v>
      </c>
      <c r="R36" s="2" t="str">
        <f t="shared" si="8"/>
        <v>Green Gram</v>
      </c>
      <c r="S36" s="289">
        <f>'Plain Roll Section'!AH10</f>
        <v>0</v>
      </c>
      <c r="T36" s="1207"/>
      <c r="U36" s="8" t="str">
        <f t="shared" si="9"/>
        <v>N</v>
      </c>
      <c r="V36" s="2" t="str">
        <f t="shared" si="10"/>
        <v>Green Gram</v>
      </c>
      <c r="W36" s="289">
        <f>'Plain Roll Section'!AH11</f>
        <v>0</v>
      </c>
      <c r="X36" s="1207"/>
      <c r="Y36" s="8" t="str">
        <f t="shared" si="11"/>
        <v>N</v>
      </c>
      <c r="Z36" s="2" t="str">
        <f t="shared" si="12"/>
        <v>Green Gram</v>
      </c>
      <c r="AA36" s="289">
        <f>'Plain Roll Section'!AH12</f>
        <v>0</v>
      </c>
      <c r="AB36" s="1207"/>
      <c r="AC36" s="8" t="str">
        <f t="shared" si="13"/>
        <v>N</v>
      </c>
      <c r="AD36" s="2" t="str">
        <f t="shared" si="14"/>
        <v>Green Gram</v>
      </c>
      <c r="AE36" s="289">
        <f>'Plain Roll Section'!AH13</f>
        <v>0</v>
      </c>
      <c r="AF36" s="1207"/>
      <c r="AG36" s="8" t="str">
        <f t="shared" si="15"/>
        <v>N</v>
      </c>
      <c r="AH36" s="2" t="str">
        <f t="shared" si="16"/>
        <v>Green Gram</v>
      </c>
      <c r="AI36" s="289">
        <f>'Plain Roll Section'!AH14</f>
        <v>0</v>
      </c>
      <c r="AJ36" s="1207"/>
      <c r="AK36" s="8" t="str">
        <f t="shared" si="17"/>
        <v>N</v>
      </c>
      <c r="AL36" s="2" t="str">
        <f t="shared" si="18"/>
        <v>Green Gram</v>
      </c>
      <c r="AM36" s="289">
        <f>'Plain Roll Section'!AH15</f>
        <v>0</v>
      </c>
    </row>
    <row r="37" spans="1:39" ht="21.95" customHeight="1" x14ac:dyDescent="0.25">
      <c r="A37" s="8" t="str">
        <f t="shared" si="0"/>
        <v>N</v>
      </c>
      <c r="B37" s="2" t="s">
        <v>223</v>
      </c>
      <c r="C37" s="289">
        <f>'Plain Roll Section'!AI6</f>
        <v>0</v>
      </c>
      <c r="D37" s="1207"/>
      <c r="E37" s="8" t="str">
        <f t="shared" si="1"/>
        <v>N</v>
      </c>
      <c r="F37" s="2" t="str">
        <f t="shared" si="2"/>
        <v>Plastic Packet</v>
      </c>
      <c r="G37" s="289">
        <f>'Plain Roll Section'!AI7</f>
        <v>0</v>
      </c>
      <c r="H37" s="1207"/>
      <c r="I37" s="8" t="str">
        <f t="shared" si="3"/>
        <v>N</v>
      </c>
      <c r="J37" s="2" t="str">
        <f t="shared" si="4"/>
        <v>Plastic Packet</v>
      </c>
      <c r="K37" s="289">
        <f>'Plain Roll Section'!AI8</f>
        <v>0</v>
      </c>
      <c r="L37" s="1207"/>
      <c r="M37" s="8" t="str">
        <f t="shared" si="5"/>
        <v>N</v>
      </c>
      <c r="N37" s="2" t="str">
        <f t="shared" si="6"/>
        <v>Plastic Packet</v>
      </c>
      <c r="O37" s="289">
        <f>'Plain Roll Section'!AI9</f>
        <v>0</v>
      </c>
      <c r="P37" s="1207"/>
      <c r="Q37" s="8" t="str">
        <f t="shared" si="7"/>
        <v>N</v>
      </c>
      <c r="R37" s="2" t="str">
        <f t="shared" si="8"/>
        <v>Plastic Packet</v>
      </c>
      <c r="S37" s="289">
        <f>'Plain Roll Section'!AI10</f>
        <v>0</v>
      </c>
      <c r="T37" s="1207"/>
      <c r="U37" s="8" t="str">
        <f t="shared" si="9"/>
        <v>N</v>
      </c>
      <c r="V37" s="2" t="str">
        <f t="shared" si="10"/>
        <v>Plastic Packet</v>
      </c>
      <c r="W37" s="289">
        <f>'Plain Roll Section'!AI11</f>
        <v>0</v>
      </c>
      <c r="X37" s="1207"/>
      <c r="Y37" s="8" t="str">
        <f t="shared" si="11"/>
        <v>N</v>
      </c>
      <c r="Z37" s="2" t="str">
        <f t="shared" si="12"/>
        <v>Plastic Packet</v>
      </c>
      <c r="AA37" s="289">
        <f>'Plain Roll Section'!AI12</f>
        <v>0</v>
      </c>
      <c r="AB37" s="1207"/>
      <c r="AC37" s="8" t="str">
        <f t="shared" si="13"/>
        <v>N</v>
      </c>
      <c r="AD37" s="2" t="str">
        <f t="shared" si="14"/>
        <v>Plastic Packet</v>
      </c>
      <c r="AE37" s="289">
        <f>'Plain Roll Section'!AI13</f>
        <v>0</v>
      </c>
      <c r="AF37" s="1207"/>
      <c r="AG37" s="8" t="str">
        <f t="shared" si="15"/>
        <v>N</v>
      </c>
      <c r="AH37" s="2" t="str">
        <f t="shared" si="16"/>
        <v>Plastic Packet</v>
      </c>
      <c r="AI37" s="289">
        <f>'Plain Roll Section'!AI14</f>
        <v>0</v>
      </c>
      <c r="AJ37" s="1207"/>
      <c r="AK37" s="8" t="str">
        <f t="shared" si="17"/>
        <v>N</v>
      </c>
      <c r="AL37" s="2" t="str">
        <f t="shared" si="18"/>
        <v>Plastic Packet</v>
      </c>
      <c r="AM37" s="289">
        <f>'Plain Roll Section'!AI15</f>
        <v>0</v>
      </c>
    </row>
    <row r="38" spans="1:39" ht="21.95" customHeight="1" x14ac:dyDescent="0.25">
      <c r="A38" s="8" t="str">
        <f t="shared" si="0"/>
        <v>N</v>
      </c>
      <c r="B38" s="2" t="s">
        <v>53</v>
      </c>
      <c r="C38" s="289">
        <f>'Plain Roll Section'!AJ6</f>
        <v>0</v>
      </c>
      <c r="D38" s="1207"/>
      <c r="E38" s="8" t="str">
        <f t="shared" si="1"/>
        <v>N</v>
      </c>
      <c r="F38" s="2" t="str">
        <f t="shared" si="2"/>
        <v>Plastic Spoons</v>
      </c>
      <c r="G38" s="289">
        <f>'Plain Roll Section'!AJ7</f>
        <v>0</v>
      </c>
      <c r="H38" s="1207"/>
      <c r="I38" s="8" t="str">
        <f t="shared" si="3"/>
        <v>N</v>
      </c>
      <c r="J38" s="2" t="str">
        <f t="shared" si="4"/>
        <v>Plastic Spoons</v>
      </c>
      <c r="K38" s="289">
        <f>'Plain Roll Section'!AJ8</f>
        <v>0</v>
      </c>
      <c r="L38" s="1207"/>
      <c r="M38" s="8" t="str">
        <f t="shared" si="5"/>
        <v>N</v>
      </c>
      <c r="N38" s="2" t="str">
        <f t="shared" si="6"/>
        <v>Plastic Spoons</v>
      </c>
      <c r="O38" s="289">
        <f>'Plain Roll Section'!AJ9</f>
        <v>0</v>
      </c>
      <c r="P38" s="1207"/>
      <c r="Q38" s="8" t="str">
        <f t="shared" si="7"/>
        <v>N</v>
      </c>
      <c r="R38" s="2" t="str">
        <f t="shared" si="8"/>
        <v>Plastic Spoons</v>
      </c>
      <c r="S38" s="289">
        <f>'Plain Roll Section'!AJ10</f>
        <v>0</v>
      </c>
      <c r="T38" s="1207"/>
      <c r="U38" s="8" t="str">
        <f t="shared" si="9"/>
        <v>N</v>
      </c>
      <c r="V38" s="2" t="str">
        <f t="shared" si="10"/>
        <v>Plastic Spoons</v>
      </c>
      <c r="W38" s="289">
        <f>'Plain Roll Section'!AJ11</f>
        <v>0</v>
      </c>
      <c r="X38" s="1207"/>
      <c r="Y38" s="8" t="str">
        <f t="shared" si="11"/>
        <v>N</v>
      </c>
      <c r="Z38" s="2" t="str">
        <f t="shared" si="12"/>
        <v>Plastic Spoons</v>
      </c>
      <c r="AA38" s="289">
        <f>'Plain Roll Section'!AJ12</f>
        <v>0</v>
      </c>
      <c r="AB38" s="1207"/>
      <c r="AC38" s="8" t="str">
        <f t="shared" si="13"/>
        <v>N</v>
      </c>
      <c r="AD38" s="2" t="str">
        <f t="shared" si="14"/>
        <v>Plastic Spoons</v>
      </c>
      <c r="AE38" s="289">
        <f>'Plain Roll Section'!AJ13</f>
        <v>0</v>
      </c>
      <c r="AF38" s="1207"/>
      <c r="AG38" s="8" t="str">
        <f t="shared" si="15"/>
        <v>N</v>
      </c>
      <c r="AH38" s="2" t="str">
        <f t="shared" si="16"/>
        <v>Plastic Spoons</v>
      </c>
      <c r="AI38" s="289">
        <f>'Plain Roll Section'!AJ14</f>
        <v>0</v>
      </c>
      <c r="AJ38" s="1207"/>
      <c r="AK38" s="8" t="str">
        <f t="shared" si="17"/>
        <v>N</v>
      </c>
      <c r="AL38" s="2" t="str">
        <f t="shared" si="18"/>
        <v>Plastic Spoons</v>
      </c>
      <c r="AM38" s="289">
        <f>'Plain Roll Section'!AJ15</f>
        <v>0</v>
      </c>
    </row>
    <row r="39" spans="1:39" ht="21.95" customHeight="1" x14ac:dyDescent="0.2">
      <c r="A39" s="8" t="str">
        <f t="shared" si="0"/>
        <v>N</v>
      </c>
      <c r="B39" s="2" t="s">
        <v>85</v>
      </c>
      <c r="C39" s="289">
        <f>'Plain Roll Section'!AK6</f>
        <v>0</v>
      </c>
      <c r="D39" s="289"/>
      <c r="E39" s="8" t="str">
        <f t="shared" si="1"/>
        <v>N</v>
      </c>
      <c r="F39" s="2" t="str">
        <f t="shared" si="2"/>
        <v>Musterd Seed</v>
      </c>
      <c r="G39" s="289">
        <f>'Plain Roll Section'!AK7</f>
        <v>0</v>
      </c>
      <c r="H39" s="289"/>
      <c r="I39" s="8" t="str">
        <f t="shared" si="3"/>
        <v>N</v>
      </c>
      <c r="J39" s="2" t="str">
        <f t="shared" si="4"/>
        <v>Musterd Seed</v>
      </c>
      <c r="K39" s="289">
        <f>'Plain Roll Section'!AK8</f>
        <v>0</v>
      </c>
      <c r="L39" s="289"/>
      <c r="M39" s="8" t="str">
        <f t="shared" si="5"/>
        <v>N</v>
      </c>
      <c r="N39" s="2" t="str">
        <f t="shared" si="6"/>
        <v>Musterd Seed</v>
      </c>
      <c r="O39" s="289">
        <f>'Plain Roll Section'!AK9</f>
        <v>0</v>
      </c>
      <c r="P39" s="289"/>
      <c r="Q39" s="8" t="str">
        <f t="shared" si="7"/>
        <v>N</v>
      </c>
      <c r="R39" s="2" t="str">
        <f t="shared" si="8"/>
        <v>Musterd Seed</v>
      </c>
      <c r="S39" s="289">
        <f>'Plain Roll Section'!AK10</f>
        <v>0</v>
      </c>
      <c r="T39" s="289"/>
      <c r="U39" s="8" t="str">
        <f t="shared" si="9"/>
        <v>N</v>
      </c>
      <c r="V39" s="2" t="str">
        <f t="shared" si="10"/>
        <v>Musterd Seed</v>
      </c>
      <c r="W39" s="289">
        <f>'Plain Roll Section'!AK11</f>
        <v>0</v>
      </c>
      <c r="X39" s="289"/>
      <c r="Y39" s="8" t="str">
        <f t="shared" si="11"/>
        <v>N</v>
      </c>
      <c r="Z39" s="2" t="str">
        <f t="shared" si="12"/>
        <v>Musterd Seed</v>
      </c>
      <c r="AA39" s="289">
        <f>'Plain Roll Section'!AK12</f>
        <v>0</v>
      </c>
      <c r="AB39" s="289"/>
      <c r="AC39" s="8" t="str">
        <f t="shared" si="13"/>
        <v>N</v>
      </c>
      <c r="AD39" s="2" t="str">
        <f t="shared" si="14"/>
        <v>Musterd Seed</v>
      </c>
      <c r="AE39" s="289">
        <f>'Plain Roll Section'!AK13</f>
        <v>0</v>
      </c>
      <c r="AF39" s="289"/>
      <c r="AG39" s="8" t="str">
        <f t="shared" si="15"/>
        <v>N</v>
      </c>
      <c r="AH39" s="2" t="str">
        <f t="shared" si="16"/>
        <v>Musterd Seed</v>
      </c>
      <c r="AI39" s="289">
        <f>'Plain Roll Section'!AK14</f>
        <v>0</v>
      </c>
      <c r="AJ39" s="289"/>
      <c r="AK39" s="8" t="str">
        <f t="shared" si="17"/>
        <v>N</v>
      </c>
      <c r="AL39" s="2" t="str">
        <f t="shared" si="18"/>
        <v>Musterd Seed</v>
      </c>
      <c r="AM39" s="289">
        <f>'Plain Roll Section'!AK15</f>
        <v>0</v>
      </c>
    </row>
    <row r="40" spans="1:39" ht="21.95" customHeight="1" x14ac:dyDescent="0.25">
      <c r="A40" s="8" t="str">
        <f t="shared" si="0"/>
        <v>N</v>
      </c>
      <c r="B40" s="2" t="s">
        <v>224</v>
      </c>
      <c r="C40" s="289">
        <f>'Plain Roll Section'!AL6</f>
        <v>0</v>
      </c>
      <c r="D40" s="1207"/>
      <c r="E40" s="8" t="str">
        <f t="shared" si="1"/>
        <v>N</v>
      </c>
      <c r="F40" s="2" t="str">
        <f t="shared" si="2"/>
        <v>Dried Chillie</v>
      </c>
      <c r="G40" s="289">
        <f>'Plain Roll Section'!AL7</f>
        <v>0</v>
      </c>
      <c r="H40" s="1207"/>
      <c r="I40" s="8" t="str">
        <f t="shared" si="3"/>
        <v>N</v>
      </c>
      <c r="J40" s="2" t="str">
        <f t="shared" si="4"/>
        <v>Dried Chillie</v>
      </c>
      <c r="K40" s="289">
        <f>'Plain Roll Section'!AL8</f>
        <v>0</v>
      </c>
      <c r="L40" s="1207"/>
      <c r="M40" s="8" t="str">
        <f t="shared" si="5"/>
        <v>N</v>
      </c>
      <c r="N40" s="2" t="str">
        <f t="shared" si="6"/>
        <v>Dried Chillie</v>
      </c>
      <c r="O40" s="289">
        <f>'Plain Roll Section'!AL9</f>
        <v>0</v>
      </c>
      <c r="P40" s="1207"/>
      <c r="Q40" s="8" t="str">
        <f t="shared" si="7"/>
        <v>N</v>
      </c>
      <c r="R40" s="2" t="str">
        <f t="shared" si="8"/>
        <v>Dried Chillie</v>
      </c>
      <c r="S40" s="289">
        <f>'Plain Roll Section'!AL10</f>
        <v>0</v>
      </c>
      <c r="T40" s="1207"/>
      <c r="U40" s="8" t="str">
        <f t="shared" si="9"/>
        <v>N</v>
      </c>
      <c r="V40" s="2" t="str">
        <f t="shared" si="10"/>
        <v>Dried Chillie</v>
      </c>
      <c r="W40" s="289">
        <f>'Plain Roll Section'!AL11</f>
        <v>0</v>
      </c>
      <c r="X40" s="1207"/>
      <c r="Y40" s="8" t="str">
        <f t="shared" si="11"/>
        <v>N</v>
      </c>
      <c r="Z40" s="2" t="str">
        <f t="shared" si="12"/>
        <v>Dried Chillie</v>
      </c>
      <c r="AA40" s="289">
        <f>'Plain Roll Section'!AL12</f>
        <v>0</v>
      </c>
      <c r="AB40" s="1207"/>
      <c r="AC40" s="8" t="str">
        <f t="shared" si="13"/>
        <v>N</v>
      </c>
      <c r="AD40" s="2" t="str">
        <f t="shared" si="14"/>
        <v>Dried Chillie</v>
      </c>
      <c r="AE40" s="289">
        <f>'Plain Roll Section'!AL13</f>
        <v>0</v>
      </c>
      <c r="AF40" s="1207"/>
      <c r="AG40" s="8" t="str">
        <f t="shared" si="15"/>
        <v>N</v>
      </c>
      <c r="AH40" s="2" t="str">
        <f t="shared" si="16"/>
        <v>Dried Chillie</v>
      </c>
      <c r="AI40" s="289">
        <f>'Plain Roll Section'!AL14</f>
        <v>0</v>
      </c>
      <c r="AJ40" s="1207"/>
      <c r="AK40" s="8" t="str">
        <f t="shared" si="17"/>
        <v>N</v>
      </c>
      <c r="AL40" s="2" t="str">
        <f t="shared" si="18"/>
        <v>Dried Chillie</v>
      </c>
      <c r="AM40" s="289">
        <f>'Plain Roll Section'!AL15</f>
        <v>0</v>
      </c>
    </row>
    <row r="41" spans="1:39" ht="21.95" customHeight="1" x14ac:dyDescent="0.25">
      <c r="A41" s="8" t="str">
        <f t="shared" si="0"/>
        <v>N</v>
      </c>
      <c r="B41" s="2" t="s">
        <v>60</v>
      </c>
      <c r="C41" s="289">
        <f>'Plain Roll Section'!AM6</f>
        <v>0</v>
      </c>
      <c r="D41" s="1207"/>
      <c r="E41" s="8" t="str">
        <f t="shared" si="1"/>
        <v>N</v>
      </c>
      <c r="F41" s="2" t="str">
        <f t="shared" si="2"/>
        <v>Oil</v>
      </c>
      <c r="G41" s="289">
        <f>'Plain Roll Section'!AM7</f>
        <v>0</v>
      </c>
      <c r="H41" s="1207"/>
      <c r="I41" s="8" t="str">
        <f t="shared" si="3"/>
        <v>N</v>
      </c>
      <c r="J41" s="2" t="str">
        <f t="shared" si="4"/>
        <v>Oil</v>
      </c>
      <c r="K41" s="289">
        <f>'Plain Roll Section'!AM8</f>
        <v>0</v>
      </c>
      <c r="L41" s="1207"/>
      <c r="M41" s="8" t="str">
        <f t="shared" si="5"/>
        <v>N</v>
      </c>
      <c r="N41" s="2" t="str">
        <f t="shared" si="6"/>
        <v>Oil</v>
      </c>
      <c r="O41" s="289">
        <f>'Plain Roll Section'!AM9</f>
        <v>0</v>
      </c>
      <c r="P41" s="1207"/>
      <c r="Q41" s="8" t="str">
        <f t="shared" si="7"/>
        <v>N</v>
      </c>
      <c r="R41" s="2" t="str">
        <f t="shared" si="8"/>
        <v>Oil</v>
      </c>
      <c r="S41" s="289">
        <f>'Plain Roll Section'!AM10</f>
        <v>0</v>
      </c>
      <c r="T41" s="1207"/>
      <c r="U41" s="8" t="str">
        <f t="shared" si="9"/>
        <v>N</v>
      </c>
      <c r="V41" s="2" t="str">
        <f t="shared" si="10"/>
        <v>Oil</v>
      </c>
      <c r="W41" s="289">
        <f>'Plain Roll Section'!AM11</f>
        <v>0</v>
      </c>
      <c r="X41" s="1207"/>
      <c r="Y41" s="8" t="str">
        <f t="shared" si="11"/>
        <v>N</v>
      </c>
      <c r="Z41" s="2" t="str">
        <f t="shared" si="12"/>
        <v>Oil</v>
      </c>
      <c r="AA41" s="289">
        <f>'Plain Roll Section'!AM12</f>
        <v>0</v>
      </c>
      <c r="AB41" s="1207"/>
      <c r="AC41" s="8" t="str">
        <f t="shared" si="13"/>
        <v>N</v>
      </c>
      <c r="AD41" s="2" t="str">
        <f t="shared" si="14"/>
        <v>Oil</v>
      </c>
      <c r="AE41" s="289">
        <f>'Plain Roll Section'!AM13</f>
        <v>0</v>
      </c>
      <c r="AF41" s="1207"/>
      <c r="AG41" s="8" t="str">
        <f t="shared" si="15"/>
        <v>N</v>
      </c>
      <c r="AH41" s="2" t="str">
        <f t="shared" si="16"/>
        <v>Oil</v>
      </c>
      <c r="AI41" s="289">
        <f>'Plain Roll Section'!AM14</f>
        <v>0</v>
      </c>
      <c r="AJ41" s="1207"/>
      <c r="AK41" s="8" t="str">
        <f t="shared" si="17"/>
        <v>Y</v>
      </c>
      <c r="AL41" s="2" t="str">
        <f t="shared" si="18"/>
        <v>Oil</v>
      </c>
      <c r="AM41" s="289">
        <f>'Plain Roll Section'!AM15</f>
        <v>1200</v>
      </c>
    </row>
    <row r="42" spans="1:39" ht="21.95" customHeight="1" x14ac:dyDescent="0.2">
      <c r="A42" s="8" t="str">
        <f t="shared" si="0"/>
        <v>N</v>
      </c>
      <c r="B42" s="2" t="s">
        <v>94</v>
      </c>
      <c r="C42" s="289">
        <f>'Plain Roll Section'!AN6</f>
        <v>0</v>
      </c>
      <c r="D42" s="289"/>
      <c r="E42" s="8" t="str">
        <f t="shared" si="1"/>
        <v>N</v>
      </c>
      <c r="F42" s="2" t="str">
        <f t="shared" si="2"/>
        <v>Gram Powder</v>
      </c>
      <c r="G42" s="289">
        <f>'Plain Roll Section'!AN7</f>
        <v>0</v>
      </c>
      <c r="H42" s="289"/>
      <c r="I42" s="8" t="str">
        <f t="shared" si="3"/>
        <v>N</v>
      </c>
      <c r="J42" s="2" t="str">
        <f t="shared" si="4"/>
        <v>Gram Powder</v>
      </c>
      <c r="K42" s="289">
        <f>'Plain Roll Section'!AN8</f>
        <v>0</v>
      </c>
      <c r="L42" s="289"/>
      <c r="M42" s="8" t="str">
        <f t="shared" si="5"/>
        <v>N</v>
      </c>
      <c r="N42" s="2" t="str">
        <f t="shared" si="6"/>
        <v>Gram Powder</v>
      </c>
      <c r="O42" s="289">
        <f>'Plain Roll Section'!AN9</f>
        <v>0</v>
      </c>
      <c r="P42" s="289"/>
      <c r="Q42" s="8" t="str">
        <f t="shared" si="7"/>
        <v>N</v>
      </c>
      <c r="R42" s="2" t="str">
        <f t="shared" si="8"/>
        <v>Gram Powder</v>
      </c>
      <c r="S42" s="289">
        <f>'Plain Roll Section'!AN10</f>
        <v>0</v>
      </c>
      <c r="T42" s="289"/>
      <c r="U42" s="8" t="str">
        <f t="shared" si="9"/>
        <v>N</v>
      </c>
      <c r="V42" s="2" t="str">
        <f t="shared" si="10"/>
        <v>Gram Powder</v>
      </c>
      <c r="W42" s="289">
        <f>'Plain Roll Section'!AN11</f>
        <v>0</v>
      </c>
      <c r="X42" s="289"/>
      <c r="Y42" s="8" t="str">
        <f t="shared" si="11"/>
        <v>N</v>
      </c>
      <c r="Z42" s="2" t="str">
        <f t="shared" si="12"/>
        <v>Gram Powder</v>
      </c>
      <c r="AA42" s="289">
        <f>'Plain Roll Section'!AN12</f>
        <v>0</v>
      </c>
      <c r="AB42" s="289"/>
      <c r="AC42" s="8" t="str">
        <f t="shared" si="13"/>
        <v>N</v>
      </c>
      <c r="AD42" s="2" t="str">
        <f t="shared" si="14"/>
        <v>Gram Powder</v>
      </c>
      <c r="AE42" s="289">
        <f>'Plain Roll Section'!AN13</f>
        <v>0</v>
      </c>
      <c r="AF42" s="289"/>
      <c r="AG42" s="8" t="str">
        <f t="shared" si="15"/>
        <v>N</v>
      </c>
      <c r="AH42" s="2" t="str">
        <f t="shared" si="16"/>
        <v>Gram Powder</v>
      </c>
      <c r="AI42" s="289">
        <f>'Plain Roll Section'!AN14</f>
        <v>0</v>
      </c>
      <c r="AJ42" s="289"/>
      <c r="AK42" s="8" t="str">
        <f t="shared" si="17"/>
        <v>N</v>
      </c>
      <c r="AL42" s="2" t="str">
        <f t="shared" si="18"/>
        <v>Gram Powder</v>
      </c>
      <c r="AM42" s="289">
        <f>'Plain Roll Section'!AN15</f>
        <v>0</v>
      </c>
    </row>
    <row r="43" spans="1:39" ht="21.95" customHeight="1" x14ac:dyDescent="0.2">
      <c r="A43" s="8" t="str">
        <f t="shared" si="0"/>
        <v>N</v>
      </c>
      <c r="B43" s="2" t="s">
        <v>95</v>
      </c>
      <c r="C43" s="289">
        <f>'Plain Roll Section'!AO6</f>
        <v>0</v>
      </c>
      <c r="D43" s="289"/>
      <c r="E43" s="8" t="str">
        <f t="shared" si="1"/>
        <v>N</v>
      </c>
      <c r="F43" s="2" t="str">
        <f t="shared" si="2"/>
        <v>Chillie Paste</v>
      </c>
      <c r="G43" s="289">
        <f>'Plain Roll Section'!AO7</f>
        <v>0</v>
      </c>
      <c r="H43" s="289"/>
      <c r="I43" s="8" t="str">
        <f t="shared" si="3"/>
        <v>N</v>
      </c>
      <c r="J43" s="2" t="str">
        <f t="shared" si="4"/>
        <v>Chillie Paste</v>
      </c>
      <c r="K43" s="289">
        <f>'Plain Roll Section'!AO8</f>
        <v>0</v>
      </c>
      <c r="L43" s="289"/>
      <c r="M43" s="8" t="str">
        <f t="shared" si="5"/>
        <v>N</v>
      </c>
      <c r="N43" s="2" t="str">
        <f t="shared" si="6"/>
        <v>Chillie Paste</v>
      </c>
      <c r="O43" s="289">
        <f>'Plain Roll Section'!AO9</f>
        <v>0</v>
      </c>
      <c r="P43" s="289"/>
      <c r="Q43" s="8" t="str">
        <f t="shared" si="7"/>
        <v>N</v>
      </c>
      <c r="R43" s="2" t="str">
        <f t="shared" si="8"/>
        <v>Chillie Paste</v>
      </c>
      <c r="S43" s="289">
        <f>'Plain Roll Section'!AO10</f>
        <v>0</v>
      </c>
      <c r="T43" s="289"/>
      <c r="U43" s="8" t="str">
        <f t="shared" si="9"/>
        <v>N</v>
      </c>
      <c r="V43" s="2" t="str">
        <f t="shared" si="10"/>
        <v>Chillie Paste</v>
      </c>
      <c r="W43" s="289">
        <f>'Plain Roll Section'!AO11</f>
        <v>0</v>
      </c>
      <c r="X43" s="289"/>
      <c r="Y43" s="8" t="str">
        <f t="shared" si="11"/>
        <v>N</v>
      </c>
      <c r="Z43" s="2" t="str">
        <f t="shared" si="12"/>
        <v>Chillie Paste</v>
      </c>
      <c r="AA43" s="289">
        <f>'Plain Roll Section'!AO12</f>
        <v>0</v>
      </c>
      <c r="AB43" s="289"/>
      <c r="AC43" s="8" t="str">
        <f t="shared" si="13"/>
        <v>N</v>
      </c>
      <c r="AD43" s="2" t="str">
        <f t="shared" si="14"/>
        <v>Chillie Paste</v>
      </c>
      <c r="AE43" s="289">
        <f>'Plain Roll Section'!AO13</f>
        <v>0</v>
      </c>
      <c r="AF43" s="289"/>
      <c r="AG43" s="8" t="str">
        <f t="shared" si="15"/>
        <v>N</v>
      </c>
      <c r="AH43" s="2" t="str">
        <f t="shared" si="16"/>
        <v>Chillie Paste</v>
      </c>
      <c r="AI43" s="289">
        <f>'Plain Roll Section'!AO14</f>
        <v>0</v>
      </c>
      <c r="AJ43" s="289"/>
      <c r="AK43" s="8" t="str">
        <f t="shared" si="17"/>
        <v>N</v>
      </c>
      <c r="AL43" s="2" t="str">
        <f t="shared" si="18"/>
        <v>Chillie Paste</v>
      </c>
      <c r="AM43" s="289">
        <f>'Plain Roll Section'!AO15</f>
        <v>0</v>
      </c>
    </row>
    <row r="44" spans="1:39" ht="21.95" customHeight="1" x14ac:dyDescent="0.25">
      <c r="A44" s="8" t="str">
        <f t="shared" si="0"/>
        <v>N</v>
      </c>
      <c r="B44" s="2" t="s">
        <v>83</v>
      </c>
      <c r="C44" s="289">
        <f>'Plain Roll Section'!AP6</f>
        <v>0</v>
      </c>
      <c r="D44" s="1207"/>
      <c r="E44" s="8" t="str">
        <f t="shared" si="1"/>
        <v>N</v>
      </c>
      <c r="F44" s="2" t="str">
        <f t="shared" si="2"/>
        <v>Origano</v>
      </c>
      <c r="G44" s="289">
        <f>'Plain Roll Section'!AP7</f>
        <v>0</v>
      </c>
      <c r="H44" s="1207"/>
      <c r="I44" s="8" t="str">
        <f t="shared" si="3"/>
        <v>N</v>
      </c>
      <c r="J44" s="2" t="str">
        <f t="shared" si="4"/>
        <v>Origano</v>
      </c>
      <c r="K44" s="289">
        <f>'Plain Roll Section'!AP8</f>
        <v>0</v>
      </c>
      <c r="L44" s="1207"/>
      <c r="M44" s="8" t="str">
        <f t="shared" si="5"/>
        <v>N</v>
      </c>
      <c r="N44" s="2" t="str">
        <f t="shared" si="6"/>
        <v>Origano</v>
      </c>
      <c r="O44" s="289">
        <f>'Plain Roll Section'!AP9</f>
        <v>0</v>
      </c>
      <c r="P44" s="1207"/>
      <c r="Q44" s="8" t="str">
        <f t="shared" si="7"/>
        <v>N</v>
      </c>
      <c r="R44" s="2" t="str">
        <f t="shared" si="8"/>
        <v>Origano</v>
      </c>
      <c r="S44" s="289">
        <f>'Plain Roll Section'!AP10</f>
        <v>0</v>
      </c>
      <c r="T44" s="1207"/>
      <c r="U44" s="8" t="str">
        <f t="shared" si="9"/>
        <v>N</v>
      </c>
      <c r="V44" s="2" t="str">
        <f t="shared" si="10"/>
        <v>Origano</v>
      </c>
      <c r="W44" s="289">
        <f>'Plain Roll Section'!AP11</f>
        <v>0</v>
      </c>
      <c r="X44" s="1207"/>
      <c r="Y44" s="8" t="str">
        <f t="shared" si="11"/>
        <v>N</v>
      </c>
      <c r="Z44" s="2" t="str">
        <f t="shared" si="12"/>
        <v>Origano</v>
      </c>
      <c r="AA44" s="289">
        <f>'Plain Roll Section'!AP12</f>
        <v>0</v>
      </c>
      <c r="AB44" s="1207"/>
      <c r="AC44" s="8" t="str">
        <f t="shared" si="13"/>
        <v>N</v>
      </c>
      <c r="AD44" s="2" t="str">
        <f t="shared" si="14"/>
        <v>Origano</v>
      </c>
      <c r="AE44" s="289">
        <f>'Plain Roll Section'!AP13</f>
        <v>0</v>
      </c>
      <c r="AF44" s="1207"/>
      <c r="AG44" s="8" t="str">
        <f t="shared" si="15"/>
        <v>N</v>
      </c>
      <c r="AH44" s="2" t="str">
        <f t="shared" si="16"/>
        <v>Origano</v>
      </c>
      <c r="AI44" s="289">
        <f>'Plain Roll Section'!AP14</f>
        <v>0</v>
      </c>
      <c r="AJ44" s="1207"/>
      <c r="AK44" s="8" t="str">
        <f t="shared" si="17"/>
        <v>N</v>
      </c>
      <c r="AL44" s="2" t="str">
        <f t="shared" si="18"/>
        <v>Origano</v>
      </c>
      <c r="AM44" s="289">
        <f>'Plain Roll Section'!AP15</f>
        <v>0</v>
      </c>
    </row>
    <row r="45" spans="1:39" ht="21.95" customHeight="1" x14ac:dyDescent="0.25">
      <c r="A45" s="8" t="str">
        <f t="shared" si="0"/>
        <v>N</v>
      </c>
      <c r="B45" s="2" t="s">
        <v>161</v>
      </c>
      <c r="C45" s="289">
        <f>'Plain Roll Section'!AQ6</f>
        <v>0</v>
      </c>
      <c r="D45" s="1207"/>
      <c r="E45" s="8" t="str">
        <f t="shared" si="1"/>
        <v>N</v>
      </c>
      <c r="F45" s="2" t="str">
        <f t="shared" si="2"/>
        <v>Curry Leaves</v>
      </c>
      <c r="G45" s="289">
        <f>'Plain Roll Section'!AQ7</f>
        <v>0</v>
      </c>
      <c r="H45" s="1207"/>
      <c r="I45" s="8" t="str">
        <f t="shared" si="3"/>
        <v>N</v>
      </c>
      <c r="J45" s="2" t="str">
        <f t="shared" si="4"/>
        <v>Curry Leaves</v>
      </c>
      <c r="K45" s="289">
        <f>'Plain Roll Section'!AQ8</f>
        <v>0</v>
      </c>
      <c r="L45" s="1207"/>
      <c r="M45" s="8" t="str">
        <f t="shared" si="5"/>
        <v>N</v>
      </c>
      <c r="N45" s="2" t="str">
        <f t="shared" si="6"/>
        <v>Curry Leaves</v>
      </c>
      <c r="O45" s="289">
        <f>'Plain Roll Section'!AQ9</f>
        <v>0</v>
      </c>
      <c r="P45" s="1207"/>
      <c r="Q45" s="8" t="str">
        <f t="shared" si="7"/>
        <v>N</v>
      </c>
      <c r="R45" s="2" t="str">
        <f t="shared" si="8"/>
        <v>Curry Leaves</v>
      </c>
      <c r="S45" s="289">
        <f>'Plain Roll Section'!AQ10</f>
        <v>0</v>
      </c>
      <c r="T45" s="1207"/>
      <c r="U45" s="8" t="str">
        <f t="shared" si="9"/>
        <v>N</v>
      </c>
      <c r="V45" s="2" t="str">
        <f t="shared" si="10"/>
        <v>Curry Leaves</v>
      </c>
      <c r="W45" s="289">
        <f>'Plain Roll Section'!AQ11</f>
        <v>0</v>
      </c>
      <c r="X45" s="1207"/>
      <c r="Y45" s="8" t="str">
        <f t="shared" si="11"/>
        <v>N</v>
      </c>
      <c r="Z45" s="2" t="str">
        <f t="shared" si="12"/>
        <v>Curry Leaves</v>
      </c>
      <c r="AA45" s="289">
        <f>'Plain Roll Section'!AQ12</f>
        <v>0</v>
      </c>
      <c r="AB45" s="1207"/>
      <c r="AC45" s="8" t="str">
        <f t="shared" si="13"/>
        <v>N</v>
      </c>
      <c r="AD45" s="2" t="str">
        <f t="shared" si="14"/>
        <v>Curry Leaves</v>
      </c>
      <c r="AE45" s="289">
        <f>'Plain Roll Section'!AQ13</f>
        <v>0</v>
      </c>
      <c r="AF45" s="1207"/>
      <c r="AG45" s="8" t="str">
        <f t="shared" si="15"/>
        <v>N</v>
      </c>
      <c r="AH45" s="2" t="str">
        <f t="shared" si="16"/>
        <v>Curry Leaves</v>
      </c>
      <c r="AI45" s="289">
        <f>'Plain Roll Section'!AQ14</f>
        <v>0</v>
      </c>
      <c r="AJ45" s="1207"/>
      <c r="AK45" s="8" t="str">
        <f t="shared" si="17"/>
        <v>N</v>
      </c>
      <c r="AL45" s="2" t="str">
        <f t="shared" si="18"/>
        <v>Curry Leaves</v>
      </c>
      <c r="AM45" s="289">
        <f>'Plain Roll Section'!AQ15</f>
        <v>0</v>
      </c>
    </row>
    <row r="46" spans="1:39" ht="21.95" customHeight="1" x14ac:dyDescent="0.25">
      <c r="A46" s="8" t="str">
        <f t="shared" si="0"/>
        <v>N</v>
      </c>
      <c r="B46" s="2" t="s">
        <v>164</v>
      </c>
      <c r="C46" s="289">
        <f>'Plain Roll Section'!AR6</f>
        <v>0</v>
      </c>
      <c r="D46" s="1207"/>
      <c r="E46" s="8" t="str">
        <f t="shared" si="1"/>
        <v>N</v>
      </c>
      <c r="F46" s="2" t="str">
        <f t="shared" si="2"/>
        <v>Rumpe</v>
      </c>
      <c r="G46" s="289">
        <f>'Plain Roll Section'!AR7</f>
        <v>0</v>
      </c>
      <c r="H46" s="1207"/>
      <c r="I46" s="8" t="str">
        <f t="shared" si="3"/>
        <v>N</v>
      </c>
      <c r="J46" s="2" t="str">
        <f t="shared" si="4"/>
        <v>Rumpe</v>
      </c>
      <c r="K46" s="289">
        <f>'Plain Roll Section'!AR8</f>
        <v>0</v>
      </c>
      <c r="L46" s="1207"/>
      <c r="M46" s="8" t="str">
        <f t="shared" si="5"/>
        <v>N</v>
      </c>
      <c r="N46" s="2" t="str">
        <f t="shared" si="6"/>
        <v>Rumpe</v>
      </c>
      <c r="O46" s="289">
        <f>'Plain Roll Section'!AR9</f>
        <v>0</v>
      </c>
      <c r="P46" s="1207"/>
      <c r="Q46" s="8" t="str">
        <f t="shared" si="7"/>
        <v>N</v>
      </c>
      <c r="R46" s="2" t="str">
        <f t="shared" si="8"/>
        <v>Rumpe</v>
      </c>
      <c r="S46" s="289">
        <f>'Plain Roll Section'!AR10</f>
        <v>0</v>
      </c>
      <c r="T46" s="1207"/>
      <c r="U46" s="8" t="str">
        <f t="shared" si="9"/>
        <v>N</v>
      </c>
      <c r="V46" s="2" t="str">
        <f t="shared" si="10"/>
        <v>Rumpe</v>
      </c>
      <c r="W46" s="289">
        <f>'Plain Roll Section'!AR11</f>
        <v>0</v>
      </c>
      <c r="X46" s="1207"/>
      <c r="Y46" s="8" t="str">
        <f t="shared" si="11"/>
        <v>N</v>
      </c>
      <c r="Z46" s="2" t="str">
        <f t="shared" si="12"/>
        <v>Rumpe</v>
      </c>
      <c r="AA46" s="289">
        <f>'Plain Roll Section'!AR12</f>
        <v>0</v>
      </c>
      <c r="AB46" s="1207"/>
      <c r="AC46" s="8" t="str">
        <f t="shared" si="13"/>
        <v>N</v>
      </c>
      <c r="AD46" s="2" t="str">
        <f t="shared" si="14"/>
        <v>Rumpe</v>
      </c>
      <c r="AE46" s="289">
        <f>'Plain Roll Section'!AR13</f>
        <v>0</v>
      </c>
      <c r="AF46" s="1207"/>
      <c r="AG46" s="8" t="str">
        <f t="shared" si="15"/>
        <v>N</v>
      </c>
      <c r="AH46" s="2" t="str">
        <f t="shared" si="16"/>
        <v>Rumpe</v>
      </c>
      <c r="AI46" s="289">
        <f>'Plain Roll Section'!AR14</f>
        <v>0</v>
      </c>
      <c r="AJ46" s="1207"/>
      <c r="AK46" s="8" t="str">
        <f t="shared" si="17"/>
        <v>N</v>
      </c>
      <c r="AL46" s="2" t="str">
        <f t="shared" si="18"/>
        <v>Rumpe</v>
      </c>
      <c r="AM46" s="289">
        <f>'Plain Roll Section'!AR15</f>
        <v>0</v>
      </c>
    </row>
    <row r="47" spans="1:39" ht="21.95" customHeight="1" x14ac:dyDescent="0.25">
      <c r="A47" s="8" t="str">
        <f t="shared" si="0"/>
        <v>N</v>
      </c>
      <c r="B47" s="2" t="s">
        <v>160</v>
      </c>
      <c r="C47" s="289">
        <f>'Plain Roll Section'!AS6</f>
        <v>0</v>
      </c>
      <c r="D47" s="1207"/>
      <c r="E47" s="8" t="str">
        <f t="shared" si="1"/>
        <v>N</v>
      </c>
      <c r="F47" s="2" t="str">
        <f t="shared" si="2"/>
        <v>Mayonise</v>
      </c>
      <c r="G47" s="289">
        <f>'Plain Roll Section'!AS7</f>
        <v>0</v>
      </c>
      <c r="H47" s="1207"/>
      <c r="I47" s="8" t="str">
        <f t="shared" si="3"/>
        <v>N</v>
      </c>
      <c r="J47" s="2" t="str">
        <f t="shared" si="4"/>
        <v>Mayonise</v>
      </c>
      <c r="K47" s="289">
        <f>'Plain Roll Section'!AS8</f>
        <v>0</v>
      </c>
      <c r="L47" s="1207"/>
      <c r="M47" s="8" t="str">
        <f t="shared" si="5"/>
        <v>N</v>
      </c>
      <c r="N47" s="2" t="str">
        <f t="shared" si="6"/>
        <v>Mayonise</v>
      </c>
      <c r="O47" s="289">
        <f>'Plain Roll Section'!AS9</f>
        <v>0</v>
      </c>
      <c r="P47" s="1207"/>
      <c r="Q47" s="8" t="str">
        <f t="shared" si="7"/>
        <v>N</v>
      </c>
      <c r="R47" s="2" t="str">
        <f t="shared" si="8"/>
        <v>Mayonise</v>
      </c>
      <c r="S47" s="289">
        <f>'Plain Roll Section'!AS10</f>
        <v>0</v>
      </c>
      <c r="T47" s="1207"/>
      <c r="U47" s="8" t="str">
        <f t="shared" si="9"/>
        <v>N</v>
      </c>
      <c r="V47" s="2" t="str">
        <f t="shared" si="10"/>
        <v>Mayonise</v>
      </c>
      <c r="W47" s="289">
        <f>'Plain Roll Section'!AS11</f>
        <v>0</v>
      </c>
      <c r="X47" s="1207"/>
      <c r="Y47" s="8" t="str">
        <f t="shared" si="11"/>
        <v>N</v>
      </c>
      <c r="Z47" s="2" t="str">
        <f t="shared" si="12"/>
        <v>Mayonise</v>
      </c>
      <c r="AA47" s="289">
        <f>'Plain Roll Section'!AS12</f>
        <v>0</v>
      </c>
      <c r="AB47" s="1207"/>
      <c r="AC47" s="8" t="str">
        <f t="shared" si="13"/>
        <v>N</v>
      </c>
      <c r="AD47" s="2" t="str">
        <f t="shared" si="14"/>
        <v>Mayonise</v>
      </c>
      <c r="AE47" s="289">
        <f>'Plain Roll Section'!AS13</f>
        <v>0</v>
      </c>
      <c r="AF47" s="1207"/>
      <c r="AG47" s="8" t="str">
        <f t="shared" si="15"/>
        <v>N</v>
      </c>
      <c r="AH47" s="2" t="str">
        <f t="shared" si="16"/>
        <v>Mayonise</v>
      </c>
      <c r="AI47" s="289">
        <f>'Plain Roll Section'!AS14</f>
        <v>0</v>
      </c>
      <c r="AJ47" s="1207"/>
      <c r="AK47" s="8" t="str">
        <f t="shared" si="17"/>
        <v>N</v>
      </c>
      <c r="AL47" s="2" t="str">
        <f t="shared" si="18"/>
        <v>Mayonise</v>
      </c>
      <c r="AM47" s="289">
        <f>'Plain Roll Section'!AS15</f>
        <v>0</v>
      </c>
    </row>
    <row r="48" spans="1:39" ht="21.95" customHeight="1" x14ac:dyDescent="0.2">
      <c r="A48" s="8" t="str">
        <f t="shared" si="0"/>
        <v>N</v>
      </c>
      <c r="B48" s="2" t="s">
        <v>56</v>
      </c>
      <c r="C48" s="289">
        <f>'Plain Roll Section'!AT6</f>
        <v>0</v>
      </c>
      <c r="D48" s="289"/>
      <c r="E48" s="8" t="str">
        <f t="shared" si="1"/>
        <v>N</v>
      </c>
      <c r="F48" s="2" t="str">
        <f t="shared" si="2"/>
        <v>Coconut</v>
      </c>
      <c r="G48" s="289">
        <f>'Plain Roll Section'!AT7</f>
        <v>0</v>
      </c>
      <c r="H48" s="289"/>
      <c r="I48" s="8" t="str">
        <f t="shared" si="3"/>
        <v>N</v>
      </c>
      <c r="J48" s="2" t="str">
        <f t="shared" si="4"/>
        <v>Coconut</v>
      </c>
      <c r="K48" s="289">
        <f>'Plain Roll Section'!AT8</f>
        <v>0</v>
      </c>
      <c r="L48" s="289"/>
      <c r="M48" s="8" t="str">
        <f t="shared" si="5"/>
        <v>N</v>
      </c>
      <c r="N48" s="2" t="str">
        <f t="shared" si="6"/>
        <v>Coconut</v>
      </c>
      <c r="O48" s="289">
        <f>'Plain Roll Section'!AT9</f>
        <v>0</v>
      </c>
      <c r="P48" s="289"/>
      <c r="Q48" s="8" t="str">
        <f t="shared" si="7"/>
        <v>N</v>
      </c>
      <c r="R48" s="2" t="str">
        <f t="shared" si="8"/>
        <v>Coconut</v>
      </c>
      <c r="S48" s="289">
        <f>'Plain Roll Section'!AT10</f>
        <v>0</v>
      </c>
      <c r="T48" s="289"/>
      <c r="U48" s="8" t="str">
        <f t="shared" si="9"/>
        <v>N</v>
      </c>
      <c r="V48" s="2" t="str">
        <f t="shared" si="10"/>
        <v>Coconut</v>
      </c>
      <c r="W48" s="289">
        <f>'Plain Roll Section'!AT11</f>
        <v>0</v>
      </c>
      <c r="X48" s="289"/>
      <c r="Y48" s="8" t="str">
        <f t="shared" si="11"/>
        <v>N</v>
      </c>
      <c r="Z48" s="2" t="str">
        <f t="shared" si="12"/>
        <v>Coconut</v>
      </c>
      <c r="AA48" s="289">
        <f>'Plain Roll Section'!AT12</f>
        <v>0</v>
      </c>
      <c r="AB48" s="289"/>
      <c r="AC48" s="8" t="str">
        <f t="shared" si="13"/>
        <v>N</v>
      </c>
      <c r="AD48" s="2" t="str">
        <f t="shared" si="14"/>
        <v>Coconut</v>
      </c>
      <c r="AE48" s="289">
        <f>'Plain Roll Section'!AT13</f>
        <v>0</v>
      </c>
      <c r="AF48" s="289"/>
      <c r="AG48" s="8" t="str">
        <f t="shared" si="15"/>
        <v>N</v>
      </c>
      <c r="AH48" s="2" t="str">
        <f t="shared" si="16"/>
        <v>Coconut</v>
      </c>
      <c r="AI48" s="289">
        <f>'Plain Roll Section'!AT14</f>
        <v>0</v>
      </c>
      <c r="AJ48" s="289"/>
      <c r="AK48" s="8" t="str">
        <f t="shared" si="17"/>
        <v>N</v>
      </c>
      <c r="AL48" s="2" t="str">
        <f t="shared" si="18"/>
        <v>Coconut</v>
      </c>
      <c r="AM48" s="289">
        <f>'Plain Roll Section'!AT15</f>
        <v>0</v>
      </c>
    </row>
    <row r="49" spans="1:39" ht="21.95" customHeight="1" x14ac:dyDescent="0.25">
      <c r="A49" s="8" t="str">
        <f t="shared" si="0"/>
        <v>N</v>
      </c>
      <c r="B49" s="2" t="s">
        <v>256</v>
      </c>
      <c r="C49" s="289">
        <f>'Plain Roll Section'!AU6</f>
        <v>0</v>
      </c>
      <c r="D49" s="1207"/>
      <c r="E49" s="8" t="str">
        <f t="shared" si="1"/>
        <v>N</v>
      </c>
      <c r="F49" s="2" t="str">
        <f t="shared" si="2"/>
        <v>Label</v>
      </c>
      <c r="G49" s="289">
        <f>'Plain Roll Section'!AU7</f>
        <v>0</v>
      </c>
      <c r="H49" s="1207"/>
      <c r="I49" s="8" t="str">
        <f t="shared" si="3"/>
        <v>N</v>
      </c>
      <c r="J49" s="2" t="str">
        <f t="shared" si="4"/>
        <v>Label</v>
      </c>
      <c r="K49" s="289">
        <f>'Plain Roll Section'!AU8</f>
        <v>0</v>
      </c>
      <c r="L49" s="1207"/>
      <c r="M49" s="8" t="str">
        <f t="shared" si="5"/>
        <v>N</v>
      </c>
      <c r="N49" s="2" t="str">
        <f t="shared" si="6"/>
        <v>Label</v>
      </c>
      <c r="O49" s="289">
        <f>'Plain Roll Section'!AU9</f>
        <v>0</v>
      </c>
      <c r="P49" s="1207"/>
      <c r="Q49" s="8" t="str">
        <f t="shared" si="7"/>
        <v>N</v>
      </c>
      <c r="R49" s="2" t="str">
        <f t="shared" si="8"/>
        <v>Label</v>
      </c>
      <c r="S49" s="289">
        <f>'Plain Roll Section'!AU10</f>
        <v>0</v>
      </c>
      <c r="T49" s="1207"/>
      <c r="U49" s="8" t="str">
        <f t="shared" si="9"/>
        <v>N</v>
      </c>
      <c r="V49" s="2" t="str">
        <f t="shared" si="10"/>
        <v>Label</v>
      </c>
      <c r="W49" s="289">
        <f>'Plain Roll Section'!AU11</f>
        <v>0</v>
      </c>
      <c r="X49" s="1207"/>
      <c r="Y49" s="8" t="str">
        <f t="shared" si="11"/>
        <v>N</v>
      </c>
      <c r="Z49" s="2" t="str">
        <f t="shared" si="12"/>
        <v>Label</v>
      </c>
      <c r="AA49" s="289">
        <f>'Plain Roll Section'!AU12</f>
        <v>0</v>
      </c>
      <c r="AB49" s="1207"/>
      <c r="AC49" s="8" t="str">
        <f t="shared" si="13"/>
        <v>N</v>
      </c>
      <c r="AD49" s="2" t="str">
        <f t="shared" si="14"/>
        <v>Label</v>
      </c>
      <c r="AE49" s="289">
        <f>'Plain Roll Section'!AU13</f>
        <v>0</v>
      </c>
      <c r="AF49" s="1207"/>
      <c r="AG49" s="8" t="str">
        <f t="shared" si="15"/>
        <v>N</v>
      </c>
      <c r="AH49" s="2" t="str">
        <f t="shared" si="16"/>
        <v>Label</v>
      </c>
      <c r="AI49" s="289">
        <f>'Plain Roll Section'!AU14</f>
        <v>0</v>
      </c>
      <c r="AJ49" s="1207"/>
      <c r="AK49" s="8" t="str">
        <f t="shared" si="17"/>
        <v>N</v>
      </c>
      <c r="AL49" s="2" t="str">
        <f t="shared" si="18"/>
        <v>Label</v>
      </c>
      <c r="AM49" s="289">
        <f>'Plain Roll Section'!AU15</f>
        <v>0</v>
      </c>
    </row>
    <row r="50" spans="1:39" ht="21.95" customHeight="1" x14ac:dyDescent="0.25">
      <c r="A50" s="8" t="str">
        <f t="shared" si="0"/>
        <v>N</v>
      </c>
      <c r="B50" s="2" t="s">
        <v>156</v>
      </c>
      <c r="C50" s="289">
        <f>'Plain Roll Section'!AV6</f>
        <v>0</v>
      </c>
      <c r="D50" s="1207"/>
      <c r="E50" s="8" t="str">
        <f t="shared" si="1"/>
        <v>N</v>
      </c>
      <c r="F50" s="2" t="str">
        <f t="shared" si="2"/>
        <v>Corn Flour</v>
      </c>
      <c r="G50" s="289">
        <f>'Plain Roll Section'!AV7</f>
        <v>0</v>
      </c>
      <c r="H50" s="1207"/>
      <c r="I50" s="8" t="str">
        <f t="shared" si="3"/>
        <v>N</v>
      </c>
      <c r="J50" s="2" t="str">
        <f t="shared" si="4"/>
        <v>Corn Flour</v>
      </c>
      <c r="K50" s="289">
        <f>'Plain Roll Section'!AV8</f>
        <v>0</v>
      </c>
      <c r="L50" s="1207"/>
      <c r="M50" s="8" t="str">
        <f t="shared" si="5"/>
        <v>N</v>
      </c>
      <c r="N50" s="2" t="str">
        <f t="shared" si="6"/>
        <v>Corn Flour</v>
      </c>
      <c r="O50" s="289">
        <f>'Plain Roll Section'!AV9</f>
        <v>0</v>
      </c>
      <c r="P50" s="1207"/>
      <c r="Q50" s="8" t="str">
        <f t="shared" si="7"/>
        <v>N</v>
      </c>
      <c r="R50" s="2" t="str">
        <f t="shared" si="8"/>
        <v>Corn Flour</v>
      </c>
      <c r="S50" s="289">
        <f>'Plain Roll Section'!AV10</f>
        <v>0</v>
      </c>
      <c r="T50" s="1207"/>
      <c r="U50" s="8" t="str">
        <f t="shared" si="9"/>
        <v>N</v>
      </c>
      <c r="V50" s="2" t="str">
        <f t="shared" si="10"/>
        <v>Corn Flour</v>
      </c>
      <c r="W50" s="289">
        <f>'Plain Roll Section'!AV11</f>
        <v>0</v>
      </c>
      <c r="X50" s="1207"/>
      <c r="Y50" s="8" t="str">
        <f t="shared" si="11"/>
        <v>N</v>
      </c>
      <c r="Z50" s="2" t="str">
        <f t="shared" si="12"/>
        <v>Corn Flour</v>
      </c>
      <c r="AA50" s="289">
        <f>'Plain Roll Section'!AV12</f>
        <v>0</v>
      </c>
      <c r="AB50" s="1207"/>
      <c r="AC50" s="8" t="str">
        <f t="shared" si="13"/>
        <v>N</v>
      </c>
      <c r="AD50" s="2" t="str">
        <f t="shared" si="14"/>
        <v>Corn Flour</v>
      </c>
      <c r="AE50" s="289">
        <f>'Plain Roll Section'!AV13</f>
        <v>0</v>
      </c>
      <c r="AF50" s="1207"/>
      <c r="AG50" s="8" t="str">
        <f t="shared" si="15"/>
        <v>N</v>
      </c>
      <c r="AH50" s="2" t="str">
        <f t="shared" si="16"/>
        <v>Corn Flour</v>
      </c>
      <c r="AI50" s="289">
        <f>'Plain Roll Section'!AV14</f>
        <v>0</v>
      </c>
      <c r="AJ50" s="1207"/>
      <c r="AK50" s="8" t="str">
        <f t="shared" si="17"/>
        <v>N</v>
      </c>
      <c r="AL50" s="2" t="str">
        <f t="shared" si="18"/>
        <v>Corn Flour</v>
      </c>
      <c r="AM50" s="289">
        <f>'Plain Roll Section'!AV15</f>
        <v>0</v>
      </c>
    </row>
    <row r="51" spans="1:39" ht="21.95" customHeight="1" x14ac:dyDescent="0.25">
      <c r="A51" s="8" t="str">
        <f t="shared" si="0"/>
        <v>N</v>
      </c>
      <c r="B51" s="2" t="s">
        <v>277</v>
      </c>
      <c r="C51" s="289">
        <f>'Plain Roll Section'!AW6</f>
        <v>0</v>
      </c>
      <c r="D51" s="1207"/>
      <c r="E51" s="8" t="str">
        <f t="shared" si="1"/>
        <v>N</v>
      </c>
      <c r="F51" s="2" t="str">
        <f t="shared" si="2"/>
        <v>Baking Powder</v>
      </c>
      <c r="G51" s="289">
        <f>'Plain Roll Section'!AW7</f>
        <v>0</v>
      </c>
      <c r="H51" s="1207"/>
      <c r="I51" s="8" t="str">
        <f t="shared" si="3"/>
        <v>N</v>
      </c>
      <c r="J51" s="2" t="str">
        <f t="shared" si="4"/>
        <v>Baking Powder</v>
      </c>
      <c r="K51" s="289">
        <f>'Plain Roll Section'!AW8</f>
        <v>0</v>
      </c>
      <c r="L51" s="1207"/>
      <c r="M51" s="8" t="str">
        <f t="shared" si="5"/>
        <v>N</v>
      </c>
      <c r="N51" s="2" t="str">
        <f t="shared" si="6"/>
        <v>Baking Powder</v>
      </c>
      <c r="O51" s="289">
        <f>'Plain Roll Section'!AW9</f>
        <v>0</v>
      </c>
      <c r="P51" s="1207"/>
      <c r="Q51" s="8" t="str">
        <f t="shared" si="7"/>
        <v>N</v>
      </c>
      <c r="R51" s="2" t="str">
        <f t="shared" si="8"/>
        <v>Baking Powder</v>
      </c>
      <c r="S51" s="289">
        <f>'Plain Roll Section'!AW10</f>
        <v>0</v>
      </c>
      <c r="T51" s="1207"/>
      <c r="U51" s="8" t="str">
        <f t="shared" si="9"/>
        <v>N</v>
      </c>
      <c r="V51" s="2" t="str">
        <f t="shared" si="10"/>
        <v>Baking Powder</v>
      </c>
      <c r="W51" s="289">
        <f>'Plain Roll Section'!AW11</f>
        <v>0</v>
      </c>
      <c r="X51" s="1207"/>
      <c r="Y51" s="8" t="str">
        <f t="shared" si="11"/>
        <v>N</v>
      </c>
      <c r="Z51" s="2" t="str">
        <f t="shared" si="12"/>
        <v>Baking Powder</v>
      </c>
      <c r="AA51" s="289">
        <f>'Plain Roll Section'!AW12</f>
        <v>0</v>
      </c>
      <c r="AB51" s="1207"/>
      <c r="AC51" s="8" t="str">
        <f t="shared" si="13"/>
        <v>N</v>
      </c>
      <c r="AD51" s="2" t="str">
        <f t="shared" si="14"/>
        <v>Baking Powder</v>
      </c>
      <c r="AE51" s="289">
        <f>'Plain Roll Section'!AW13</f>
        <v>0</v>
      </c>
      <c r="AF51" s="1207"/>
      <c r="AG51" s="8" t="str">
        <f t="shared" si="15"/>
        <v>N</v>
      </c>
      <c r="AH51" s="2" t="str">
        <f t="shared" si="16"/>
        <v>Baking Powder</v>
      </c>
      <c r="AI51" s="289">
        <f>'Plain Roll Section'!AW14</f>
        <v>0</v>
      </c>
      <c r="AJ51" s="1207"/>
      <c r="AK51" s="8" t="str">
        <f t="shared" si="17"/>
        <v>N</v>
      </c>
      <c r="AL51" s="2" t="str">
        <f t="shared" si="18"/>
        <v>Baking Powder</v>
      </c>
      <c r="AM51" s="289">
        <f>'Plain Roll Section'!AW15</f>
        <v>0</v>
      </c>
    </row>
    <row r="52" spans="1:39" ht="21.95" customHeight="1" x14ac:dyDescent="0.2">
      <c r="A52" s="8" t="str">
        <f t="shared" si="0"/>
        <v>N</v>
      </c>
      <c r="B52" s="2" t="s">
        <v>341</v>
      </c>
      <c r="C52" s="289">
        <f>'Plain Roll Section'!AX6</f>
        <v>0</v>
      </c>
      <c r="D52" s="289"/>
      <c r="E52" s="8" t="str">
        <f t="shared" si="1"/>
        <v>N</v>
      </c>
      <c r="F52" s="2" t="str">
        <f t="shared" si="2"/>
        <v>Soya Sauce</v>
      </c>
      <c r="G52" s="289">
        <f>'Plain Roll Section'!AX7</f>
        <v>0</v>
      </c>
      <c r="H52" s="289"/>
      <c r="I52" s="8" t="str">
        <f t="shared" si="3"/>
        <v>N</v>
      </c>
      <c r="J52" s="2" t="str">
        <f t="shared" si="4"/>
        <v>Soya Sauce</v>
      </c>
      <c r="K52" s="289">
        <f>'Plain Roll Section'!AX8</f>
        <v>0</v>
      </c>
      <c r="L52" s="289"/>
      <c r="M52" s="8" t="str">
        <f t="shared" si="5"/>
        <v>N</v>
      </c>
      <c r="N52" s="2" t="str">
        <f t="shared" si="6"/>
        <v>Soya Sauce</v>
      </c>
      <c r="O52" s="289">
        <f>'Plain Roll Section'!AX9</f>
        <v>0</v>
      </c>
      <c r="P52" s="289"/>
      <c r="Q52" s="8" t="str">
        <f t="shared" si="7"/>
        <v>N</v>
      </c>
      <c r="R52" s="2" t="str">
        <f t="shared" si="8"/>
        <v>Soya Sauce</v>
      </c>
      <c r="S52" s="289">
        <f>'Plain Roll Section'!AX10</f>
        <v>0</v>
      </c>
      <c r="T52" s="289"/>
      <c r="U52" s="8" t="str">
        <f t="shared" si="9"/>
        <v>N</v>
      </c>
      <c r="V52" s="2" t="str">
        <f t="shared" si="10"/>
        <v>Soya Sauce</v>
      </c>
      <c r="W52" s="289">
        <f>'Plain Roll Section'!AX11</f>
        <v>0</v>
      </c>
      <c r="X52" s="289"/>
      <c r="Y52" s="8" t="str">
        <f t="shared" si="11"/>
        <v>N</v>
      </c>
      <c r="Z52" s="2" t="str">
        <f t="shared" si="12"/>
        <v>Soya Sauce</v>
      </c>
      <c r="AA52" s="289">
        <f>'Plain Roll Section'!AX12</f>
        <v>0</v>
      </c>
      <c r="AB52" s="289"/>
      <c r="AC52" s="8" t="str">
        <f t="shared" si="13"/>
        <v>N</v>
      </c>
      <c r="AD52" s="2" t="str">
        <f t="shared" si="14"/>
        <v>Soya Sauce</v>
      </c>
      <c r="AE52" s="289">
        <f>'Plain Roll Section'!AX13</f>
        <v>0</v>
      </c>
      <c r="AF52" s="289"/>
      <c r="AG52" s="8" t="str">
        <f t="shared" si="15"/>
        <v>N</v>
      </c>
      <c r="AH52" s="2" t="str">
        <f t="shared" si="16"/>
        <v>Soya Sauce</v>
      </c>
      <c r="AI52" s="289">
        <f>'Plain Roll Section'!AX14</f>
        <v>0</v>
      </c>
      <c r="AJ52" s="289"/>
      <c r="AK52" s="8" t="str">
        <f t="shared" si="17"/>
        <v>N</v>
      </c>
      <c r="AL52" s="2" t="str">
        <f t="shared" si="18"/>
        <v>Soya Sauce</v>
      </c>
      <c r="AM52" s="289">
        <f>'Plain Roll Section'!AX15</f>
        <v>0</v>
      </c>
    </row>
    <row r="53" spans="1:39" ht="21.95" customHeight="1" x14ac:dyDescent="0.25">
      <c r="A53" s="8" t="str">
        <f t="shared" si="0"/>
        <v>N</v>
      </c>
      <c r="B53" s="2" t="s">
        <v>372</v>
      </c>
      <c r="C53" s="289">
        <f>'Plain Roll Section'!AY6</f>
        <v>0</v>
      </c>
      <c r="D53" s="1207"/>
      <c r="E53" s="8" t="str">
        <f t="shared" si="1"/>
        <v>N</v>
      </c>
      <c r="F53" s="2" t="str">
        <f t="shared" si="2"/>
        <v>Chili Powder</v>
      </c>
      <c r="G53" s="289">
        <f>'Plain Roll Section'!AY7</f>
        <v>0</v>
      </c>
      <c r="H53" s="1207"/>
      <c r="I53" s="8" t="str">
        <f t="shared" si="3"/>
        <v>N</v>
      </c>
      <c r="J53" s="2" t="str">
        <f t="shared" si="4"/>
        <v>Chili Powder</v>
      </c>
      <c r="K53" s="289">
        <f>'Plain Roll Section'!AY8</f>
        <v>0</v>
      </c>
      <c r="L53" s="1207"/>
      <c r="M53" s="8" t="str">
        <f t="shared" si="5"/>
        <v>N</v>
      </c>
      <c r="N53" s="2" t="str">
        <f t="shared" si="6"/>
        <v>Chili Powder</v>
      </c>
      <c r="O53" s="289">
        <f>'Plain Roll Section'!AY9</f>
        <v>0</v>
      </c>
      <c r="P53" s="1207"/>
      <c r="Q53" s="8" t="str">
        <f t="shared" si="7"/>
        <v>N</v>
      </c>
      <c r="R53" s="2" t="str">
        <f t="shared" si="8"/>
        <v>Chili Powder</v>
      </c>
      <c r="S53" s="289">
        <f>'Plain Roll Section'!AY10</f>
        <v>0</v>
      </c>
      <c r="T53" s="1207"/>
      <c r="U53" s="8" t="str">
        <f t="shared" si="9"/>
        <v>N</v>
      </c>
      <c r="V53" s="2" t="str">
        <f t="shared" si="10"/>
        <v>Chili Powder</v>
      </c>
      <c r="W53" s="289">
        <f>'Plain Roll Section'!AY11</f>
        <v>0</v>
      </c>
      <c r="X53" s="1207"/>
      <c r="Y53" s="8" t="str">
        <f t="shared" si="11"/>
        <v>N</v>
      </c>
      <c r="Z53" s="2" t="str">
        <f t="shared" si="12"/>
        <v>Chili Powder</v>
      </c>
      <c r="AA53" s="289">
        <f>'Plain Roll Section'!AY12</f>
        <v>0</v>
      </c>
      <c r="AB53" s="1207"/>
      <c r="AC53" s="8" t="str">
        <f t="shared" si="13"/>
        <v>N</v>
      </c>
      <c r="AD53" s="2" t="str">
        <f t="shared" si="14"/>
        <v>Chili Powder</v>
      </c>
      <c r="AE53" s="289">
        <f>'Plain Roll Section'!AY13</f>
        <v>0</v>
      </c>
      <c r="AF53" s="1207"/>
      <c r="AG53" s="8" t="str">
        <f t="shared" si="15"/>
        <v>N</v>
      </c>
      <c r="AH53" s="2" t="str">
        <f t="shared" si="16"/>
        <v>Chili Powder</v>
      </c>
      <c r="AI53" s="289">
        <f>'Plain Roll Section'!AY14</f>
        <v>0</v>
      </c>
      <c r="AJ53" s="1207"/>
      <c r="AK53" s="8" t="str">
        <f t="shared" si="17"/>
        <v>N</v>
      </c>
      <c r="AL53" s="2" t="str">
        <f t="shared" si="18"/>
        <v>Chili Powder</v>
      </c>
      <c r="AM53" s="289">
        <f>'Plain Roll Section'!AY15</f>
        <v>0</v>
      </c>
    </row>
    <row r="54" spans="1:39" ht="21.95" customHeight="1" x14ac:dyDescent="0.2">
      <c r="A54" s="8" t="str">
        <f t="shared" si="0"/>
        <v>N</v>
      </c>
      <c r="B54" s="2" t="s">
        <v>373</v>
      </c>
      <c r="C54" s="289">
        <f>'Plain Roll Section'!AZ6</f>
        <v>0</v>
      </c>
      <c r="D54" s="289"/>
      <c r="E54" s="8" t="str">
        <f t="shared" si="1"/>
        <v>N</v>
      </c>
      <c r="F54" s="2" t="str">
        <f t="shared" si="2"/>
        <v>Pepper Powder</v>
      </c>
      <c r="G54" s="289">
        <f>'Plain Roll Section'!AZ7</f>
        <v>0</v>
      </c>
      <c r="H54" s="289"/>
      <c r="I54" s="8" t="str">
        <f t="shared" si="3"/>
        <v>N</v>
      </c>
      <c r="J54" s="2" t="str">
        <f t="shared" si="4"/>
        <v>Pepper Powder</v>
      </c>
      <c r="K54" s="289">
        <f>'Plain Roll Section'!AZ8</f>
        <v>0</v>
      </c>
      <c r="L54" s="289"/>
      <c r="M54" s="8" t="str">
        <f t="shared" si="5"/>
        <v>N</v>
      </c>
      <c r="N54" s="2" t="str">
        <f t="shared" si="6"/>
        <v>Pepper Powder</v>
      </c>
      <c r="O54" s="289">
        <f>'Plain Roll Section'!AZ9</f>
        <v>0</v>
      </c>
      <c r="P54" s="289"/>
      <c r="Q54" s="8" t="str">
        <f t="shared" si="7"/>
        <v>N</v>
      </c>
      <c r="R54" s="2" t="str">
        <f t="shared" si="8"/>
        <v>Pepper Powder</v>
      </c>
      <c r="S54" s="289">
        <f>'Plain Roll Section'!AZ10</f>
        <v>0</v>
      </c>
      <c r="T54" s="289"/>
      <c r="U54" s="8" t="str">
        <f t="shared" si="9"/>
        <v>N</v>
      </c>
      <c r="V54" s="2" t="str">
        <f t="shared" si="10"/>
        <v>Pepper Powder</v>
      </c>
      <c r="W54" s="289">
        <f>'Plain Roll Section'!AZ11</f>
        <v>0</v>
      </c>
      <c r="X54" s="289"/>
      <c r="Y54" s="8" t="str">
        <f t="shared" si="11"/>
        <v>N</v>
      </c>
      <c r="Z54" s="2" t="str">
        <f t="shared" si="12"/>
        <v>Pepper Powder</v>
      </c>
      <c r="AA54" s="289">
        <f>'Plain Roll Section'!AZ12</f>
        <v>0</v>
      </c>
      <c r="AB54" s="289"/>
      <c r="AC54" s="8" t="str">
        <f t="shared" si="13"/>
        <v>N</v>
      </c>
      <c r="AD54" s="2" t="str">
        <f t="shared" si="14"/>
        <v>Pepper Powder</v>
      </c>
      <c r="AE54" s="289">
        <f>'Plain Roll Section'!AZ13</f>
        <v>0</v>
      </c>
      <c r="AF54" s="289"/>
      <c r="AG54" s="8" t="str">
        <f t="shared" si="15"/>
        <v>N</v>
      </c>
      <c r="AH54" s="2" t="str">
        <f t="shared" si="16"/>
        <v>Pepper Powder</v>
      </c>
      <c r="AI54" s="289">
        <f>'Plain Roll Section'!AZ14</f>
        <v>0</v>
      </c>
      <c r="AJ54" s="289"/>
      <c r="AK54" s="8" t="str">
        <f t="shared" si="17"/>
        <v>N</v>
      </c>
      <c r="AL54" s="2" t="str">
        <f t="shared" si="18"/>
        <v>Pepper Powder</v>
      </c>
      <c r="AM54" s="289">
        <f>'Plain Roll Section'!AZ15</f>
        <v>0</v>
      </c>
    </row>
    <row r="55" spans="1:39" ht="21.95" customHeight="1" x14ac:dyDescent="0.2">
      <c r="A55" s="8" t="str">
        <f t="shared" si="0"/>
        <v>N</v>
      </c>
      <c r="B55" s="2" t="s">
        <v>374</v>
      </c>
      <c r="C55" s="289">
        <f>'Plain Roll Section'!BA6</f>
        <v>0</v>
      </c>
      <c r="D55" s="289"/>
      <c r="E55" s="8" t="str">
        <f t="shared" si="1"/>
        <v>N</v>
      </c>
      <c r="F55" s="2" t="str">
        <f t="shared" si="2"/>
        <v>Tomato Sauce</v>
      </c>
      <c r="G55" s="289">
        <f>'Plain Roll Section'!BA7</f>
        <v>0</v>
      </c>
      <c r="H55" s="289"/>
      <c r="I55" s="8" t="str">
        <f t="shared" si="3"/>
        <v>N</v>
      </c>
      <c r="J55" s="2" t="str">
        <f t="shared" si="4"/>
        <v>Tomato Sauce</v>
      </c>
      <c r="K55" s="289">
        <f>'Plain Roll Section'!BA8</f>
        <v>0</v>
      </c>
      <c r="L55" s="289"/>
      <c r="M55" s="8" t="str">
        <f t="shared" si="5"/>
        <v>N</v>
      </c>
      <c r="N55" s="2" t="str">
        <f t="shared" si="6"/>
        <v>Tomato Sauce</v>
      </c>
      <c r="O55" s="289">
        <f>'Plain Roll Section'!BA9</f>
        <v>0</v>
      </c>
      <c r="P55" s="289"/>
      <c r="Q55" s="8" t="str">
        <f t="shared" si="7"/>
        <v>N</v>
      </c>
      <c r="R55" s="2" t="str">
        <f t="shared" si="8"/>
        <v>Tomato Sauce</v>
      </c>
      <c r="S55" s="289">
        <f>'Plain Roll Section'!BA10</f>
        <v>0</v>
      </c>
      <c r="T55" s="289"/>
      <c r="U55" s="8" t="str">
        <f t="shared" si="9"/>
        <v>N</v>
      </c>
      <c r="V55" s="2" t="str">
        <f t="shared" si="10"/>
        <v>Tomato Sauce</v>
      </c>
      <c r="W55" s="289">
        <f>'Plain Roll Section'!BA11</f>
        <v>0</v>
      </c>
      <c r="X55" s="289"/>
      <c r="Y55" s="8" t="str">
        <f t="shared" si="11"/>
        <v>N</v>
      </c>
      <c r="Z55" s="2" t="str">
        <f t="shared" si="12"/>
        <v>Tomato Sauce</v>
      </c>
      <c r="AA55" s="289">
        <f>'Plain Roll Section'!BA12</f>
        <v>0</v>
      </c>
      <c r="AB55" s="289"/>
      <c r="AC55" s="8" t="str">
        <f t="shared" si="13"/>
        <v>Y</v>
      </c>
      <c r="AD55" s="2" t="str">
        <f t="shared" si="14"/>
        <v>Tomato Sauce</v>
      </c>
      <c r="AE55" s="289">
        <f>'Plain Roll Section'!BA13</f>
        <v>140</v>
      </c>
      <c r="AF55" s="289"/>
      <c r="AG55" s="8" t="str">
        <f t="shared" si="15"/>
        <v>N</v>
      </c>
      <c r="AH55" s="2" t="str">
        <f t="shared" si="16"/>
        <v>Tomato Sauce</v>
      </c>
      <c r="AI55" s="289">
        <f>'Plain Roll Section'!BA14</f>
        <v>0</v>
      </c>
      <c r="AJ55" s="289"/>
      <c r="AK55" s="8" t="str">
        <f t="shared" si="17"/>
        <v>N</v>
      </c>
      <c r="AL55" s="2" t="str">
        <f t="shared" si="18"/>
        <v>Tomato Sauce</v>
      </c>
      <c r="AM55" s="289">
        <f>'Plain Roll Section'!BA15</f>
        <v>0</v>
      </c>
    </row>
    <row r="56" spans="1:39" ht="21.95" customHeight="1" x14ac:dyDescent="0.2">
      <c r="A56" s="8" t="str">
        <f t="shared" si="0"/>
        <v>N</v>
      </c>
      <c r="B56" s="2" t="s">
        <v>64</v>
      </c>
      <c r="C56" s="289">
        <f>'Plain Roll Section'!BB6</f>
        <v>0</v>
      </c>
      <c r="D56" s="289"/>
      <c r="E56" s="8" t="str">
        <f t="shared" si="1"/>
        <v>N</v>
      </c>
      <c r="F56" s="2" t="str">
        <f t="shared" si="2"/>
        <v>Garlic</v>
      </c>
      <c r="G56" s="289">
        <f>'Plain Roll Section'!BB7</f>
        <v>0</v>
      </c>
      <c r="H56" s="289"/>
      <c r="I56" s="8" t="str">
        <f t="shared" si="3"/>
        <v>N</v>
      </c>
      <c r="J56" s="2" t="str">
        <f t="shared" si="4"/>
        <v>Garlic</v>
      </c>
      <c r="K56" s="289">
        <f>'Plain Roll Section'!BB8</f>
        <v>0</v>
      </c>
      <c r="L56" s="289"/>
      <c r="M56" s="8" t="str">
        <f t="shared" si="5"/>
        <v>N</v>
      </c>
      <c r="N56" s="2" t="str">
        <f t="shared" si="6"/>
        <v>Garlic</v>
      </c>
      <c r="O56" s="289">
        <f>'Plain Roll Section'!BB9</f>
        <v>0</v>
      </c>
      <c r="P56" s="289"/>
      <c r="Q56" s="8" t="str">
        <f t="shared" si="7"/>
        <v>N</v>
      </c>
      <c r="R56" s="2" t="str">
        <f t="shared" si="8"/>
        <v>Garlic</v>
      </c>
      <c r="S56" s="289">
        <f>'Plain Roll Section'!BB10</f>
        <v>0</v>
      </c>
      <c r="T56" s="289"/>
      <c r="U56" s="8" t="str">
        <f t="shared" si="9"/>
        <v>N</v>
      </c>
      <c r="V56" s="2" t="str">
        <f t="shared" si="10"/>
        <v>Garlic</v>
      </c>
      <c r="W56" s="289">
        <f>'Plain Roll Section'!BB11</f>
        <v>0</v>
      </c>
      <c r="X56" s="289"/>
      <c r="Y56" s="8" t="str">
        <f t="shared" si="11"/>
        <v>N</v>
      </c>
      <c r="Z56" s="2" t="str">
        <f t="shared" si="12"/>
        <v>Garlic</v>
      </c>
      <c r="AA56" s="289">
        <f>'Plain Roll Section'!BB12</f>
        <v>0</v>
      </c>
      <c r="AB56" s="289"/>
      <c r="AC56" s="8" t="str">
        <f t="shared" si="13"/>
        <v>N</v>
      </c>
      <c r="AD56" s="2" t="str">
        <f t="shared" si="14"/>
        <v>Garlic</v>
      </c>
      <c r="AE56" s="289">
        <f>'Plain Roll Section'!BB13</f>
        <v>0</v>
      </c>
      <c r="AF56" s="289"/>
      <c r="AG56" s="8" t="str">
        <f t="shared" si="15"/>
        <v>N</v>
      </c>
      <c r="AH56" s="2" t="str">
        <f t="shared" si="16"/>
        <v>Garlic</v>
      </c>
      <c r="AI56" s="289">
        <f>'Plain Roll Section'!BB14</f>
        <v>0</v>
      </c>
      <c r="AJ56" s="289"/>
      <c r="AK56" s="8" t="str">
        <f t="shared" si="17"/>
        <v>N</v>
      </c>
      <c r="AL56" s="2" t="str">
        <f t="shared" si="18"/>
        <v>Garlic</v>
      </c>
      <c r="AM56" s="289">
        <f>'Plain Roll Section'!BB15</f>
        <v>0</v>
      </c>
    </row>
    <row r="57" spans="1:39" ht="21.95" customHeight="1" x14ac:dyDescent="0.2">
      <c r="A57" s="8" t="str">
        <f t="shared" si="0"/>
        <v>N</v>
      </c>
      <c r="B57" s="2" t="s">
        <v>190</v>
      </c>
      <c r="C57" s="289">
        <f>'Plain Roll Section'!BC6</f>
        <v>0</v>
      </c>
      <c r="D57" s="289"/>
      <c r="E57" s="8" t="str">
        <f t="shared" si="1"/>
        <v>N</v>
      </c>
      <c r="F57" s="2" t="str">
        <f t="shared" si="2"/>
        <v>Salad Leaves</v>
      </c>
      <c r="G57" s="289">
        <f>'Plain Roll Section'!BC7</f>
        <v>0</v>
      </c>
      <c r="H57" s="289"/>
      <c r="I57" s="8" t="str">
        <f t="shared" si="3"/>
        <v>N</v>
      </c>
      <c r="J57" s="2" t="str">
        <f t="shared" si="4"/>
        <v>Salad Leaves</v>
      </c>
      <c r="K57" s="289">
        <f>'Plain Roll Section'!BC8</f>
        <v>0</v>
      </c>
      <c r="L57" s="289"/>
      <c r="M57" s="8" t="str">
        <f t="shared" si="5"/>
        <v>N</v>
      </c>
      <c r="N57" s="2" t="str">
        <f t="shared" si="6"/>
        <v>Salad Leaves</v>
      </c>
      <c r="O57" s="289">
        <f>'Plain Roll Section'!BC9</f>
        <v>0</v>
      </c>
      <c r="P57" s="289"/>
      <c r="Q57" s="8" t="str">
        <f t="shared" si="7"/>
        <v>N</v>
      </c>
      <c r="R57" s="2" t="str">
        <f t="shared" si="8"/>
        <v>Salad Leaves</v>
      </c>
      <c r="S57" s="289">
        <f>'Plain Roll Section'!BC10</f>
        <v>0</v>
      </c>
      <c r="T57" s="289"/>
      <c r="U57" s="8" t="str">
        <f t="shared" si="9"/>
        <v>N</v>
      </c>
      <c r="V57" s="2" t="str">
        <f t="shared" si="10"/>
        <v>Salad Leaves</v>
      </c>
      <c r="W57" s="289">
        <f>'Plain Roll Section'!BC11</f>
        <v>0</v>
      </c>
      <c r="X57" s="289"/>
      <c r="Y57" s="8" t="str">
        <f t="shared" si="11"/>
        <v>N</v>
      </c>
      <c r="Z57" s="2" t="str">
        <f t="shared" si="12"/>
        <v>Salad Leaves</v>
      </c>
      <c r="AA57" s="289">
        <f>'Plain Roll Section'!BC12</f>
        <v>0</v>
      </c>
      <c r="AB57" s="289"/>
      <c r="AC57" s="8" t="str">
        <f t="shared" si="13"/>
        <v>N</v>
      </c>
      <c r="AD57" s="2" t="str">
        <f t="shared" si="14"/>
        <v>Salad Leaves</v>
      </c>
      <c r="AE57" s="289">
        <f>'Plain Roll Section'!BC13</f>
        <v>0</v>
      </c>
      <c r="AF57" s="289"/>
      <c r="AG57" s="8" t="str">
        <f t="shared" si="15"/>
        <v>N</v>
      </c>
      <c r="AH57" s="2" t="str">
        <f t="shared" si="16"/>
        <v>Salad Leaves</v>
      </c>
      <c r="AI57" s="289">
        <f>'Plain Roll Section'!BC14</f>
        <v>0</v>
      </c>
      <c r="AJ57" s="289"/>
      <c r="AK57" s="8" t="str">
        <f t="shared" si="17"/>
        <v>N</v>
      </c>
      <c r="AL57" s="2" t="str">
        <f t="shared" si="18"/>
        <v>Salad Leaves</v>
      </c>
      <c r="AM57" s="289">
        <f>'Plain Roll Section'!BC15</f>
        <v>0</v>
      </c>
    </row>
    <row r="58" spans="1:39" ht="21.95" customHeight="1" x14ac:dyDescent="0.2">
      <c r="A58" s="8" t="str">
        <f t="shared" si="0"/>
        <v>N</v>
      </c>
      <c r="B58" s="2" t="s">
        <v>380</v>
      </c>
      <c r="C58" s="289">
        <f>'Plain Roll Section'!BD6</f>
        <v>0</v>
      </c>
      <c r="D58" s="289"/>
      <c r="E58" s="8" t="str">
        <f t="shared" si="1"/>
        <v>N</v>
      </c>
      <c r="F58" s="2" t="str">
        <f t="shared" si="2"/>
        <v>Roast Bread-M</v>
      </c>
      <c r="G58" s="289">
        <f>'Plain Roll Section'!BD7</f>
        <v>0</v>
      </c>
      <c r="H58" s="289"/>
      <c r="I58" s="8" t="str">
        <f t="shared" si="3"/>
        <v>N</v>
      </c>
      <c r="J58" s="2" t="str">
        <f t="shared" si="4"/>
        <v>Roast Bread-M</v>
      </c>
      <c r="K58" s="289">
        <f>'Plain Roll Section'!BD8</f>
        <v>0</v>
      </c>
      <c r="L58" s="289"/>
      <c r="M58" s="8" t="str">
        <f t="shared" si="5"/>
        <v>N</v>
      </c>
      <c r="N58" s="2" t="str">
        <f t="shared" si="6"/>
        <v>Roast Bread-M</v>
      </c>
      <c r="O58" s="289">
        <f>'Plain Roll Section'!BD9</f>
        <v>0</v>
      </c>
      <c r="P58" s="289"/>
      <c r="Q58" s="8" t="str">
        <f t="shared" si="7"/>
        <v>N</v>
      </c>
      <c r="R58" s="2" t="str">
        <f t="shared" si="8"/>
        <v>Roast Bread-M</v>
      </c>
      <c r="S58" s="289">
        <f>'Plain Roll Section'!BD10</f>
        <v>0</v>
      </c>
      <c r="T58" s="289"/>
      <c r="U58" s="8" t="str">
        <f t="shared" si="9"/>
        <v>N</v>
      </c>
      <c r="V58" s="2" t="str">
        <f t="shared" si="10"/>
        <v>Roast Bread-M</v>
      </c>
      <c r="W58" s="289">
        <f>'Plain Roll Section'!BD11</f>
        <v>0</v>
      </c>
      <c r="X58" s="289"/>
      <c r="Y58" s="8" t="str">
        <f t="shared" si="11"/>
        <v>N</v>
      </c>
      <c r="Z58" s="2" t="str">
        <f t="shared" si="12"/>
        <v>Roast Bread-M</v>
      </c>
      <c r="AA58" s="289">
        <f>'Plain Roll Section'!BD12</f>
        <v>0</v>
      </c>
      <c r="AB58" s="289"/>
      <c r="AC58" s="8" t="str">
        <f t="shared" si="13"/>
        <v>N</v>
      </c>
      <c r="AD58" s="2" t="str">
        <f t="shared" si="14"/>
        <v>Roast Bread-M</v>
      </c>
      <c r="AE58" s="289">
        <f>'Plain Roll Section'!BD13</f>
        <v>0</v>
      </c>
      <c r="AF58" s="289"/>
      <c r="AG58" s="8" t="str">
        <f t="shared" si="15"/>
        <v>N</v>
      </c>
      <c r="AH58" s="2" t="str">
        <f t="shared" si="16"/>
        <v>Roast Bread-M</v>
      </c>
      <c r="AI58" s="289">
        <f>'Plain Roll Section'!BD14</f>
        <v>0</v>
      </c>
      <c r="AJ58" s="289"/>
      <c r="AK58" s="8" t="str">
        <f t="shared" si="17"/>
        <v>N</v>
      </c>
      <c r="AL58" s="2" t="str">
        <f t="shared" si="18"/>
        <v>Roast Bread-M</v>
      </c>
      <c r="AM58" s="289">
        <f>'Plain Roll Section'!BD15</f>
        <v>0</v>
      </c>
    </row>
    <row r="59" spans="1:39" ht="21.95" customHeight="1" x14ac:dyDescent="0.2">
      <c r="A59" s="8" t="str">
        <f t="shared" si="0"/>
        <v>N</v>
      </c>
      <c r="B59" s="2" t="s">
        <v>455</v>
      </c>
      <c r="C59" s="289">
        <f>'Plain Roll Section'!BE6</f>
        <v>0</v>
      </c>
      <c r="D59" s="289"/>
      <c r="E59" s="8" t="str">
        <f t="shared" si="1"/>
        <v>N</v>
      </c>
      <c r="F59" s="2" t="str">
        <f t="shared" si="2"/>
        <v>Pizza Sauce</v>
      </c>
      <c r="G59" s="289">
        <f>'Plain Roll Section'!BE7</f>
        <v>0</v>
      </c>
      <c r="H59" s="289"/>
      <c r="I59" s="8" t="str">
        <f t="shared" si="3"/>
        <v>N</v>
      </c>
      <c r="J59" s="2" t="str">
        <f t="shared" si="4"/>
        <v>Pizza Sauce</v>
      </c>
      <c r="K59" s="289">
        <f>'Plain Roll Section'!BE8</f>
        <v>0</v>
      </c>
      <c r="L59" s="289"/>
      <c r="M59" s="8" t="str">
        <f t="shared" si="5"/>
        <v>N</v>
      </c>
      <c r="N59" s="2" t="str">
        <f t="shared" si="6"/>
        <v>Pizza Sauce</v>
      </c>
      <c r="O59" s="289">
        <f>'Plain Roll Section'!BE9</f>
        <v>0</v>
      </c>
      <c r="P59" s="289"/>
      <c r="Q59" s="8" t="str">
        <f t="shared" si="7"/>
        <v>N</v>
      </c>
      <c r="R59" s="2" t="str">
        <f t="shared" si="8"/>
        <v>Pizza Sauce</v>
      </c>
      <c r="S59" s="289">
        <f>'Plain Roll Section'!BE10</f>
        <v>0</v>
      </c>
      <c r="T59" s="289"/>
      <c r="U59" s="8" t="str">
        <f t="shared" si="9"/>
        <v>N</v>
      </c>
      <c r="V59" s="2" t="str">
        <f t="shared" si="10"/>
        <v>Pizza Sauce</v>
      </c>
      <c r="W59" s="289">
        <f>'Plain Roll Section'!BE11</f>
        <v>0</v>
      </c>
      <c r="X59" s="289"/>
      <c r="Y59" s="8" t="str">
        <f t="shared" si="11"/>
        <v>N</v>
      </c>
      <c r="Z59" s="2" t="str">
        <f t="shared" si="12"/>
        <v>Pizza Sauce</v>
      </c>
      <c r="AA59" s="289">
        <f>'Plain Roll Section'!BE12</f>
        <v>0</v>
      </c>
      <c r="AB59" s="289"/>
      <c r="AC59" s="8" t="str">
        <f t="shared" si="13"/>
        <v>N</v>
      </c>
      <c r="AD59" s="2" t="str">
        <f t="shared" si="14"/>
        <v>Pizza Sauce</v>
      </c>
      <c r="AE59" s="289">
        <f>'Plain Roll Section'!BE13</f>
        <v>0</v>
      </c>
      <c r="AF59" s="289"/>
      <c r="AG59" s="8" t="str">
        <f t="shared" si="15"/>
        <v>N</v>
      </c>
      <c r="AH59" s="2" t="str">
        <f t="shared" si="16"/>
        <v>Pizza Sauce</v>
      </c>
      <c r="AI59" s="289">
        <f>'Plain Roll Section'!BE14</f>
        <v>0</v>
      </c>
      <c r="AJ59" s="289"/>
      <c r="AK59" s="8" t="str">
        <f t="shared" si="17"/>
        <v>N</v>
      </c>
      <c r="AL59" s="2" t="str">
        <f t="shared" si="18"/>
        <v>Pizza Sauce</v>
      </c>
      <c r="AM59" s="289">
        <f>'Plain Roll Section'!BE15</f>
        <v>0</v>
      </c>
    </row>
    <row r="60" spans="1:39" ht="21.95" customHeight="1" x14ac:dyDescent="0.2">
      <c r="A60" s="8" t="str">
        <f t="shared" si="0"/>
        <v>N</v>
      </c>
      <c r="B60" s="2" t="s">
        <v>235</v>
      </c>
      <c r="C60" s="289">
        <f>'Plain Roll Section'!BF6</f>
        <v>0</v>
      </c>
      <c r="D60" s="289"/>
      <c r="E60" s="8" t="str">
        <f t="shared" si="1"/>
        <v>N</v>
      </c>
      <c r="F60" s="2" t="str">
        <f t="shared" si="2"/>
        <v>-</v>
      </c>
      <c r="G60" s="289">
        <f>'Plain Roll Section'!BF7</f>
        <v>0</v>
      </c>
      <c r="H60" s="289"/>
      <c r="I60" s="8" t="str">
        <f t="shared" si="3"/>
        <v>N</v>
      </c>
      <c r="J60" s="2" t="str">
        <f t="shared" si="4"/>
        <v>-</v>
      </c>
      <c r="K60" s="289">
        <f>'Plain Roll Section'!BF8</f>
        <v>0</v>
      </c>
      <c r="L60" s="289"/>
      <c r="M60" s="8" t="str">
        <f t="shared" si="5"/>
        <v>N</v>
      </c>
      <c r="N60" s="2" t="str">
        <f t="shared" si="6"/>
        <v>-</v>
      </c>
      <c r="O60" s="289">
        <f>'Plain Roll Section'!BF9</f>
        <v>0</v>
      </c>
      <c r="P60" s="289"/>
      <c r="Q60" s="8" t="str">
        <f t="shared" si="7"/>
        <v>N</v>
      </c>
      <c r="R60" s="2" t="str">
        <f t="shared" si="8"/>
        <v>-</v>
      </c>
      <c r="S60" s="289">
        <f>'Plain Roll Section'!BF10</f>
        <v>0</v>
      </c>
      <c r="T60" s="289"/>
      <c r="U60" s="8" t="str">
        <f t="shared" si="9"/>
        <v>N</v>
      </c>
      <c r="V60" s="2" t="str">
        <f t="shared" si="10"/>
        <v>-</v>
      </c>
      <c r="W60" s="289">
        <f>'Plain Roll Section'!BF11</f>
        <v>0</v>
      </c>
      <c r="X60" s="289"/>
      <c r="Y60" s="8" t="str">
        <f t="shared" si="11"/>
        <v>N</v>
      </c>
      <c r="Z60" s="2" t="str">
        <f t="shared" si="12"/>
        <v>-</v>
      </c>
      <c r="AA60" s="289">
        <f>'Plain Roll Section'!BF12</f>
        <v>0</v>
      </c>
      <c r="AB60" s="289"/>
      <c r="AC60" s="8" t="str">
        <f t="shared" si="13"/>
        <v>N</v>
      </c>
      <c r="AD60" s="2" t="str">
        <f t="shared" si="14"/>
        <v>-</v>
      </c>
      <c r="AE60" s="289">
        <f>'Plain Roll Section'!BF13</f>
        <v>0</v>
      </c>
      <c r="AF60" s="289"/>
      <c r="AG60" s="8" t="str">
        <f t="shared" si="15"/>
        <v>N</v>
      </c>
      <c r="AH60" s="2" t="str">
        <f t="shared" si="16"/>
        <v>-</v>
      </c>
      <c r="AI60" s="289">
        <f>'Plain Roll Section'!BF14</f>
        <v>0</v>
      </c>
      <c r="AJ60" s="289"/>
      <c r="AK60" s="8" t="str">
        <f t="shared" si="17"/>
        <v>N</v>
      </c>
      <c r="AL60" s="2" t="str">
        <f t="shared" si="18"/>
        <v>-</v>
      </c>
      <c r="AM60" s="289">
        <f>'Plain Roll Section'!BF15</f>
        <v>0</v>
      </c>
    </row>
    <row r="61" spans="1:39" ht="21.95" customHeight="1" x14ac:dyDescent="0.2">
      <c r="A61" s="8" t="str">
        <f t="shared" si="0"/>
        <v>N</v>
      </c>
      <c r="B61" s="2" t="s">
        <v>247</v>
      </c>
      <c r="C61" s="289">
        <f>'Plain Roll Section'!BG6</f>
        <v>0</v>
      </c>
      <c r="D61" s="289"/>
      <c r="E61" s="8" t="str">
        <f t="shared" si="1"/>
        <v>N</v>
      </c>
      <c r="F61" s="2" t="str">
        <f t="shared" si="2"/>
        <v>Cuttlefish</v>
      </c>
      <c r="G61" s="289">
        <f>'Plain Roll Section'!BG7</f>
        <v>0</v>
      </c>
      <c r="H61" s="289"/>
      <c r="I61" s="8" t="str">
        <f t="shared" si="3"/>
        <v>N</v>
      </c>
      <c r="J61" s="2" t="str">
        <f t="shared" si="4"/>
        <v>Cuttlefish</v>
      </c>
      <c r="K61" s="289">
        <f>'Plain Roll Section'!BG8</f>
        <v>0</v>
      </c>
      <c r="L61" s="289"/>
      <c r="M61" s="8" t="str">
        <f t="shared" si="5"/>
        <v>N</v>
      </c>
      <c r="N61" s="2" t="str">
        <f t="shared" si="6"/>
        <v>Cuttlefish</v>
      </c>
      <c r="O61" s="289">
        <f>'Plain Roll Section'!BG9</f>
        <v>0</v>
      </c>
      <c r="P61" s="289"/>
      <c r="Q61" s="8" t="str">
        <f t="shared" si="7"/>
        <v>N</v>
      </c>
      <c r="R61" s="2" t="str">
        <f t="shared" si="8"/>
        <v>Cuttlefish</v>
      </c>
      <c r="S61" s="289">
        <f>'Plain Roll Section'!BG10</f>
        <v>0</v>
      </c>
      <c r="T61" s="289"/>
      <c r="U61" s="8" t="str">
        <f t="shared" si="9"/>
        <v>N</v>
      </c>
      <c r="V61" s="2" t="str">
        <f t="shared" si="10"/>
        <v>Cuttlefish</v>
      </c>
      <c r="W61" s="289">
        <f>'Plain Roll Section'!BG11</f>
        <v>0</v>
      </c>
      <c r="X61" s="289"/>
      <c r="Y61" s="8" t="str">
        <f t="shared" si="11"/>
        <v>N</v>
      </c>
      <c r="Z61" s="2" t="str">
        <f t="shared" si="12"/>
        <v>Cuttlefish</v>
      </c>
      <c r="AA61" s="289">
        <f>'Plain Roll Section'!BG12</f>
        <v>0</v>
      </c>
      <c r="AB61" s="289"/>
      <c r="AC61" s="8" t="str">
        <f t="shared" si="13"/>
        <v>N</v>
      </c>
      <c r="AD61" s="2" t="str">
        <f t="shared" si="14"/>
        <v>Cuttlefish</v>
      </c>
      <c r="AE61" s="289">
        <f>'Plain Roll Section'!BG13</f>
        <v>0</v>
      </c>
      <c r="AF61" s="289"/>
      <c r="AG61" s="8" t="str">
        <f t="shared" si="15"/>
        <v>N</v>
      </c>
      <c r="AH61" s="2" t="str">
        <f t="shared" si="16"/>
        <v>Cuttlefish</v>
      </c>
      <c r="AI61" s="289">
        <f>'Plain Roll Section'!BG14</f>
        <v>0</v>
      </c>
      <c r="AJ61" s="289"/>
      <c r="AK61" s="8" t="str">
        <f t="shared" si="17"/>
        <v>N</v>
      </c>
      <c r="AL61" s="2" t="str">
        <f t="shared" si="18"/>
        <v>Cuttlefish</v>
      </c>
      <c r="AM61" s="289">
        <f>'Plain Roll Section'!BG15</f>
        <v>0</v>
      </c>
    </row>
    <row r="62" spans="1:39" ht="21.95" customHeight="1" x14ac:dyDescent="0.2">
      <c r="A62" s="8" t="str">
        <f t="shared" si="0"/>
        <v>N</v>
      </c>
      <c r="B62" s="2" t="s">
        <v>555</v>
      </c>
      <c r="C62" s="289">
        <f>'Plain Roll Section'!BH6</f>
        <v>0</v>
      </c>
      <c r="D62" s="289"/>
      <c r="E62" s="8" t="str">
        <f t="shared" si="1"/>
        <v>N</v>
      </c>
      <c r="F62" s="2" t="str">
        <f t="shared" si="2"/>
        <v>Lemongrass</v>
      </c>
      <c r="G62" s="289">
        <f>'Plain Roll Section'!BH7</f>
        <v>0</v>
      </c>
      <c r="H62" s="289"/>
      <c r="I62" s="8" t="str">
        <f t="shared" si="3"/>
        <v>N</v>
      </c>
      <c r="J62" s="2" t="str">
        <f t="shared" si="4"/>
        <v>Lemongrass</v>
      </c>
      <c r="K62" s="289">
        <f>'Plain Roll Section'!BH8</f>
        <v>0</v>
      </c>
      <c r="L62" s="289"/>
      <c r="M62" s="8" t="str">
        <f t="shared" si="5"/>
        <v>N</v>
      </c>
      <c r="N62" s="2" t="str">
        <f t="shared" si="6"/>
        <v>Lemongrass</v>
      </c>
      <c r="O62" s="289">
        <f>'Plain Roll Section'!BH9</f>
        <v>0</v>
      </c>
      <c r="P62" s="289"/>
      <c r="Q62" s="8" t="str">
        <f t="shared" si="7"/>
        <v>N</v>
      </c>
      <c r="R62" s="2" t="str">
        <f t="shared" si="8"/>
        <v>Lemongrass</v>
      </c>
      <c r="S62" s="289">
        <f>'Plain Roll Section'!BH10</f>
        <v>0</v>
      </c>
      <c r="T62" s="289"/>
      <c r="U62" s="8" t="str">
        <f t="shared" si="9"/>
        <v>N</v>
      </c>
      <c r="V62" s="2" t="str">
        <f t="shared" si="10"/>
        <v>Lemongrass</v>
      </c>
      <c r="W62" s="289">
        <f>'Plain Roll Section'!BH11</f>
        <v>0</v>
      </c>
      <c r="X62" s="289"/>
      <c r="Y62" s="8" t="str">
        <f t="shared" si="11"/>
        <v>N</v>
      </c>
      <c r="Z62" s="2" t="str">
        <f t="shared" si="12"/>
        <v>Lemongrass</v>
      </c>
      <c r="AA62" s="289">
        <f>'Plain Roll Section'!BH12</f>
        <v>0</v>
      </c>
      <c r="AB62" s="289"/>
      <c r="AC62" s="8" t="str">
        <f t="shared" si="13"/>
        <v>Y</v>
      </c>
      <c r="AD62" s="2" t="str">
        <f t="shared" si="14"/>
        <v>Lemongrass</v>
      </c>
      <c r="AE62" s="289">
        <f>'Plain Roll Section'!BH13</f>
        <v>140</v>
      </c>
      <c r="AF62" s="289"/>
      <c r="AG62" s="8" t="str">
        <f t="shared" si="15"/>
        <v>N</v>
      </c>
      <c r="AH62" s="2" t="str">
        <f t="shared" si="16"/>
        <v>Lemongrass</v>
      </c>
      <c r="AI62" s="289">
        <f>'Plain Roll Section'!BH14</f>
        <v>0</v>
      </c>
      <c r="AJ62" s="289"/>
      <c r="AK62" s="8" t="str">
        <f t="shared" si="17"/>
        <v>Y</v>
      </c>
      <c r="AL62" s="2" t="str">
        <f t="shared" si="18"/>
        <v>Lemongrass</v>
      </c>
      <c r="AM62" s="289">
        <f>'Plain Roll Section'!BH15</f>
        <v>600</v>
      </c>
    </row>
    <row r="63" spans="1:39" ht="21.95" customHeight="1" x14ac:dyDescent="0.2">
      <c r="A63" s="8" t="str">
        <f t="shared" si="0"/>
        <v>N</v>
      </c>
      <c r="B63" s="2" t="s">
        <v>486</v>
      </c>
      <c r="C63" s="289">
        <f>'Plain Roll Section'!BI6</f>
        <v>0</v>
      </c>
      <c r="D63" s="289"/>
      <c r="E63" s="8" t="str">
        <f t="shared" si="1"/>
        <v>N</v>
      </c>
      <c r="F63" s="2" t="str">
        <f t="shared" si="2"/>
        <v>Lime</v>
      </c>
      <c r="G63" s="289">
        <f>'Plain Roll Section'!BI7</f>
        <v>0</v>
      </c>
      <c r="H63" s="289"/>
      <c r="I63" s="8" t="str">
        <f t="shared" si="3"/>
        <v>N</v>
      </c>
      <c r="J63" s="2" t="str">
        <f t="shared" si="4"/>
        <v>Lime</v>
      </c>
      <c r="K63" s="289">
        <f>'Plain Roll Section'!BI8</f>
        <v>0</v>
      </c>
      <c r="L63" s="289"/>
      <c r="M63" s="8" t="str">
        <f t="shared" si="5"/>
        <v>N</v>
      </c>
      <c r="N63" s="2" t="str">
        <f t="shared" si="6"/>
        <v>Lime</v>
      </c>
      <c r="O63" s="289">
        <f>'Plain Roll Section'!BI9</f>
        <v>0</v>
      </c>
      <c r="P63" s="289"/>
      <c r="Q63" s="8" t="str">
        <f t="shared" si="7"/>
        <v>N</v>
      </c>
      <c r="R63" s="2" t="str">
        <f t="shared" si="8"/>
        <v>Lime</v>
      </c>
      <c r="S63" s="289">
        <f>'Plain Roll Section'!BI10</f>
        <v>0</v>
      </c>
      <c r="T63" s="289"/>
      <c r="U63" s="8" t="str">
        <f t="shared" si="9"/>
        <v>N</v>
      </c>
      <c r="V63" s="2" t="str">
        <f t="shared" si="10"/>
        <v>Lime</v>
      </c>
      <c r="W63" s="289">
        <f>'Plain Roll Section'!BI11</f>
        <v>0</v>
      </c>
      <c r="X63" s="289"/>
      <c r="Y63" s="8" t="str">
        <f t="shared" si="11"/>
        <v>N</v>
      </c>
      <c r="Z63" s="2" t="str">
        <f t="shared" si="12"/>
        <v>Lime</v>
      </c>
      <c r="AA63" s="289">
        <f>'Plain Roll Section'!BI12</f>
        <v>0</v>
      </c>
      <c r="AB63" s="289"/>
      <c r="AC63" s="8" t="str">
        <f t="shared" si="13"/>
        <v>N</v>
      </c>
      <c r="AD63" s="2" t="str">
        <f t="shared" si="14"/>
        <v>Lime</v>
      </c>
      <c r="AE63" s="289">
        <f>'Plain Roll Section'!BI13</f>
        <v>0</v>
      </c>
      <c r="AF63" s="289"/>
      <c r="AG63" s="8" t="str">
        <f t="shared" si="15"/>
        <v>N</v>
      </c>
      <c r="AH63" s="2" t="str">
        <f t="shared" si="16"/>
        <v>Lime</v>
      </c>
      <c r="AI63" s="289">
        <f>'Plain Roll Section'!BI14</f>
        <v>0</v>
      </c>
      <c r="AJ63" s="289"/>
      <c r="AK63" s="8" t="str">
        <f t="shared" si="17"/>
        <v>N</v>
      </c>
      <c r="AL63" s="2" t="str">
        <f t="shared" si="18"/>
        <v>Lime</v>
      </c>
      <c r="AM63" s="289">
        <f>'Plain Roll Section'!BI15</f>
        <v>0</v>
      </c>
    </row>
  </sheetData>
  <mergeCells count="20">
    <mergeCell ref="N1:O1"/>
    <mergeCell ref="N2:O2"/>
    <mergeCell ref="R1:S1"/>
    <mergeCell ref="R2:S2"/>
    <mergeCell ref="V1:W1"/>
    <mergeCell ref="V2:W2"/>
    <mergeCell ref="B2:C2"/>
    <mergeCell ref="B1:C1"/>
    <mergeCell ref="F1:G1"/>
    <mergeCell ref="F2:G2"/>
    <mergeCell ref="J1:K1"/>
    <mergeCell ref="J2:K2"/>
    <mergeCell ref="AD1:AE1"/>
    <mergeCell ref="AD2:AE2"/>
    <mergeCell ref="Z1:AA1"/>
    <mergeCell ref="Z2:AA2"/>
    <mergeCell ref="AL1:AM1"/>
    <mergeCell ref="AL2:AM2"/>
    <mergeCell ref="AH1:AI1"/>
    <mergeCell ref="AH2:AI2"/>
  </mergeCells>
  <pageMargins left="0.7" right="0.7" top="0.75" bottom="0.75" header="0.3" footer="0.3"/>
  <pageSetup paperSize="9" orientation="portrait" r:id="rId1"/>
  <headerFooter>
    <oddFooter>&amp;C&amp;"Cambria,Italic"&amp;B&amp;10This File Was Prepared by LViraj on &amp;D at &amp;T</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pageSetUpPr fitToPage="1"/>
  </sheetPr>
  <dimension ref="A1:BJ59"/>
  <sheetViews>
    <sheetView showGridLines="0" zoomScaleNormal="100" zoomScalePageLayoutView="80" workbookViewId="0">
      <pane xSplit="3" topLeftCell="AQ1" activePane="topRight" state="frozen"/>
      <selection activeCell="B26" sqref="B26"/>
      <selection pane="topRight" activeCell="AS52" sqref="AS52"/>
    </sheetView>
  </sheetViews>
  <sheetFormatPr defaultColWidth="0" defaultRowHeight="14.25" x14ac:dyDescent="0.2"/>
  <cols>
    <col min="1" max="1" width="2.7109375" style="2" customWidth="1"/>
    <col min="2" max="2" width="33.7109375" style="2" customWidth="1"/>
    <col min="3" max="3" width="8.42578125" style="2" customWidth="1"/>
    <col min="4" max="5" width="10.42578125" style="1" customWidth="1"/>
    <col min="6" max="6" width="11" style="1" customWidth="1"/>
    <col min="7" max="36" width="10.42578125" style="1" customWidth="1"/>
    <col min="37" max="61" width="9.140625" style="2" customWidth="1"/>
    <col min="62" max="62" width="2.7109375" style="2" customWidth="1"/>
    <col min="63" max="16384" width="9.140625" style="2" hidden="1"/>
  </cols>
  <sheetData>
    <row r="1" spans="1:62" ht="15" customHeight="1" x14ac:dyDescent="0.2">
      <c r="A1" s="152"/>
      <c r="B1" s="152"/>
      <c r="C1" s="152"/>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ht="20.25" x14ac:dyDescent="0.3">
      <c r="A2" s="152"/>
      <c r="B2" s="138" t="s">
        <v>593</v>
      </c>
      <c r="BJ2" s="152"/>
    </row>
    <row r="3" spans="1:62" ht="26.25" thickBot="1" x14ac:dyDescent="0.35">
      <c r="A3" s="152"/>
      <c r="B3" s="2106">
        <f ca="1">+'Delivery Summary'!B4</f>
        <v>46123</v>
      </c>
      <c r="C3" s="2106"/>
      <c r="D3" s="390"/>
      <c r="E3" s="390"/>
      <c r="F3" s="390"/>
      <c r="G3" s="161"/>
      <c r="H3" s="161"/>
      <c r="I3" s="161"/>
      <c r="J3" s="161"/>
      <c r="K3" s="161"/>
      <c r="L3" s="161"/>
      <c r="M3" s="161"/>
      <c r="N3" s="161"/>
      <c r="O3" s="161"/>
      <c r="BJ3" s="152"/>
    </row>
    <row r="4" spans="1:62" s="40" customFormat="1" ht="15.75" customHeight="1" x14ac:dyDescent="0.25">
      <c r="A4" s="187"/>
      <c r="B4" s="2100" t="s">
        <v>0</v>
      </c>
      <c r="C4" s="2100" t="s">
        <v>1</v>
      </c>
      <c r="D4" s="2100" t="s">
        <v>23</v>
      </c>
      <c r="E4" s="2100" t="s">
        <v>24</v>
      </c>
      <c r="F4" s="2100" t="s">
        <v>28</v>
      </c>
      <c r="G4" s="2100" t="s">
        <v>228</v>
      </c>
      <c r="H4" s="2100" t="s">
        <v>5</v>
      </c>
      <c r="I4" s="2100" t="s">
        <v>6</v>
      </c>
      <c r="J4" s="2100" t="s">
        <v>7</v>
      </c>
      <c r="K4" s="2100" t="s">
        <v>44</v>
      </c>
      <c r="L4" s="2100" t="s">
        <v>9</v>
      </c>
      <c r="M4" s="2100" t="s">
        <v>481</v>
      </c>
      <c r="N4" s="2100" t="s">
        <v>554</v>
      </c>
      <c r="O4" s="2100" t="s">
        <v>84</v>
      </c>
      <c r="P4" s="2100" t="s">
        <v>45</v>
      </c>
      <c r="Q4" s="2100" t="s">
        <v>90</v>
      </c>
      <c r="R4" s="2100" t="s">
        <v>229</v>
      </c>
      <c r="S4" s="2100" t="s">
        <v>38</v>
      </c>
      <c r="T4" s="2100" t="s">
        <v>46</v>
      </c>
      <c r="U4" s="2100" t="s">
        <v>230</v>
      </c>
      <c r="V4" s="2100" t="s">
        <v>49</v>
      </c>
      <c r="W4" s="2100" t="s">
        <v>13</v>
      </c>
      <c r="X4" s="2100" t="s">
        <v>14</v>
      </c>
      <c r="Y4" s="2100" t="s">
        <v>15</v>
      </c>
      <c r="Z4" s="2100" t="s">
        <v>26</v>
      </c>
      <c r="AA4" s="2100" t="s">
        <v>27</v>
      </c>
      <c r="AB4" s="2100" t="s">
        <v>150</v>
      </c>
      <c r="AC4" s="2100" t="s">
        <v>25</v>
      </c>
      <c r="AD4" s="2100" t="s">
        <v>50</v>
      </c>
      <c r="AE4" s="2100" t="s">
        <v>19</v>
      </c>
      <c r="AF4" s="2100" t="s">
        <v>55</v>
      </c>
      <c r="AG4" s="2100" t="s">
        <v>20</v>
      </c>
      <c r="AH4" s="2100" t="s">
        <v>51</v>
      </c>
      <c r="AI4" s="2100" t="s">
        <v>223</v>
      </c>
      <c r="AJ4" s="2100" t="s">
        <v>53</v>
      </c>
      <c r="AK4" s="2100" t="s">
        <v>85</v>
      </c>
      <c r="AL4" s="2100" t="s">
        <v>224</v>
      </c>
      <c r="AM4" s="2100" t="s">
        <v>60</v>
      </c>
      <c r="AN4" s="2100" t="s">
        <v>94</v>
      </c>
      <c r="AO4" s="2100" t="s">
        <v>95</v>
      </c>
      <c r="AP4" s="2100" t="s">
        <v>83</v>
      </c>
      <c r="AQ4" s="2100" t="s">
        <v>161</v>
      </c>
      <c r="AR4" s="2100" t="s">
        <v>164</v>
      </c>
      <c r="AS4" s="2100" t="s">
        <v>736</v>
      </c>
      <c r="AT4" s="2100" t="s">
        <v>56</v>
      </c>
      <c r="AU4" s="2100" t="s">
        <v>256</v>
      </c>
      <c r="AV4" s="2100" t="s">
        <v>156</v>
      </c>
      <c r="AW4" s="2100" t="s">
        <v>277</v>
      </c>
      <c r="AX4" s="2100" t="s">
        <v>341</v>
      </c>
      <c r="AY4" s="2100" t="s">
        <v>372</v>
      </c>
      <c r="AZ4" s="2100" t="s">
        <v>373</v>
      </c>
      <c r="BA4" s="2100" t="s">
        <v>374</v>
      </c>
      <c r="BB4" s="2100" t="s">
        <v>64</v>
      </c>
      <c r="BC4" s="2104" t="s">
        <v>781</v>
      </c>
      <c r="BD4" s="2100" t="s">
        <v>380</v>
      </c>
      <c r="BE4" s="2100" t="s">
        <v>455</v>
      </c>
      <c r="BF4" s="2104" t="s">
        <v>707</v>
      </c>
      <c r="BG4" s="2100" t="s">
        <v>247</v>
      </c>
      <c r="BH4" s="2104" t="s">
        <v>735</v>
      </c>
      <c r="BI4" s="2100" t="s">
        <v>486</v>
      </c>
      <c r="BJ4" s="187"/>
    </row>
    <row r="5" spans="1:62" s="40" customFormat="1" ht="16.5" thickBot="1" x14ac:dyDescent="0.3">
      <c r="A5" s="187"/>
      <c r="B5" s="2101"/>
      <c r="C5" s="2101"/>
      <c r="D5" s="2101"/>
      <c r="E5" s="2101"/>
      <c r="F5" s="2101"/>
      <c r="G5" s="2101"/>
      <c r="H5" s="2101"/>
      <c r="I5" s="2101"/>
      <c r="J5" s="2101"/>
      <c r="K5" s="2101"/>
      <c r="L5" s="2101"/>
      <c r="M5" s="2101"/>
      <c r="N5" s="2101"/>
      <c r="O5" s="2101"/>
      <c r="P5" s="2101"/>
      <c r="Q5" s="2101"/>
      <c r="R5" s="2101"/>
      <c r="S5" s="2101"/>
      <c r="T5" s="2101"/>
      <c r="U5" s="2101"/>
      <c r="V5" s="2101"/>
      <c r="W5" s="2101"/>
      <c r="X5" s="2101"/>
      <c r="Y5" s="2101"/>
      <c r="Z5" s="2101"/>
      <c r="AA5" s="2101"/>
      <c r="AB5" s="2101"/>
      <c r="AC5" s="2101"/>
      <c r="AD5" s="2101"/>
      <c r="AE5" s="2101"/>
      <c r="AF5" s="2101"/>
      <c r="AG5" s="2101"/>
      <c r="AH5" s="2101"/>
      <c r="AI5" s="2101"/>
      <c r="AJ5" s="2101"/>
      <c r="AK5" s="2101"/>
      <c r="AL5" s="2101"/>
      <c r="AM5" s="2101"/>
      <c r="AN5" s="2101"/>
      <c r="AO5" s="2101"/>
      <c r="AP5" s="2101"/>
      <c r="AQ5" s="2101"/>
      <c r="AR5" s="2101"/>
      <c r="AS5" s="2101"/>
      <c r="AT5" s="2101"/>
      <c r="AU5" s="2101"/>
      <c r="AV5" s="2101"/>
      <c r="AW5" s="2101"/>
      <c r="AX5" s="2101"/>
      <c r="AY5" s="2101"/>
      <c r="AZ5" s="2101"/>
      <c r="BA5" s="2101"/>
      <c r="BB5" s="2101"/>
      <c r="BC5" s="2105"/>
      <c r="BD5" s="2101"/>
      <c r="BE5" s="2101"/>
      <c r="BF5" s="2105"/>
      <c r="BG5" s="2101"/>
      <c r="BH5" s="2105"/>
      <c r="BI5" s="2101"/>
      <c r="BJ5" s="187"/>
    </row>
    <row r="6" spans="1:62" ht="15" customHeight="1" x14ac:dyDescent="0.2">
      <c r="A6" s="152"/>
      <c r="B6" s="162" t="str">
        <f>'Filling Section'!B6</f>
        <v>Vegetable Pizza</v>
      </c>
      <c r="C6" s="743">
        <f>+'Delivery Summary'!V62</f>
        <v>0</v>
      </c>
      <c r="D6" s="201">
        <f>+C6*'Filling Section'!C6</f>
        <v>0</v>
      </c>
      <c r="E6" s="202">
        <f>+C6*'Filling Section'!D6</f>
        <v>0</v>
      </c>
      <c r="F6" s="202">
        <f>+C6*'Filling Section'!E6</f>
        <v>0</v>
      </c>
      <c r="G6" s="202">
        <f>+C6*'Filling Section'!F6</f>
        <v>0</v>
      </c>
      <c r="H6" s="209">
        <f>+C6*'Filling Section'!G6</f>
        <v>0</v>
      </c>
      <c r="I6" s="209">
        <f>+C6*'Filling Section'!H6</f>
        <v>0</v>
      </c>
      <c r="J6" s="209">
        <f>+C6*'Filling Section'!I6</f>
        <v>0</v>
      </c>
      <c r="K6" s="209">
        <f>+C6*'Filling Section'!J6</f>
        <v>0</v>
      </c>
      <c r="L6" s="209">
        <f>+C6*'Filling Section'!K6</f>
        <v>0</v>
      </c>
      <c r="M6" s="209">
        <f>+C6*'Filling Section'!L6</f>
        <v>0</v>
      </c>
      <c r="N6" s="202">
        <f>+C6*'Filling Section'!M6</f>
        <v>0</v>
      </c>
      <c r="O6" s="202">
        <f>+C6*'Filling Section'!N6</f>
        <v>0</v>
      </c>
      <c r="P6" s="202">
        <f>+C6*'Filling Section'!O6</f>
        <v>0</v>
      </c>
      <c r="Q6" s="202">
        <f>+C6*'Filling Section'!P6</f>
        <v>0</v>
      </c>
      <c r="R6" s="202">
        <f>+C6*'Filling Section'!Q6</f>
        <v>0</v>
      </c>
      <c r="S6" s="202">
        <f>+C6*'Filling Section'!R6</f>
        <v>0</v>
      </c>
      <c r="T6" s="202">
        <f>+C6*'Filling Section'!S6</f>
        <v>0</v>
      </c>
      <c r="U6" s="202">
        <f>+C6*'Filling Section'!T6</f>
        <v>0</v>
      </c>
      <c r="V6" s="202">
        <f>+C6*'Filling Section'!U6</f>
        <v>0</v>
      </c>
      <c r="W6" s="202">
        <f>+C6*'Filling Section'!V6</f>
        <v>0</v>
      </c>
      <c r="X6" s="202">
        <f>+C6*'Filling Section'!W6</f>
        <v>0</v>
      </c>
      <c r="Y6" s="202">
        <f>+C6*'Filling Section'!X6</f>
        <v>0</v>
      </c>
      <c r="Z6" s="202">
        <f>+C6*'Filling Section'!Y6</f>
        <v>0</v>
      </c>
      <c r="AA6" s="202">
        <f>+C6*'Filling Section'!Z6</f>
        <v>0</v>
      </c>
      <c r="AB6" s="202">
        <f>+C6*'Filling Section'!AA6</f>
        <v>0</v>
      </c>
      <c r="AC6" s="202">
        <f>+C6*'Filling Section'!AB6</f>
        <v>0</v>
      </c>
      <c r="AD6" s="202">
        <f>+C6*'Filling Section'!AC6</f>
        <v>0</v>
      </c>
      <c r="AE6" s="202">
        <f>+C6*'Filling Section'!AD6</f>
        <v>0</v>
      </c>
      <c r="AF6" s="202">
        <f>+C6*'Filling Section'!AE6</f>
        <v>0</v>
      </c>
      <c r="AG6" s="202">
        <f>+C6*'Filling Section'!AF6</f>
        <v>0</v>
      </c>
      <c r="AH6" s="202">
        <f>+C6*'Filling Section'!AG6</f>
        <v>0</v>
      </c>
      <c r="AI6" s="202">
        <f>+C6*'Filling Section'!AH6</f>
        <v>0</v>
      </c>
      <c r="AJ6" s="202">
        <f>+C6*'Filling Section'!AI6</f>
        <v>0</v>
      </c>
      <c r="AK6" s="203">
        <f>+C6*'Filling Section'!AJ6</f>
        <v>0</v>
      </c>
      <c r="AL6" s="203">
        <f>+C6*'Filling Section'!AK6</f>
        <v>0</v>
      </c>
      <c r="AM6" s="203">
        <f>+C6*'Filling Section'!AL6</f>
        <v>0</v>
      </c>
      <c r="AN6" s="203">
        <f>+C6*'Filling Section'!AM6</f>
        <v>0</v>
      </c>
      <c r="AO6" s="203">
        <f>+C6*'Filling Section'!AN6</f>
        <v>0</v>
      </c>
      <c r="AP6" s="203">
        <f>+C6*'Filling Section'!AO6</f>
        <v>0</v>
      </c>
      <c r="AQ6" s="203">
        <f>+C6*'Filling Section'!AP6</f>
        <v>0</v>
      </c>
      <c r="AR6" s="203">
        <f>+C6*'Filling Section'!AQ6</f>
        <v>0</v>
      </c>
      <c r="AS6" s="204">
        <f>+C6*'Filling Section'!AR6</f>
        <v>0</v>
      </c>
      <c r="AT6" s="204">
        <f>+C6*'Filling Section'!AS6</f>
        <v>0</v>
      </c>
      <c r="AU6" s="204">
        <f>+C6*'Filling Section'!AT6</f>
        <v>0</v>
      </c>
      <c r="AV6" s="204">
        <f>+C6*'Filling Section'!AU6</f>
        <v>0</v>
      </c>
      <c r="AW6" s="204">
        <f>+C6*'Filling Section'!AV6</f>
        <v>0</v>
      </c>
      <c r="AX6" s="204">
        <f>C6*'Filling Section'!AW6</f>
        <v>0</v>
      </c>
      <c r="AY6" s="204">
        <f>C6*'Filling Section'!AX6</f>
        <v>0</v>
      </c>
      <c r="AZ6" s="204">
        <f>C6*'Filling Section'!AY6</f>
        <v>0</v>
      </c>
      <c r="BA6" s="204">
        <f>C6*'Filling Section'!AZ6</f>
        <v>0</v>
      </c>
      <c r="BB6" s="204">
        <f>C6*'Filling Section'!BA6</f>
        <v>0</v>
      </c>
      <c r="BC6" s="204">
        <f>C6*'Filling Section'!BB6</f>
        <v>0</v>
      </c>
      <c r="BD6" s="204">
        <f>C6*'Filling Section'!BC6</f>
        <v>0</v>
      </c>
      <c r="BE6" s="204">
        <f>C6*'Filling Section'!BD6</f>
        <v>0</v>
      </c>
      <c r="BF6" s="204">
        <f>C6*'Filling Section'!BE6</f>
        <v>0</v>
      </c>
      <c r="BG6" s="204">
        <f>C6*'Filling Section'!BF6</f>
        <v>0</v>
      </c>
      <c r="BH6" s="204">
        <f>C6*'Filling Section'!BG6</f>
        <v>0</v>
      </c>
      <c r="BI6" s="204">
        <f>C6*'Filling Section'!BH6</f>
        <v>0</v>
      </c>
      <c r="BJ6" s="152"/>
    </row>
    <row r="7" spans="1:62" ht="15" customHeight="1" x14ac:dyDescent="0.2">
      <c r="A7" s="152"/>
      <c r="B7" s="163" t="str">
        <f>'Filling Section'!B7</f>
        <v>Chicken Pizza</v>
      </c>
      <c r="C7" s="744">
        <f>+'Delivery Summary'!AB64</f>
        <v>0</v>
      </c>
      <c r="D7" s="205">
        <f>+C7*'Filling Section'!C7</f>
        <v>0</v>
      </c>
      <c r="E7" s="206">
        <f>+C7*'Filling Section'!D7</f>
        <v>0</v>
      </c>
      <c r="F7" s="206">
        <f>+C7*'Filling Section'!E7</f>
        <v>0</v>
      </c>
      <c r="G7" s="206">
        <f>+C7*'Filling Section'!F7</f>
        <v>0</v>
      </c>
      <c r="H7" s="206">
        <f>+C7*'Filling Section'!G7</f>
        <v>0</v>
      </c>
      <c r="I7" s="206">
        <f>+C7*'Filling Section'!H7</f>
        <v>0</v>
      </c>
      <c r="J7" s="206">
        <f>+C7*'Filling Section'!I7</f>
        <v>0</v>
      </c>
      <c r="K7" s="206">
        <f>+C7*'Filling Section'!J7</f>
        <v>0</v>
      </c>
      <c r="L7" s="206">
        <f>+C7*'Filling Section'!K7</f>
        <v>0</v>
      </c>
      <c r="M7" s="206">
        <f>+C7*'Filling Section'!L7</f>
        <v>0</v>
      </c>
      <c r="N7" s="206">
        <f>+C7*'Filling Section'!M7</f>
        <v>0</v>
      </c>
      <c r="O7" s="206">
        <f>+C7*'Filling Section'!N7</f>
        <v>0</v>
      </c>
      <c r="P7" s="206">
        <f>+C7*'Filling Section'!O7</f>
        <v>0</v>
      </c>
      <c r="Q7" s="206">
        <f>+C7*'Filling Section'!P7</f>
        <v>0</v>
      </c>
      <c r="R7" s="206">
        <f>+C7*'Filling Section'!Q7</f>
        <v>0</v>
      </c>
      <c r="S7" s="206">
        <f>+C7*'Filling Section'!R7</f>
        <v>0</v>
      </c>
      <c r="T7" s="206">
        <f>+C7*'Filling Section'!S7</f>
        <v>0</v>
      </c>
      <c r="U7" s="206">
        <f>+C7*'Filling Section'!T7</f>
        <v>0</v>
      </c>
      <c r="V7" s="206">
        <f>+C7*'Filling Section'!U7</f>
        <v>0</v>
      </c>
      <c r="W7" s="206">
        <f>+C7*'Filling Section'!V7</f>
        <v>0</v>
      </c>
      <c r="X7" s="206">
        <f>+C7*'Filling Section'!W7</f>
        <v>0</v>
      </c>
      <c r="Y7" s="206">
        <f>+C7*'Filling Section'!X7</f>
        <v>0</v>
      </c>
      <c r="Z7" s="206">
        <f>+C7*'Filling Section'!Y7</f>
        <v>0</v>
      </c>
      <c r="AA7" s="206">
        <f>+C7*'Filling Section'!Z7</f>
        <v>0</v>
      </c>
      <c r="AB7" s="206">
        <f>+C7*'Filling Section'!AA7</f>
        <v>0</v>
      </c>
      <c r="AC7" s="206">
        <f>+C7*'Filling Section'!AB7</f>
        <v>0</v>
      </c>
      <c r="AD7" s="206">
        <f>+C7*'Filling Section'!AC7</f>
        <v>0</v>
      </c>
      <c r="AE7" s="206">
        <f>+C7*'Filling Section'!AD7</f>
        <v>0</v>
      </c>
      <c r="AF7" s="206">
        <f>+C7*'Filling Section'!AE7</f>
        <v>0</v>
      </c>
      <c r="AG7" s="206">
        <f>+C7*'Filling Section'!AF7</f>
        <v>0</v>
      </c>
      <c r="AH7" s="206">
        <f>+C7*'Filling Section'!AG7</f>
        <v>0</v>
      </c>
      <c r="AI7" s="206">
        <f>+C7*'Filling Section'!AH7</f>
        <v>0</v>
      </c>
      <c r="AJ7" s="206">
        <f>+C7*'Filling Section'!AI7</f>
        <v>0</v>
      </c>
      <c r="AK7" s="207">
        <f>+C7*'Filling Section'!AJ7</f>
        <v>0</v>
      </c>
      <c r="AL7" s="207">
        <f>+C7*'Filling Section'!AK7</f>
        <v>0</v>
      </c>
      <c r="AM7" s="207">
        <f>+C7*'Filling Section'!AL7</f>
        <v>0</v>
      </c>
      <c r="AN7" s="207">
        <f>+C7*'Filling Section'!AM7</f>
        <v>0</v>
      </c>
      <c r="AO7" s="207">
        <f>+C7*'Filling Section'!AN7</f>
        <v>0</v>
      </c>
      <c r="AP7" s="207">
        <f>+C7*'Filling Section'!AO7</f>
        <v>0</v>
      </c>
      <c r="AQ7" s="207">
        <f>+C7*'Filling Section'!AP7</f>
        <v>0</v>
      </c>
      <c r="AR7" s="207">
        <f>+C7*'Filling Section'!AQ7</f>
        <v>0</v>
      </c>
      <c r="AS7" s="208">
        <f>+C7*'Filling Section'!AR7</f>
        <v>0</v>
      </c>
      <c r="AT7" s="208">
        <f>+C7*'Filling Section'!AS7</f>
        <v>0</v>
      </c>
      <c r="AU7" s="208">
        <f>+C7*'Filling Section'!AT7</f>
        <v>0</v>
      </c>
      <c r="AV7" s="208">
        <f>+C7*'Filling Section'!AU7</f>
        <v>0</v>
      </c>
      <c r="AW7" s="208">
        <f>+C7*'Filling Section'!AV7</f>
        <v>0</v>
      </c>
      <c r="AX7" s="208">
        <f>C7*'Filling Section'!AW7</f>
        <v>0</v>
      </c>
      <c r="AY7" s="208">
        <f>C7*'Filling Section'!AX7</f>
        <v>0</v>
      </c>
      <c r="AZ7" s="208">
        <f>C7*'Filling Section'!AY7</f>
        <v>0</v>
      </c>
      <c r="BA7" s="208">
        <f>C7*'Filling Section'!AZ7</f>
        <v>0</v>
      </c>
      <c r="BB7" s="208">
        <f>C7*'Filling Section'!BA7</f>
        <v>0</v>
      </c>
      <c r="BC7" s="208">
        <f>C7*'Filling Section'!BB7</f>
        <v>0</v>
      </c>
      <c r="BD7" s="208">
        <f>C7*'Filling Section'!BC7</f>
        <v>0</v>
      </c>
      <c r="BE7" s="208">
        <f>C7*'Filling Section'!BD7</f>
        <v>0</v>
      </c>
      <c r="BF7" s="208">
        <f>C7*'Filling Section'!BE7</f>
        <v>0</v>
      </c>
      <c r="BG7" s="208">
        <f>C7*'Filling Section'!BF7</f>
        <v>0</v>
      </c>
      <c r="BH7" s="208">
        <f>C7*'Filling Section'!BG7</f>
        <v>0</v>
      </c>
      <c r="BI7" s="208">
        <f>C7*'Filling Section'!BH7</f>
        <v>0</v>
      </c>
      <c r="BJ7" s="152"/>
    </row>
    <row r="8" spans="1:62" ht="15" customHeight="1" x14ac:dyDescent="0.2">
      <c r="A8" s="152"/>
      <c r="B8" s="163" t="str">
        <f>'Filling Section'!B8</f>
        <v>Sausage Pizza</v>
      </c>
      <c r="C8" s="744">
        <f>+'Delivery Summary'!AB63</f>
        <v>0</v>
      </c>
      <c r="D8" s="205">
        <f>+C8*'Filling Section'!C8</f>
        <v>0</v>
      </c>
      <c r="E8" s="206">
        <f>+C8*'Filling Section'!D8</f>
        <v>0</v>
      </c>
      <c r="F8" s="206">
        <f>+C8*'Filling Section'!E8</f>
        <v>0</v>
      </c>
      <c r="G8" s="206">
        <f>+C8*'Filling Section'!F8</f>
        <v>0</v>
      </c>
      <c r="H8" s="206">
        <f>+C8*'Filling Section'!G8</f>
        <v>0</v>
      </c>
      <c r="I8" s="206">
        <f>+C8*'Filling Section'!H8</f>
        <v>0</v>
      </c>
      <c r="J8" s="206">
        <f>+C8*'Filling Section'!I8</f>
        <v>0</v>
      </c>
      <c r="K8" s="206">
        <f>+C8*'Filling Section'!J8</f>
        <v>0</v>
      </c>
      <c r="L8" s="206">
        <f>+C8*'Filling Section'!K8</f>
        <v>0</v>
      </c>
      <c r="M8" s="206">
        <f>+C8*'Filling Section'!L8</f>
        <v>0</v>
      </c>
      <c r="N8" s="206">
        <f>+C8*'Filling Section'!M8</f>
        <v>0</v>
      </c>
      <c r="O8" s="206">
        <f>+C8*'Filling Section'!N8</f>
        <v>0</v>
      </c>
      <c r="P8" s="206">
        <f>+C8*'Filling Section'!O8</f>
        <v>0</v>
      </c>
      <c r="Q8" s="206">
        <f>+C8*'Filling Section'!P8</f>
        <v>0</v>
      </c>
      <c r="R8" s="206">
        <f>+C8*'Filling Section'!Q8</f>
        <v>0</v>
      </c>
      <c r="S8" s="206">
        <f>+C8*'Filling Section'!R8</f>
        <v>0</v>
      </c>
      <c r="T8" s="206">
        <f>+C8*'Filling Section'!S8</f>
        <v>0</v>
      </c>
      <c r="U8" s="206">
        <f>+C8*'Filling Section'!T8</f>
        <v>0</v>
      </c>
      <c r="V8" s="206">
        <f>+C8*'Filling Section'!U8</f>
        <v>0</v>
      </c>
      <c r="W8" s="206">
        <f>+C8*'Filling Section'!V8</f>
        <v>0</v>
      </c>
      <c r="X8" s="206">
        <f>+C8*'Filling Section'!W8</f>
        <v>0</v>
      </c>
      <c r="Y8" s="206">
        <f>+C8*'Filling Section'!X8</f>
        <v>0</v>
      </c>
      <c r="Z8" s="206">
        <f>+C8*'Filling Section'!Y8</f>
        <v>0</v>
      </c>
      <c r="AA8" s="206">
        <f>+C8*'Filling Section'!Z8</f>
        <v>0</v>
      </c>
      <c r="AB8" s="206">
        <f>+C8*'Filling Section'!AA8</f>
        <v>0</v>
      </c>
      <c r="AC8" s="206">
        <f>+C8*'Filling Section'!AB8</f>
        <v>0</v>
      </c>
      <c r="AD8" s="206">
        <f>+C8*'Filling Section'!AC8</f>
        <v>0</v>
      </c>
      <c r="AE8" s="206">
        <f>+C8*'Filling Section'!AD8</f>
        <v>0</v>
      </c>
      <c r="AF8" s="206">
        <f>+C8*'Filling Section'!AE8</f>
        <v>0</v>
      </c>
      <c r="AG8" s="206">
        <f>+C8*'Filling Section'!AF8</f>
        <v>0</v>
      </c>
      <c r="AH8" s="206">
        <f>+C8*'Filling Section'!AG8</f>
        <v>0</v>
      </c>
      <c r="AI8" s="206">
        <f>+C8*'Filling Section'!AH8</f>
        <v>0</v>
      </c>
      <c r="AJ8" s="206">
        <f>+C8*'Filling Section'!AI8</f>
        <v>0</v>
      </c>
      <c r="AK8" s="207">
        <f>+C8*'Filling Section'!AJ8</f>
        <v>0</v>
      </c>
      <c r="AL8" s="207">
        <f>+C8*'Filling Section'!AK8</f>
        <v>0</v>
      </c>
      <c r="AM8" s="207">
        <f>+C8*'Filling Section'!AL8</f>
        <v>0</v>
      </c>
      <c r="AN8" s="207">
        <f>+C8*'Filling Section'!AM8</f>
        <v>0</v>
      </c>
      <c r="AO8" s="207">
        <f>+C8*'Filling Section'!AN8</f>
        <v>0</v>
      </c>
      <c r="AP8" s="207">
        <f>+C8*'Filling Section'!AO8</f>
        <v>0</v>
      </c>
      <c r="AQ8" s="207">
        <f>+C8*'Filling Section'!AP8</f>
        <v>0</v>
      </c>
      <c r="AR8" s="207">
        <f>+C8*'Filling Section'!AQ8</f>
        <v>0</v>
      </c>
      <c r="AS8" s="208">
        <f>+C8*'Filling Section'!AR8</f>
        <v>0</v>
      </c>
      <c r="AT8" s="208">
        <f>+C8*'Filling Section'!AS8</f>
        <v>0</v>
      </c>
      <c r="AU8" s="208">
        <f>+C8*'Filling Section'!AT8</f>
        <v>0</v>
      </c>
      <c r="AV8" s="208">
        <f>+C8*'Filling Section'!AU8</f>
        <v>0</v>
      </c>
      <c r="AW8" s="208">
        <f>+C8*'Filling Section'!AV8</f>
        <v>0</v>
      </c>
      <c r="AX8" s="208">
        <f>C8*'Filling Section'!AW8</f>
        <v>0</v>
      </c>
      <c r="AY8" s="208">
        <f>C8*'Filling Section'!AX8</f>
        <v>0</v>
      </c>
      <c r="AZ8" s="208">
        <f>C8*'Filling Section'!AY8</f>
        <v>0</v>
      </c>
      <c r="BA8" s="208">
        <f>C8*'Filling Section'!AZ8</f>
        <v>0</v>
      </c>
      <c r="BB8" s="208">
        <f>C8*'Filling Section'!BA8</f>
        <v>0</v>
      </c>
      <c r="BC8" s="208">
        <f>C8*'Filling Section'!BB8</f>
        <v>0</v>
      </c>
      <c r="BD8" s="208">
        <f>C8*'Filling Section'!BC8</f>
        <v>0</v>
      </c>
      <c r="BE8" s="208">
        <f>C8*'Filling Section'!BD8</f>
        <v>0</v>
      </c>
      <c r="BF8" s="208">
        <f>C8*'Filling Section'!BE8</f>
        <v>0</v>
      </c>
      <c r="BG8" s="208">
        <f>C8*'Filling Section'!BF8</f>
        <v>0</v>
      </c>
      <c r="BH8" s="208">
        <f>C8*'Filling Section'!BG8</f>
        <v>0</v>
      </c>
      <c r="BI8" s="208">
        <f>C8*'Filling Section'!BH8</f>
        <v>0</v>
      </c>
      <c r="BJ8" s="152"/>
    </row>
    <row r="9" spans="1:62" ht="15" customHeight="1" x14ac:dyDescent="0.2">
      <c r="A9" s="152"/>
      <c r="B9" s="163" t="str">
        <f>'Filling Section'!B9</f>
        <v>Egg Bun</v>
      </c>
      <c r="C9" s="744">
        <f>+'Delivery Summary'!X22</f>
        <v>0</v>
      </c>
      <c r="D9" s="205">
        <f>+C9*'Filling Section'!C9</f>
        <v>0</v>
      </c>
      <c r="E9" s="206">
        <f>+C9*'Filling Section'!D9</f>
        <v>0</v>
      </c>
      <c r="F9" s="206">
        <f>+C9*'Filling Section'!E9</f>
        <v>0</v>
      </c>
      <c r="G9" s="206">
        <f>+C9*'Filling Section'!F9</f>
        <v>0</v>
      </c>
      <c r="H9" s="206">
        <f>+C9*'Filling Section'!G9</f>
        <v>0</v>
      </c>
      <c r="I9" s="206">
        <f>+C9*'Filling Section'!H9</f>
        <v>0</v>
      </c>
      <c r="J9" s="206">
        <f>+C9*'Filling Section'!I9</f>
        <v>0</v>
      </c>
      <c r="K9" s="206">
        <f>+C9*'Filling Section'!J9</f>
        <v>0</v>
      </c>
      <c r="L9" s="206">
        <f>+C9*'Filling Section'!K9</f>
        <v>0</v>
      </c>
      <c r="M9" s="206">
        <f>+C9*'Filling Section'!L9</f>
        <v>0</v>
      </c>
      <c r="N9" s="206">
        <f>+C9*'Filling Section'!M9</f>
        <v>0</v>
      </c>
      <c r="O9" s="206">
        <f>+C9*'Filling Section'!N9</f>
        <v>0</v>
      </c>
      <c r="P9" s="206">
        <f>+C9*'Filling Section'!O9</f>
        <v>0</v>
      </c>
      <c r="Q9" s="206">
        <f>+C9*'Filling Section'!P9</f>
        <v>0</v>
      </c>
      <c r="R9" s="206">
        <f>+C9*'Filling Section'!Q9</f>
        <v>0</v>
      </c>
      <c r="S9" s="206">
        <f>+C9*'Filling Section'!R9</f>
        <v>0</v>
      </c>
      <c r="T9" s="206">
        <f>+C9*'Filling Section'!S9</f>
        <v>0</v>
      </c>
      <c r="U9" s="206">
        <f>+C9*'Filling Section'!T9</f>
        <v>0</v>
      </c>
      <c r="V9" s="206">
        <f>+C9*'Filling Section'!U9</f>
        <v>0</v>
      </c>
      <c r="W9" s="206">
        <f>+C9*'Filling Section'!V9</f>
        <v>0</v>
      </c>
      <c r="X9" s="206">
        <f>+C9*'Filling Section'!W9</f>
        <v>0</v>
      </c>
      <c r="Y9" s="206">
        <f>+C9*'Filling Section'!X9</f>
        <v>0</v>
      </c>
      <c r="Z9" s="206">
        <f>+C9*'Filling Section'!Y9</f>
        <v>0</v>
      </c>
      <c r="AA9" s="206">
        <f>+C9*'Filling Section'!Z9</f>
        <v>0</v>
      </c>
      <c r="AB9" s="206">
        <f>+C9*'Filling Section'!AA9</f>
        <v>0</v>
      </c>
      <c r="AC9" s="206">
        <f>+C9*'Filling Section'!AB9</f>
        <v>0</v>
      </c>
      <c r="AD9" s="206">
        <f>+C9*'Filling Section'!AC9</f>
        <v>0</v>
      </c>
      <c r="AE9" s="206">
        <f>+C9*'Filling Section'!AD9</f>
        <v>0</v>
      </c>
      <c r="AF9" s="206">
        <f>+C9*'Filling Section'!AE9</f>
        <v>0</v>
      </c>
      <c r="AG9" s="206">
        <f>+C9*'Filling Section'!AF9</f>
        <v>0</v>
      </c>
      <c r="AH9" s="206">
        <f>+C9*'Filling Section'!AG9</f>
        <v>0</v>
      </c>
      <c r="AI9" s="206">
        <f>+C9*'Filling Section'!AH9</f>
        <v>0</v>
      </c>
      <c r="AJ9" s="206">
        <f>+C9*'Filling Section'!AI9</f>
        <v>0</v>
      </c>
      <c r="AK9" s="207">
        <f>+C9*'Filling Section'!AJ9</f>
        <v>0</v>
      </c>
      <c r="AL9" s="207">
        <f>+C9*'Filling Section'!AK9</f>
        <v>0</v>
      </c>
      <c r="AM9" s="207">
        <f>+C9*'Filling Section'!AL9</f>
        <v>0</v>
      </c>
      <c r="AN9" s="207">
        <f>+C9*'Filling Section'!AM9</f>
        <v>0</v>
      </c>
      <c r="AO9" s="207">
        <f>+C9*'Filling Section'!AN9</f>
        <v>0</v>
      </c>
      <c r="AP9" s="207">
        <f>+C9*'Filling Section'!AO9</f>
        <v>0</v>
      </c>
      <c r="AQ9" s="207">
        <f>+C9*'Filling Section'!AP9</f>
        <v>0</v>
      </c>
      <c r="AR9" s="207">
        <f>+C9*'Filling Section'!AQ9</f>
        <v>0</v>
      </c>
      <c r="AS9" s="208">
        <f>+C9*'Filling Section'!AR9</f>
        <v>0</v>
      </c>
      <c r="AT9" s="208">
        <f>+C9*'Filling Section'!AS9</f>
        <v>0</v>
      </c>
      <c r="AU9" s="208">
        <f>+C9*'Filling Section'!AT9</f>
        <v>0</v>
      </c>
      <c r="AV9" s="208">
        <f>+C9*'Filling Section'!AU9</f>
        <v>0</v>
      </c>
      <c r="AW9" s="208">
        <f>+C9*'Filling Section'!AV9</f>
        <v>0</v>
      </c>
      <c r="AX9" s="208">
        <f>C9*'Filling Section'!AW9</f>
        <v>0</v>
      </c>
      <c r="AY9" s="208">
        <f>C9*'Filling Section'!AX9</f>
        <v>0</v>
      </c>
      <c r="AZ9" s="208">
        <f>C9*'Filling Section'!AY9</f>
        <v>0</v>
      </c>
      <c r="BA9" s="208">
        <f>C9*'Filling Section'!AZ9</f>
        <v>0</v>
      </c>
      <c r="BB9" s="208">
        <f>C9*'Filling Section'!BA9</f>
        <v>0</v>
      </c>
      <c r="BC9" s="208">
        <f>C9*'Filling Section'!BB9</f>
        <v>0</v>
      </c>
      <c r="BD9" s="208">
        <f>C9*'Filling Section'!BC9</f>
        <v>0</v>
      </c>
      <c r="BE9" s="208">
        <f>C9*'Filling Section'!BD9</f>
        <v>0</v>
      </c>
      <c r="BF9" s="208">
        <f>C9*'Filling Section'!BE9</f>
        <v>0</v>
      </c>
      <c r="BG9" s="208">
        <f>C9*'Filling Section'!BF9</f>
        <v>0</v>
      </c>
      <c r="BH9" s="208">
        <f>C9*'Filling Section'!BG9</f>
        <v>0</v>
      </c>
      <c r="BI9" s="208">
        <f>C9*'Filling Section'!BH9</f>
        <v>0</v>
      </c>
      <c r="BJ9" s="152"/>
    </row>
    <row r="10" spans="1:62" ht="15" customHeight="1" x14ac:dyDescent="0.2">
      <c r="A10" s="152"/>
      <c r="B10" s="163" t="str">
        <f>'Filling Section'!B10</f>
        <v>Omelette Bun</v>
      </c>
      <c r="C10" s="744">
        <f>+'Delivery Summary'!X23</f>
        <v>0</v>
      </c>
      <c r="D10" s="205">
        <f>+C10*'Filling Section'!C10</f>
        <v>0</v>
      </c>
      <c r="E10" s="206">
        <f>+C10*'Filling Section'!D10</f>
        <v>0</v>
      </c>
      <c r="F10" s="206">
        <f>+C10*'Filling Section'!E10</f>
        <v>0</v>
      </c>
      <c r="G10" s="206">
        <f>+C10*'Filling Section'!F10</f>
        <v>0</v>
      </c>
      <c r="H10" s="206">
        <f>+C10*'Filling Section'!G10</f>
        <v>0</v>
      </c>
      <c r="I10" s="206">
        <f>+C10*'Filling Section'!H10</f>
        <v>0</v>
      </c>
      <c r="J10" s="206">
        <f>+C10*'Filling Section'!I10</f>
        <v>0</v>
      </c>
      <c r="K10" s="206">
        <f>+C10*'Filling Section'!J10</f>
        <v>0</v>
      </c>
      <c r="L10" s="206">
        <f>+C10*'Filling Section'!K10</f>
        <v>0</v>
      </c>
      <c r="M10" s="206">
        <f>+C10*'Filling Section'!L10</f>
        <v>0</v>
      </c>
      <c r="N10" s="206">
        <f>+C10*'Filling Section'!M10</f>
        <v>0</v>
      </c>
      <c r="O10" s="206">
        <f>+C10*'Filling Section'!N10</f>
        <v>0</v>
      </c>
      <c r="P10" s="206">
        <f>+C10*'Filling Section'!O10</f>
        <v>0</v>
      </c>
      <c r="Q10" s="206">
        <f>+C10*'Filling Section'!P10</f>
        <v>0</v>
      </c>
      <c r="R10" s="206">
        <f>+C10*'Filling Section'!Q10</f>
        <v>0</v>
      </c>
      <c r="S10" s="206">
        <f>+C10*'Filling Section'!R10</f>
        <v>0</v>
      </c>
      <c r="T10" s="206">
        <f>+C10*'Filling Section'!S10</f>
        <v>0</v>
      </c>
      <c r="U10" s="206">
        <f>+C10*'Filling Section'!T10</f>
        <v>0</v>
      </c>
      <c r="V10" s="206">
        <f>+C10*'Filling Section'!U10</f>
        <v>0</v>
      </c>
      <c r="W10" s="206">
        <f>+C10*'Filling Section'!V10</f>
        <v>0</v>
      </c>
      <c r="X10" s="206">
        <f>+C10*'Filling Section'!W10</f>
        <v>0</v>
      </c>
      <c r="Y10" s="206">
        <f>+C10*'Filling Section'!X10</f>
        <v>0</v>
      </c>
      <c r="Z10" s="206">
        <f>+C10*'Filling Section'!Y10</f>
        <v>0</v>
      </c>
      <c r="AA10" s="206">
        <f>+C10*'Filling Section'!Z10</f>
        <v>0</v>
      </c>
      <c r="AB10" s="206">
        <f>+C10*'Filling Section'!AA10</f>
        <v>0</v>
      </c>
      <c r="AC10" s="206">
        <f>+C10*'Filling Section'!AB10</f>
        <v>0</v>
      </c>
      <c r="AD10" s="206">
        <f>+C10*'Filling Section'!AC10</f>
        <v>0</v>
      </c>
      <c r="AE10" s="206">
        <f>+C10*'Filling Section'!AD10</f>
        <v>0</v>
      </c>
      <c r="AF10" s="206">
        <f>+C10*'Filling Section'!AE10</f>
        <v>0</v>
      </c>
      <c r="AG10" s="206">
        <f>+C10*'Filling Section'!AF10</f>
        <v>0</v>
      </c>
      <c r="AH10" s="206">
        <f>+C10*'Filling Section'!AG10</f>
        <v>0</v>
      </c>
      <c r="AI10" s="206">
        <f>+C10*'Filling Section'!AH10</f>
        <v>0</v>
      </c>
      <c r="AJ10" s="206">
        <f>+C10*'Filling Section'!AI10</f>
        <v>0</v>
      </c>
      <c r="AK10" s="207">
        <f>+C10*'Filling Section'!AJ10</f>
        <v>0</v>
      </c>
      <c r="AL10" s="207">
        <f>+C10*'Filling Section'!AK10</f>
        <v>0</v>
      </c>
      <c r="AM10" s="207">
        <f>+C10*'Filling Section'!AL10</f>
        <v>0</v>
      </c>
      <c r="AN10" s="207">
        <f>+C10*'Filling Section'!AM10</f>
        <v>0</v>
      </c>
      <c r="AO10" s="207">
        <f>+C10*'Filling Section'!AN10</f>
        <v>0</v>
      </c>
      <c r="AP10" s="207">
        <f>+C10*'Filling Section'!AO10</f>
        <v>0</v>
      </c>
      <c r="AQ10" s="207">
        <f>+C10*'Filling Section'!AP10</f>
        <v>0</v>
      </c>
      <c r="AR10" s="207">
        <f>+C10*'Filling Section'!AQ10</f>
        <v>0</v>
      </c>
      <c r="AS10" s="208">
        <f>+C10*'Filling Section'!AR10</f>
        <v>0</v>
      </c>
      <c r="AT10" s="208">
        <f>+C10*'Filling Section'!AS10</f>
        <v>0</v>
      </c>
      <c r="AU10" s="208">
        <f>+C10*'Filling Section'!AT10</f>
        <v>0</v>
      </c>
      <c r="AV10" s="208">
        <f>+C10*'Filling Section'!AU10</f>
        <v>0</v>
      </c>
      <c r="AW10" s="208">
        <f>+C10*'Filling Section'!AV10</f>
        <v>0</v>
      </c>
      <c r="AX10" s="208">
        <f>C10*'Filling Section'!AW10</f>
        <v>0</v>
      </c>
      <c r="AY10" s="208">
        <f>C10*'Filling Section'!AX10</f>
        <v>0</v>
      </c>
      <c r="AZ10" s="208">
        <f>C10*'Filling Section'!AY10</f>
        <v>0</v>
      </c>
      <c r="BA10" s="208">
        <f>C10*'Filling Section'!AZ10</f>
        <v>0</v>
      </c>
      <c r="BB10" s="208">
        <f>C10*'Filling Section'!BA10</f>
        <v>0</v>
      </c>
      <c r="BC10" s="208">
        <f>C10*'Filling Section'!BB10</f>
        <v>0</v>
      </c>
      <c r="BD10" s="208">
        <f>C10*'Filling Section'!BC10</f>
        <v>0</v>
      </c>
      <c r="BE10" s="208">
        <f>C10*'Filling Section'!BD10</f>
        <v>0</v>
      </c>
      <c r="BF10" s="208">
        <f>C10*'Filling Section'!BE10</f>
        <v>0</v>
      </c>
      <c r="BG10" s="208">
        <f>C10*'Filling Section'!BF10</f>
        <v>0</v>
      </c>
      <c r="BH10" s="208">
        <f>C10*'Filling Section'!BG10</f>
        <v>0</v>
      </c>
      <c r="BI10" s="208">
        <f>C10*'Filling Section'!BH10</f>
        <v>0</v>
      </c>
      <c r="BJ10" s="152"/>
    </row>
    <row r="11" spans="1:62" ht="15" customHeight="1" x14ac:dyDescent="0.2">
      <c r="A11" s="152"/>
      <c r="B11" s="163" t="str">
        <f>'Filling Section'!B11</f>
        <v>Egg Burger</v>
      </c>
      <c r="C11" s="744">
        <f>+'Delivery Summary'!X24</f>
        <v>0</v>
      </c>
      <c r="D11" s="205">
        <f>+C11*'Filling Section'!C11</f>
        <v>0</v>
      </c>
      <c r="E11" s="206">
        <f>+C11*'Filling Section'!D11</f>
        <v>0</v>
      </c>
      <c r="F11" s="206">
        <f>+C11*'Filling Section'!E11</f>
        <v>0</v>
      </c>
      <c r="G11" s="206">
        <f>+C11*'Filling Section'!F11</f>
        <v>0</v>
      </c>
      <c r="H11" s="206">
        <f>+C11*'Filling Section'!G11</f>
        <v>0</v>
      </c>
      <c r="I11" s="206">
        <f>+C11*'Filling Section'!H11</f>
        <v>0</v>
      </c>
      <c r="J11" s="206">
        <f>+C11*'Filling Section'!I11</f>
        <v>0</v>
      </c>
      <c r="K11" s="206">
        <f>+C11*'Filling Section'!J11</f>
        <v>0</v>
      </c>
      <c r="L11" s="206">
        <f>+C11*'Filling Section'!K11</f>
        <v>0</v>
      </c>
      <c r="M11" s="206">
        <f>+C11*'Filling Section'!L11</f>
        <v>0</v>
      </c>
      <c r="N11" s="206">
        <f>+C11*'Filling Section'!M11</f>
        <v>0</v>
      </c>
      <c r="O11" s="206">
        <f>+C11*'Filling Section'!N11</f>
        <v>0</v>
      </c>
      <c r="P11" s="206">
        <f>+C11*'Filling Section'!O11</f>
        <v>0</v>
      </c>
      <c r="Q11" s="206">
        <f>+C11*'Filling Section'!P11</f>
        <v>0</v>
      </c>
      <c r="R11" s="206">
        <f>+C11*'Filling Section'!Q11</f>
        <v>0</v>
      </c>
      <c r="S11" s="206">
        <f>+C11*'Filling Section'!R11</f>
        <v>0</v>
      </c>
      <c r="T11" s="206">
        <f>+C11*'Filling Section'!S11</f>
        <v>0</v>
      </c>
      <c r="U11" s="206">
        <f>+C11*'Filling Section'!T11</f>
        <v>0</v>
      </c>
      <c r="V11" s="206">
        <f>+C11*'Filling Section'!U11</f>
        <v>0</v>
      </c>
      <c r="W11" s="206">
        <f>+C11*'Filling Section'!V11</f>
        <v>0</v>
      </c>
      <c r="X11" s="206">
        <f>+C11*'Filling Section'!W11</f>
        <v>0</v>
      </c>
      <c r="Y11" s="206">
        <f>+C11*'Filling Section'!X11</f>
        <v>0</v>
      </c>
      <c r="Z11" s="206">
        <f>+C11*'Filling Section'!Y11</f>
        <v>0</v>
      </c>
      <c r="AA11" s="206">
        <f>+C11*'Filling Section'!Z11</f>
        <v>0</v>
      </c>
      <c r="AB11" s="206">
        <f>+C11*'Filling Section'!AA11</f>
        <v>0</v>
      </c>
      <c r="AC11" s="206">
        <f>+C11*'Filling Section'!AB11</f>
        <v>0</v>
      </c>
      <c r="AD11" s="206">
        <f>+C11*'Filling Section'!AC11</f>
        <v>0</v>
      </c>
      <c r="AE11" s="206">
        <f>+C11*'Filling Section'!AD11</f>
        <v>0</v>
      </c>
      <c r="AF11" s="206">
        <f>+C11*'Filling Section'!AE11</f>
        <v>0</v>
      </c>
      <c r="AG11" s="206">
        <f>+C11*'Filling Section'!AF11</f>
        <v>0</v>
      </c>
      <c r="AH11" s="206">
        <f>+C11*'Filling Section'!AG11</f>
        <v>0</v>
      </c>
      <c r="AI11" s="206">
        <f>+C11*'Filling Section'!AH11</f>
        <v>0</v>
      </c>
      <c r="AJ11" s="206">
        <f>+C11*'Filling Section'!AI11</f>
        <v>0</v>
      </c>
      <c r="AK11" s="207">
        <f>+C11*'Filling Section'!AJ11</f>
        <v>0</v>
      </c>
      <c r="AL11" s="207">
        <f>+C11*'Filling Section'!AK11</f>
        <v>0</v>
      </c>
      <c r="AM11" s="207">
        <f>+C11*'Filling Section'!AL11</f>
        <v>0</v>
      </c>
      <c r="AN11" s="207">
        <f>+C11*'Filling Section'!AM11</f>
        <v>0</v>
      </c>
      <c r="AO11" s="207">
        <f>+C11*'Filling Section'!AN11</f>
        <v>0</v>
      </c>
      <c r="AP11" s="207">
        <f>+C11*'Filling Section'!AO11</f>
        <v>0</v>
      </c>
      <c r="AQ11" s="207">
        <f>+C11*'Filling Section'!AP11</f>
        <v>0</v>
      </c>
      <c r="AR11" s="207">
        <f>+C11*'Filling Section'!AQ11</f>
        <v>0</v>
      </c>
      <c r="AS11" s="208">
        <f>+C11*'Filling Section'!AR11</f>
        <v>0</v>
      </c>
      <c r="AT11" s="208">
        <f>+C11*'Filling Section'!AS11</f>
        <v>0</v>
      </c>
      <c r="AU11" s="208">
        <f>+C11*'Filling Section'!AT11</f>
        <v>0</v>
      </c>
      <c r="AV11" s="208">
        <f>+C11*'Filling Section'!AU11</f>
        <v>0</v>
      </c>
      <c r="AW11" s="208">
        <f>+C11*'Filling Section'!AV11</f>
        <v>0</v>
      </c>
      <c r="AX11" s="208">
        <f>C11*'Filling Section'!AW11</f>
        <v>0</v>
      </c>
      <c r="AY11" s="208">
        <f>C11*'Filling Section'!AX11</f>
        <v>0</v>
      </c>
      <c r="AZ11" s="208">
        <f>C11*'Filling Section'!AY11</f>
        <v>0</v>
      </c>
      <c r="BA11" s="208">
        <f>C11*'Filling Section'!AZ11</f>
        <v>0</v>
      </c>
      <c r="BB11" s="208">
        <f>C11*'Filling Section'!BA11</f>
        <v>0</v>
      </c>
      <c r="BC11" s="208">
        <f>C11*'Filling Section'!BB11</f>
        <v>0</v>
      </c>
      <c r="BD11" s="208">
        <f>C11*'Filling Section'!BC11</f>
        <v>0</v>
      </c>
      <c r="BE11" s="208">
        <f>C11*'Filling Section'!BD11</f>
        <v>0</v>
      </c>
      <c r="BF11" s="208">
        <f>C11*'Filling Section'!BE11</f>
        <v>0</v>
      </c>
      <c r="BG11" s="208">
        <f>C11*'Filling Section'!BF11</f>
        <v>0</v>
      </c>
      <c r="BH11" s="208">
        <f>C11*'Filling Section'!BG11</f>
        <v>0</v>
      </c>
      <c r="BI11" s="208">
        <f>C11*'Filling Section'!BH11</f>
        <v>0</v>
      </c>
      <c r="BJ11" s="152"/>
    </row>
    <row r="12" spans="1:62" ht="15" customHeight="1" x14ac:dyDescent="0.2">
      <c r="A12" s="152"/>
      <c r="B12" s="163"/>
      <c r="C12" s="744"/>
      <c r="D12" s="205">
        <f>+C12*'Filling Section'!C12</f>
        <v>0</v>
      </c>
      <c r="E12" s="206">
        <f>+C12*'Filling Section'!D12</f>
        <v>0</v>
      </c>
      <c r="F12" s="206">
        <f>+C12*'Filling Section'!E12</f>
        <v>0</v>
      </c>
      <c r="G12" s="206">
        <f>+C12*'Filling Section'!F12</f>
        <v>0</v>
      </c>
      <c r="H12" s="206">
        <f>+C12*'Filling Section'!G12</f>
        <v>0</v>
      </c>
      <c r="I12" s="206">
        <f>+C12*'Filling Section'!H12</f>
        <v>0</v>
      </c>
      <c r="J12" s="206">
        <f>+C12*'Filling Section'!I12</f>
        <v>0</v>
      </c>
      <c r="K12" s="206">
        <f>+C12*'Filling Section'!J12</f>
        <v>0</v>
      </c>
      <c r="L12" s="206">
        <f>+C12*'Filling Section'!K12</f>
        <v>0</v>
      </c>
      <c r="M12" s="206">
        <f>+C12*'Filling Section'!L12</f>
        <v>0</v>
      </c>
      <c r="N12" s="206">
        <f>+C12*'Filling Section'!M12</f>
        <v>0</v>
      </c>
      <c r="O12" s="206">
        <f>+C12*'Filling Section'!N12</f>
        <v>0</v>
      </c>
      <c r="P12" s="206">
        <f>+C12*'Filling Section'!O12</f>
        <v>0</v>
      </c>
      <c r="Q12" s="206">
        <f>+C12*'Filling Section'!P12</f>
        <v>0</v>
      </c>
      <c r="R12" s="206">
        <f>+C12*'Filling Section'!Q12</f>
        <v>0</v>
      </c>
      <c r="S12" s="206">
        <f>+C12*'Filling Section'!R12</f>
        <v>0</v>
      </c>
      <c r="T12" s="206">
        <f>+C12*'Filling Section'!S12</f>
        <v>0</v>
      </c>
      <c r="U12" s="206">
        <f>+C12*'Filling Section'!T12</f>
        <v>0</v>
      </c>
      <c r="V12" s="206">
        <f>+C12*'Filling Section'!U12</f>
        <v>0</v>
      </c>
      <c r="W12" s="206">
        <f>+C12*'Filling Section'!V12</f>
        <v>0</v>
      </c>
      <c r="X12" s="206">
        <f>+C12*'Filling Section'!W12</f>
        <v>0</v>
      </c>
      <c r="Y12" s="206">
        <f>+C12*'Filling Section'!X12</f>
        <v>0</v>
      </c>
      <c r="Z12" s="206">
        <f>+C12*'Filling Section'!Y12</f>
        <v>0</v>
      </c>
      <c r="AA12" s="206">
        <f>+C12*'Filling Section'!Z12</f>
        <v>0</v>
      </c>
      <c r="AB12" s="206">
        <f>+C12*'Filling Section'!AA12</f>
        <v>0</v>
      </c>
      <c r="AC12" s="206">
        <f>+C12*'Filling Section'!AB12</f>
        <v>0</v>
      </c>
      <c r="AD12" s="206">
        <f>+C12*'Filling Section'!AC12</f>
        <v>0</v>
      </c>
      <c r="AE12" s="206">
        <f>+C12*'Filling Section'!AD12</f>
        <v>0</v>
      </c>
      <c r="AF12" s="206">
        <f>+C12*'Filling Section'!AE12</f>
        <v>0</v>
      </c>
      <c r="AG12" s="206">
        <f>+C12*'Filling Section'!AF12</f>
        <v>0</v>
      </c>
      <c r="AH12" s="206">
        <f>+C12*'Filling Section'!AG12</f>
        <v>0</v>
      </c>
      <c r="AI12" s="206">
        <f>+C12*'Filling Section'!AH12</f>
        <v>0</v>
      </c>
      <c r="AJ12" s="206">
        <f>+C12*'Filling Section'!AI12</f>
        <v>0</v>
      </c>
      <c r="AK12" s="207">
        <f>+C12*'Filling Section'!AJ12</f>
        <v>0</v>
      </c>
      <c r="AL12" s="207">
        <f>+C12*'Filling Section'!AK12</f>
        <v>0</v>
      </c>
      <c r="AM12" s="207">
        <f>+C12*'Filling Section'!AL12</f>
        <v>0</v>
      </c>
      <c r="AN12" s="207">
        <f>+C12*'Filling Section'!AM12</f>
        <v>0</v>
      </c>
      <c r="AO12" s="207">
        <f>+C12*'Filling Section'!AN12</f>
        <v>0</v>
      </c>
      <c r="AP12" s="207">
        <f>+C12*'Filling Section'!AO12</f>
        <v>0</v>
      </c>
      <c r="AQ12" s="207">
        <f>+C12*'Filling Section'!AP12</f>
        <v>0</v>
      </c>
      <c r="AR12" s="207">
        <f>+C12*'Filling Section'!AQ12</f>
        <v>0</v>
      </c>
      <c r="AS12" s="208">
        <f>+C12*'Filling Section'!AR12</f>
        <v>0</v>
      </c>
      <c r="AT12" s="208">
        <f>+C12*'Filling Section'!AS12</f>
        <v>0</v>
      </c>
      <c r="AU12" s="208">
        <f>+C12*'Filling Section'!AT12</f>
        <v>0</v>
      </c>
      <c r="AV12" s="208">
        <f>+C12*'Filling Section'!AU12</f>
        <v>0</v>
      </c>
      <c r="AW12" s="208">
        <f>+C12*'Filling Section'!AV12</f>
        <v>0</v>
      </c>
      <c r="AX12" s="208">
        <f>C12*'Filling Section'!AW12</f>
        <v>0</v>
      </c>
      <c r="AY12" s="208">
        <f>C12*'Filling Section'!AX12</f>
        <v>0</v>
      </c>
      <c r="AZ12" s="208">
        <f>C12*'Filling Section'!AY12</f>
        <v>0</v>
      </c>
      <c r="BA12" s="208">
        <f>C12*'Filling Section'!AZ12</f>
        <v>0</v>
      </c>
      <c r="BB12" s="208">
        <f>C12*'Filling Section'!BA12</f>
        <v>0</v>
      </c>
      <c r="BC12" s="208">
        <f>C12*'Filling Section'!BB12</f>
        <v>0</v>
      </c>
      <c r="BD12" s="208">
        <f>C12*'Filling Section'!BC12</f>
        <v>0</v>
      </c>
      <c r="BE12" s="208">
        <f>C12*'Filling Section'!BD12</f>
        <v>0</v>
      </c>
      <c r="BF12" s="208">
        <f>C12*'Filling Section'!BE12</f>
        <v>0</v>
      </c>
      <c r="BG12" s="208">
        <f>C12*'Filling Section'!BF12</f>
        <v>0</v>
      </c>
      <c r="BH12" s="208">
        <f>C12*'Filling Section'!BG12</f>
        <v>0</v>
      </c>
      <c r="BI12" s="208">
        <f>C12*'Filling Section'!BH12</f>
        <v>0</v>
      </c>
      <c r="BJ12" s="152"/>
    </row>
    <row r="13" spans="1:62" ht="15" customHeight="1" x14ac:dyDescent="0.2">
      <c r="A13" s="152"/>
      <c r="B13" s="163" t="str">
        <f>'Filling Section'!B13</f>
        <v>Chicken Hot Dog</v>
      </c>
      <c r="C13" s="744">
        <f>+'Delivery Summary'!X26</f>
        <v>28</v>
      </c>
      <c r="D13" s="205">
        <f>+C13*'Filling Section'!C13</f>
        <v>0</v>
      </c>
      <c r="E13" s="206">
        <f>+C13*'Filling Section'!D13</f>
        <v>0</v>
      </c>
      <c r="F13" s="206">
        <f>+C13*'Filling Section'!E13</f>
        <v>0</v>
      </c>
      <c r="G13" s="206">
        <f>+C13*'Filling Section'!F13</f>
        <v>0</v>
      </c>
      <c r="H13" s="206">
        <f>+C13*'Filling Section'!G13</f>
        <v>0</v>
      </c>
      <c r="I13" s="206">
        <f>+C13*'Filling Section'!H13</f>
        <v>28</v>
      </c>
      <c r="J13" s="206">
        <f>+C13*'Filling Section'!I13</f>
        <v>0</v>
      </c>
      <c r="K13" s="206">
        <f>+C13*'Filling Section'!J13</f>
        <v>0</v>
      </c>
      <c r="L13" s="206">
        <f>+C13*'Filling Section'!K13</f>
        <v>0</v>
      </c>
      <c r="M13" s="206">
        <f>+C13*'Filling Section'!L13</f>
        <v>0</v>
      </c>
      <c r="N13" s="206">
        <f>+C13*'Filling Section'!M13</f>
        <v>0</v>
      </c>
      <c r="O13" s="206">
        <f>+C13*'Filling Section'!N13</f>
        <v>0</v>
      </c>
      <c r="P13" s="206">
        <f>+C13*'Filling Section'!O13</f>
        <v>0</v>
      </c>
      <c r="Q13" s="206">
        <f>+C13*'Filling Section'!P13</f>
        <v>0</v>
      </c>
      <c r="R13" s="206">
        <f>+C13*'Filling Section'!Q13</f>
        <v>0</v>
      </c>
      <c r="S13" s="206">
        <f>+C13*'Filling Section'!R13</f>
        <v>0</v>
      </c>
      <c r="T13" s="206">
        <f>+C13*'Filling Section'!S13</f>
        <v>0</v>
      </c>
      <c r="U13" s="206">
        <f>+C13*'Filling Section'!T13</f>
        <v>0</v>
      </c>
      <c r="V13" s="206">
        <f>+C13*'Filling Section'!U13</f>
        <v>0</v>
      </c>
      <c r="W13" s="206">
        <f>+C13*'Filling Section'!V13</f>
        <v>0</v>
      </c>
      <c r="X13" s="206">
        <f>+C13*'Filling Section'!W13</f>
        <v>0</v>
      </c>
      <c r="Y13" s="206">
        <f>+C13*'Filling Section'!X13</f>
        <v>0</v>
      </c>
      <c r="Z13" s="206">
        <f>+C13*'Filling Section'!Y13</f>
        <v>0</v>
      </c>
      <c r="AA13" s="206">
        <f>+C13*'Filling Section'!Z13</f>
        <v>0</v>
      </c>
      <c r="AB13" s="206">
        <f>+C13*'Filling Section'!AA13</f>
        <v>0</v>
      </c>
      <c r="AC13" s="206">
        <f>+C13*'Filling Section'!AB13</f>
        <v>0</v>
      </c>
      <c r="AD13" s="206">
        <f>+C13*'Filling Section'!AC13</f>
        <v>0</v>
      </c>
      <c r="AE13" s="206">
        <f>+C13*'Filling Section'!AD13</f>
        <v>0</v>
      </c>
      <c r="AF13" s="206">
        <f>+C13*'Filling Section'!AE13</f>
        <v>0</v>
      </c>
      <c r="AG13" s="206">
        <f>+C13*'Filling Section'!AF13</f>
        <v>0</v>
      </c>
      <c r="AH13" s="206">
        <f>+C13*'Filling Section'!AG13</f>
        <v>0</v>
      </c>
      <c r="AI13" s="206">
        <f>+C13*'Filling Section'!AH13</f>
        <v>0</v>
      </c>
      <c r="AJ13" s="206">
        <f>+C13*'Filling Section'!AI13</f>
        <v>0</v>
      </c>
      <c r="AK13" s="207">
        <f>+C13*'Filling Section'!AJ13</f>
        <v>0</v>
      </c>
      <c r="AL13" s="207">
        <f>+C13*'Filling Section'!AK13</f>
        <v>0</v>
      </c>
      <c r="AM13" s="207">
        <f>+C13*'Filling Section'!AL13</f>
        <v>0</v>
      </c>
      <c r="AN13" s="207">
        <f>+C13*'Filling Section'!AM13</f>
        <v>0</v>
      </c>
      <c r="AO13" s="207">
        <f>+C13*'Filling Section'!AN13</f>
        <v>0</v>
      </c>
      <c r="AP13" s="207">
        <f>+C13*'Filling Section'!AO13</f>
        <v>0</v>
      </c>
      <c r="AQ13" s="207">
        <f>+C13*'Filling Section'!AP13</f>
        <v>0</v>
      </c>
      <c r="AR13" s="207">
        <f>+C13*'Filling Section'!AQ13</f>
        <v>0</v>
      </c>
      <c r="AS13" s="208">
        <f>+C13*'Filling Section'!AR13</f>
        <v>0</v>
      </c>
      <c r="AT13" s="208">
        <f>+C13*'Filling Section'!AS13</f>
        <v>0</v>
      </c>
      <c r="AU13" s="208">
        <f>+C13*'Filling Section'!AT13</f>
        <v>0</v>
      </c>
      <c r="AV13" s="208">
        <f>+C13*'Filling Section'!AU13</f>
        <v>0</v>
      </c>
      <c r="AW13" s="208">
        <f>+C13*'Filling Section'!AV13</f>
        <v>0</v>
      </c>
      <c r="AX13" s="208">
        <f>C13*'Filling Section'!AW13</f>
        <v>0</v>
      </c>
      <c r="AY13" s="208">
        <f>C13*'Filling Section'!AX13</f>
        <v>0</v>
      </c>
      <c r="AZ13" s="208">
        <f>C13*'Filling Section'!AY13</f>
        <v>0</v>
      </c>
      <c r="BA13" s="208">
        <f>C13*'Filling Section'!AZ13</f>
        <v>140</v>
      </c>
      <c r="BB13" s="208">
        <f>C13*'Filling Section'!BA13</f>
        <v>0</v>
      </c>
      <c r="BC13" s="208">
        <f>C13*'Filling Section'!BB13</f>
        <v>0</v>
      </c>
      <c r="BD13" s="208">
        <f>C13*'Filling Section'!BC13</f>
        <v>0</v>
      </c>
      <c r="BE13" s="208">
        <f>C13*'Filling Section'!BD13</f>
        <v>0</v>
      </c>
      <c r="BF13" s="208">
        <f>C13*'Filling Section'!BE13</f>
        <v>0</v>
      </c>
      <c r="BG13" s="208">
        <f>C13*'Filling Section'!BF13</f>
        <v>0</v>
      </c>
      <c r="BH13" s="208">
        <f>C13*'Filling Section'!BG13</f>
        <v>140</v>
      </c>
      <c r="BI13" s="208">
        <f>C13*'Filling Section'!BH13</f>
        <v>0</v>
      </c>
      <c r="BJ13" s="152"/>
    </row>
    <row r="14" spans="1:62" ht="15" customHeight="1" x14ac:dyDescent="0.2">
      <c r="A14" s="152"/>
      <c r="B14" s="163" t="str">
        <f>'Filling Section'!B14</f>
        <v>Cuttlefish Bun</v>
      </c>
      <c r="C14" s="744">
        <f>+'Delivery Summary'!X20</f>
        <v>0</v>
      </c>
      <c r="D14" s="205">
        <f>+C14*'Filling Section'!C14</f>
        <v>0</v>
      </c>
      <c r="E14" s="206">
        <f>+C14*'Filling Section'!D14</f>
        <v>0</v>
      </c>
      <c r="F14" s="206">
        <f>+C14*'Filling Section'!E14</f>
        <v>0</v>
      </c>
      <c r="G14" s="206">
        <f>+C14*'Filling Section'!F14</f>
        <v>0</v>
      </c>
      <c r="H14" s="206">
        <f>+C14*'Filling Section'!G14</f>
        <v>0</v>
      </c>
      <c r="I14" s="206">
        <f>+C14*'Filling Section'!H14</f>
        <v>0</v>
      </c>
      <c r="J14" s="206">
        <f>+C14*'Filling Section'!I14</f>
        <v>0</v>
      </c>
      <c r="K14" s="206">
        <f>+C14*'Filling Section'!J14</f>
        <v>0</v>
      </c>
      <c r="L14" s="206">
        <f>+C14*'Filling Section'!K14</f>
        <v>0</v>
      </c>
      <c r="M14" s="206">
        <f>+C14*'Filling Section'!L14</f>
        <v>0</v>
      </c>
      <c r="N14" s="206">
        <f>+C14*'Filling Section'!M14</f>
        <v>0</v>
      </c>
      <c r="O14" s="206">
        <f>+C14*'Filling Section'!N14</f>
        <v>0</v>
      </c>
      <c r="P14" s="206">
        <f>+C14*'Filling Section'!O14</f>
        <v>0</v>
      </c>
      <c r="Q14" s="206">
        <f>+C14*'Filling Section'!P14</f>
        <v>0</v>
      </c>
      <c r="R14" s="206">
        <f>+C14*'Filling Section'!Q14</f>
        <v>0</v>
      </c>
      <c r="S14" s="206">
        <f>+C14*'Filling Section'!R14</f>
        <v>0</v>
      </c>
      <c r="T14" s="206">
        <f>+C14*'Filling Section'!S14</f>
        <v>0</v>
      </c>
      <c r="U14" s="206">
        <f>+C14*'Filling Section'!T14</f>
        <v>0</v>
      </c>
      <c r="V14" s="206">
        <f>+C14*'Filling Section'!U14</f>
        <v>0</v>
      </c>
      <c r="W14" s="206">
        <f>+C14*'Filling Section'!V14</f>
        <v>0</v>
      </c>
      <c r="X14" s="206">
        <f>+C14*'Filling Section'!W14</f>
        <v>0</v>
      </c>
      <c r="Y14" s="206">
        <f>+C14*'Filling Section'!X14</f>
        <v>0</v>
      </c>
      <c r="Z14" s="206">
        <f>+C14*'Filling Section'!Y14</f>
        <v>0</v>
      </c>
      <c r="AA14" s="206">
        <f>+C14*'Filling Section'!Z14</f>
        <v>0</v>
      </c>
      <c r="AB14" s="206">
        <f>+C14*'Filling Section'!AA14</f>
        <v>0</v>
      </c>
      <c r="AC14" s="206">
        <f>+C14*'Filling Section'!AB14</f>
        <v>0</v>
      </c>
      <c r="AD14" s="206">
        <f>+C14*'Filling Section'!AC14</f>
        <v>0</v>
      </c>
      <c r="AE14" s="206">
        <f>+C14*'Filling Section'!AD14</f>
        <v>0</v>
      </c>
      <c r="AF14" s="206">
        <f>+C14*'Filling Section'!AE14</f>
        <v>0</v>
      </c>
      <c r="AG14" s="206">
        <f>+C14*'Filling Section'!AF14</f>
        <v>0</v>
      </c>
      <c r="AH14" s="206">
        <f>+C14*'Filling Section'!AG14</f>
        <v>0</v>
      </c>
      <c r="AI14" s="206">
        <f>+C14*'Filling Section'!AH14</f>
        <v>0</v>
      </c>
      <c r="AJ14" s="206">
        <f>+C14*'Filling Section'!AI14</f>
        <v>0</v>
      </c>
      <c r="AK14" s="207">
        <f>+C14*'Filling Section'!AJ14</f>
        <v>0</v>
      </c>
      <c r="AL14" s="207">
        <f>+C14*'Filling Section'!AK14</f>
        <v>0</v>
      </c>
      <c r="AM14" s="207">
        <f>+C14*'Filling Section'!AL14</f>
        <v>0</v>
      </c>
      <c r="AN14" s="207">
        <f>+C14*'Filling Section'!AM14</f>
        <v>0</v>
      </c>
      <c r="AO14" s="207">
        <f>+C14*'Filling Section'!AN14</f>
        <v>0</v>
      </c>
      <c r="AP14" s="207">
        <f>+C14*'Filling Section'!AO14</f>
        <v>0</v>
      </c>
      <c r="AQ14" s="207">
        <f>+C14*'Filling Section'!AP14</f>
        <v>0</v>
      </c>
      <c r="AR14" s="207">
        <f>+C14*'Filling Section'!AQ14</f>
        <v>0</v>
      </c>
      <c r="AS14" s="208">
        <f>+C14*'Filling Section'!AR14</f>
        <v>0</v>
      </c>
      <c r="AT14" s="208">
        <f>+C14*'Filling Section'!AS14</f>
        <v>0</v>
      </c>
      <c r="AU14" s="208">
        <f>+C14*'Filling Section'!AT14</f>
        <v>0</v>
      </c>
      <c r="AV14" s="208">
        <f>+C14*'Filling Section'!AU14</f>
        <v>0</v>
      </c>
      <c r="AW14" s="208">
        <f>+C14*'Filling Section'!AV14</f>
        <v>0</v>
      </c>
      <c r="AX14" s="208">
        <f>C14*'Filling Section'!AW14</f>
        <v>0</v>
      </c>
      <c r="AY14" s="208">
        <f>C14*'Filling Section'!AX14</f>
        <v>0</v>
      </c>
      <c r="AZ14" s="208">
        <f>C14*'Filling Section'!AY14</f>
        <v>0</v>
      </c>
      <c r="BA14" s="208">
        <f>C14*'Filling Section'!AZ14</f>
        <v>0</v>
      </c>
      <c r="BB14" s="208">
        <f>C14*'Filling Section'!BA14</f>
        <v>0</v>
      </c>
      <c r="BC14" s="208">
        <f>C14*'Filling Section'!BB14</f>
        <v>0</v>
      </c>
      <c r="BD14" s="208">
        <f>C14*'Filling Section'!BC14</f>
        <v>0</v>
      </c>
      <c r="BE14" s="208">
        <f>C14*'Filling Section'!BD14</f>
        <v>0</v>
      </c>
      <c r="BF14" s="208">
        <f>C14*'Filling Section'!BE14</f>
        <v>0</v>
      </c>
      <c r="BG14" s="208">
        <f>C14*'Filling Section'!BF14</f>
        <v>0</v>
      </c>
      <c r="BH14" s="208">
        <f>C14*'Filling Section'!BG14</f>
        <v>0</v>
      </c>
      <c r="BI14" s="208">
        <f>C14*'Filling Section'!BH14</f>
        <v>0</v>
      </c>
      <c r="BJ14" s="152"/>
    </row>
    <row r="15" spans="1:62" ht="15" customHeight="1" x14ac:dyDescent="0.2">
      <c r="A15" s="152"/>
      <c r="B15" s="163" t="str">
        <f>'Filling Section'!B15</f>
        <v>Honey Sausage Bun</v>
      </c>
      <c r="C15" s="744">
        <f>+'Delivery Summary'!X28</f>
        <v>120</v>
      </c>
      <c r="D15" s="205">
        <f>+C15*'Filling Section'!C15</f>
        <v>0</v>
      </c>
      <c r="E15" s="206">
        <f>+C15*'Filling Section'!D15</f>
        <v>0</v>
      </c>
      <c r="F15" s="206">
        <f>+C15*'Filling Section'!E15</f>
        <v>0</v>
      </c>
      <c r="G15" s="206">
        <f>+C15*'Filling Section'!F15</f>
        <v>0</v>
      </c>
      <c r="H15" s="206">
        <f>+C15*'Filling Section'!G15</f>
        <v>0</v>
      </c>
      <c r="I15" s="206">
        <f>+C15*'Filling Section'!H15</f>
        <v>0</v>
      </c>
      <c r="J15" s="206">
        <f>+C15*'Filling Section'!I15</f>
        <v>0</v>
      </c>
      <c r="K15" s="206">
        <f>+C15*'Filling Section'!J15</f>
        <v>0</v>
      </c>
      <c r="L15" s="206">
        <f>+C15*'Filling Section'!K15</f>
        <v>0</v>
      </c>
      <c r="M15" s="206">
        <f>+C15*'Filling Section'!L15</f>
        <v>0</v>
      </c>
      <c r="N15" s="206">
        <f>+C15*'Filling Section'!M15</f>
        <v>0</v>
      </c>
      <c r="O15" s="206">
        <f>+C15*'Filling Section'!N15</f>
        <v>0</v>
      </c>
      <c r="P15" s="206">
        <f>+C15*'Filling Section'!O15</f>
        <v>0</v>
      </c>
      <c r="Q15" s="206">
        <f>+C15*'Filling Section'!P15</f>
        <v>0</v>
      </c>
      <c r="R15" s="206">
        <f>+C15*'Filling Section'!Q15</f>
        <v>0</v>
      </c>
      <c r="S15" s="206">
        <f>+C15*'Filling Section'!R15</f>
        <v>0</v>
      </c>
      <c r="T15" s="206">
        <f>+C15*'Filling Section'!S15</f>
        <v>0</v>
      </c>
      <c r="U15" s="206">
        <f>+C15*'Filling Section'!T15</f>
        <v>0</v>
      </c>
      <c r="V15" s="206">
        <f>+C15*'Filling Section'!U15</f>
        <v>0</v>
      </c>
      <c r="W15" s="206">
        <f>+C15*'Filling Section'!V15</f>
        <v>0</v>
      </c>
      <c r="X15" s="206">
        <f>+C15*'Filling Section'!W15</f>
        <v>0</v>
      </c>
      <c r="Y15" s="206">
        <f>+C15*'Filling Section'!X15</f>
        <v>0</v>
      </c>
      <c r="Z15" s="206">
        <f>+C15*'Filling Section'!Y15</f>
        <v>0</v>
      </c>
      <c r="AA15" s="206">
        <f>+C15*'Filling Section'!Z15</f>
        <v>0</v>
      </c>
      <c r="AB15" s="206">
        <f>+C15*'Filling Section'!AA15</f>
        <v>0</v>
      </c>
      <c r="AC15" s="206">
        <f>+C15*'Filling Section'!AB15</f>
        <v>0</v>
      </c>
      <c r="AD15" s="206">
        <f>+C15*'Filling Section'!AC15</f>
        <v>0</v>
      </c>
      <c r="AE15" s="206">
        <f>+C15*'Filling Section'!AD15</f>
        <v>0</v>
      </c>
      <c r="AF15" s="206">
        <f>+C15*'Filling Section'!AE15</f>
        <v>0</v>
      </c>
      <c r="AG15" s="206">
        <f>+C15*'Filling Section'!AF15</f>
        <v>0</v>
      </c>
      <c r="AH15" s="206">
        <f>+C15*'Filling Section'!AG15</f>
        <v>0</v>
      </c>
      <c r="AI15" s="206">
        <f>+C15*'Filling Section'!AH15</f>
        <v>0</v>
      </c>
      <c r="AJ15" s="206">
        <f>+C15*'Filling Section'!AI15</f>
        <v>0</v>
      </c>
      <c r="AK15" s="207">
        <f>+C15*'Filling Section'!AJ15</f>
        <v>0</v>
      </c>
      <c r="AL15" s="207">
        <f>+C15*'Filling Section'!AK15</f>
        <v>0</v>
      </c>
      <c r="AM15" s="207">
        <f>+C15*'Filling Section'!AL15</f>
        <v>1200</v>
      </c>
      <c r="AN15" s="207">
        <f>+C15*'Filling Section'!AM15</f>
        <v>0</v>
      </c>
      <c r="AO15" s="207">
        <f>+C15*'Filling Section'!AN15</f>
        <v>0</v>
      </c>
      <c r="AP15" s="207">
        <f>+C15*'Filling Section'!AO15</f>
        <v>0</v>
      </c>
      <c r="AQ15" s="207">
        <f>+C15*'Filling Section'!AP15</f>
        <v>0</v>
      </c>
      <c r="AR15" s="207">
        <f>+C15*'Filling Section'!AQ15</f>
        <v>0</v>
      </c>
      <c r="AS15" s="208">
        <f>+C15*'Filling Section'!AR15</f>
        <v>0</v>
      </c>
      <c r="AT15" s="208">
        <f>+C15*'Filling Section'!AS15</f>
        <v>0</v>
      </c>
      <c r="AU15" s="208">
        <f>+C15*'Filling Section'!AT15</f>
        <v>0</v>
      </c>
      <c r="AV15" s="208">
        <f>+C15*'Filling Section'!AU15</f>
        <v>0</v>
      </c>
      <c r="AW15" s="208">
        <f>+C15*'Filling Section'!AV15</f>
        <v>0</v>
      </c>
      <c r="AX15" s="208">
        <f>C15*'Filling Section'!AW15</f>
        <v>0</v>
      </c>
      <c r="AY15" s="208">
        <f>C15*'Filling Section'!AX15</f>
        <v>0</v>
      </c>
      <c r="AZ15" s="208">
        <f>C15*'Filling Section'!AY15</f>
        <v>0</v>
      </c>
      <c r="BA15" s="208">
        <f>C15*'Filling Section'!AZ15</f>
        <v>0</v>
      </c>
      <c r="BB15" s="208">
        <f>C15*'Filling Section'!BA15</f>
        <v>0</v>
      </c>
      <c r="BC15" s="208">
        <f>C15*'Filling Section'!BB15</f>
        <v>0</v>
      </c>
      <c r="BD15" s="208">
        <f>C15*'Filling Section'!BC15</f>
        <v>0</v>
      </c>
      <c r="BE15" s="208">
        <f>C15*'Filling Section'!BD15</f>
        <v>0</v>
      </c>
      <c r="BF15" s="208">
        <f>C15*'Filling Section'!BE15</f>
        <v>0</v>
      </c>
      <c r="BG15" s="208">
        <f>C15*'Filling Section'!BF15</f>
        <v>0</v>
      </c>
      <c r="BH15" s="208">
        <f>C15*'Filling Section'!BG15</f>
        <v>600</v>
      </c>
      <c r="BI15" s="208">
        <f>C15*'Filling Section'!BH15</f>
        <v>0</v>
      </c>
      <c r="BJ15" s="152"/>
    </row>
    <row r="16" spans="1:62" ht="15" customHeight="1" x14ac:dyDescent="0.2">
      <c r="A16" s="152"/>
      <c r="B16" s="163" t="str">
        <f>'Filling Section'!B16</f>
        <v>Cheese Chicken Curry Bun</v>
      </c>
      <c r="C16" s="744">
        <f>+'Delivery Summary'!AB29</f>
        <v>76</v>
      </c>
      <c r="D16" s="205">
        <f>+C16*'Filling Section'!C16</f>
        <v>0</v>
      </c>
      <c r="E16" s="206">
        <f>+C16*'Filling Section'!D16</f>
        <v>0</v>
      </c>
      <c r="F16" s="206">
        <f>+C16*'Filling Section'!E16</f>
        <v>0</v>
      </c>
      <c r="G16" s="206">
        <f>+C16*'Filling Section'!F16</f>
        <v>0</v>
      </c>
      <c r="H16" s="206">
        <f>+C16*'Filling Section'!G16</f>
        <v>0</v>
      </c>
      <c r="I16" s="206">
        <f>+C16*'Filling Section'!H16</f>
        <v>0</v>
      </c>
      <c r="J16" s="206">
        <f>+C16*'Filling Section'!I16</f>
        <v>0</v>
      </c>
      <c r="K16" s="206">
        <f>+C16*'Filling Section'!J16</f>
        <v>0</v>
      </c>
      <c r="L16" s="206">
        <f>+C16*'Filling Section'!K16</f>
        <v>0</v>
      </c>
      <c r="M16" s="206">
        <f>+C16*'Filling Section'!L16</f>
        <v>0</v>
      </c>
      <c r="N16" s="206">
        <f>+C16*'Filling Section'!M16</f>
        <v>1140</v>
      </c>
      <c r="O16" s="206">
        <f>+C16*'Filling Section'!N16</f>
        <v>0</v>
      </c>
      <c r="P16" s="206">
        <f>+C16*'Filling Section'!O16</f>
        <v>0</v>
      </c>
      <c r="Q16" s="206">
        <f>+C16*'Filling Section'!P16</f>
        <v>0</v>
      </c>
      <c r="R16" s="206">
        <f>+C16*'Filling Section'!Q16</f>
        <v>0</v>
      </c>
      <c r="S16" s="206">
        <f>+C16*'Filling Section'!R16</f>
        <v>0</v>
      </c>
      <c r="T16" s="206">
        <f>+C16*'Filling Section'!S16</f>
        <v>0</v>
      </c>
      <c r="U16" s="206">
        <f>+C16*'Filling Section'!T16</f>
        <v>38</v>
      </c>
      <c r="V16" s="206">
        <f>+C16*'Filling Section'!U16</f>
        <v>0</v>
      </c>
      <c r="W16" s="206">
        <f>+C16*'Filling Section'!V16</f>
        <v>0</v>
      </c>
      <c r="X16" s="206">
        <f>+C16*'Filling Section'!W16</f>
        <v>0</v>
      </c>
      <c r="Y16" s="206">
        <f>+C16*'Filling Section'!X16</f>
        <v>0</v>
      </c>
      <c r="Z16" s="206">
        <f>+C16*'Filling Section'!Y16</f>
        <v>0</v>
      </c>
      <c r="AA16" s="206">
        <f>+C16*'Filling Section'!Z16</f>
        <v>0</v>
      </c>
      <c r="AB16" s="206">
        <f>+C16*'Filling Section'!AA16</f>
        <v>0</v>
      </c>
      <c r="AC16" s="206">
        <f>+C16*'Filling Section'!AB16</f>
        <v>0</v>
      </c>
      <c r="AD16" s="206">
        <f>+C16*'Filling Section'!AC16</f>
        <v>0</v>
      </c>
      <c r="AE16" s="206">
        <f>+C16*'Filling Section'!AD16</f>
        <v>0</v>
      </c>
      <c r="AF16" s="206">
        <f>+C16*'Filling Section'!AE16</f>
        <v>0</v>
      </c>
      <c r="AG16" s="206">
        <f>+C16*'Filling Section'!AF16</f>
        <v>0</v>
      </c>
      <c r="AH16" s="206">
        <f>+C16*'Filling Section'!AG16</f>
        <v>0</v>
      </c>
      <c r="AI16" s="206">
        <f>+C16*'Filling Section'!AH16</f>
        <v>0</v>
      </c>
      <c r="AJ16" s="206">
        <f>+C16*'Filling Section'!AI16</f>
        <v>0</v>
      </c>
      <c r="AK16" s="207">
        <f>+C16*'Filling Section'!AJ16</f>
        <v>0</v>
      </c>
      <c r="AL16" s="207">
        <f>+C16*'Filling Section'!AK16</f>
        <v>0</v>
      </c>
      <c r="AM16" s="207">
        <f>+C16*'Filling Section'!AL16</f>
        <v>380</v>
      </c>
      <c r="AN16" s="207">
        <f>+C16*'Filling Section'!AM16</f>
        <v>0</v>
      </c>
      <c r="AO16" s="207">
        <f>+C16*'Filling Section'!AN16</f>
        <v>0</v>
      </c>
      <c r="AP16" s="207">
        <f>+C16*'Filling Section'!AO16</f>
        <v>0</v>
      </c>
      <c r="AQ16" s="207">
        <f>+C16*'Filling Section'!AP16</f>
        <v>0</v>
      </c>
      <c r="AR16" s="207">
        <f>+C16*'Filling Section'!AQ16</f>
        <v>0</v>
      </c>
      <c r="AS16" s="208">
        <f>+C16*'Filling Section'!AR16</f>
        <v>0</v>
      </c>
      <c r="AT16" s="208">
        <f>+C16*'Filling Section'!AS16</f>
        <v>0</v>
      </c>
      <c r="AU16" s="208">
        <f>+C16*'Filling Section'!AT16</f>
        <v>0</v>
      </c>
      <c r="AV16" s="208">
        <f>+C16*'Filling Section'!AU16</f>
        <v>0</v>
      </c>
      <c r="AW16" s="208">
        <f>+C16*'Filling Section'!AV16</f>
        <v>0</v>
      </c>
      <c r="AX16" s="208">
        <f>C16*'Filling Section'!AW16</f>
        <v>0</v>
      </c>
      <c r="AY16" s="208">
        <f>C16*'Filling Section'!AX16</f>
        <v>0</v>
      </c>
      <c r="AZ16" s="208">
        <f>C16*'Filling Section'!AY16</f>
        <v>0</v>
      </c>
      <c r="BA16" s="208">
        <f>C16*'Filling Section'!AZ16</f>
        <v>0</v>
      </c>
      <c r="BB16" s="208">
        <f>C16*'Filling Section'!BA16</f>
        <v>0</v>
      </c>
      <c r="BC16" s="208">
        <f>C16*'Filling Section'!BB16</f>
        <v>0</v>
      </c>
      <c r="BD16" s="208">
        <f>C16*'Filling Section'!BC16</f>
        <v>0</v>
      </c>
      <c r="BE16" s="208">
        <f>C16*'Filling Section'!BD16</f>
        <v>0</v>
      </c>
      <c r="BF16" s="208">
        <f>C16*'Filling Section'!BE16</f>
        <v>0</v>
      </c>
      <c r="BG16" s="208">
        <f>C16*'Filling Section'!BF16</f>
        <v>0</v>
      </c>
      <c r="BH16" s="208">
        <f>C16*'Filling Section'!BG16</f>
        <v>760</v>
      </c>
      <c r="BI16" s="208">
        <f>C16*'Filling Section'!BH16</f>
        <v>0</v>
      </c>
      <c r="BJ16" s="152"/>
    </row>
    <row r="17" spans="1:62" ht="15" customHeight="1" x14ac:dyDescent="0.2">
      <c r="A17" s="152"/>
      <c r="B17" s="163" t="str">
        <f>'Filling Section'!B17</f>
        <v>Egg Sandwich</v>
      </c>
      <c r="C17" s="744">
        <f>+'Delivery Summary'!AB35</f>
        <v>0</v>
      </c>
      <c r="D17" s="205">
        <f>+C17*'Filling Section'!C17</f>
        <v>0</v>
      </c>
      <c r="E17" s="206">
        <f>+C17*'Filling Section'!D17</f>
        <v>0</v>
      </c>
      <c r="F17" s="206">
        <f>+C17*'Filling Section'!E17</f>
        <v>0</v>
      </c>
      <c r="G17" s="206">
        <f>+C17*'Filling Section'!F17</f>
        <v>0</v>
      </c>
      <c r="H17" s="206">
        <f>+C17*'Filling Section'!G17</f>
        <v>0</v>
      </c>
      <c r="I17" s="206">
        <f>+C17*'Filling Section'!H17</f>
        <v>0</v>
      </c>
      <c r="J17" s="206">
        <f>+C17*'Filling Section'!I17</f>
        <v>0</v>
      </c>
      <c r="K17" s="206">
        <f>+C17*'Filling Section'!J17</f>
        <v>0</v>
      </c>
      <c r="L17" s="206">
        <f>+C17*'Filling Section'!K17</f>
        <v>0</v>
      </c>
      <c r="M17" s="206">
        <f>+C17*'Filling Section'!L17</f>
        <v>0</v>
      </c>
      <c r="N17" s="206">
        <f>+C17*'Filling Section'!M17</f>
        <v>0</v>
      </c>
      <c r="O17" s="206">
        <f>+C17*'Filling Section'!N17</f>
        <v>0</v>
      </c>
      <c r="P17" s="206">
        <f>+C17*'Filling Section'!O17</f>
        <v>0</v>
      </c>
      <c r="Q17" s="206">
        <f>+C17*'Filling Section'!P17</f>
        <v>0</v>
      </c>
      <c r="R17" s="206">
        <f>+C17*'Filling Section'!Q17</f>
        <v>0</v>
      </c>
      <c r="S17" s="206">
        <f>+C17*'Filling Section'!R17</f>
        <v>0</v>
      </c>
      <c r="T17" s="206">
        <f>+C17*'Filling Section'!S17</f>
        <v>0</v>
      </c>
      <c r="U17" s="206">
        <f>+C17*'Filling Section'!T17</f>
        <v>0</v>
      </c>
      <c r="V17" s="206">
        <f>+C17*'Filling Section'!U17</f>
        <v>0</v>
      </c>
      <c r="W17" s="206">
        <f>+C17*'Filling Section'!V17</f>
        <v>0</v>
      </c>
      <c r="X17" s="206">
        <f>+C17*'Filling Section'!W17</f>
        <v>0</v>
      </c>
      <c r="Y17" s="206">
        <f>+C17*'Filling Section'!X17</f>
        <v>0</v>
      </c>
      <c r="Z17" s="206">
        <f>+C17*'Filling Section'!Y17</f>
        <v>0</v>
      </c>
      <c r="AA17" s="206">
        <f>+C17*'Filling Section'!Z17</f>
        <v>0</v>
      </c>
      <c r="AB17" s="206">
        <f>+C17*'Filling Section'!AA17</f>
        <v>0</v>
      </c>
      <c r="AC17" s="206">
        <f>+C17*'Filling Section'!AB17</f>
        <v>0</v>
      </c>
      <c r="AD17" s="206">
        <f>+C17*'Filling Section'!AC17</f>
        <v>0</v>
      </c>
      <c r="AE17" s="206">
        <f>+C17*'Filling Section'!AD17</f>
        <v>0</v>
      </c>
      <c r="AF17" s="206">
        <f>+C17*'Filling Section'!AE17</f>
        <v>0</v>
      </c>
      <c r="AG17" s="206">
        <f>+C17*'Filling Section'!AF17</f>
        <v>0</v>
      </c>
      <c r="AH17" s="206">
        <f>+C17*'Filling Section'!AG17</f>
        <v>0</v>
      </c>
      <c r="AI17" s="206">
        <f>+C17*'Filling Section'!AH17</f>
        <v>0</v>
      </c>
      <c r="AJ17" s="206">
        <f>+C17*'Filling Section'!AI17</f>
        <v>0</v>
      </c>
      <c r="AK17" s="207">
        <f>+C17*'Filling Section'!AJ17</f>
        <v>0</v>
      </c>
      <c r="AL17" s="207">
        <f>+C17*'Filling Section'!AK17</f>
        <v>0</v>
      </c>
      <c r="AM17" s="207">
        <f>+C17*'Filling Section'!AL17</f>
        <v>0</v>
      </c>
      <c r="AN17" s="207">
        <f>+C17*'Filling Section'!AM17</f>
        <v>0</v>
      </c>
      <c r="AO17" s="207">
        <f>+C17*'Filling Section'!AN17</f>
        <v>0</v>
      </c>
      <c r="AP17" s="207">
        <f>+C17*'Filling Section'!AO17</f>
        <v>0</v>
      </c>
      <c r="AQ17" s="207">
        <f>+C17*'Filling Section'!AP17</f>
        <v>0</v>
      </c>
      <c r="AR17" s="207">
        <f>+C17*'Filling Section'!AQ17</f>
        <v>0</v>
      </c>
      <c r="AS17" s="208">
        <f>+C17*'Filling Section'!AR17</f>
        <v>0</v>
      </c>
      <c r="AT17" s="208">
        <f>+C17*'Filling Section'!AS17</f>
        <v>0</v>
      </c>
      <c r="AU17" s="208">
        <f>+C17*'Filling Section'!AT17</f>
        <v>0</v>
      </c>
      <c r="AV17" s="208">
        <f>+C17*'Filling Section'!AU17</f>
        <v>0</v>
      </c>
      <c r="AW17" s="208">
        <f>+C17*'Filling Section'!AV17</f>
        <v>0</v>
      </c>
      <c r="AX17" s="208">
        <f>C17*'Filling Section'!AW17</f>
        <v>0</v>
      </c>
      <c r="AY17" s="208">
        <f>C17*'Filling Section'!AX17</f>
        <v>0</v>
      </c>
      <c r="AZ17" s="208">
        <f>C17*'Filling Section'!AY17</f>
        <v>0</v>
      </c>
      <c r="BA17" s="208">
        <f>C17*'Filling Section'!AZ17</f>
        <v>0</v>
      </c>
      <c r="BB17" s="208">
        <f>C17*'Filling Section'!BA17</f>
        <v>0</v>
      </c>
      <c r="BC17" s="208">
        <f>C17*'Filling Section'!BB17</f>
        <v>0</v>
      </c>
      <c r="BD17" s="208">
        <f>C17*'Filling Section'!BC17</f>
        <v>0</v>
      </c>
      <c r="BE17" s="208">
        <f>C17*'Filling Section'!BD17</f>
        <v>0</v>
      </c>
      <c r="BF17" s="208">
        <f>C17*'Filling Section'!BE17</f>
        <v>0</v>
      </c>
      <c r="BG17" s="208">
        <f>C17*'Filling Section'!BF17</f>
        <v>0</v>
      </c>
      <c r="BH17" s="208">
        <f>C17*'Filling Section'!BG17</f>
        <v>0</v>
      </c>
      <c r="BI17" s="208">
        <f>C17*'Filling Section'!BH17</f>
        <v>0</v>
      </c>
      <c r="BJ17" s="152"/>
    </row>
    <row r="18" spans="1:62" ht="15" customHeight="1" x14ac:dyDescent="0.2">
      <c r="A18" s="152"/>
      <c r="B18" s="163" t="str">
        <f>'Filling Section'!B18</f>
        <v>Fish Sandwich</v>
      </c>
      <c r="C18" s="744">
        <f>+'Delivery Summary'!AB36</f>
        <v>24</v>
      </c>
      <c r="D18" s="205">
        <f>+C18*'Filling Section'!C18</f>
        <v>0</v>
      </c>
      <c r="E18" s="206">
        <f>+C18*'Filling Section'!D18</f>
        <v>0</v>
      </c>
      <c r="F18" s="206">
        <f>+C18*'Filling Section'!E18</f>
        <v>0</v>
      </c>
      <c r="G18" s="206">
        <f>+C18*'Filling Section'!F18</f>
        <v>24</v>
      </c>
      <c r="H18" s="206">
        <f>+C18*'Filling Section'!G18</f>
        <v>0</v>
      </c>
      <c r="I18" s="206">
        <f>+C18*'Filling Section'!H18</f>
        <v>0</v>
      </c>
      <c r="J18" s="206">
        <f>+C18*'Filling Section'!I18</f>
        <v>0</v>
      </c>
      <c r="K18" s="206">
        <f>+C18*'Filling Section'!J18</f>
        <v>0</v>
      </c>
      <c r="L18" s="206">
        <f>+C18*'Filling Section'!K18</f>
        <v>0</v>
      </c>
      <c r="M18" s="206">
        <f>+C18*'Filling Section'!L18</f>
        <v>0</v>
      </c>
      <c r="N18" s="206">
        <f>+C18*'Filling Section'!M18</f>
        <v>0</v>
      </c>
      <c r="O18" s="206">
        <f>+C18*'Filling Section'!N18</f>
        <v>0</v>
      </c>
      <c r="P18" s="206">
        <f>+C18*'Filling Section'!O18</f>
        <v>288</v>
      </c>
      <c r="Q18" s="206">
        <f>+C18*'Filling Section'!P18</f>
        <v>0</v>
      </c>
      <c r="R18" s="206">
        <f>+C18*'Filling Section'!Q18</f>
        <v>0</v>
      </c>
      <c r="S18" s="206">
        <f>+C18*'Filling Section'!R18</f>
        <v>0</v>
      </c>
      <c r="T18" s="206">
        <f>+C18*'Filling Section'!S18</f>
        <v>0</v>
      </c>
      <c r="U18" s="206">
        <f>+C18*'Filling Section'!T18</f>
        <v>0</v>
      </c>
      <c r="V18" s="206">
        <f>+C18*'Filling Section'!U18</f>
        <v>0</v>
      </c>
      <c r="W18" s="206">
        <f>+C18*'Filling Section'!V18</f>
        <v>0</v>
      </c>
      <c r="X18" s="206">
        <f>+C18*'Filling Section'!W18</f>
        <v>0</v>
      </c>
      <c r="Y18" s="206">
        <f>+C18*'Filling Section'!X18</f>
        <v>0</v>
      </c>
      <c r="Z18" s="206">
        <f>+C18*'Filling Section'!Y18</f>
        <v>0</v>
      </c>
      <c r="AA18" s="206">
        <f>+C18*'Filling Section'!Z18</f>
        <v>0</v>
      </c>
      <c r="AB18" s="206">
        <f>+C18*'Filling Section'!AA18</f>
        <v>0</v>
      </c>
      <c r="AC18" s="206">
        <f>+C18*'Filling Section'!AB18</f>
        <v>0</v>
      </c>
      <c r="AD18" s="206">
        <f>+C18*'Filling Section'!AC18</f>
        <v>19.200000000000003</v>
      </c>
      <c r="AE18" s="206">
        <f>+C18*'Filling Section'!AD18</f>
        <v>0</v>
      </c>
      <c r="AF18" s="206">
        <f>+C18*'Filling Section'!AE18</f>
        <v>0</v>
      </c>
      <c r="AG18" s="206">
        <f>+C18*'Filling Section'!AF18</f>
        <v>0</v>
      </c>
      <c r="AH18" s="206">
        <f>+C18*'Filling Section'!AG18</f>
        <v>0</v>
      </c>
      <c r="AI18" s="206">
        <f>+C18*'Filling Section'!AH18</f>
        <v>0</v>
      </c>
      <c r="AJ18" s="206">
        <f>+C18*'Filling Section'!AI18</f>
        <v>0</v>
      </c>
      <c r="AK18" s="207">
        <f>+C18*'Filling Section'!AJ18</f>
        <v>0</v>
      </c>
      <c r="AL18" s="207">
        <f>+C18*'Filling Section'!AK18</f>
        <v>0</v>
      </c>
      <c r="AM18" s="207">
        <f>+C18*'Filling Section'!AL18</f>
        <v>0</v>
      </c>
      <c r="AN18" s="207">
        <f>+C18*'Filling Section'!AM18</f>
        <v>0</v>
      </c>
      <c r="AO18" s="207">
        <f>+C18*'Filling Section'!AN18</f>
        <v>0</v>
      </c>
      <c r="AP18" s="207">
        <f>+C18*'Filling Section'!AO18</f>
        <v>0</v>
      </c>
      <c r="AQ18" s="207">
        <f>+C18*'Filling Section'!AP18</f>
        <v>0</v>
      </c>
      <c r="AR18" s="207">
        <f>+C18*'Filling Section'!AQ18</f>
        <v>0</v>
      </c>
      <c r="AS18" s="208">
        <f>+C18*'Filling Section'!AR18</f>
        <v>0</v>
      </c>
      <c r="AT18" s="208">
        <f>+C18*'Filling Section'!AS18</f>
        <v>0</v>
      </c>
      <c r="AU18" s="208">
        <f>+C18*'Filling Section'!AT18</f>
        <v>0</v>
      </c>
      <c r="AV18" s="208">
        <f>+C18*'Filling Section'!AU18</f>
        <v>0</v>
      </c>
      <c r="AW18" s="208">
        <f>+C18*'Filling Section'!AV18</f>
        <v>0</v>
      </c>
      <c r="AX18" s="208">
        <f>C18*'Filling Section'!AW18</f>
        <v>0</v>
      </c>
      <c r="AY18" s="208">
        <f>C18*'Filling Section'!AX18</f>
        <v>0</v>
      </c>
      <c r="AZ18" s="208">
        <f>C18*'Filling Section'!AY18</f>
        <v>0</v>
      </c>
      <c r="BA18" s="208">
        <f>C18*'Filling Section'!AZ18</f>
        <v>0</v>
      </c>
      <c r="BB18" s="208">
        <f>C18*'Filling Section'!BA18</f>
        <v>0</v>
      </c>
      <c r="BC18" s="208">
        <f>C18*'Filling Section'!BB18</f>
        <v>0</v>
      </c>
      <c r="BD18" s="208">
        <f>C18*'Filling Section'!BC18</f>
        <v>0</v>
      </c>
      <c r="BE18" s="208">
        <f>C18*'Filling Section'!BD18</f>
        <v>0</v>
      </c>
      <c r="BF18" s="208">
        <f>C18*'Filling Section'!BE18</f>
        <v>0</v>
      </c>
      <c r="BG18" s="208">
        <f>C18*'Filling Section'!BF18</f>
        <v>0</v>
      </c>
      <c r="BH18" s="208">
        <f>C18*'Filling Section'!BG18</f>
        <v>300</v>
      </c>
      <c r="BI18" s="208">
        <f>C18*'Filling Section'!BH18</f>
        <v>0</v>
      </c>
      <c r="BJ18" s="152"/>
    </row>
    <row r="19" spans="1:62" ht="15" customHeight="1" x14ac:dyDescent="0.2">
      <c r="A19" s="152"/>
      <c r="B19" s="163" t="str">
        <f>'Filling Section'!B19</f>
        <v>Club Sandwich</v>
      </c>
      <c r="C19" s="744">
        <f>+'Delivery Summary'!AB37</f>
        <v>174</v>
      </c>
      <c r="D19" s="205">
        <f>+C19*'Filling Section'!C19</f>
        <v>0</v>
      </c>
      <c r="E19" s="206">
        <f>+C19*'Filling Section'!D19</f>
        <v>0</v>
      </c>
      <c r="F19" s="206">
        <f>+C19*'Filling Section'!E19</f>
        <v>0</v>
      </c>
      <c r="G19" s="206">
        <f>+C19*'Filling Section'!F19</f>
        <v>435</v>
      </c>
      <c r="H19" s="206">
        <f>+C19*'Filling Section'!G19</f>
        <v>87</v>
      </c>
      <c r="I19" s="206">
        <f>+C19*'Filling Section'!H19</f>
        <v>0</v>
      </c>
      <c r="J19" s="206">
        <f>+C19*'Filling Section'!I19</f>
        <v>0</v>
      </c>
      <c r="K19" s="206">
        <f>+C19*'Filling Section'!J19</f>
        <v>0</v>
      </c>
      <c r="L19" s="206">
        <f>+C19*'Filling Section'!K19</f>
        <v>0</v>
      </c>
      <c r="M19" s="206">
        <f>+C19*'Filling Section'!L19</f>
        <v>87</v>
      </c>
      <c r="N19" s="206">
        <f>+C19*'Filling Section'!M19</f>
        <v>2610</v>
      </c>
      <c r="O19" s="206">
        <f>+C19*'Filling Section'!N19</f>
        <v>3480</v>
      </c>
      <c r="P19" s="206">
        <f>+C19*'Filling Section'!O19</f>
        <v>0</v>
      </c>
      <c r="Q19" s="206">
        <f>+C19*'Filling Section'!P19</f>
        <v>0</v>
      </c>
      <c r="R19" s="206">
        <f>+C19*'Filling Section'!Q19</f>
        <v>0</v>
      </c>
      <c r="S19" s="206">
        <f>+C19*'Filling Section'!R19</f>
        <v>0</v>
      </c>
      <c r="T19" s="206">
        <f>+C19*'Filling Section'!S19</f>
        <v>0</v>
      </c>
      <c r="U19" s="206">
        <f>+C19*'Filling Section'!T19</f>
        <v>87</v>
      </c>
      <c r="V19" s="206">
        <f>+C19*'Filling Section'!U19</f>
        <v>0</v>
      </c>
      <c r="W19" s="206">
        <f>+C19*'Filling Section'!V19</f>
        <v>0</v>
      </c>
      <c r="X19" s="206">
        <f>+C19*'Filling Section'!W19</f>
        <v>0</v>
      </c>
      <c r="Y19" s="206">
        <f>+C19*'Filling Section'!X19</f>
        <v>0</v>
      </c>
      <c r="Z19" s="206">
        <f>+C19*'Filling Section'!Y19</f>
        <v>0</v>
      </c>
      <c r="AA19" s="206">
        <f>+C19*'Filling Section'!Z19</f>
        <v>3480</v>
      </c>
      <c r="AB19" s="206">
        <f>+C19*'Filling Section'!AA19</f>
        <v>0</v>
      </c>
      <c r="AC19" s="206">
        <f>+C19*'Filling Section'!AB19</f>
        <v>3480</v>
      </c>
      <c r="AD19" s="206">
        <f>+C19*'Filling Section'!AC19</f>
        <v>0</v>
      </c>
      <c r="AE19" s="206">
        <f>+C19*'Filling Section'!AD19</f>
        <v>0</v>
      </c>
      <c r="AF19" s="206">
        <f>+C19*'Filling Section'!AE19</f>
        <v>0</v>
      </c>
      <c r="AG19" s="206">
        <f>+C19*'Filling Section'!AF19</f>
        <v>0</v>
      </c>
      <c r="AH19" s="206">
        <f>+C19*'Filling Section'!AG19</f>
        <v>0</v>
      </c>
      <c r="AI19" s="206">
        <f>+C19*'Filling Section'!AH19</f>
        <v>174</v>
      </c>
      <c r="AJ19" s="206">
        <f>+C19*'Filling Section'!AI19</f>
        <v>0</v>
      </c>
      <c r="AK19" s="207">
        <f>+C19*'Filling Section'!AJ19</f>
        <v>0</v>
      </c>
      <c r="AL19" s="207">
        <f>+C19*'Filling Section'!AK19</f>
        <v>0</v>
      </c>
      <c r="AM19" s="207">
        <f>+C19*'Filling Section'!AL19</f>
        <v>0</v>
      </c>
      <c r="AN19" s="207">
        <f>+C19*'Filling Section'!AM19</f>
        <v>0</v>
      </c>
      <c r="AO19" s="207">
        <f>+C19*'Filling Section'!AN19</f>
        <v>0</v>
      </c>
      <c r="AP19" s="207">
        <f>+C19*'Filling Section'!AO19</f>
        <v>0</v>
      </c>
      <c r="AQ19" s="207">
        <f>+C19*'Filling Section'!AP19</f>
        <v>0</v>
      </c>
      <c r="AR19" s="207">
        <f>+C19*'Filling Section'!AQ19</f>
        <v>0</v>
      </c>
      <c r="AS19" s="208">
        <f>+C19*'Filling Section'!AR19</f>
        <v>0</v>
      </c>
      <c r="AT19" s="208">
        <f>+C19*'Filling Section'!AS19</f>
        <v>0</v>
      </c>
      <c r="AU19" s="208">
        <f>+C19*'Filling Section'!AT19</f>
        <v>0</v>
      </c>
      <c r="AV19" s="208">
        <f>+C19*'Filling Section'!AU19</f>
        <v>0</v>
      </c>
      <c r="AW19" s="208">
        <f>+C19*'Filling Section'!AV19</f>
        <v>0</v>
      </c>
      <c r="AX19" s="208">
        <f>C19*'Filling Section'!AW19</f>
        <v>0</v>
      </c>
      <c r="AY19" s="208">
        <f>C19*'Filling Section'!AX19</f>
        <v>0</v>
      </c>
      <c r="AZ19" s="208">
        <f>C19*'Filling Section'!AY19</f>
        <v>0</v>
      </c>
      <c r="BA19" s="208">
        <f>C19*'Filling Section'!AZ19</f>
        <v>870</v>
      </c>
      <c r="BB19" s="208">
        <f>C19*'Filling Section'!BA19</f>
        <v>0</v>
      </c>
      <c r="BC19" s="208">
        <f>C19*'Filling Section'!BB19</f>
        <v>174</v>
      </c>
      <c r="BD19" s="208">
        <f>C19*'Filling Section'!BC19</f>
        <v>0</v>
      </c>
      <c r="BE19" s="208">
        <f>C19*'Filling Section'!BD19</f>
        <v>0</v>
      </c>
      <c r="BF19" s="208">
        <f>C19*'Filling Section'!BE19</f>
        <v>0</v>
      </c>
      <c r="BG19" s="208">
        <f>C19*'Filling Section'!BF19</f>
        <v>0</v>
      </c>
      <c r="BH19" s="208">
        <f>C19*'Filling Section'!BG19</f>
        <v>4350</v>
      </c>
      <c r="BI19" s="208">
        <f>C19*'Filling Section'!BH19</f>
        <v>0</v>
      </c>
      <c r="BJ19" s="152"/>
    </row>
    <row r="20" spans="1:62" ht="15" customHeight="1" x14ac:dyDescent="0.2">
      <c r="A20" s="152"/>
      <c r="B20" s="163" t="str">
        <f>'Filling Section'!B20</f>
        <v>Vegetable Sandwich</v>
      </c>
      <c r="C20" s="744">
        <f>+'Delivery Summary'!AB38</f>
        <v>0</v>
      </c>
      <c r="D20" s="205">
        <f>+C20*'Filling Section'!C20</f>
        <v>0</v>
      </c>
      <c r="E20" s="206">
        <f>+C20*'Filling Section'!D20</f>
        <v>0</v>
      </c>
      <c r="F20" s="206">
        <f>+C20*'Filling Section'!E20</f>
        <v>0</v>
      </c>
      <c r="G20" s="206">
        <f>+C20*'Filling Section'!F20</f>
        <v>0</v>
      </c>
      <c r="H20" s="206">
        <f>+C20*'Filling Section'!G20</f>
        <v>0</v>
      </c>
      <c r="I20" s="206">
        <f>+C20*'Filling Section'!H20</f>
        <v>0</v>
      </c>
      <c r="J20" s="206">
        <f>+C20*'Filling Section'!I20</f>
        <v>0</v>
      </c>
      <c r="K20" s="206">
        <f>+C20*'Filling Section'!J20</f>
        <v>0</v>
      </c>
      <c r="L20" s="206">
        <f>+C20*'Filling Section'!K20</f>
        <v>0</v>
      </c>
      <c r="M20" s="206">
        <f>+C20*'Filling Section'!L20</f>
        <v>0</v>
      </c>
      <c r="N20" s="206">
        <f>+C20*'Filling Section'!M20</f>
        <v>0</v>
      </c>
      <c r="O20" s="206">
        <f>+C20*'Filling Section'!N20</f>
        <v>0</v>
      </c>
      <c r="P20" s="206">
        <f>+C20*'Filling Section'!O20</f>
        <v>0</v>
      </c>
      <c r="Q20" s="206">
        <f>+C20*'Filling Section'!P20</f>
        <v>0</v>
      </c>
      <c r="R20" s="206">
        <f>+C20*'Filling Section'!Q20</f>
        <v>0</v>
      </c>
      <c r="S20" s="206">
        <f>+C20*'Filling Section'!R20</f>
        <v>0</v>
      </c>
      <c r="T20" s="206">
        <f>+C20*'Filling Section'!S20</f>
        <v>0</v>
      </c>
      <c r="U20" s="206">
        <f>+C20*'Filling Section'!T20</f>
        <v>0</v>
      </c>
      <c r="V20" s="206">
        <f>+C20*'Filling Section'!U20</f>
        <v>0</v>
      </c>
      <c r="W20" s="740">
        <f>+C20*'Filling Section'!V20</f>
        <v>0</v>
      </c>
      <c r="X20" s="740">
        <f>+C20*'Filling Section'!W20</f>
        <v>0</v>
      </c>
      <c r="Y20" s="740">
        <f>+C20*'Filling Section'!X20</f>
        <v>0</v>
      </c>
      <c r="Z20" s="206">
        <f>+C20*'Filling Section'!Y20</f>
        <v>0</v>
      </c>
      <c r="AA20" s="206">
        <f>+C20*'Filling Section'!Z20</f>
        <v>0</v>
      </c>
      <c r="AB20" s="206">
        <f>+C20*'Filling Section'!AA20</f>
        <v>0</v>
      </c>
      <c r="AC20" s="206">
        <f>+C20*'Filling Section'!AB20</f>
        <v>0</v>
      </c>
      <c r="AD20" s="206">
        <f>+C20*'Filling Section'!AC20</f>
        <v>0</v>
      </c>
      <c r="AE20" s="206">
        <f>+C20*'Filling Section'!AD20</f>
        <v>0</v>
      </c>
      <c r="AF20" s="206">
        <f>+C20*'Filling Section'!AE20</f>
        <v>0</v>
      </c>
      <c r="AG20" s="206">
        <f>+C20*'Filling Section'!AF20</f>
        <v>0</v>
      </c>
      <c r="AH20" s="206">
        <f>+C20*'Filling Section'!AG20</f>
        <v>0</v>
      </c>
      <c r="AI20" s="206">
        <f>+C20*'Filling Section'!AH20</f>
        <v>0</v>
      </c>
      <c r="AJ20" s="206">
        <f>+C20*'Filling Section'!AI20</f>
        <v>0</v>
      </c>
      <c r="AK20" s="207">
        <f>+C20*'Filling Section'!AJ20</f>
        <v>0</v>
      </c>
      <c r="AL20" s="207">
        <f>+C20*'Filling Section'!AK20</f>
        <v>0</v>
      </c>
      <c r="AM20" s="207">
        <f>+C20*'Filling Section'!AL20</f>
        <v>0</v>
      </c>
      <c r="AN20" s="207">
        <f>+C20*'Filling Section'!AM20</f>
        <v>0</v>
      </c>
      <c r="AO20" s="207">
        <f>+C20*'Filling Section'!AN20</f>
        <v>0</v>
      </c>
      <c r="AP20" s="207">
        <f>+C20*'Filling Section'!AO20</f>
        <v>0</v>
      </c>
      <c r="AQ20" s="207">
        <f>+C20*'Filling Section'!AP20</f>
        <v>0</v>
      </c>
      <c r="AR20" s="207">
        <f>+C20*'Filling Section'!AQ20</f>
        <v>0</v>
      </c>
      <c r="AS20" s="208">
        <f>+C20*'Filling Section'!AR20</f>
        <v>0</v>
      </c>
      <c r="AT20" s="208">
        <f>+C20*'Filling Section'!AS20</f>
        <v>0</v>
      </c>
      <c r="AU20" s="208">
        <f>+C20*'Filling Section'!AT20</f>
        <v>0</v>
      </c>
      <c r="AV20" s="208">
        <f>+C20*'Filling Section'!AU20</f>
        <v>0</v>
      </c>
      <c r="AW20" s="208">
        <f>+C20*'Filling Section'!AV20</f>
        <v>0</v>
      </c>
      <c r="AX20" s="208">
        <f>C20*'Filling Section'!AW20</f>
        <v>0</v>
      </c>
      <c r="AY20" s="208">
        <f>C20*'Filling Section'!AX20</f>
        <v>0</v>
      </c>
      <c r="AZ20" s="208">
        <f>C20*'Filling Section'!AY20</f>
        <v>0</v>
      </c>
      <c r="BA20" s="208">
        <f>C20*'Filling Section'!AZ20</f>
        <v>0</v>
      </c>
      <c r="BB20" s="208">
        <f>C20*'Filling Section'!BA20</f>
        <v>0</v>
      </c>
      <c r="BC20" s="208">
        <f>C20*'Filling Section'!BB20</f>
        <v>0</v>
      </c>
      <c r="BD20" s="208">
        <f>C20*'Filling Section'!BC20</f>
        <v>0</v>
      </c>
      <c r="BE20" s="208">
        <f>C20*'Filling Section'!BD20</f>
        <v>0</v>
      </c>
      <c r="BF20" s="208">
        <f>C20*'Filling Section'!BE20</f>
        <v>0</v>
      </c>
      <c r="BG20" s="208">
        <f>C20*'Filling Section'!BF20</f>
        <v>0</v>
      </c>
      <c r="BH20" s="208">
        <f>C20*'Filling Section'!BG20</f>
        <v>0</v>
      </c>
      <c r="BI20" s="208">
        <f>C20*'Filling Section'!BH20</f>
        <v>0</v>
      </c>
      <c r="BJ20" s="152"/>
    </row>
    <row r="21" spans="1:62" ht="15" customHeight="1" x14ac:dyDescent="0.2">
      <c r="A21" s="152"/>
      <c r="B21" s="163" t="str">
        <f>'Filling Section'!B21</f>
        <v>Cheese Sandwich</v>
      </c>
      <c r="C21" s="744">
        <f>+'Delivery Summary'!AB39</f>
        <v>100</v>
      </c>
      <c r="D21" s="205">
        <f>+C21*'Filling Section'!C21</f>
        <v>0</v>
      </c>
      <c r="E21" s="206">
        <f>+C21*'Filling Section'!D21</f>
        <v>0</v>
      </c>
      <c r="F21" s="206">
        <f>+C21*'Filling Section'!E21</f>
        <v>0</v>
      </c>
      <c r="G21" s="206">
        <f>+C21*'Filling Section'!F21</f>
        <v>100</v>
      </c>
      <c r="H21" s="206">
        <f>+C21*'Filling Section'!G21</f>
        <v>0</v>
      </c>
      <c r="I21" s="206">
        <f>+C21*'Filling Section'!H21</f>
        <v>0</v>
      </c>
      <c r="J21" s="206">
        <f>+C21*'Filling Section'!I21</f>
        <v>0</v>
      </c>
      <c r="K21" s="206">
        <f>+C21*'Filling Section'!J21</f>
        <v>0</v>
      </c>
      <c r="L21" s="206">
        <f>+C21*'Filling Section'!K21</f>
        <v>0</v>
      </c>
      <c r="M21" s="206">
        <f>+C21*'Filling Section'!L21</f>
        <v>0</v>
      </c>
      <c r="N21" s="206">
        <f>+C21*'Filling Section'!M21</f>
        <v>0</v>
      </c>
      <c r="O21" s="206">
        <f>+C21*'Filling Section'!N21</f>
        <v>0</v>
      </c>
      <c r="P21" s="206">
        <f>+C21*'Filling Section'!O21</f>
        <v>0</v>
      </c>
      <c r="Q21" s="206">
        <f>+C21*'Filling Section'!P21</f>
        <v>0</v>
      </c>
      <c r="R21" s="206">
        <f>+C21*'Filling Section'!Q21</f>
        <v>0</v>
      </c>
      <c r="S21" s="206">
        <f>+C21*'Filling Section'!R21</f>
        <v>0</v>
      </c>
      <c r="T21" s="206">
        <f>+C21*'Filling Section'!S21</f>
        <v>0</v>
      </c>
      <c r="U21" s="206">
        <f>+C21*'Filling Section'!T21</f>
        <v>50</v>
      </c>
      <c r="V21" s="206">
        <f>+C21*'Filling Section'!U21</f>
        <v>0</v>
      </c>
      <c r="W21" s="206">
        <f>+C21*'Filling Section'!V21</f>
        <v>0</v>
      </c>
      <c r="X21" s="206">
        <f>+C21*'Filling Section'!W21</f>
        <v>0</v>
      </c>
      <c r="Y21" s="206">
        <f>+C21*'Filling Section'!X21</f>
        <v>0</v>
      </c>
      <c r="Z21" s="206">
        <f>+C21*'Filling Section'!Y21</f>
        <v>0</v>
      </c>
      <c r="AA21" s="206">
        <f>+C21*'Filling Section'!Z21</f>
        <v>0</v>
      </c>
      <c r="AB21" s="206">
        <f>+C21*'Filling Section'!AA21</f>
        <v>0</v>
      </c>
      <c r="AC21" s="206">
        <f>+C21*'Filling Section'!AB21</f>
        <v>0</v>
      </c>
      <c r="AD21" s="206">
        <f>+C21*'Filling Section'!AC21</f>
        <v>0</v>
      </c>
      <c r="AE21" s="206">
        <f>+C21*'Filling Section'!AD21</f>
        <v>0</v>
      </c>
      <c r="AF21" s="206">
        <f>+C21*'Filling Section'!AE21</f>
        <v>0</v>
      </c>
      <c r="AG21" s="206">
        <f>+C21*'Filling Section'!AF21</f>
        <v>0</v>
      </c>
      <c r="AH21" s="206">
        <f>+C21*'Filling Section'!AG21</f>
        <v>0</v>
      </c>
      <c r="AI21" s="206">
        <f>+C21*'Filling Section'!AH21</f>
        <v>0</v>
      </c>
      <c r="AJ21" s="206">
        <f>+C21*'Filling Section'!AI21</f>
        <v>0</v>
      </c>
      <c r="AK21" s="207">
        <f>+C21*'Filling Section'!AJ21</f>
        <v>0</v>
      </c>
      <c r="AL21" s="207">
        <f>+C21*'Filling Section'!AK21</f>
        <v>0</v>
      </c>
      <c r="AM21" s="207">
        <f>+C21*'Filling Section'!AL21</f>
        <v>0</v>
      </c>
      <c r="AN21" s="207">
        <f>+C21*'Filling Section'!AM21</f>
        <v>0</v>
      </c>
      <c r="AO21" s="207">
        <f>+C21*'Filling Section'!AN21</f>
        <v>0</v>
      </c>
      <c r="AP21" s="207">
        <f>+C21*'Filling Section'!AO21</f>
        <v>0</v>
      </c>
      <c r="AQ21" s="207">
        <f>+C21*'Filling Section'!AP21</f>
        <v>0</v>
      </c>
      <c r="AR21" s="207">
        <f>+C21*'Filling Section'!AQ21</f>
        <v>0</v>
      </c>
      <c r="AS21" s="208">
        <f>+C21*'Filling Section'!AR21</f>
        <v>0</v>
      </c>
      <c r="AT21" s="208">
        <f>+C21*'Filling Section'!AS21</f>
        <v>0</v>
      </c>
      <c r="AU21" s="208">
        <f>+C21*'Filling Section'!AT21</f>
        <v>0</v>
      </c>
      <c r="AV21" s="208">
        <f>+C21*'Filling Section'!AU21</f>
        <v>0</v>
      </c>
      <c r="AW21" s="208">
        <f>+C21*'Filling Section'!AV21</f>
        <v>0</v>
      </c>
      <c r="AX21" s="208">
        <f>C21*'Filling Section'!AW21</f>
        <v>0</v>
      </c>
      <c r="AY21" s="208">
        <f>C21*'Filling Section'!AX21</f>
        <v>0</v>
      </c>
      <c r="AZ21" s="208">
        <f>C21*'Filling Section'!AY21</f>
        <v>0</v>
      </c>
      <c r="BA21" s="208">
        <f>C21*'Filling Section'!AZ21</f>
        <v>0</v>
      </c>
      <c r="BB21" s="208">
        <f>C21*'Filling Section'!BA21</f>
        <v>0</v>
      </c>
      <c r="BC21" s="208">
        <f>C21*'Filling Section'!BB21</f>
        <v>0</v>
      </c>
      <c r="BD21" s="208">
        <f>C21*'Filling Section'!BC21</f>
        <v>0</v>
      </c>
      <c r="BE21" s="208">
        <f>C21*'Filling Section'!BD21</f>
        <v>0</v>
      </c>
      <c r="BF21" s="208">
        <f>C21*'Filling Section'!BE21</f>
        <v>0</v>
      </c>
      <c r="BG21" s="208">
        <f>C21*'Filling Section'!BF21</f>
        <v>0</v>
      </c>
      <c r="BH21" s="208">
        <f>C21*'Filling Section'!BG21</f>
        <v>500</v>
      </c>
      <c r="BI21" s="208">
        <f>C21*'Filling Section'!BH21</f>
        <v>0</v>
      </c>
      <c r="BJ21" s="152"/>
    </row>
    <row r="22" spans="1:62" ht="15" customHeight="1" x14ac:dyDescent="0.2">
      <c r="A22" s="152"/>
      <c r="B22" s="163" t="str">
        <f>'Filling Section'!B22</f>
        <v>Ham &amp; Cheese Sandwich</v>
      </c>
      <c r="C22" s="744">
        <f>+'Delivery Summary'!AB41</f>
        <v>52</v>
      </c>
      <c r="D22" s="205">
        <f>+C22*'Filling Section'!C22</f>
        <v>0</v>
      </c>
      <c r="E22" s="206">
        <f>+C22*'Filling Section'!D22</f>
        <v>0</v>
      </c>
      <c r="F22" s="206">
        <f>+C22*'Filling Section'!E22</f>
        <v>0</v>
      </c>
      <c r="G22" s="206">
        <f>+C22*'Filling Section'!F22</f>
        <v>78</v>
      </c>
      <c r="H22" s="206">
        <f>+C22*'Filling Section'!G22</f>
        <v>0</v>
      </c>
      <c r="I22" s="206">
        <f>+C22*'Filling Section'!H22</f>
        <v>0</v>
      </c>
      <c r="J22" s="206">
        <f>+C22*'Filling Section'!I22</f>
        <v>0</v>
      </c>
      <c r="K22" s="206">
        <f>+C22*'Filling Section'!J22</f>
        <v>0</v>
      </c>
      <c r="L22" s="206">
        <f>+C22*'Filling Section'!K22</f>
        <v>26</v>
      </c>
      <c r="M22" s="206">
        <f>+C22*'Filling Section'!L22</f>
        <v>0</v>
      </c>
      <c r="N22" s="206">
        <f>+C22*'Filling Section'!M22</f>
        <v>0</v>
      </c>
      <c r="O22" s="206">
        <f>+C22*'Filling Section'!N22</f>
        <v>0</v>
      </c>
      <c r="P22" s="206">
        <f>+C22*'Filling Section'!O22</f>
        <v>0</v>
      </c>
      <c r="Q22" s="206">
        <f>+C22*'Filling Section'!P22</f>
        <v>0</v>
      </c>
      <c r="R22" s="206">
        <f>+C22*'Filling Section'!Q22</f>
        <v>0</v>
      </c>
      <c r="S22" s="206">
        <f>+C22*'Filling Section'!R22</f>
        <v>0</v>
      </c>
      <c r="T22" s="206">
        <f>+C22*'Filling Section'!S22</f>
        <v>0</v>
      </c>
      <c r="U22" s="206">
        <f>+C22*'Filling Section'!T22</f>
        <v>26</v>
      </c>
      <c r="V22" s="206">
        <f>+C22*'Filling Section'!U22</f>
        <v>0</v>
      </c>
      <c r="W22" s="206">
        <f>+C22*'Filling Section'!V22</f>
        <v>0</v>
      </c>
      <c r="X22" s="206">
        <f>+C22*'Filling Section'!W22</f>
        <v>0</v>
      </c>
      <c r="Y22" s="206">
        <f>+C22*'Filling Section'!X22</f>
        <v>0</v>
      </c>
      <c r="Z22" s="206">
        <f>+C22*'Filling Section'!Y22</f>
        <v>0</v>
      </c>
      <c r="AA22" s="206">
        <f>+C22*'Filling Section'!Z22</f>
        <v>0</v>
      </c>
      <c r="AB22" s="206">
        <f>+C22*'Filling Section'!AA22</f>
        <v>0</v>
      </c>
      <c r="AC22" s="206">
        <f>+C22*'Filling Section'!AB22</f>
        <v>0</v>
      </c>
      <c r="AD22" s="206">
        <f>+C22*'Filling Section'!AC22</f>
        <v>0</v>
      </c>
      <c r="AE22" s="206">
        <f>+C22*'Filling Section'!AD22</f>
        <v>0</v>
      </c>
      <c r="AF22" s="206">
        <f>+C22*'Filling Section'!AE22</f>
        <v>0</v>
      </c>
      <c r="AG22" s="206">
        <f>+C22*'Filling Section'!AF22</f>
        <v>0</v>
      </c>
      <c r="AH22" s="206">
        <f>+C22*'Filling Section'!AG22</f>
        <v>0</v>
      </c>
      <c r="AI22" s="206">
        <f>+C22*'Filling Section'!AH22</f>
        <v>0</v>
      </c>
      <c r="AJ22" s="206">
        <f>+C22*'Filling Section'!AI22</f>
        <v>0</v>
      </c>
      <c r="AK22" s="207">
        <f>+C22*'Filling Section'!AJ22</f>
        <v>0</v>
      </c>
      <c r="AL22" s="207">
        <f>+C22*'Filling Section'!AK22</f>
        <v>0</v>
      </c>
      <c r="AM22" s="207">
        <f>+C22*'Filling Section'!AL22</f>
        <v>0</v>
      </c>
      <c r="AN22" s="207">
        <f>+C22*'Filling Section'!AM22</f>
        <v>0</v>
      </c>
      <c r="AO22" s="207">
        <f>+C22*'Filling Section'!AN22</f>
        <v>0</v>
      </c>
      <c r="AP22" s="207">
        <f>+C22*'Filling Section'!AO22</f>
        <v>0</v>
      </c>
      <c r="AQ22" s="207">
        <f>+C22*'Filling Section'!AP22</f>
        <v>0</v>
      </c>
      <c r="AR22" s="207">
        <f>+C22*'Filling Section'!AQ22</f>
        <v>0</v>
      </c>
      <c r="AS22" s="208">
        <f>+C22*'Filling Section'!AR22</f>
        <v>0</v>
      </c>
      <c r="AT22" s="208">
        <f>+C22*'Filling Section'!AS22</f>
        <v>0</v>
      </c>
      <c r="AU22" s="208">
        <f>+C22*'Filling Section'!AT22</f>
        <v>0</v>
      </c>
      <c r="AV22" s="208">
        <f>+C22*'Filling Section'!AU22</f>
        <v>0</v>
      </c>
      <c r="AW22" s="208">
        <f>+C22*'Filling Section'!AV22</f>
        <v>0</v>
      </c>
      <c r="AX22" s="208">
        <f>C22*'Filling Section'!AW22</f>
        <v>0</v>
      </c>
      <c r="AY22" s="208">
        <f>C22*'Filling Section'!AX22</f>
        <v>0</v>
      </c>
      <c r="AZ22" s="208">
        <f>C22*'Filling Section'!AY22</f>
        <v>0</v>
      </c>
      <c r="BA22" s="208">
        <f>C22*'Filling Section'!AZ22</f>
        <v>0</v>
      </c>
      <c r="BB22" s="208">
        <f>C22*'Filling Section'!BA22</f>
        <v>0</v>
      </c>
      <c r="BC22" s="208">
        <f>C22*'Filling Section'!BB22</f>
        <v>0</v>
      </c>
      <c r="BD22" s="208">
        <f>C22*'Filling Section'!BC22</f>
        <v>0</v>
      </c>
      <c r="BE22" s="208">
        <f>C22*'Filling Section'!BD22</f>
        <v>0</v>
      </c>
      <c r="BF22" s="208">
        <f>C22*'Filling Section'!BE22</f>
        <v>0</v>
      </c>
      <c r="BG22" s="208">
        <f>C22*'Filling Section'!BF22</f>
        <v>0</v>
      </c>
      <c r="BH22" s="208">
        <f>C22*'Filling Section'!BG22</f>
        <v>780</v>
      </c>
      <c r="BI22" s="208">
        <f>C22*'Filling Section'!BH22</f>
        <v>0</v>
      </c>
      <c r="BJ22" s="152"/>
    </row>
    <row r="23" spans="1:62" ht="15" customHeight="1" x14ac:dyDescent="0.2">
      <c r="A23" s="152"/>
      <c r="B23" s="163" t="str">
        <f>'Filling Section'!B23</f>
        <v>Tomato &amp; Cheese Sandwich</v>
      </c>
      <c r="C23" s="744">
        <f>+'Delivery Summary'!AB40</f>
        <v>170</v>
      </c>
      <c r="D23" s="205">
        <f>+C23*'Filling Section'!C23</f>
        <v>0</v>
      </c>
      <c r="E23" s="206">
        <f>+C23*'Filling Section'!D23</f>
        <v>0</v>
      </c>
      <c r="F23" s="206">
        <f>+C23*'Filling Section'!E23</f>
        <v>0</v>
      </c>
      <c r="G23" s="206">
        <f>+C23*'Filling Section'!F23</f>
        <v>255</v>
      </c>
      <c r="H23" s="206">
        <f>+C23*'Filling Section'!G23</f>
        <v>0</v>
      </c>
      <c r="I23" s="206">
        <f>+C23*'Filling Section'!H23</f>
        <v>0</v>
      </c>
      <c r="J23" s="206">
        <f>+C23*'Filling Section'!I23</f>
        <v>0</v>
      </c>
      <c r="K23" s="206">
        <f>+C23*'Filling Section'!J23</f>
        <v>0</v>
      </c>
      <c r="L23" s="206">
        <f>+C23*'Filling Section'!K23</f>
        <v>0</v>
      </c>
      <c r="M23" s="206">
        <f>+C23*'Filling Section'!L23</f>
        <v>0</v>
      </c>
      <c r="N23" s="206">
        <f>+C23*'Filling Section'!M23</f>
        <v>0</v>
      </c>
      <c r="O23" s="206">
        <f>+C23*'Filling Section'!N23</f>
        <v>0</v>
      </c>
      <c r="P23" s="206">
        <f>+C23*'Filling Section'!O23</f>
        <v>0</v>
      </c>
      <c r="Q23" s="206">
        <f>+C23*'Filling Section'!P23</f>
        <v>0</v>
      </c>
      <c r="R23" s="206">
        <f>+C23*'Filling Section'!Q23</f>
        <v>0</v>
      </c>
      <c r="S23" s="206">
        <f>+C23*'Filling Section'!R23</f>
        <v>0</v>
      </c>
      <c r="T23" s="206">
        <f>+C23*'Filling Section'!S23</f>
        <v>0</v>
      </c>
      <c r="U23" s="206">
        <f>+C23*'Filling Section'!T23</f>
        <v>85</v>
      </c>
      <c r="V23" s="206">
        <f>+C23*'Filling Section'!U23</f>
        <v>0</v>
      </c>
      <c r="W23" s="206">
        <f>+C23*'Filling Section'!V23</f>
        <v>0</v>
      </c>
      <c r="X23" s="206">
        <f>+C23*'Filling Section'!W23</f>
        <v>0</v>
      </c>
      <c r="Y23" s="206">
        <f>+C23*'Filling Section'!X23</f>
        <v>0</v>
      </c>
      <c r="Z23" s="206">
        <f>+C23*'Filling Section'!Y23</f>
        <v>0</v>
      </c>
      <c r="AA23" s="206">
        <f>+C23*'Filling Section'!Z23</f>
        <v>1700</v>
      </c>
      <c r="AB23" s="206">
        <f>+C23*'Filling Section'!AA23</f>
        <v>0</v>
      </c>
      <c r="AC23" s="206">
        <f>+C23*'Filling Section'!AB23</f>
        <v>0</v>
      </c>
      <c r="AD23" s="206">
        <f>+C23*'Filling Section'!AC23</f>
        <v>0</v>
      </c>
      <c r="AE23" s="206">
        <f>+C23*'Filling Section'!AD23</f>
        <v>0</v>
      </c>
      <c r="AF23" s="206">
        <f>+C23*'Filling Section'!AE23</f>
        <v>0</v>
      </c>
      <c r="AG23" s="206">
        <f>+C23*'Filling Section'!AF23</f>
        <v>0</v>
      </c>
      <c r="AH23" s="206">
        <f>+C23*'Filling Section'!AG23</f>
        <v>0</v>
      </c>
      <c r="AI23" s="206">
        <f>+C23*'Filling Section'!AH23</f>
        <v>0</v>
      </c>
      <c r="AJ23" s="206">
        <f>+C23*'Filling Section'!AI23</f>
        <v>0</v>
      </c>
      <c r="AK23" s="207">
        <f>+C23*'Filling Section'!AJ23</f>
        <v>0</v>
      </c>
      <c r="AL23" s="207">
        <f>+C23*'Filling Section'!AK23</f>
        <v>0</v>
      </c>
      <c r="AM23" s="207">
        <f>+C23*'Filling Section'!AL23</f>
        <v>0</v>
      </c>
      <c r="AN23" s="207">
        <f>+C23*'Filling Section'!AM23</f>
        <v>0</v>
      </c>
      <c r="AO23" s="207">
        <f>+C23*'Filling Section'!AN23</f>
        <v>0</v>
      </c>
      <c r="AP23" s="207">
        <f>+C23*'Filling Section'!AO23</f>
        <v>0</v>
      </c>
      <c r="AQ23" s="207">
        <f>+C23*'Filling Section'!AP23</f>
        <v>0</v>
      </c>
      <c r="AR23" s="207">
        <f>+C23*'Filling Section'!AQ23</f>
        <v>0</v>
      </c>
      <c r="AS23" s="208">
        <f>+C23*'Filling Section'!AR23</f>
        <v>0</v>
      </c>
      <c r="AT23" s="208">
        <f>+C23*'Filling Section'!AS23</f>
        <v>0</v>
      </c>
      <c r="AU23" s="208">
        <f>+C23*'Filling Section'!AT23</f>
        <v>0</v>
      </c>
      <c r="AV23" s="208">
        <f>+C23*'Filling Section'!AU23</f>
        <v>0</v>
      </c>
      <c r="AW23" s="208">
        <f>+C23*'Filling Section'!AV23</f>
        <v>0</v>
      </c>
      <c r="AX23" s="208">
        <f>C23*'Filling Section'!AW23</f>
        <v>0</v>
      </c>
      <c r="AY23" s="208">
        <f>C23*'Filling Section'!AX23</f>
        <v>0</v>
      </c>
      <c r="AZ23" s="208">
        <f>C23*'Filling Section'!AY23</f>
        <v>0</v>
      </c>
      <c r="BA23" s="208">
        <f>C23*'Filling Section'!AZ23</f>
        <v>0</v>
      </c>
      <c r="BB23" s="208">
        <f>C23*'Filling Section'!BA23</f>
        <v>0</v>
      </c>
      <c r="BC23" s="208">
        <f>C23*'Filling Section'!BB23</f>
        <v>0</v>
      </c>
      <c r="BD23" s="208">
        <f>C23*'Filling Section'!BC23</f>
        <v>0</v>
      </c>
      <c r="BE23" s="208">
        <f>C23*'Filling Section'!BD23</f>
        <v>0</v>
      </c>
      <c r="BF23" s="208">
        <f>C23*'Filling Section'!BE23</f>
        <v>0</v>
      </c>
      <c r="BG23" s="208">
        <f>C23*'Filling Section'!BF23</f>
        <v>0</v>
      </c>
      <c r="BH23" s="208">
        <f>C23*'Filling Section'!BG23</f>
        <v>2550</v>
      </c>
      <c r="BI23" s="208">
        <f>C23*'Filling Section'!BH23</f>
        <v>0</v>
      </c>
      <c r="BJ23" s="152"/>
    </row>
    <row r="24" spans="1:62" ht="15" customHeight="1" x14ac:dyDescent="0.2">
      <c r="A24" s="152"/>
      <c r="B24" s="163" t="str">
        <f>'Filling Section'!B24</f>
        <v>Chicken Sandwich</v>
      </c>
      <c r="C24" s="744">
        <f>+'Delivery Summary'!AB43</f>
        <v>0</v>
      </c>
      <c r="D24" s="205">
        <f>+C24*'Filling Section'!C24</f>
        <v>0</v>
      </c>
      <c r="E24" s="206">
        <f>+C24*'Filling Section'!D24</f>
        <v>0</v>
      </c>
      <c r="F24" s="206">
        <f>+C24*'Filling Section'!E24</f>
        <v>0</v>
      </c>
      <c r="G24" s="206">
        <f>+C24*'Filling Section'!F24</f>
        <v>0</v>
      </c>
      <c r="H24" s="206">
        <f>+C24*'Filling Section'!G24</f>
        <v>0</v>
      </c>
      <c r="I24" s="206">
        <f>+C24*'Filling Section'!H24</f>
        <v>0</v>
      </c>
      <c r="J24" s="206">
        <f>+C24*'Filling Section'!I24</f>
        <v>0</v>
      </c>
      <c r="K24" s="206">
        <f>+C24*'Filling Section'!J24</f>
        <v>0</v>
      </c>
      <c r="L24" s="206">
        <f>+C24*'Filling Section'!K24</f>
        <v>0</v>
      </c>
      <c r="M24" s="206">
        <f>+C24*'Filling Section'!L24</f>
        <v>0</v>
      </c>
      <c r="N24" s="206">
        <f>+C24*'Filling Section'!M24</f>
        <v>0</v>
      </c>
      <c r="O24" s="206">
        <f>+C24*'Filling Section'!N24</f>
        <v>0</v>
      </c>
      <c r="P24" s="206">
        <f>+C24*'Filling Section'!O24</f>
        <v>0</v>
      </c>
      <c r="Q24" s="206">
        <f>+C24*'Filling Section'!P24</f>
        <v>0</v>
      </c>
      <c r="R24" s="206">
        <f>+C24*'Filling Section'!Q24</f>
        <v>0</v>
      </c>
      <c r="S24" s="206">
        <f>+C24*'Filling Section'!R24</f>
        <v>0</v>
      </c>
      <c r="T24" s="206">
        <f>+C24*'Filling Section'!S24</f>
        <v>0</v>
      </c>
      <c r="U24" s="206">
        <f>+C24*'Filling Section'!T24</f>
        <v>0</v>
      </c>
      <c r="V24" s="206">
        <f>+C24*'Filling Section'!U24</f>
        <v>0</v>
      </c>
      <c r="W24" s="206">
        <f>+C24*'Filling Section'!V24</f>
        <v>0</v>
      </c>
      <c r="X24" s="206">
        <f>+C24*'Filling Section'!W24</f>
        <v>0</v>
      </c>
      <c r="Y24" s="206">
        <f>+C24*'Filling Section'!X24</f>
        <v>0</v>
      </c>
      <c r="Z24" s="206">
        <f>+C24*'Filling Section'!Y24</f>
        <v>0</v>
      </c>
      <c r="AA24" s="206">
        <f>+C24*'Filling Section'!Z24</f>
        <v>0</v>
      </c>
      <c r="AB24" s="206">
        <f>+C24*'Filling Section'!AA24</f>
        <v>0</v>
      </c>
      <c r="AC24" s="206">
        <f>+C24*'Filling Section'!AB24</f>
        <v>0</v>
      </c>
      <c r="AD24" s="206">
        <f>+C24*'Filling Section'!AC24</f>
        <v>0</v>
      </c>
      <c r="AE24" s="206">
        <f>+C24*'Filling Section'!AD24</f>
        <v>0</v>
      </c>
      <c r="AF24" s="206">
        <f>+C24*'Filling Section'!AE24</f>
        <v>0</v>
      </c>
      <c r="AG24" s="206">
        <f>+C24*'Filling Section'!AF24</f>
        <v>0</v>
      </c>
      <c r="AH24" s="206">
        <f>+C24*'Filling Section'!AG24</f>
        <v>0</v>
      </c>
      <c r="AI24" s="206">
        <f>+C24*'Filling Section'!AH24</f>
        <v>0</v>
      </c>
      <c r="AJ24" s="206">
        <f>+C24*'Filling Section'!AI24</f>
        <v>0</v>
      </c>
      <c r="AK24" s="207">
        <f>+C24*'Filling Section'!AJ24</f>
        <v>0</v>
      </c>
      <c r="AL24" s="207">
        <f>+C24*'Filling Section'!AK24</f>
        <v>0</v>
      </c>
      <c r="AM24" s="207">
        <f>+C24*'Filling Section'!AL24</f>
        <v>0</v>
      </c>
      <c r="AN24" s="207">
        <f>+C24*'Filling Section'!AM24</f>
        <v>0</v>
      </c>
      <c r="AO24" s="207">
        <f>+C24*'Filling Section'!AN24</f>
        <v>0</v>
      </c>
      <c r="AP24" s="207">
        <f>+C24*'Filling Section'!AO24</f>
        <v>0</v>
      </c>
      <c r="AQ24" s="207">
        <f>+C24*'Filling Section'!AP24</f>
        <v>0</v>
      </c>
      <c r="AR24" s="207">
        <f>+C24*'Filling Section'!AQ24</f>
        <v>0</v>
      </c>
      <c r="AS24" s="208">
        <f>+C24*'Filling Section'!AR24</f>
        <v>0</v>
      </c>
      <c r="AT24" s="208">
        <f>+C24*'Filling Section'!AS24</f>
        <v>0</v>
      </c>
      <c r="AU24" s="208">
        <f>+C24*'Filling Section'!AT24</f>
        <v>0</v>
      </c>
      <c r="AV24" s="208">
        <f>+C24*'Filling Section'!AU24</f>
        <v>0</v>
      </c>
      <c r="AW24" s="208">
        <f>+C24*'Filling Section'!AV24</f>
        <v>0</v>
      </c>
      <c r="AX24" s="208">
        <f>C24*'Filling Section'!AW24</f>
        <v>0</v>
      </c>
      <c r="AY24" s="208">
        <f>C24*'Filling Section'!AX24</f>
        <v>0</v>
      </c>
      <c r="AZ24" s="208">
        <f>C24*'Filling Section'!AY24</f>
        <v>0</v>
      </c>
      <c r="BA24" s="208">
        <f>C24*'Filling Section'!AZ24</f>
        <v>0</v>
      </c>
      <c r="BB24" s="208">
        <f>C24*'Filling Section'!BA24</f>
        <v>0</v>
      </c>
      <c r="BC24" s="208">
        <f>C24*'Filling Section'!BB24</f>
        <v>0</v>
      </c>
      <c r="BD24" s="208">
        <f>C24*'Filling Section'!BC24</f>
        <v>0</v>
      </c>
      <c r="BE24" s="208">
        <f>C24*'Filling Section'!BD24</f>
        <v>0</v>
      </c>
      <c r="BF24" s="208">
        <f>C24*'Filling Section'!BE24</f>
        <v>0</v>
      </c>
      <c r="BG24" s="208">
        <f>C24*'Filling Section'!BF24</f>
        <v>0</v>
      </c>
      <c r="BH24" s="208">
        <f>C24*'Filling Section'!BG24</f>
        <v>0</v>
      </c>
      <c r="BI24" s="208">
        <f>C24*'Filling Section'!BH24</f>
        <v>0</v>
      </c>
      <c r="BJ24" s="152"/>
    </row>
    <row r="25" spans="1:62" ht="15" customHeight="1" x14ac:dyDescent="0.2">
      <c r="A25" s="152"/>
      <c r="B25" s="163" t="str">
        <f>'Filling Section'!B25</f>
        <v>Bread Toast</v>
      </c>
      <c r="C25" s="744">
        <f>+'Delivery Summary'!AB42</f>
        <v>0</v>
      </c>
      <c r="D25" s="205">
        <f>+C25*'Filling Section'!C25</f>
        <v>0</v>
      </c>
      <c r="E25" s="206">
        <f>+C25*'Filling Section'!D25</f>
        <v>0</v>
      </c>
      <c r="F25" s="206">
        <f>+C25*'Filling Section'!E25</f>
        <v>0</v>
      </c>
      <c r="G25" s="206">
        <f>+C25*'Filling Section'!F25</f>
        <v>0</v>
      </c>
      <c r="H25" s="206">
        <f>+C25*'Filling Section'!G25</f>
        <v>0</v>
      </c>
      <c r="I25" s="206">
        <f>+C25*'Filling Section'!H25</f>
        <v>0</v>
      </c>
      <c r="J25" s="206">
        <f>+C25*'Filling Section'!I25</f>
        <v>0</v>
      </c>
      <c r="K25" s="206">
        <f>+C25*'Filling Section'!J25</f>
        <v>0</v>
      </c>
      <c r="L25" s="206">
        <f>+C25*'Filling Section'!K25</f>
        <v>0</v>
      </c>
      <c r="M25" s="206">
        <f>+C25*'Filling Section'!L25</f>
        <v>0</v>
      </c>
      <c r="N25" s="206">
        <f>+C25*'Filling Section'!M25</f>
        <v>0</v>
      </c>
      <c r="O25" s="206">
        <f>+C25*'Filling Section'!N25</f>
        <v>0</v>
      </c>
      <c r="P25" s="206">
        <f>+C25*'Filling Section'!O25</f>
        <v>0</v>
      </c>
      <c r="Q25" s="206">
        <f>+C25*'Filling Section'!P25</f>
        <v>0</v>
      </c>
      <c r="R25" s="206">
        <f>+C25*'Filling Section'!Q25</f>
        <v>0</v>
      </c>
      <c r="S25" s="206">
        <f>+C25*'Filling Section'!R25</f>
        <v>0</v>
      </c>
      <c r="T25" s="206">
        <f>+C25*'Filling Section'!S25</f>
        <v>0</v>
      </c>
      <c r="U25" s="206">
        <f>+C25*'Filling Section'!T25</f>
        <v>0</v>
      </c>
      <c r="V25" s="206">
        <f>+C25*'Filling Section'!U25</f>
        <v>0</v>
      </c>
      <c r="W25" s="206">
        <f>+C25*'Filling Section'!V25</f>
        <v>0</v>
      </c>
      <c r="X25" s="206">
        <f>+C25*'Filling Section'!W25</f>
        <v>0</v>
      </c>
      <c r="Y25" s="206">
        <f>+C25*'Filling Section'!X25</f>
        <v>0</v>
      </c>
      <c r="Z25" s="206">
        <f>+C25*'Filling Section'!Y25</f>
        <v>0</v>
      </c>
      <c r="AA25" s="206">
        <f>+C25*'Filling Section'!Z25</f>
        <v>0</v>
      </c>
      <c r="AB25" s="206">
        <f>+C25*'Filling Section'!AA25</f>
        <v>0</v>
      </c>
      <c r="AC25" s="206">
        <f>+C25*'Filling Section'!AB25</f>
        <v>0</v>
      </c>
      <c r="AD25" s="206">
        <f>+C25*'Filling Section'!AC25</f>
        <v>0</v>
      </c>
      <c r="AE25" s="206">
        <f>+C25*'Filling Section'!AD25</f>
        <v>0</v>
      </c>
      <c r="AF25" s="206">
        <f>+C25*'Filling Section'!AE25</f>
        <v>0</v>
      </c>
      <c r="AG25" s="206">
        <f>+C25*'Filling Section'!AF25</f>
        <v>0</v>
      </c>
      <c r="AH25" s="206">
        <f>+C25*'Filling Section'!AG25</f>
        <v>0</v>
      </c>
      <c r="AI25" s="206">
        <f>+C25*'Filling Section'!AH25</f>
        <v>0</v>
      </c>
      <c r="AJ25" s="206">
        <f>+C25*'Filling Section'!AI25</f>
        <v>0</v>
      </c>
      <c r="AK25" s="207">
        <f>+C25*'Filling Section'!AJ25</f>
        <v>0</v>
      </c>
      <c r="AL25" s="207">
        <f>+C25*'Filling Section'!AK25</f>
        <v>0</v>
      </c>
      <c r="AM25" s="207">
        <f>+C25*'Filling Section'!AL25</f>
        <v>0</v>
      </c>
      <c r="AN25" s="207">
        <f>+C25*'Filling Section'!AM25</f>
        <v>0</v>
      </c>
      <c r="AO25" s="207">
        <f>+C25*'Filling Section'!AN25</f>
        <v>0</v>
      </c>
      <c r="AP25" s="207">
        <f>+C25*'Filling Section'!AO25</f>
        <v>0</v>
      </c>
      <c r="AQ25" s="207">
        <f>+C25*'Filling Section'!AP25</f>
        <v>0</v>
      </c>
      <c r="AR25" s="207">
        <f>+C25*'Filling Section'!AQ25</f>
        <v>0</v>
      </c>
      <c r="AS25" s="208">
        <f>+C25*'Filling Section'!AR25</f>
        <v>0</v>
      </c>
      <c r="AT25" s="208">
        <f>+C25*'Filling Section'!AS25</f>
        <v>0</v>
      </c>
      <c r="AU25" s="208">
        <f>+C25*'Filling Section'!AT25</f>
        <v>0</v>
      </c>
      <c r="AV25" s="208">
        <f>+C25*'Filling Section'!AU25</f>
        <v>0</v>
      </c>
      <c r="AW25" s="208">
        <f>+C25*'Filling Section'!AV25</f>
        <v>0</v>
      </c>
      <c r="AX25" s="208">
        <f>C25*'Filling Section'!AW25</f>
        <v>0</v>
      </c>
      <c r="AY25" s="208">
        <f>C25*'Filling Section'!AX25</f>
        <v>0</v>
      </c>
      <c r="AZ25" s="208">
        <f>C25*'Filling Section'!AY25</f>
        <v>0</v>
      </c>
      <c r="BA25" s="208">
        <f>C25*'Filling Section'!AZ25</f>
        <v>0</v>
      </c>
      <c r="BB25" s="208">
        <f>C25*'Filling Section'!BA25</f>
        <v>0</v>
      </c>
      <c r="BC25" s="208">
        <f>C25*'Filling Section'!BB25</f>
        <v>0</v>
      </c>
      <c r="BD25" s="208">
        <f>C25*'Filling Section'!BC25</f>
        <v>0</v>
      </c>
      <c r="BE25" s="208">
        <f>C25*'Filling Section'!BD25</f>
        <v>0</v>
      </c>
      <c r="BF25" s="208">
        <f>C25*'Filling Section'!BE25</f>
        <v>0</v>
      </c>
      <c r="BG25" s="208">
        <f>C25*'Filling Section'!BF25</f>
        <v>0</v>
      </c>
      <c r="BH25" s="208">
        <f>C25*'Filling Section'!BG25</f>
        <v>0</v>
      </c>
      <c r="BI25" s="208">
        <f>C25*'Filling Section'!BH25</f>
        <v>0</v>
      </c>
      <c r="BJ25" s="152"/>
    </row>
    <row r="26" spans="1:62" ht="15" customHeight="1" x14ac:dyDescent="0.2">
      <c r="A26" s="152"/>
      <c r="B26" s="163">
        <f>'Filling Section'!B26</f>
        <v>0</v>
      </c>
      <c r="C26" s="744"/>
      <c r="D26" s="205">
        <f>+C26*'Filling Section'!C26</f>
        <v>0</v>
      </c>
      <c r="E26" s="206">
        <f>+C26*'Filling Section'!D26</f>
        <v>0</v>
      </c>
      <c r="F26" s="206">
        <f>+C26*'Filling Section'!E26</f>
        <v>0</v>
      </c>
      <c r="G26" s="206">
        <f>+C26*'Filling Section'!F26</f>
        <v>0</v>
      </c>
      <c r="H26" s="206">
        <f>+C26*'Filling Section'!G26</f>
        <v>0</v>
      </c>
      <c r="I26" s="206">
        <f>+C26*'Filling Section'!H26</f>
        <v>0</v>
      </c>
      <c r="J26" s="206">
        <f>+C26*'Filling Section'!I26</f>
        <v>0</v>
      </c>
      <c r="K26" s="206">
        <f>+C26*'Filling Section'!J26</f>
        <v>0</v>
      </c>
      <c r="L26" s="206">
        <f>+C26*'Filling Section'!K26</f>
        <v>0</v>
      </c>
      <c r="M26" s="206">
        <f>+C26*'Filling Section'!L26</f>
        <v>0</v>
      </c>
      <c r="N26" s="206">
        <f>+C26*'Filling Section'!M26</f>
        <v>0</v>
      </c>
      <c r="O26" s="206">
        <f>+C26*'Filling Section'!N26</f>
        <v>0</v>
      </c>
      <c r="P26" s="206">
        <f>+C26*'Filling Section'!O26</f>
        <v>0</v>
      </c>
      <c r="Q26" s="206">
        <f>+C26*'Filling Section'!P26</f>
        <v>0</v>
      </c>
      <c r="R26" s="206">
        <f>+C26*'Filling Section'!Q26</f>
        <v>0</v>
      </c>
      <c r="S26" s="206">
        <f>+C26*'Filling Section'!R26</f>
        <v>0</v>
      </c>
      <c r="T26" s="206">
        <f>+C26*'Filling Section'!S26</f>
        <v>0</v>
      </c>
      <c r="U26" s="206">
        <f>+C26*'Filling Section'!T26</f>
        <v>0</v>
      </c>
      <c r="V26" s="206">
        <f>+C26*'Filling Section'!U26</f>
        <v>0</v>
      </c>
      <c r="W26" s="206">
        <f>+C26*'Filling Section'!V26</f>
        <v>0</v>
      </c>
      <c r="X26" s="206">
        <f>+C26*'Filling Section'!W26</f>
        <v>0</v>
      </c>
      <c r="Y26" s="206">
        <f>+C26*'Filling Section'!X26</f>
        <v>0</v>
      </c>
      <c r="Z26" s="206">
        <f>+C26*'Filling Section'!Y26</f>
        <v>0</v>
      </c>
      <c r="AA26" s="206">
        <f>+C26*'Filling Section'!Z26</f>
        <v>0</v>
      </c>
      <c r="AB26" s="206">
        <f>+C26*'Filling Section'!AA26</f>
        <v>0</v>
      </c>
      <c r="AC26" s="206">
        <f>+C26*'Filling Section'!AB26</f>
        <v>0</v>
      </c>
      <c r="AD26" s="206">
        <f>+C26*'Filling Section'!AC26</f>
        <v>0</v>
      </c>
      <c r="AE26" s="206">
        <f>+C26*'Filling Section'!AD26</f>
        <v>0</v>
      </c>
      <c r="AF26" s="206">
        <f>+C26*'Filling Section'!AE26</f>
        <v>0</v>
      </c>
      <c r="AG26" s="206">
        <f>+C26*'Filling Section'!AF26</f>
        <v>0</v>
      </c>
      <c r="AH26" s="206">
        <f>+C26*'Filling Section'!AG26</f>
        <v>0</v>
      </c>
      <c r="AI26" s="206">
        <f>+C26*'Filling Section'!AH26</f>
        <v>0</v>
      </c>
      <c r="AJ26" s="206">
        <f>+C26*'Filling Section'!AI26</f>
        <v>0</v>
      </c>
      <c r="AK26" s="207">
        <f>+C26*'Filling Section'!AJ26</f>
        <v>0</v>
      </c>
      <c r="AL26" s="207">
        <f>+C26*'Filling Section'!AK26</f>
        <v>0</v>
      </c>
      <c r="AM26" s="207">
        <f>+C26*'Filling Section'!AL26</f>
        <v>0</v>
      </c>
      <c r="AN26" s="207">
        <f>+C26*'Filling Section'!AM26</f>
        <v>0</v>
      </c>
      <c r="AO26" s="207">
        <f>+C26*'Filling Section'!AN26</f>
        <v>0</v>
      </c>
      <c r="AP26" s="207">
        <f>+C26*'Filling Section'!AO26</f>
        <v>0</v>
      </c>
      <c r="AQ26" s="207">
        <f>+C26*'Filling Section'!AP26</f>
        <v>0</v>
      </c>
      <c r="AR26" s="207">
        <f>+C26*'Filling Section'!AQ26</f>
        <v>0</v>
      </c>
      <c r="AS26" s="208">
        <f>+C26*'Filling Section'!AR26</f>
        <v>0</v>
      </c>
      <c r="AT26" s="208">
        <f>+C26*'Filling Section'!AS26</f>
        <v>0</v>
      </c>
      <c r="AU26" s="208">
        <f>+C26*'Filling Section'!AT26</f>
        <v>0</v>
      </c>
      <c r="AV26" s="208">
        <f>+C26*'Filling Section'!AU26</f>
        <v>0</v>
      </c>
      <c r="AW26" s="208">
        <f>+C26*'Filling Section'!AV26</f>
        <v>0</v>
      </c>
      <c r="AX26" s="208">
        <f>C26*'Filling Section'!AW26</f>
        <v>0</v>
      </c>
      <c r="AY26" s="208">
        <f>C26*'Filling Section'!AX26</f>
        <v>0</v>
      </c>
      <c r="AZ26" s="208">
        <f>C26*'Filling Section'!AY26</f>
        <v>0</v>
      </c>
      <c r="BA26" s="208">
        <f>C26*'Filling Section'!AZ26</f>
        <v>0</v>
      </c>
      <c r="BB26" s="208">
        <f>C26*'Filling Section'!BA26</f>
        <v>0</v>
      </c>
      <c r="BC26" s="208">
        <f>C26*'Filling Section'!BB26</f>
        <v>0</v>
      </c>
      <c r="BD26" s="208">
        <f>C26*'Filling Section'!BC26</f>
        <v>0</v>
      </c>
      <c r="BE26" s="208">
        <f>C26*'Filling Section'!BD26</f>
        <v>0</v>
      </c>
      <c r="BF26" s="208">
        <f>C26*'Filling Section'!BE26</f>
        <v>0</v>
      </c>
      <c r="BG26" s="208">
        <f>C26*'Filling Section'!BF26</f>
        <v>0</v>
      </c>
      <c r="BH26" s="208">
        <f>C26*'Filling Section'!BG26</f>
        <v>0</v>
      </c>
      <c r="BI26" s="208">
        <f>C26*'Filling Section'!BH26</f>
        <v>0</v>
      </c>
      <c r="BJ26" s="152"/>
    </row>
    <row r="27" spans="1:62" ht="15" customHeight="1" x14ac:dyDescent="0.2">
      <c r="A27" s="152"/>
      <c r="B27" s="163">
        <f>'Filling Section'!B27</f>
        <v>0</v>
      </c>
      <c r="C27" s="744">
        <f>+'Delivery Summary'!X45</f>
        <v>0</v>
      </c>
      <c r="D27" s="205">
        <f>+C27*'Filling Section'!C27</f>
        <v>0</v>
      </c>
      <c r="E27" s="206">
        <f>+C27*'Filling Section'!D27</f>
        <v>0</v>
      </c>
      <c r="F27" s="206">
        <f>+C27*'Filling Section'!E27</f>
        <v>0</v>
      </c>
      <c r="G27" s="206">
        <f>+C27*'Filling Section'!F27</f>
        <v>0</v>
      </c>
      <c r="H27" s="206">
        <f>+C27*'Filling Section'!G27</f>
        <v>0</v>
      </c>
      <c r="I27" s="206">
        <f>+C27*'Filling Section'!H27</f>
        <v>0</v>
      </c>
      <c r="J27" s="206">
        <f>+C27*'Filling Section'!I27</f>
        <v>0</v>
      </c>
      <c r="K27" s="206">
        <f>+C27*'Filling Section'!J27</f>
        <v>0</v>
      </c>
      <c r="L27" s="206">
        <f>+C27*'Filling Section'!K27</f>
        <v>0</v>
      </c>
      <c r="M27" s="206">
        <f>+C27*'Filling Section'!L27</f>
        <v>0</v>
      </c>
      <c r="N27" s="206">
        <f>+C27*'Filling Section'!M27</f>
        <v>0</v>
      </c>
      <c r="O27" s="206">
        <f>+C27*'Filling Section'!N27</f>
        <v>0</v>
      </c>
      <c r="P27" s="206">
        <f>+C27*'Filling Section'!O27</f>
        <v>0</v>
      </c>
      <c r="Q27" s="206">
        <f>+C27*'Filling Section'!P27</f>
        <v>0</v>
      </c>
      <c r="R27" s="206">
        <f>+C27*'Filling Section'!Q27</f>
        <v>0</v>
      </c>
      <c r="S27" s="206">
        <f>+C27*'Filling Section'!R27</f>
        <v>0</v>
      </c>
      <c r="T27" s="206">
        <f>+C27*'Filling Section'!S27</f>
        <v>0</v>
      </c>
      <c r="U27" s="206">
        <f>+C27*'Filling Section'!T27</f>
        <v>0</v>
      </c>
      <c r="V27" s="206">
        <f>+C27*'Filling Section'!U27</f>
        <v>0</v>
      </c>
      <c r="W27" s="206">
        <f>+C27*'Filling Section'!V27</f>
        <v>0</v>
      </c>
      <c r="X27" s="206">
        <f>+C27*'Filling Section'!W27</f>
        <v>0</v>
      </c>
      <c r="Y27" s="206">
        <f>+C27*'Filling Section'!X27</f>
        <v>0</v>
      </c>
      <c r="Z27" s="206">
        <f>+C27*'Filling Section'!Y27</f>
        <v>0</v>
      </c>
      <c r="AA27" s="206">
        <f>+C27*'Filling Section'!Z27</f>
        <v>0</v>
      </c>
      <c r="AB27" s="206">
        <f>+C27*'Filling Section'!AA27</f>
        <v>0</v>
      </c>
      <c r="AC27" s="206">
        <f>+C27*'Filling Section'!AB27</f>
        <v>0</v>
      </c>
      <c r="AD27" s="206">
        <f>+C27*'Filling Section'!AC27</f>
        <v>0</v>
      </c>
      <c r="AE27" s="206">
        <f>+C27*'Filling Section'!AD27</f>
        <v>0</v>
      </c>
      <c r="AF27" s="206">
        <f>+C27*'Filling Section'!AE27</f>
        <v>0</v>
      </c>
      <c r="AG27" s="206">
        <f>+C27*'Filling Section'!AF27</f>
        <v>0</v>
      </c>
      <c r="AH27" s="206">
        <f>+C27*'Filling Section'!AG27</f>
        <v>0</v>
      </c>
      <c r="AI27" s="206">
        <f>+C27*'Filling Section'!AH27</f>
        <v>0</v>
      </c>
      <c r="AJ27" s="206">
        <f>+C27*'Filling Section'!AI27</f>
        <v>0</v>
      </c>
      <c r="AK27" s="207">
        <f>+C27*'Filling Section'!AJ27</f>
        <v>0</v>
      </c>
      <c r="AL27" s="207">
        <f>+C27*'Filling Section'!AK27</f>
        <v>0</v>
      </c>
      <c r="AM27" s="207">
        <f>+C27*'Filling Section'!AL27</f>
        <v>0</v>
      </c>
      <c r="AN27" s="207">
        <f>+C27*'Filling Section'!AM27</f>
        <v>0</v>
      </c>
      <c r="AO27" s="207">
        <f>+C27*'Filling Section'!AN27</f>
        <v>0</v>
      </c>
      <c r="AP27" s="207">
        <f>+C27*'Filling Section'!AO27</f>
        <v>0</v>
      </c>
      <c r="AQ27" s="207">
        <f>+C27*'Filling Section'!AP27</f>
        <v>0</v>
      </c>
      <c r="AR27" s="207">
        <f>+C27*'Filling Section'!AQ27</f>
        <v>0</v>
      </c>
      <c r="AS27" s="208">
        <f>+C27*'Filling Section'!AR27</f>
        <v>0</v>
      </c>
      <c r="AT27" s="208">
        <f>+C27*'Filling Section'!AS27</f>
        <v>0</v>
      </c>
      <c r="AU27" s="208">
        <f>+C27*'Filling Section'!AT27</f>
        <v>0</v>
      </c>
      <c r="AV27" s="208">
        <f>+C27*'Filling Section'!AU27</f>
        <v>0</v>
      </c>
      <c r="AW27" s="208">
        <f>+C27*'Filling Section'!AV27</f>
        <v>0</v>
      </c>
      <c r="AX27" s="208">
        <f>C27*'Filling Section'!AW27</f>
        <v>0</v>
      </c>
      <c r="AY27" s="208">
        <f>C27*'Filling Section'!AX27</f>
        <v>0</v>
      </c>
      <c r="AZ27" s="208">
        <f>C27*'Filling Section'!AY27</f>
        <v>0</v>
      </c>
      <c r="BA27" s="208">
        <f>C27*'Filling Section'!AZ27</f>
        <v>0</v>
      </c>
      <c r="BB27" s="208">
        <f>C27*'Filling Section'!BA27</f>
        <v>0</v>
      </c>
      <c r="BC27" s="208">
        <f>C27*'Filling Section'!BB27</f>
        <v>0</v>
      </c>
      <c r="BD27" s="208">
        <f>C27*'Filling Section'!BC27</f>
        <v>0</v>
      </c>
      <c r="BE27" s="208">
        <f>C27*'Filling Section'!BD27</f>
        <v>0</v>
      </c>
      <c r="BF27" s="208">
        <f>C27*'Filling Section'!BE27</f>
        <v>0</v>
      </c>
      <c r="BG27" s="208">
        <f>C27*'Filling Section'!BF27</f>
        <v>0</v>
      </c>
      <c r="BH27" s="208">
        <f>C27*'Filling Section'!BG27</f>
        <v>0</v>
      </c>
      <c r="BI27" s="208">
        <f>C27*'Filling Section'!BH27</f>
        <v>0</v>
      </c>
      <c r="BJ27" s="152"/>
    </row>
    <row r="28" spans="1:62" ht="15" customHeight="1" x14ac:dyDescent="0.2">
      <c r="A28" s="152"/>
      <c r="B28" s="163"/>
      <c r="C28" s="744"/>
      <c r="D28" s="205">
        <f>+C28*'Filling Section'!C28</f>
        <v>0</v>
      </c>
      <c r="E28" s="206">
        <f>+C28*'Filling Section'!D28</f>
        <v>0</v>
      </c>
      <c r="F28" s="206">
        <f>+C28*'Filling Section'!E28</f>
        <v>0</v>
      </c>
      <c r="G28" s="206">
        <f>+C28*'Filling Section'!F28</f>
        <v>0</v>
      </c>
      <c r="H28" s="206">
        <f>+C28*'Filling Section'!G28</f>
        <v>0</v>
      </c>
      <c r="I28" s="206">
        <f>+C28*'Filling Section'!H28</f>
        <v>0</v>
      </c>
      <c r="J28" s="206">
        <f>+C28*'Filling Section'!I28</f>
        <v>0</v>
      </c>
      <c r="K28" s="206">
        <f>+C28*'Filling Section'!J28</f>
        <v>0</v>
      </c>
      <c r="L28" s="206">
        <f>+C28*'Filling Section'!K28</f>
        <v>0</v>
      </c>
      <c r="M28" s="206">
        <f>+C28*'Filling Section'!L28</f>
        <v>0</v>
      </c>
      <c r="N28" s="206">
        <f>+C28*'Filling Section'!M28</f>
        <v>0</v>
      </c>
      <c r="O28" s="206">
        <f>+C28*'Filling Section'!N28</f>
        <v>0</v>
      </c>
      <c r="P28" s="206">
        <f>+C28*'Filling Section'!O28</f>
        <v>0</v>
      </c>
      <c r="Q28" s="206">
        <f>+C28*'Filling Section'!P28</f>
        <v>0</v>
      </c>
      <c r="R28" s="206">
        <f>+C28*'Filling Section'!Q28</f>
        <v>0</v>
      </c>
      <c r="S28" s="206">
        <f>+C28*'Filling Section'!R28</f>
        <v>0</v>
      </c>
      <c r="T28" s="206">
        <f>+C28*'Filling Section'!S28</f>
        <v>0</v>
      </c>
      <c r="U28" s="206">
        <f>+C28*'Filling Section'!T28</f>
        <v>0</v>
      </c>
      <c r="V28" s="206">
        <f>+C28*'Filling Section'!U28</f>
        <v>0</v>
      </c>
      <c r="W28" s="206">
        <f>+C28*'Filling Section'!V28</f>
        <v>0</v>
      </c>
      <c r="X28" s="206">
        <f>+C28*'Filling Section'!W28</f>
        <v>0</v>
      </c>
      <c r="Y28" s="206">
        <f>+C28*'Filling Section'!X28</f>
        <v>0</v>
      </c>
      <c r="Z28" s="206">
        <f>+C28*'Filling Section'!Y28</f>
        <v>0</v>
      </c>
      <c r="AA28" s="206">
        <f>+C28*'Filling Section'!Z28</f>
        <v>0</v>
      </c>
      <c r="AB28" s="206">
        <f>+C28*'Filling Section'!AA28</f>
        <v>0</v>
      </c>
      <c r="AC28" s="206">
        <f>+C28*'Filling Section'!AB28</f>
        <v>0</v>
      </c>
      <c r="AD28" s="206">
        <f>+C28*'Filling Section'!AC28</f>
        <v>0</v>
      </c>
      <c r="AE28" s="206">
        <f>+C28*'Filling Section'!AD28</f>
        <v>0</v>
      </c>
      <c r="AF28" s="206">
        <f>+C28*'Filling Section'!AE28</f>
        <v>0</v>
      </c>
      <c r="AG28" s="206">
        <f>+C28*'Filling Section'!AF28</f>
        <v>0</v>
      </c>
      <c r="AH28" s="206">
        <f>+C28*'Filling Section'!AG28</f>
        <v>0</v>
      </c>
      <c r="AI28" s="206">
        <f>+C28*'Filling Section'!AH28</f>
        <v>0</v>
      </c>
      <c r="AJ28" s="206">
        <f>+C28*'Filling Section'!AI28</f>
        <v>0</v>
      </c>
      <c r="AK28" s="207">
        <f>+C28*'Filling Section'!AJ28</f>
        <v>0</v>
      </c>
      <c r="AL28" s="207">
        <f>+C28*'Filling Section'!AK28</f>
        <v>0</v>
      </c>
      <c r="AM28" s="207">
        <f>+C28*'Filling Section'!AL28</f>
        <v>0</v>
      </c>
      <c r="AN28" s="207">
        <f>+C28*'Filling Section'!AM28</f>
        <v>0</v>
      </c>
      <c r="AO28" s="207">
        <f>+C28*'Filling Section'!AN28</f>
        <v>0</v>
      </c>
      <c r="AP28" s="207">
        <f>+C28*'Filling Section'!AO28</f>
        <v>0</v>
      </c>
      <c r="AQ28" s="207">
        <f>+C28*'Filling Section'!AP28</f>
        <v>0</v>
      </c>
      <c r="AR28" s="207">
        <f>+C28*'Filling Section'!AQ28</f>
        <v>0</v>
      </c>
      <c r="AS28" s="208">
        <f>+C28*'Filling Section'!AR28</f>
        <v>0</v>
      </c>
      <c r="AT28" s="208">
        <f>+C28*'Filling Section'!AS28</f>
        <v>0</v>
      </c>
      <c r="AU28" s="208">
        <f>+C28*'Filling Section'!AT28</f>
        <v>0</v>
      </c>
      <c r="AV28" s="208">
        <f>+C28*'Filling Section'!AU28</f>
        <v>0</v>
      </c>
      <c r="AW28" s="208">
        <f>+C28*'Filling Section'!AV28</f>
        <v>0</v>
      </c>
      <c r="AX28" s="208">
        <f>C28*'Filling Section'!AW28</f>
        <v>0</v>
      </c>
      <c r="AY28" s="208">
        <f>C28*'Filling Section'!AX28</f>
        <v>0</v>
      </c>
      <c r="AZ28" s="208">
        <f>C28*'Filling Section'!AY28</f>
        <v>0</v>
      </c>
      <c r="BA28" s="208">
        <f>C28*'Filling Section'!AZ28</f>
        <v>0</v>
      </c>
      <c r="BB28" s="208">
        <f>C28*'Filling Section'!BA28</f>
        <v>0</v>
      </c>
      <c r="BC28" s="208">
        <f>C28*'Filling Section'!BB28</f>
        <v>0</v>
      </c>
      <c r="BD28" s="208">
        <f>C28*'Filling Section'!BC28</f>
        <v>0</v>
      </c>
      <c r="BE28" s="208">
        <f>C28*'Filling Section'!BD28</f>
        <v>0</v>
      </c>
      <c r="BF28" s="208">
        <f>C28*'Filling Section'!BE28</f>
        <v>0</v>
      </c>
      <c r="BG28" s="208">
        <f>C28*'Filling Section'!BF28</f>
        <v>0</v>
      </c>
      <c r="BH28" s="208">
        <f>C28*'Filling Section'!BG28</f>
        <v>0</v>
      </c>
      <c r="BI28" s="208">
        <f>C28*'Filling Section'!BH28</f>
        <v>0</v>
      </c>
      <c r="BJ28" s="152"/>
    </row>
    <row r="29" spans="1:62" ht="15" customHeight="1" x14ac:dyDescent="0.2">
      <c r="A29" s="152"/>
      <c r="B29" s="163" t="str">
        <f>'Filling Section'!B29</f>
        <v>Fish Curry Bun</v>
      </c>
      <c r="C29" s="744">
        <f>+'Delivery Summary'!X25</f>
        <v>100</v>
      </c>
      <c r="D29" s="205">
        <f>+C29*'Filling Section'!C29</f>
        <v>0</v>
      </c>
      <c r="E29" s="206">
        <f>+C29*'Filling Section'!D29</f>
        <v>0</v>
      </c>
      <c r="F29" s="206">
        <f>+C29*'Filling Section'!E29</f>
        <v>0</v>
      </c>
      <c r="G29" s="206">
        <f>+C29*'Filling Section'!F29</f>
        <v>0</v>
      </c>
      <c r="H29" s="206">
        <f>+C29*'Filling Section'!G29</f>
        <v>0</v>
      </c>
      <c r="I29" s="206">
        <f>+C29*'Filling Section'!H29</f>
        <v>0</v>
      </c>
      <c r="J29" s="206">
        <f>+C29*'Filling Section'!I29</f>
        <v>0</v>
      </c>
      <c r="K29" s="206">
        <f>+C29*'Filling Section'!J29</f>
        <v>0</v>
      </c>
      <c r="L29" s="206">
        <f>+C29*'Filling Section'!K29</f>
        <v>0</v>
      </c>
      <c r="M29" s="206">
        <f>+C29*'Filling Section'!L29</f>
        <v>0</v>
      </c>
      <c r="N29" s="206">
        <f>+C29*'Filling Section'!M29</f>
        <v>0</v>
      </c>
      <c r="O29" s="206">
        <f>+C29*'Filling Section'!N29</f>
        <v>0</v>
      </c>
      <c r="P29" s="206">
        <f>+C29*'Filling Section'!O29</f>
        <v>0</v>
      </c>
      <c r="Q29" s="206">
        <f>+C29*'Filling Section'!P29</f>
        <v>0</v>
      </c>
      <c r="R29" s="206">
        <f>+C29*'Filling Section'!Q29</f>
        <v>0</v>
      </c>
      <c r="S29" s="206">
        <f>+C29*'Filling Section'!R29</f>
        <v>0</v>
      </c>
      <c r="T29" s="206">
        <f>+C29*'Filling Section'!S29</f>
        <v>0</v>
      </c>
      <c r="U29" s="206">
        <f>+C29*'Filling Section'!T29</f>
        <v>0</v>
      </c>
      <c r="V29" s="206">
        <f>+C29*'Filling Section'!U29</f>
        <v>0</v>
      </c>
      <c r="W29" s="206">
        <f>+C29*'Filling Section'!V29</f>
        <v>0</v>
      </c>
      <c r="X29" s="206">
        <f>+C29*'Filling Section'!W29</f>
        <v>0</v>
      </c>
      <c r="Y29" s="206">
        <f>+C29*'Filling Section'!X29</f>
        <v>0</v>
      </c>
      <c r="Z29" s="206">
        <f>+C29*'Filling Section'!Y29</f>
        <v>200</v>
      </c>
      <c r="AA29" s="206">
        <f>+C29*'Filling Section'!Z29</f>
        <v>200</v>
      </c>
      <c r="AB29" s="206">
        <f>+C29*'Filling Section'!AA29</f>
        <v>0</v>
      </c>
      <c r="AC29" s="206">
        <f>+C29*'Filling Section'!AB29</f>
        <v>1500</v>
      </c>
      <c r="AD29" s="206">
        <f>+C29*'Filling Section'!AC29</f>
        <v>0</v>
      </c>
      <c r="AE29" s="206">
        <f>+C29*'Filling Section'!AD29</f>
        <v>1500</v>
      </c>
      <c r="AF29" s="206">
        <f>+C29*'Filling Section'!AE29</f>
        <v>0</v>
      </c>
      <c r="AG29" s="206">
        <f>+C29*'Filling Section'!AF29</f>
        <v>0</v>
      </c>
      <c r="AH29" s="206">
        <f>+C29*'Filling Section'!AG29</f>
        <v>0</v>
      </c>
      <c r="AI29" s="206">
        <f>+C29*'Filling Section'!AH29</f>
        <v>0</v>
      </c>
      <c r="AJ29" s="206">
        <f>+C29*'Filling Section'!AI29</f>
        <v>0</v>
      </c>
      <c r="AK29" s="207">
        <f>+C29*'Filling Section'!AJ29</f>
        <v>0</v>
      </c>
      <c r="AL29" s="207">
        <f>+C29*'Filling Section'!AK29</f>
        <v>0</v>
      </c>
      <c r="AM29" s="207">
        <f>+C29*'Filling Section'!AL29</f>
        <v>500</v>
      </c>
      <c r="AN29" s="207">
        <f>+C29*'Filling Section'!AM29</f>
        <v>0</v>
      </c>
      <c r="AO29" s="207">
        <f>+C29*'Filling Section'!AN29</f>
        <v>0</v>
      </c>
      <c r="AP29" s="207">
        <f>+C29*'Filling Section'!AO29</f>
        <v>0</v>
      </c>
      <c r="AQ29" s="207">
        <f>+C29*'Filling Section'!AP29</f>
        <v>50</v>
      </c>
      <c r="AR29" s="207">
        <f>+C29*'Filling Section'!AQ29</f>
        <v>100</v>
      </c>
      <c r="AS29" s="208">
        <f>+C29*'Filling Section'!AR29</f>
        <v>0</v>
      </c>
      <c r="AT29" s="208">
        <f>+C29*'Filling Section'!AS29</f>
        <v>0</v>
      </c>
      <c r="AU29" s="208">
        <f>+C29*'Filling Section'!AT29</f>
        <v>0</v>
      </c>
      <c r="AV29" s="208">
        <f>+C29*'Filling Section'!AU29</f>
        <v>0</v>
      </c>
      <c r="AW29" s="208">
        <f>+C29*'Filling Section'!AV29</f>
        <v>0</v>
      </c>
      <c r="AX29" s="208">
        <f>C29*'Filling Section'!AW29</f>
        <v>0</v>
      </c>
      <c r="AY29" s="208">
        <f>C29*'Filling Section'!AX29</f>
        <v>0</v>
      </c>
      <c r="AZ29" s="208">
        <f>C29*'Filling Section'!AY29</f>
        <v>0</v>
      </c>
      <c r="BA29" s="208">
        <f>C29*'Filling Section'!AZ29</f>
        <v>0</v>
      </c>
      <c r="BB29" s="208">
        <f>C29*'Filling Section'!BA29</f>
        <v>0</v>
      </c>
      <c r="BC29" s="208">
        <f>C29*'Filling Section'!BB29</f>
        <v>0</v>
      </c>
      <c r="BD29" s="208">
        <f>C29*'Filling Section'!BC29</f>
        <v>0</v>
      </c>
      <c r="BE29" s="208">
        <f>C29*'Filling Section'!BD29</f>
        <v>0</v>
      </c>
      <c r="BF29" s="208">
        <f>C29*'Filling Section'!BE29</f>
        <v>0</v>
      </c>
      <c r="BG29" s="208">
        <f>C29*'Filling Section'!BF29</f>
        <v>0</v>
      </c>
      <c r="BH29" s="208">
        <f>C29*'Filling Section'!BG29</f>
        <v>500</v>
      </c>
      <c r="BI29" s="208">
        <f>C29*'Filling Section'!BH29</f>
        <v>0</v>
      </c>
      <c r="BJ29" s="152"/>
    </row>
    <row r="30" spans="1:62" ht="15" customHeight="1" x14ac:dyDescent="0.2">
      <c r="A30" s="152"/>
      <c r="B30" s="163" t="str">
        <f>'Filling Section'!B30</f>
        <v>Prawn Bun</v>
      </c>
      <c r="C30" s="744">
        <f>+'Delivery Summary'!V31</f>
        <v>0</v>
      </c>
      <c r="D30" s="205">
        <f>+C30*'Filling Section'!C30</f>
        <v>0</v>
      </c>
      <c r="E30" s="206">
        <f>+C30*'Filling Section'!D30</f>
        <v>0</v>
      </c>
      <c r="F30" s="206">
        <f>+C30*'Filling Section'!E30</f>
        <v>0</v>
      </c>
      <c r="G30" s="206">
        <f>+C30*'Filling Section'!F30</f>
        <v>0</v>
      </c>
      <c r="H30" s="206">
        <f>+C30*'Filling Section'!G30</f>
        <v>0</v>
      </c>
      <c r="I30" s="206">
        <f>+C30*'Filling Section'!H30</f>
        <v>0</v>
      </c>
      <c r="J30" s="206">
        <f>+C30*'Filling Section'!I30</f>
        <v>0</v>
      </c>
      <c r="K30" s="206">
        <f>+C30*'Filling Section'!J30</f>
        <v>0</v>
      </c>
      <c r="L30" s="206">
        <f>+C30*'Filling Section'!K30</f>
        <v>0</v>
      </c>
      <c r="M30" s="206">
        <f>+C30*'Filling Section'!L30</f>
        <v>0</v>
      </c>
      <c r="N30" s="206">
        <f>+C30*'Filling Section'!M30</f>
        <v>0</v>
      </c>
      <c r="O30" s="206">
        <f>+C30*'Filling Section'!N30</f>
        <v>0</v>
      </c>
      <c r="P30" s="206">
        <f>+C30*'Filling Section'!O30</f>
        <v>0</v>
      </c>
      <c r="Q30" s="206">
        <f>+C30*'Filling Section'!P30</f>
        <v>0</v>
      </c>
      <c r="R30" s="206">
        <f>+C30*'Filling Section'!Q30</f>
        <v>0</v>
      </c>
      <c r="S30" s="206">
        <f>+C30*'Filling Section'!R30</f>
        <v>0</v>
      </c>
      <c r="T30" s="206">
        <f>+C30*'Filling Section'!S30</f>
        <v>0</v>
      </c>
      <c r="U30" s="206">
        <f>+C30*'Filling Section'!T30</f>
        <v>0</v>
      </c>
      <c r="V30" s="206">
        <f>+C30*'Filling Section'!U30</f>
        <v>0</v>
      </c>
      <c r="W30" s="206">
        <f>+C30*'Filling Section'!V30</f>
        <v>0</v>
      </c>
      <c r="X30" s="206">
        <f>+C30*'Filling Section'!W30</f>
        <v>0</v>
      </c>
      <c r="Y30" s="206">
        <f>+C30*'Filling Section'!X30</f>
        <v>0</v>
      </c>
      <c r="Z30" s="206">
        <f>+C30*'Filling Section'!Y30</f>
        <v>0</v>
      </c>
      <c r="AA30" s="206">
        <f>+C30*'Filling Section'!Z30</f>
        <v>0</v>
      </c>
      <c r="AB30" s="206">
        <f>+C30*'Filling Section'!AA30</f>
        <v>0</v>
      </c>
      <c r="AC30" s="206">
        <f>+C30*'Filling Section'!AB30</f>
        <v>0</v>
      </c>
      <c r="AD30" s="206">
        <f>+C30*'Filling Section'!AC30</f>
        <v>0</v>
      </c>
      <c r="AE30" s="206">
        <f>+C30*'Filling Section'!AD30</f>
        <v>0</v>
      </c>
      <c r="AF30" s="206">
        <f>+C30*'Filling Section'!AE30</f>
        <v>0</v>
      </c>
      <c r="AG30" s="206">
        <f>+C30*'Filling Section'!AF30</f>
        <v>0</v>
      </c>
      <c r="AH30" s="206">
        <f>+C30*'Filling Section'!AG30</f>
        <v>0</v>
      </c>
      <c r="AI30" s="206">
        <f>+C30*'Filling Section'!AH30</f>
        <v>0</v>
      </c>
      <c r="AJ30" s="206">
        <f>+C30*'Filling Section'!AI30</f>
        <v>0</v>
      </c>
      <c r="AK30" s="207">
        <f>+C30*'Filling Section'!AJ30</f>
        <v>0</v>
      </c>
      <c r="AL30" s="207">
        <f>+C30*'Filling Section'!AK30</f>
        <v>0</v>
      </c>
      <c r="AM30" s="207">
        <f>+C30*'Filling Section'!AL30</f>
        <v>0</v>
      </c>
      <c r="AN30" s="207">
        <f>+C30*'Filling Section'!AM30</f>
        <v>0</v>
      </c>
      <c r="AO30" s="207">
        <f>+C30*'Filling Section'!AN30</f>
        <v>0</v>
      </c>
      <c r="AP30" s="207">
        <f>+C30*'Filling Section'!AO30</f>
        <v>0</v>
      </c>
      <c r="AQ30" s="207">
        <f>+C30*'Filling Section'!AP30</f>
        <v>0</v>
      </c>
      <c r="AR30" s="207">
        <f>+C30*'Filling Section'!AQ30</f>
        <v>0</v>
      </c>
      <c r="AS30" s="208">
        <f>+C30*'Filling Section'!AR30</f>
        <v>0</v>
      </c>
      <c r="AT30" s="208">
        <f>+C30*'Filling Section'!AS30</f>
        <v>0</v>
      </c>
      <c r="AU30" s="208">
        <f>+C30*'Filling Section'!AT30</f>
        <v>0</v>
      </c>
      <c r="AV30" s="208">
        <f>+C30*'Filling Section'!AU30</f>
        <v>0</v>
      </c>
      <c r="AW30" s="208">
        <f>+C30*'Filling Section'!AV30</f>
        <v>0</v>
      </c>
      <c r="AX30" s="208">
        <f>C30*'Filling Section'!AW30</f>
        <v>0</v>
      </c>
      <c r="AY30" s="208">
        <f>C30*'Filling Section'!AX30</f>
        <v>0</v>
      </c>
      <c r="AZ30" s="208">
        <f>C30*'Filling Section'!AY30</f>
        <v>0</v>
      </c>
      <c r="BA30" s="208">
        <f>C30*'Filling Section'!AZ30</f>
        <v>0</v>
      </c>
      <c r="BB30" s="208">
        <f>C30*'Filling Section'!BA30</f>
        <v>0</v>
      </c>
      <c r="BC30" s="208">
        <f>C30*'Filling Section'!BB30</f>
        <v>0</v>
      </c>
      <c r="BD30" s="208">
        <f>C30*'Filling Section'!BC30</f>
        <v>0</v>
      </c>
      <c r="BE30" s="208">
        <f>C30*'Filling Section'!BD30</f>
        <v>0</v>
      </c>
      <c r="BF30" s="208">
        <f>C30*'Filling Section'!BE30</f>
        <v>0</v>
      </c>
      <c r="BG30" s="208">
        <f>C30*'Filling Section'!BF30</f>
        <v>0</v>
      </c>
      <c r="BH30" s="208">
        <f>C30*'Filling Section'!BG30</f>
        <v>0</v>
      </c>
      <c r="BI30" s="208">
        <f>C30*'Filling Section'!BH30</f>
        <v>0</v>
      </c>
      <c r="BJ30" s="152"/>
    </row>
    <row r="31" spans="1:62" ht="15" customHeight="1" x14ac:dyDescent="0.2">
      <c r="A31" s="152"/>
      <c r="B31" s="163"/>
      <c r="C31" s="744"/>
      <c r="D31" s="205">
        <f>+C31*'Filling Section'!C31</f>
        <v>0</v>
      </c>
      <c r="E31" s="206">
        <f>+C31*'Filling Section'!D31</f>
        <v>0</v>
      </c>
      <c r="F31" s="206">
        <f>+C31*'Filling Section'!E31</f>
        <v>0</v>
      </c>
      <c r="G31" s="206">
        <f>+C31*'Filling Section'!F31</f>
        <v>0</v>
      </c>
      <c r="H31" s="206">
        <f>+C31*'Filling Section'!G31</f>
        <v>0</v>
      </c>
      <c r="I31" s="206">
        <f>+C31*'Filling Section'!H31</f>
        <v>0</v>
      </c>
      <c r="J31" s="206">
        <f>+C31*'Filling Section'!I31</f>
        <v>0</v>
      </c>
      <c r="K31" s="206">
        <f>+C31*'Filling Section'!J31</f>
        <v>0</v>
      </c>
      <c r="L31" s="206">
        <f>+C31*'Filling Section'!K31</f>
        <v>0</v>
      </c>
      <c r="M31" s="206">
        <f>+C31*'Filling Section'!L31</f>
        <v>0</v>
      </c>
      <c r="N31" s="206">
        <f>+C31*'Filling Section'!M31</f>
        <v>0</v>
      </c>
      <c r="O31" s="206">
        <f>+C31*'Filling Section'!N31</f>
        <v>0</v>
      </c>
      <c r="P31" s="206">
        <f>+C31*'Filling Section'!O31</f>
        <v>0</v>
      </c>
      <c r="Q31" s="206">
        <f>+C31*'Filling Section'!P31</f>
        <v>0</v>
      </c>
      <c r="R31" s="206">
        <f>+C31*'Filling Section'!Q31</f>
        <v>0</v>
      </c>
      <c r="S31" s="206">
        <f>+C31*'Filling Section'!R31</f>
        <v>0</v>
      </c>
      <c r="T31" s="206">
        <f>+C31*'Filling Section'!S31</f>
        <v>0</v>
      </c>
      <c r="U31" s="206">
        <f>+C31*'Filling Section'!T31</f>
        <v>0</v>
      </c>
      <c r="V31" s="206">
        <f>+C31*'Filling Section'!U31</f>
        <v>0</v>
      </c>
      <c r="W31" s="206">
        <f>+C31*'Filling Section'!V31</f>
        <v>0</v>
      </c>
      <c r="X31" s="206">
        <f>+C31*'Filling Section'!W31</f>
        <v>0</v>
      </c>
      <c r="Y31" s="206">
        <f>+C31*'Filling Section'!X31</f>
        <v>0</v>
      </c>
      <c r="Z31" s="206">
        <f>+C31*'Filling Section'!Y31</f>
        <v>0</v>
      </c>
      <c r="AA31" s="206">
        <f>+C31*'Filling Section'!Z31</f>
        <v>0</v>
      </c>
      <c r="AB31" s="206">
        <f>+C31*'Filling Section'!AA31</f>
        <v>0</v>
      </c>
      <c r="AC31" s="206">
        <f>+C31*'Filling Section'!AB31</f>
        <v>0</v>
      </c>
      <c r="AD31" s="206">
        <f>+C31*'Filling Section'!AC31</f>
        <v>0</v>
      </c>
      <c r="AE31" s="206">
        <f>+C31*'Filling Section'!AD31</f>
        <v>0</v>
      </c>
      <c r="AF31" s="206">
        <f>+C31*'Filling Section'!AE31</f>
        <v>0</v>
      </c>
      <c r="AG31" s="206">
        <f>+C31*'Filling Section'!AF31</f>
        <v>0</v>
      </c>
      <c r="AH31" s="206">
        <f>+C31*'Filling Section'!AG31</f>
        <v>0</v>
      </c>
      <c r="AI31" s="206">
        <f>+C31*'Filling Section'!AH31</f>
        <v>0</v>
      </c>
      <c r="AJ31" s="206">
        <f>+C31*'Filling Section'!AI31</f>
        <v>0</v>
      </c>
      <c r="AK31" s="207">
        <f>+C31*'Filling Section'!AJ31</f>
        <v>0</v>
      </c>
      <c r="AL31" s="207">
        <f>+C31*'Filling Section'!AK31</f>
        <v>0</v>
      </c>
      <c r="AM31" s="207">
        <f>+C31*'Filling Section'!AL31</f>
        <v>0</v>
      </c>
      <c r="AN31" s="207">
        <f>+C31*'Filling Section'!AM31</f>
        <v>0</v>
      </c>
      <c r="AO31" s="207">
        <f>+C31*'Filling Section'!AN31</f>
        <v>0</v>
      </c>
      <c r="AP31" s="207">
        <f>+C31*'Filling Section'!AO31</f>
        <v>0</v>
      </c>
      <c r="AQ31" s="207">
        <f>+C31*'Filling Section'!AP31</f>
        <v>0</v>
      </c>
      <c r="AR31" s="207">
        <f>+C31*'Filling Section'!AQ31</f>
        <v>0</v>
      </c>
      <c r="AS31" s="208">
        <f>+C31*'Filling Section'!AR31</f>
        <v>0</v>
      </c>
      <c r="AT31" s="208">
        <f>+C31*'Filling Section'!AS31</f>
        <v>0</v>
      </c>
      <c r="AU31" s="208">
        <f>+C31*'Filling Section'!AT31</f>
        <v>0</v>
      </c>
      <c r="AV31" s="208">
        <f>+C31*'Filling Section'!AU31</f>
        <v>0</v>
      </c>
      <c r="AW31" s="208">
        <f>+C31*'Filling Section'!AV31</f>
        <v>0</v>
      </c>
      <c r="AX31" s="208">
        <f>C31*'Filling Section'!AW31</f>
        <v>0</v>
      </c>
      <c r="AY31" s="208">
        <f>C31*'Filling Section'!AX31</f>
        <v>0</v>
      </c>
      <c r="AZ31" s="208">
        <f>C31*'Filling Section'!AY31</f>
        <v>0</v>
      </c>
      <c r="BA31" s="208">
        <f>C31*'Filling Section'!AZ31</f>
        <v>0</v>
      </c>
      <c r="BB31" s="208">
        <f>C31*'Filling Section'!BA31</f>
        <v>0</v>
      </c>
      <c r="BC31" s="208">
        <f>C31*'Filling Section'!BB31</f>
        <v>0</v>
      </c>
      <c r="BD31" s="208">
        <f>C31*'Filling Section'!BC31</f>
        <v>0</v>
      </c>
      <c r="BE31" s="208">
        <f>C31*'Filling Section'!BD31</f>
        <v>0</v>
      </c>
      <c r="BF31" s="208">
        <f>C31*'Filling Section'!BE31</f>
        <v>0</v>
      </c>
      <c r="BG31" s="208">
        <f>C31*'Filling Section'!BF31</f>
        <v>0</v>
      </c>
      <c r="BH31" s="208">
        <f>C31*'Filling Section'!BG31</f>
        <v>0</v>
      </c>
      <c r="BI31" s="208">
        <f>C31*'Filling Section'!BH31</f>
        <v>0</v>
      </c>
      <c r="BJ31" s="152"/>
    </row>
    <row r="32" spans="1:62" ht="15" customHeight="1" x14ac:dyDescent="0.2">
      <c r="A32" s="152"/>
      <c r="B32" s="964"/>
      <c r="C32" s="965"/>
      <c r="D32" s="966"/>
      <c r="E32" s="967"/>
      <c r="F32" s="967"/>
      <c r="G32" s="967"/>
      <c r="H32" s="967"/>
      <c r="I32" s="967"/>
      <c r="J32" s="967"/>
      <c r="K32" s="967"/>
      <c r="L32" s="967"/>
      <c r="M32" s="967"/>
      <c r="N32" s="967"/>
      <c r="O32" s="967"/>
      <c r="P32" s="967"/>
      <c r="Q32" s="967"/>
      <c r="R32" s="967"/>
      <c r="S32" s="967"/>
      <c r="T32" s="967"/>
      <c r="U32" s="967"/>
      <c r="V32" s="967"/>
      <c r="W32" s="967"/>
      <c r="X32" s="967"/>
      <c r="Y32" s="967"/>
      <c r="Z32" s="967"/>
      <c r="AA32" s="967"/>
      <c r="AB32" s="967"/>
      <c r="AC32" s="967"/>
      <c r="AD32" s="967"/>
      <c r="AE32" s="967"/>
      <c r="AF32" s="967"/>
      <c r="AG32" s="967"/>
      <c r="AH32" s="967"/>
      <c r="AI32" s="967"/>
      <c r="AJ32" s="967"/>
      <c r="AK32" s="968"/>
      <c r="AL32" s="968"/>
      <c r="AM32" s="968"/>
      <c r="AN32" s="968"/>
      <c r="AO32" s="968"/>
      <c r="AP32" s="968"/>
      <c r="AQ32" s="968"/>
      <c r="AR32" s="968"/>
      <c r="AS32" s="969"/>
      <c r="AT32" s="969"/>
      <c r="AU32" s="969"/>
      <c r="AV32" s="969"/>
      <c r="AW32" s="969"/>
      <c r="AX32" s="969"/>
      <c r="AY32" s="969"/>
      <c r="AZ32" s="969"/>
      <c r="BA32" s="969"/>
      <c r="BB32" s="969"/>
      <c r="BC32" s="969"/>
      <c r="BD32" s="969"/>
      <c r="BE32" s="969"/>
      <c r="BF32" s="969"/>
      <c r="BG32" s="969"/>
      <c r="BH32" s="969"/>
      <c r="BI32" s="969"/>
      <c r="BJ32" s="152"/>
    </row>
    <row r="33" spans="1:62" ht="15" customHeight="1" x14ac:dyDescent="0.2">
      <c r="A33" s="152"/>
      <c r="B33" s="964"/>
      <c r="C33" s="965"/>
      <c r="D33" s="966"/>
      <c r="E33" s="967"/>
      <c r="F33" s="967"/>
      <c r="G33" s="967"/>
      <c r="H33" s="967"/>
      <c r="I33" s="967"/>
      <c r="J33" s="967"/>
      <c r="K33" s="967"/>
      <c r="L33" s="967"/>
      <c r="M33" s="967"/>
      <c r="N33" s="967"/>
      <c r="O33" s="967"/>
      <c r="P33" s="967"/>
      <c r="Q33" s="967"/>
      <c r="R33" s="967"/>
      <c r="S33" s="967"/>
      <c r="T33" s="967"/>
      <c r="U33" s="967"/>
      <c r="V33" s="967"/>
      <c r="W33" s="967"/>
      <c r="X33" s="967"/>
      <c r="Y33" s="967"/>
      <c r="Z33" s="967"/>
      <c r="AA33" s="967"/>
      <c r="AB33" s="967"/>
      <c r="AC33" s="967"/>
      <c r="AD33" s="967"/>
      <c r="AE33" s="967"/>
      <c r="AF33" s="967"/>
      <c r="AG33" s="967"/>
      <c r="AH33" s="967"/>
      <c r="AI33" s="967"/>
      <c r="AJ33" s="967"/>
      <c r="AK33" s="968"/>
      <c r="AL33" s="968"/>
      <c r="AM33" s="968"/>
      <c r="AN33" s="968"/>
      <c r="AO33" s="968"/>
      <c r="AP33" s="968"/>
      <c r="AQ33" s="968"/>
      <c r="AR33" s="968"/>
      <c r="AS33" s="969"/>
      <c r="AT33" s="969"/>
      <c r="AU33" s="969"/>
      <c r="AV33" s="969"/>
      <c r="AW33" s="969"/>
      <c r="AX33" s="969"/>
      <c r="AY33" s="969"/>
      <c r="AZ33" s="969"/>
      <c r="BA33" s="969"/>
      <c r="BB33" s="969"/>
      <c r="BC33" s="969"/>
      <c r="BD33" s="969"/>
      <c r="BE33" s="969"/>
      <c r="BF33" s="969"/>
      <c r="BG33" s="969"/>
      <c r="BH33" s="969"/>
      <c r="BI33" s="969"/>
      <c r="BJ33" s="152"/>
    </row>
    <row r="34" spans="1:62" ht="15" customHeight="1" x14ac:dyDescent="0.2">
      <c r="A34" s="152"/>
      <c r="B34" s="1102" t="str">
        <f>'Filling Section'!B34</f>
        <v>Roast Bread with Seeni Sambol</v>
      </c>
      <c r="C34" s="744">
        <f>+'Delivery Summary'!X76</f>
        <v>0</v>
      </c>
      <c r="D34" s="205">
        <f>+C34*'Filling Section'!C34</f>
        <v>0</v>
      </c>
      <c r="E34" s="206">
        <f>+C34*'Filling Section'!D34</f>
        <v>0</v>
      </c>
      <c r="F34" s="206">
        <f>+C34*'Filling Section'!E34</f>
        <v>0</v>
      </c>
      <c r="G34" s="206">
        <f>+C34*'Filling Section'!F34</f>
        <v>0</v>
      </c>
      <c r="H34" s="206">
        <f>+C34*'Filling Section'!G34</f>
        <v>0</v>
      </c>
      <c r="I34" s="206">
        <f>+C34*'Filling Section'!H34</f>
        <v>0</v>
      </c>
      <c r="J34" s="206">
        <f>+C34*'Filling Section'!I34</f>
        <v>0</v>
      </c>
      <c r="K34" s="206">
        <f>+C34*'Filling Section'!J34</f>
        <v>0</v>
      </c>
      <c r="L34" s="206">
        <f>+C34*'Filling Section'!K34</f>
        <v>0</v>
      </c>
      <c r="M34" s="206">
        <f>+C34*'Filling Section'!L34</f>
        <v>0</v>
      </c>
      <c r="N34" s="206">
        <f>+C34*'Filling Section'!M34</f>
        <v>0</v>
      </c>
      <c r="O34" s="206">
        <f>+C34*'Filling Section'!N34</f>
        <v>0</v>
      </c>
      <c r="P34" s="206">
        <f>+C34*'Filling Section'!O34</f>
        <v>0</v>
      </c>
      <c r="Q34" s="206">
        <f>+C34*'Filling Section'!P34</f>
        <v>0</v>
      </c>
      <c r="R34" s="206">
        <f>+C34*'Filling Section'!Q34</f>
        <v>0</v>
      </c>
      <c r="S34" s="206">
        <f>+C34*'Filling Section'!R34</f>
        <v>0</v>
      </c>
      <c r="T34" s="206">
        <f>+C34*'Filling Section'!S34</f>
        <v>0</v>
      </c>
      <c r="U34" s="206">
        <f>+C34*'Filling Section'!T34</f>
        <v>0</v>
      </c>
      <c r="V34" s="206">
        <f>+C34*'Filling Section'!U34</f>
        <v>0</v>
      </c>
      <c r="W34" s="206">
        <f>+C34*'Filling Section'!V34</f>
        <v>0</v>
      </c>
      <c r="X34" s="206">
        <f>+C34*'Filling Section'!W34</f>
        <v>0</v>
      </c>
      <c r="Y34" s="206">
        <f>+C34*'Filling Section'!X34</f>
        <v>0</v>
      </c>
      <c r="Z34" s="206">
        <f>+C34*'Filling Section'!Y34</f>
        <v>0</v>
      </c>
      <c r="AA34" s="206">
        <f>+C34*'Filling Section'!Z34</f>
        <v>0</v>
      </c>
      <c r="AB34" s="206">
        <f>+C34*'Filling Section'!AA34</f>
        <v>0</v>
      </c>
      <c r="AC34" s="206">
        <f>+C34*'Filling Section'!AB34</f>
        <v>0</v>
      </c>
      <c r="AD34" s="206">
        <f>+C34*'Filling Section'!AC34</f>
        <v>0</v>
      </c>
      <c r="AE34" s="206">
        <f>+C34*'Filling Section'!AD34</f>
        <v>0</v>
      </c>
      <c r="AF34" s="206">
        <f>+C34*'Filling Section'!AE34</f>
        <v>0</v>
      </c>
      <c r="AG34" s="206">
        <f>+C34*'Filling Section'!AF34</f>
        <v>0</v>
      </c>
      <c r="AH34" s="206">
        <f>+C34*'Filling Section'!AG34</f>
        <v>0</v>
      </c>
      <c r="AI34" s="206">
        <f>+C34*'Filling Section'!AH34</f>
        <v>0</v>
      </c>
      <c r="AJ34" s="206">
        <f>+C34*'Filling Section'!AI34</f>
        <v>0</v>
      </c>
      <c r="AK34" s="207">
        <f>+C34*'Filling Section'!AJ34</f>
        <v>0</v>
      </c>
      <c r="AL34" s="207">
        <f>+C34*'Filling Section'!AK34</f>
        <v>0</v>
      </c>
      <c r="AM34" s="207">
        <f>+C34*'Filling Section'!AL34</f>
        <v>0</v>
      </c>
      <c r="AN34" s="207">
        <f>+C34*'Filling Section'!AM34</f>
        <v>0</v>
      </c>
      <c r="AO34" s="207">
        <f>+C34*'Filling Section'!AN34</f>
        <v>0</v>
      </c>
      <c r="AP34" s="207">
        <f>+C34*'Filling Section'!AO34</f>
        <v>0</v>
      </c>
      <c r="AQ34" s="207">
        <f>+C34*'Filling Section'!AP34</f>
        <v>0</v>
      </c>
      <c r="AR34" s="207">
        <f>+C34*'Filling Section'!AQ34</f>
        <v>0</v>
      </c>
      <c r="AS34" s="208">
        <f>+C34*'Filling Section'!AR34</f>
        <v>0</v>
      </c>
      <c r="AT34" s="208">
        <f>+C34*'Filling Section'!AS34</f>
        <v>0</v>
      </c>
      <c r="AU34" s="208">
        <f>+C34*'Filling Section'!AT34</f>
        <v>0</v>
      </c>
      <c r="AV34" s="208">
        <f>+C34*'Filling Section'!AU34</f>
        <v>0</v>
      </c>
      <c r="AW34" s="208">
        <f>+C34*'Filling Section'!AV34</f>
        <v>0</v>
      </c>
      <c r="AX34" s="208">
        <f>C34*'Filling Section'!AW34</f>
        <v>0</v>
      </c>
      <c r="AY34" s="208">
        <f>C34*'Filling Section'!AX34</f>
        <v>0</v>
      </c>
      <c r="AZ34" s="208">
        <f>C34*'Filling Section'!AY34</f>
        <v>0</v>
      </c>
      <c r="BA34" s="208">
        <f>C34*'Filling Section'!AZ34</f>
        <v>0</v>
      </c>
      <c r="BB34" s="208">
        <f>C34*'Filling Section'!BA34</f>
        <v>0</v>
      </c>
      <c r="BC34" s="208">
        <f>C34*'Filling Section'!BB34</f>
        <v>0</v>
      </c>
      <c r="BD34" s="208">
        <f>C34*'Filling Section'!BC34</f>
        <v>0</v>
      </c>
      <c r="BE34" s="208">
        <f>C34*'Filling Section'!BD34</f>
        <v>0</v>
      </c>
      <c r="BF34" s="208">
        <f>C34*'Filling Section'!BE34</f>
        <v>0</v>
      </c>
      <c r="BG34" s="208">
        <f>C34*'Filling Section'!BF34</f>
        <v>0</v>
      </c>
      <c r="BH34" s="208">
        <f>C34*'Filling Section'!BG34</f>
        <v>0</v>
      </c>
      <c r="BI34" s="208">
        <f>C34*'Filling Section'!BH34</f>
        <v>0</v>
      </c>
      <c r="BJ34" s="152"/>
    </row>
    <row r="35" spans="1:62" ht="15" customHeight="1" x14ac:dyDescent="0.2">
      <c r="A35" s="152"/>
      <c r="B35" s="964"/>
      <c r="C35" s="965"/>
      <c r="D35" s="966"/>
      <c r="E35" s="967"/>
      <c r="F35" s="967"/>
      <c r="G35" s="967"/>
      <c r="H35" s="967"/>
      <c r="I35" s="967"/>
      <c r="J35" s="967"/>
      <c r="K35" s="967"/>
      <c r="L35" s="967"/>
      <c r="M35" s="967"/>
      <c r="N35" s="967"/>
      <c r="O35" s="967"/>
      <c r="P35" s="967"/>
      <c r="Q35" s="967"/>
      <c r="R35" s="967"/>
      <c r="S35" s="967"/>
      <c r="T35" s="967"/>
      <c r="U35" s="967"/>
      <c r="V35" s="967"/>
      <c r="W35" s="967"/>
      <c r="X35" s="967"/>
      <c r="Y35" s="967"/>
      <c r="Z35" s="967"/>
      <c r="AA35" s="967"/>
      <c r="AB35" s="967"/>
      <c r="AC35" s="967"/>
      <c r="AD35" s="967"/>
      <c r="AE35" s="967"/>
      <c r="AF35" s="967"/>
      <c r="AG35" s="967"/>
      <c r="AH35" s="967"/>
      <c r="AI35" s="967"/>
      <c r="AJ35" s="967"/>
      <c r="AK35" s="968"/>
      <c r="AL35" s="968"/>
      <c r="AM35" s="968"/>
      <c r="AN35" s="968"/>
      <c r="AO35" s="968"/>
      <c r="AP35" s="968"/>
      <c r="AQ35" s="968"/>
      <c r="AR35" s="968"/>
      <c r="AS35" s="969"/>
      <c r="AT35" s="969"/>
      <c r="AU35" s="969"/>
      <c r="AV35" s="969"/>
      <c r="AW35" s="969"/>
      <c r="AX35" s="969"/>
      <c r="AY35" s="969"/>
      <c r="AZ35" s="969"/>
      <c r="BA35" s="969"/>
      <c r="BB35" s="969"/>
      <c r="BC35" s="969"/>
      <c r="BD35" s="969"/>
      <c r="BE35" s="969"/>
      <c r="BF35" s="969"/>
      <c r="BG35" s="969"/>
      <c r="BH35" s="969"/>
      <c r="BI35" s="969"/>
      <c r="BJ35" s="152"/>
    </row>
    <row r="36" spans="1:62" ht="15" customHeight="1" x14ac:dyDescent="0.2">
      <c r="A36" s="152"/>
      <c r="B36" s="964" t="str">
        <f>'Filling Section'!B36</f>
        <v>Chicken Bun</v>
      </c>
      <c r="C36" s="965">
        <f>+'Delivery Summary'!X30</f>
        <v>0</v>
      </c>
      <c r="D36" s="966">
        <f>+C36*'Filling Section'!C36</f>
        <v>0</v>
      </c>
      <c r="E36" s="967">
        <f>+C36*'Filling Section'!D36</f>
        <v>0</v>
      </c>
      <c r="F36" s="967">
        <f>+C36*'Filling Section'!E36</f>
        <v>0</v>
      </c>
      <c r="G36" s="967">
        <f>+C36*'Filling Section'!F36</f>
        <v>0</v>
      </c>
      <c r="H36" s="967">
        <f>+C36*'Filling Section'!G36</f>
        <v>0</v>
      </c>
      <c r="I36" s="967">
        <f>+C36*'Filling Section'!H36</f>
        <v>0</v>
      </c>
      <c r="J36" s="967">
        <f>+C36*'Filling Section'!I36</f>
        <v>0</v>
      </c>
      <c r="K36" s="967">
        <f>+C36*'Filling Section'!J36</f>
        <v>0</v>
      </c>
      <c r="L36" s="967">
        <f>+C36*'Filling Section'!K36</f>
        <v>0</v>
      </c>
      <c r="M36" s="967">
        <f>+C36*'Filling Section'!L36</f>
        <v>0</v>
      </c>
      <c r="N36" s="967">
        <f>+C36*'Filling Section'!M36</f>
        <v>0</v>
      </c>
      <c r="O36" s="967">
        <f>+C36*'Filling Section'!N36</f>
        <v>0</v>
      </c>
      <c r="P36" s="967">
        <f>+C36*'Filling Section'!O36</f>
        <v>0</v>
      </c>
      <c r="Q36" s="967">
        <f>+C36*'Filling Section'!P36</f>
        <v>0</v>
      </c>
      <c r="R36" s="967">
        <f>+C36*'Filling Section'!Q36</f>
        <v>0</v>
      </c>
      <c r="S36" s="967">
        <f>+C36*'Filling Section'!R36</f>
        <v>0</v>
      </c>
      <c r="T36" s="967">
        <f>+C36*'Filling Section'!S36</f>
        <v>0</v>
      </c>
      <c r="U36" s="967">
        <f>+C36*'Filling Section'!T36</f>
        <v>0</v>
      </c>
      <c r="V36" s="967">
        <f>+C36*'Filling Section'!U36</f>
        <v>0</v>
      </c>
      <c r="W36" s="967">
        <f>+C36*'Filling Section'!V36</f>
        <v>0</v>
      </c>
      <c r="X36" s="967">
        <f>+C36*'Filling Section'!W36</f>
        <v>0</v>
      </c>
      <c r="Y36" s="967">
        <f>+C36*'Filling Section'!X36</f>
        <v>0</v>
      </c>
      <c r="Z36" s="967">
        <f>+C36*'Filling Section'!Y36</f>
        <v>0</v>
      </c>
      <c r="AA36" s="967">
        <f>+C36*'Filling Section'!Z36</f>
        <v>0</v>
      </c>
      <c r="AB36" s="967">
        <f>+C36*'Filling Section'!AA36</f>
        <v>0</v>
      </c>
      <c r="AC36" s="967">
        <f>+C36*'Filling Section'!AB36</f>
        <v>0</v>
      </c>
      <c r="AD36" s="967">
        <f>+C36*'Filling Section'!AC36</f>
        <v>0</v>
      </c>
      <c r="AE36" s="967">
        <f>+C36*'Filling Section'!AD36</f>
        <v>0</v>
      </c>
      <c r="AF36" s="967">
        <f>+C36*'Filling Section'!AE36</f>
        <v>0</v>
      </c>
      <c r="AG36" s="967">
        <f>+C36*'Filling Section'!AF36</f>
        <v>0</v>
      </c>
      <c r="AH36" s="967">
        <f>+C36*'Filling Section'!AG36</f>
        <v>0</v>
      </c>
      <c r="AI36" s="967">
        <f>+C36*'Filling Section'!AH36</f>
        <v>0</v>
      </c>
      <c r="AJ36" s="967">
        <f>+C36*'Filling Section'!AI36</f>
        <v>0</v>
      </c>
      <c r="AK36" s="968">
        <f>+C36*'Filling Section'!AJ36</f>
        <v>0</v>
      </c>
      <c r="AL36" s="968">
        <f>+C36*'Filling Section'!AK36</f>
        <v>0</v>
      </c>
      <c r="AM36" s="968">
        <f>+C36*'Filling Section'!AL36</f>
        <v>0</v>
      </c>
      <c r="AN36" s="968">
        <f>+C36*'Filling Section'!AM36</f>
        <v>0</v>
      </c>
      <c r="AO36" s="968">
        <f>+C36*'Filling Section'!AN36</f>
        <v>0</v>
      </c>
      <c r="AP36" s="968">
        <f>+C36*'Filling Section'!AO36</f>
        <v>0</v>
      </c>
      <c r="AQ36" s="968">
        <f>+C36*'Filling Section'!AP36</f>
        <v>0</v>
      </c>
      <c r="AR36" s="968">
        <f>+C36*'Filling Section'!AQ36</f>
        <v>0</v>
      </c>
      <c r="AS36" s="969">
        <f>+C36*'Filling Section'!AR36</f>
        <v>0</v>
      </c>
      <c r="AT36" s="969">
        <f>+C36*'Filling Section'!AS36</f>
        <v>0</v>
      </c>
      <c r="AU36" s="969">
        <f>+C36*'Filling Section'!AT36</f>
        <v>0</v>
      </c>
      <c r="AV36" s="969">
        <f>+C36*'Filling Section'!AU36</f>
        <v>0</v>
      </c>
      <c r="AW36" s="969">
        <f>+C36*'Filling Section'!AV36</f>
        <v>0</v>
      </c>
      <c r="AX36" s="969">
        <f>C36*'Filling Section'!AW36</f>
        <v>0</v>
      </c>
      <c r="AY36" s="969">
        <f>C36*'Filling Section'!AX36</f>
        <v>0</v>
      </c>
      <c r="AZ36" s="969">
        <f>C36*'Filling Section'!AY36</f>
        <v>0</v>
      </c>
      <c r="BA36" s="969">
        <f>C36*'Filling Section'!AZ36</f>
        <v>0</v>
      </c>
      <c r="BB36" s="969">
        <f>C36*'Filling Section'!BA36</f>
        <v>0</v>
      </c>
      <c r="BC36" s="969">
        <f>C36*'Filling Section'!BB36</f>
        <v>0</v>
      </c>
      <c r="BD36" s="969">
        <f>C36*'Filling Section'!BC36</f>
        <v>0</v>
      </c>
      <c r="BE36" s="969">
        <f>C36*'Filling Section'!BD36</f>
        <v>0</v>
      </c>
      <c r="BF36" s="969">
        <f>C36*'Filling Section'!BE36</f>
        <v>0</v>
      </c>
      <c r="BG36" s="969">
        <f>C36*'Filling Section'!BF36</f>
        <v>0</v>
      </c>
      <c r="BH36" s="969">
        <f>C36*'Filling Section'!BG36</f>
        <v>0</v>
      </c>
      <c r="BI36" s="969">
        <f>C36*'Filling Section'!BH36</f>
        <v>0</v>
      </c>
      <c r="BJ36" s="152"/>
    </row>
    <row r="37" spans="1:62" ht="15" customHeight="1" x14ac:dyDescent="0.2">
      <c r="A37" s="152"/>
      <c r="B37" s="964"/>
      <c r="C37" s="965"/>
      <c r="D37" s="966"/>
      <c r="E37" s="967"/>
      <c r="F37" s="967"/>
      <c r="G37" s="967"/>
      <c r="H37" s="967"/>
      <c r="I37" s="967"/>
      <c r="J37" s="967"/>
      <c r="K37" s="967"/>
      <c r="L37" s="967"/>
      <c r="M37" s="967"/>
      <c r="N37" s="967"/>
      <c r="O37" s="967"/>
      <c r="P37" s="967"/>
      <c r="Q37" s="967"/>
      <c r="R37" s="967"/>
      <c r="S37" s="967"/>
      <c r="T37" s="967"/>
      <c r="U37" s="967"/>
      <c r="V37" s="967"/>
      <c r="W37" s="967"/>
      <c r="X37" s="967"/>
      <c r="Y37" s="967"/>
      <c r="Z37" s="967"/>
      <c r="AA37" s="967"/>
      <c r="AB37" s="967"/>
      <c r="AC37" s="967"/>
      <c r="AD37" s="967"/>
      <c r="AE37" s="967"/>
      <c r="AF37" s="967"/>
      <c r="AG37" s="967"/>
      <c r="AH37" s="967"/>
      <c r="AI37" s="967"/>
      <c r="AJ37" s="967"/>
      <c r="AK37" s="968"/>
      <c r="AL37" s="968"/>
      <c r="AM37" s="968"/>
      <c r="AN37" s="968"/>
      <c r="AO37" s="968"/>
      <c r="AP37" s="968"/>
      <c r="AQ37" s="968"/>
      <c r="AR37" s="968"/>
      <c r="AS37" s="969"/>
      <c r="AT37" s="969"/>
      <c r="AU37" s="969"/>
      <c r="AV37" s="969"/>
      <c r="AW37" s="969"/>
      <c r="AX37" s="969"/>
      <c r="AY37" s="969"/>
      <c r="AZ37" s="969"/>
      <c r="BA37" s="969"/>
      <c r="BB37" s="969"/>
      <c r="BC37" s="969"/>
      <c r="BD37" s="969"/>
      <c r="BE37" s="969"/>
      <c r="BF37" s="969"/>
      <c r="BG37" s="969"/>
      <c r="BH37" s="969"/>
      <c r="BI37" s="969"/>
      <c r="BJ37" s="152"/>
    </row>
    <row r="38" spans="1:62" ht="15" customHeight="1" x14ac:dyDescent="0.2">
      <c r="A38" s="152"/>
      <c r="B38" s="964" t="str">
        <f>'Filling Section'!B38</f>
        <v>Vegetable Pizza Mini</v>
      </c>
      <c r="C38" s="965">
        <f>'Delivery Summary'!W62</f>
        <v>0</v>
      </c>
      <c r="D38" s="966">
        <f>+C38*'Filling Section'!C38</f>
        <v>0</v>
      </c>
      <c r="E38" s="967">
        <f>+C38*'Filling Section'!D38</f>
        <v>0</v>
      </c>
      <c r="F38" s="967">
        <f>+C38*'Filling Section'!E38</f>
        <v>0</v>
      </c>
      <c r="G38" s="967">
        <f>+C38*'Filling Section'!F38</f>
        <v>0</v>
      </c>
      <c r="H38" s="967">
        <f>+C38*'Filling Section'!G38</f>
        <v>0</v>
      </c>
      <c r="I38" s="967">
        <f>+C38*'Filling Section'!H38</f>
        <v>0</v>
      </c>
      <c r="J38" s="967">
        <f>+C38*'Filling Section'!I38</f>
        <v>0</v>
      </c>
      <c r="K38" s="967">
        <f>+C38*'Filling Section'!J38</f>
        <v>0</v>
      </c>
      <c r="L38" s="967">
        <f>+C38*'Filling Section'!K38</f>
        <v>0</v>
      </c>
      <c r="M38" s="967">
        <f>+C38*'Filling Section'!L38</f>
        <v>0</v>
      </c>
      <c r="N38" s="967">
        <f>+C38*'Filling Section'!M38</f>
        <v>0</v>
      </c>
      <c r="O38" s="967">
        <f>+C38*'Filling Section'!N38</f>
        <v>0</v>
      </c>
      <c r="P38" s="967">
        <f>+C38*'Filling Section'!O38</f>
        <v>0</v>
      </c>
      <c r="Q38" s="967">
        <f>+C38*'Filling Section'!P38</f>
        <v>0</v>
      </c>
      <c r="R38" s="967">
        <f>+C38*'Filling Section'!Q38</f>
        <v>0</v>
      </c>
      <c r="S38" s="967">
        <f>+C38*'Filling Section'!R38</f>
        <v>0</v>
      </c>
      <c r="T38" s="967">
        <f>+C38*'Filling Section'!S38</f>
        <v>0</v>
      </c>
      <c r="U38" s="967">
        <f>+C38*'Filling Section'!T38</f>
        <v>0</v>
      </c>
      <c r="V38" s="967">
        <f>+C38*'Filling Section'!U38</f>
        <v>0</v>
      </c>
      <c r="W38" s="967">
        <f>+C38*'Filling Section'!V38</f>
        <v>0</v>
      </c>
      <c r="X38" s="967">
        <f>+C38*'Filling Section'!W38</f>
        <v>0</v>
      </c>
      <c r="Y38" s="967">
        <f>+C38*'Filling Section'!X38</f>
        <v>0</v>
      </c>
      <c r="Z38" s="967">
        <f>+C38*'Filling Section'!Y38</f>
        <v>0</v>
      </c>
      <c r="AA38" s="967">
        <f>+C38*'Filling Section'!Z38</f>
        <v>0</v>
      </c>
      <c r="AB38" s="967">
        <f>+C38*'Filling Section'!AA38</f>
        <v>0</v>
      </c>
      <c r="AC38" s="967">
        <f>+C38*'Filling Section'!AB38</f>
        <v>0</v>
      </c>
      <c r="AD38" s="967">
        <f>+C38*'Filling Section'!AC38</f>
        <v>0</v>
      </c>
      <c r="AE38" s="967">
        <f>+C38*'Filling Section'!AD38</f>
        <v>0</v>
      </c>
      <c r="AF38" s="967">
        <f>+C38*'Filling Section'!AE38</f>
        <v>0</v>
      </c>
      <c r="AG38" s="967">
        <f>+C38*'Filling Section'!AF38</f>
        <v>0</v>
      </c>
      <c r="AH38" s="967">
        <f>+C38*'Filling Section'!AG38</f>
        <v>0</v>
      </c>
      <c r="AI38" s="967">
        <f>+C38*'Filling Section'!AH38</f>
        <v>0</v>
      </c>
      <c r="AJ38" s="967">
        <f>+C38*'Filling Section'!AI38</f>
        <v>0</v>
      </c>
      <c r="AK38" s="968">
        <f>+C38*'Filling Section'!AJ38</f>
        <v>0</v>
      </c>
      <c r="AL38" s="968">
        <f>+C38*'Filling Section'!AK38</f>
        <v>0</v>
      </c>
      <c r="AM38" s="968">
        <f>+C38*'Filling Section'!AL38</f>
        <v>0</v>
      </c>
      <c r="AN38" s="968">
        <f>+C38*'Filling Section'!AM38</f>
        <v>0</v>
      </c>
      <c r="AO38" s="968">
        <f>+C38*'Filling Section'!AN38</f>
        <v>0</v>
      </c>
      <c r="AP38" s="968">
        <f>+C38*'Filling Section'!AO38</f>
        <v>0</v>
      </c>
      <c r="AQ38" s="968">
        <f>+C38*'Filling Section'!AP38</f>
        <v>0</v>
      </c>
      <c r="AR38" s="968">
        <f>+C38*'Filling Section'!AQ38</f>
        <v>0</v>
      </c>
      <c r="AS38" s="969">
        <f>+C38*'Filling Section'!AR38</f>
        <v>0</v>
      </c>
      <c r="AT38" s="969">
        <f>+C38*'Filling Section'!AS38</f>
        <v>0</v>
      </c>
      <c r="AU38" s="969">
        <f>+C38*'Filling Section'!AT38</f>
        <v>0</v>
      </c>
      <c r="AV38" s="969">
        <f>+C38*'Filling Section'!AU38</f>
        <v>0</v>
      </c>
      <c r="AW38" s="969">
        <f>+C38*'Filling Section'!AV38</f>
        <v>0</v>
      </c>
      <c r="AX38" s="969">
        <f>C38*'Filling Section'!AW38</f>
        <v>0</v>
      </c>
      <c r="AY38" s="969">
        <f>C38*'Filling Section'!AX38</f>
        <v>0</v>
      </c>
      <c r="AZ38" s="969">
        <f>C38*'Filling Section'!AY38</f>
        <v>0</v>
      </c>
      <c r="BA38" s="969">
        <f>C38*'Filling Section'!AZ38</f>
        <v>0</v>
      </c>
      <c r="BB38" s="969">
        <f>C38*'Filling Section'!BA38</f>
        <v>0</v>
      </c>
      <c r="BC38" s="969">
        <f>C38*'Filling Section'!BB38</f>
        <v>0</v>
      </c>
      <c r="BD38" s="969">
        <f>C38*'Filling Section'!BC38</f>
        <v>0</v>
      </c>
      <c r="BE38" s="969">
        <f>C38*'Filling Section'!BD38</f>
        <v>0</v>
      </c>
      <c r="BF38" s="969">
        <f>C38*'Filling Section'!BE38</f>
        <v>0</v>
      </c>
      <c r="BG38" s="969">
        <f>C38*'Filling Section'!BF38</f>
        <v>0</v>
      </c>
      <c r="BH38" s="969">
        <f>C38*'Filling Section'!BG38</f>
        <v>0</v>
      </c>
      <c r="BI38" s="969">
        <f>C38*'Filling Section'!BH38</f>
        <v>0</v>
      </c>
      <c r="BJ38" s="152"/>
    </row>
    <row r="39" spans="1:62" ht="15" customHeight="1" x14ac:dyDescent="0.2">
      <c r="A39" s="152"/>
      <c r="B39" s="964" t="str">
        <f>'Filling Section'!B39</f>
        <v>Chicken Pizza Mini</v>
      </c>
      <c r="C39" s="965">
        <f>'Delivery Summary'!W64</f>
        <v>0</v>
      </c>
      <c r="D39" s="966">
        <f>+C39*'Filling Section'!C39</f>
        <v>0</v>
      </c>
      <c r="E39" s="967">
        <f>+C39*'Filling Section'!D39</f>
        <v>0</v>
      </c>
      <c r="F39" s="967">
        <f>+C39*'Filling Section'!E39</f>
        <v>0</v>
      </c>
      <c r="G39" s="967">
        <f>+C39*'Filling Section'!F39</f>
        <v>0</v>
      </c>
      <c r="H39" s="967">
        <f>+C39*'Filling Section'!G39</f>
        <v>0</v>
      </c>
      <c r="I39" s="967">
        <f>+C39*'Filling Section'!H39</f>
        <v>0</v>
      </c>
      <c r="J39" s="967">
        <f>+C39*'Filling Section'!I39</f>
        <v>0</v>
      </c>
      <c r="K39" s="967">
        <f>+C39*'Filling Section'!J39</f>
        <v>0</v>
      </c>
      <c r="L39" s="967">
        <f>+C39*'Filling Section'!K39</f>
        <v>0</v>
      </c>
      <c r="M39" s="967">
        <f>+C39*'Filling Section'!L39</f>
        <v>0</v>
      </c>
      <c r="N39" s="967">
        <f>+C39*'Filling Section'!M39</f>
        <v>0</v>
      </c>
      <c r="O39" s="967">
        <f>+C39*'Filling Section'!N39</f>
        <v>0</v>
      </c>
      <c r="P39" s="967">
        <f>+C39*'Filling Section'!O39</f>
        <v>0</v>
      </c>
      <c r="Q39" s="967">
        <f>+C39*'Filling Section'!P39</f>
        <v>0</v>
      </c>
      <c r="R39" s="967">
        <f>+C39*'Filling Section'!Q39</f>
        <v>0</v>
      </c>
      <c r="S39" s="967">
        <f>+C39*'Filling Section'!R39</f>
        <v>0</v>
      </c>
      <c r="T39" s="967">
        <f>+C39*'Filling Section'!S39</f>
        <v>0</v>
      </c>
      <c r="U39" s="967">
        <f>+C39*'Filling Section'!T39</f>
        <v>0</v>
      </c>
      <c r="V39" s="967">
        <f>+C39*'Filling Section'!U39</f>
        <v>0</v>
      </c>
      <c r="W39" s="967">
        <f>+C39*'Filling Section'!V39</f>
        <v>0</v>
      </c>
      <c r="X39" s="967">
        <f>+C39*'Filling Section'!W39</f>
        <v>0</v>
      </c>
      <c r="Y39" s="967">
        <f>+C39*'Filling Section'!X39</f>
        <v>0</v>
      </c>
      <c r="Z39" s="967">
        <f>+C39*'Filling Section'!Y39</f>
        <v>0</v>
      </c>
      <c r="AA39" s="967">
        <f>+C39*'Filling Section'!Z39</f>
        <v>0</v>
      </c>
      <c r="AB39" s="967">
        <f>+C39*'Filling Section'!AA39</f>
        <v>0</v>
      </c>
      <c r="AC39" s="967">
        <f>+C39*'Filling Section'!AB39</f>
        <v>0</v>
      </c>
      <c r="AD39" s="967">
        <f>+C39*'Filling Section'!AC39</f>
        <v>0</v>
      </c>
      <c r="AE39" s="967">
        <f>+C39*'Filling Section'!AD39</f>
        <v>0</v>
      </c>
      <c r="AF39" s="967">
        <f>+C39*'Filling Section'!AE39</f>
        <v>0</v>
      </c>
      <c r="AG39" s="967">
        <f>+C39*'Filling Section'!AF39</f>
        <v>0</v>
      </c>
      <c r="AH39" s="967">
        <f>+C39*'Filling Section'!AG39</f>
        <v>0</v>
      </c>
      <c r="AI39" s="967">
        <f>+C39*'Filling Section'!AH39</f>
        <v>0</v>
      </c>
      <c r="AJ39" s="967">
        <f>+C39*'Filling Section'!AI39</f>
        <v>0</v>
      </c>
      <c r="AK39" s="968">
        <f>+C39*'Filling Section'!AJ39</f>
        <v>0</v>
      </c>
      <c r="AL39" s="968">
        <f>+C39*'Filling Section'!AK39</f>
        <v>0</v>
      </c>
      <c r="AM39" s="968">
        <f>+C39*'Filling Section'!AL39</f>
        <v>0</v>
      </c>
      <c r="AN39" s="968">
        <f>+C39*'Filling Section'!AM39</f>
        <v>0</v>
      </c>
      <c r="AO39" s="968">
        <f>+C39*'Filling Section'!AN39</f>
        <v>0</v>
      </c>
      <c r="AP39" s="968">
        <f>+C39*'Filling Section'!AO39</f>
        <v>0</v>
      </c>
      <c r="AQ39" s="968">
        <f>+C39*'Filling Section'!AP39</f>
        <v>0</v>
      </c>
      <c r="AR39" s="968">
        <f>+C39*'Filling Section'!AQ39</f>
        <v>0</v>
      </c>
      <c r="AS39" s="969">
        <f>+C39*'Filling Section'!AR39</f>
        <v>0</v>
      </c>
      <c r="AT39" s="969">
        <f>+C39*'Filling Section'!AS39</f>
        <v>0</v>
      </c>
      <c r="AU39" s="969">
        <f>+C39*'Filling Section'!AT39</f>
        <v>0</v>
      </c>
      <c r="AV39" s="969">
        <f>+C39*'Filling Section'!AU39</f>
        <v>0</v>
      </c>
      <c r="AW39" s="969">
        <f>+C39*'Filling Section'!AV39</f>
        <v>0</v>
      </c>
      <c r="AX39" s="969">
        <f>C39*'Filling Section'!AW39</f>
        <v>0</v>
      </c>
      <c r="AY39" s="969">
        <f>C39*'Filling Section'!AX39</f>
        <v>0</v>
      </c>
      <c r="AZ39" s="969">
        <f>C39*'Filling Section'!AY39</f>
        <v>0</v>
      </c>
      <c r="BA39" s="969">
        <f>C39*'Filling Section'!AZ39</f>
        <v>0</v>
      </c>
      <c r="BB39" s="969">
        <f>C39*'Filling Section'!BA39</f>
        <v>0</v>
      </c>
      <c r="BC39" s="969">
        <f>C39*'Filling Section'!BB39</f>
        <v>0</v>
      </c>
      <c r="BD39" s="969">
        <f>C39*'Filling Section'!BC39</f>
        <v>0</v>
      </c>
      <c r="BE39" s="969">
        <f>C39*'Filling Section'!BD39</f>
        <v>0</v>
      </c>
      <c r="BF39" s="969">
        <f>C39*'Filling Section'!BE39</f>
        <v>0</v>
      </c>
      <c r="BG39" s="969">
        <f>C39*'Filling Section'!BF39</f>
        <v>0</v>
      </c>
      <c r="BH39" s="969">
        <f>C39*'Filling Section'!BG39</f>
        <v>0</v>
      </c>
      <c r="BI39" s="969">
        <f>C39*'Filling Section'!BH39</f>
        <v>0</v>
      </c>
      <c r="BJ39" s="152"/>
    </row>
    <row r="40" spans="1:62" ht="15" customHeight="1" x14ac:dyDescent="0.2">
      <c r="A40" s="152"/>
      <c r="B40" s="964" t="str">
        <f>'Filling Section'!B40</f>
        <v>Sausage Pizza Mini</v>
      </c>
      <c r="C40" s="965">
        <f>'Delivery Summary'!W63</f>
        <v>0</v>
      </c>
      <c r="D40" s="966">
        <f>+C40*'Filling Section'!C40</f>
        <v>0</v>
      </c>
      <c r="E40" s="967">
        <f>+C40*'Filling Section'!D40</f>
        <v>0</v>
      </c>
      <c r="F40" s="967">
        <f>+C40*'Filling Section'!E40</f>
        <v>0</v>
      </c>
      <c r="G40" s="967">
        <f>+C40*'Filling Section'!F40</f>
        <v>0</v>
      </c>
      <c r="H40" s="967">
        <f>+C40*'Filling Section'!G40</f>
        <v>0</v>
      </c>
      <c r="I40" s="967">
        <f>+C40*'Filling Section'!H40</f>
        <v>0</v>
      </c>
      <c r="J40" s="967">
        <f>+C40*'Filling Section'!I40</f>
        <v>0</v>
      </c>
      <c r="K40" s="967">
        <f>+C40*'Filling Section'!J40</f>
        <v>0</v>
      </c>
      <c r="L40" s="967">
        <f>+C40*'Filling Section'!K40</f>
        <v>0</v>
      </c>
      <c r="M40" s="967">
        <f>+C40*'Filling Section'!L40</f>
        <v>0</v>
      </c>
      <c r="N40" s="967">
        <f>+C40*'Filling Section'!M40</f>
        <v>0</v>
      </c>
      <c r="O40" s="967">
        <f>+C40*'Filling Section'!N40</f>
        <v>0</v>
      </c>
      <c r="P40" s="967">
        <f>+C40*'Filling Section'!O40</f>
        <v>0</v>
      </c>
      <c r="Q40" s="967">
        <f>+C40*'Filling Section'!P40</f>
        <v>0</v>
      </c>
      <c r="R40" s="967">
        <f>+C40*'Filling Section'!Q40</f>
        <v>0</v>
      </c>
      <c r="S40" s="967">
        <f>+C40*'Filling Section'!R40</f>
        <v>0</v>
      </c>
      <c r="T40" s="967">
        <f>+C40*'Filling Section'!S40</f>
        <v>0</v>
      </c>
      <c r="U40" s="967">
        <f>+C40*'Filling Section'!T40</f>
        <v>0</v>
      </c>
      <c r="V40" s="967">
        <f>+C40*'Filling Section'!U40</f>
        <v>0</v>
      </c>
      <c r="W40" s="967">
        <f>+C40*'Filling Section'!V40</f>
        <v>0</v>
      </c>
      <c r="X40" s="967">
        <f>+C40*'Filling Section'!W40</f>
        <v>0</v>
      </c>
      <c r="Y40" s="967">
        <f>+C40*'Filling Section'!X40</f>
        <v>0</v>
      </c>
      <c r="Z40" s="967">
        <f>+C40*'Filling Section'!Y40</f>
        <v>0</v>
      </c>
      <c r="AA40" s="967">
        <f>+C40*'Filling Section'!Z40</f>
        <v>0</v>
      </c>
      <c r="AB40" s="967">
        <f>+C40*'Filling Section'!AA40</f>
        <v>0</v>
      </c>
      <c r="AC40" s="967">
        <f>+C40*'Filling Section'!AB40</f>
        <v>0</v>
      </c>
      <c r="AD40" s="967">
        <f>+C40*'Filling Section'!AC40</f>
        <v>0</v>
      </c>
      <c r="AE40" s="967">
        <f>+C40*'Filling Section'!AD40</f>
        <v>0</v>
      </c>
      <c r="AF40" s="967">
        <f>+C40*'Filling Section'!AE40</f>
        <v>0</v>
      </c>
      <c r="AG40" s="967">
        <f>+C40*'Filling Section'!AF40</f>
        <v>0</v>
      </c>
      <c r="AH40" s="967">
        <f>+C40*'Filling Section'!AG40</f>
        <v>0</v>
      </c>
      <c r="AI40" s="967">
        <f>+C40*'Filling Section'!AH40</f>
        <v>0</v>
      </c>
      <c r="AJ40" s="967">
        <f>+C40*'Filling Section'!AI40</f>
        <v>0</v>
      </c>
      <c r="AK40" s="968">
        <f>+C40*'Filling Section'!AJ40</f>
        <v>0</v>
      </c>
      <c r="AL40" s="968">
        <f>+C40*'Filling Section'!AK40</f>
        <v>0</v>
      </c>
      <c r="AM40" s="968">
        <f>+C40*'Filling Section'!AL40</f>
        <v>0</v>
      </c>
      <c r="AN40" s="968">
        <f>+C40*'Filling Section'!AM40</f>
        <v>0</v>
      </c>
      <c r="AO40" s="968">
        <f>+C40*'Filling Section'!AN40</f>
        <v>0</v>
      </c>
      <c r="AP40" s="968">
        <f>+C40*'Filling Section'!AO40</f>
        <v>0</v>
      </c>
      <c r="AQ40" s="968">
        <f>+C40*'Filling Section'!AP40</f>
        <v>0</v>
      </c>
      <c r="AR40" s="968">
        <f>+C40*'Filling Section'!AQ40</f>
        <v>0</v>
      </c>
      <c r="AS40" s="969">
        <f>+C40*'Filling Section'!AR40</f>
        <v>0</v>
      </c>
      <c r="AT40" s="969">
        <f>+C40*'Filling Section'!AS40</f>
        <v>0</v>
      </c>
      <c r="AU40" s="969">
        <f>+C40*'Filling Section'!AT40</f>
        <v>0</v>
      </c>
      <c r="AV40" s="969">
        <f>+C40*'Filling Section'!AU40</f>
        <v>0</v>
      </c>
      <c r="AW40" s="969">
        <f>+C40*'Filling Section'!AV40</f>
        <v>0</v>
      </c>
      <c r="AX40" s="969">
        <f>C40*'Filling Section'!AW40</f>
        <v>0</v>
      </c>
      <c r="AY40" s="969">
        <f>C40*'Filling Section'!AX40</f>
        <v>0</v>
      </c>
      <c r="AZ40" s="969">
        <f>C40*'Filling Section'!AY40</f>
        <v>0</v>
      </c>
      <c r="BA40" s="969">
        <f>C40*'Filling Section'!AZ40</f>
        <v>0</v>
      </c>
      <c r="BB40" s="969">
        <f>C40*'Filling Section'!BA40</f>
        <v>0</v>
      </c>
      <c r="BC40" s="969">
        <f>C40*'Filling Section'!BB40</f>
        <v>0</v>
      </c>
      <c r="BD40" s="969">
        <f>C40*'Filling Section'!BC40</f>
        <v>0</v>
      </c>
      <c r="BE40" s="969">
        <f>C40*'Filling Section'!BD40</f>
        <v>0</v>
      </c>
      <c r="BF40" s="969">
        <f>C40*'Filling Section'!BE40</f>
        <v>0</v>
      </c>
      <c r="BG40" s="969">
        <f>C40*'Filling Section'!BF40</f>
        <v>0</v>
      </c>
      <c r="BH40" s="969">
        <f>C40*'Filling Section'!BG40</f>
        <v>0</v>
      </c>
      <c r="BI40" s="969">
        <f>C40*'Filling Section'!BH40</f>
        <v>0</v>
      </c>
      <c r="BJ40" s="152"/>
    </row>
    <row r="41" spans="1:62" ht="15" customHeight="1" x14ac:dyDescent="0.2">
      <c r="A41" s="152"/>
      <c r="B41" s="964" t="str">
        <f>'Filling Section'!B41</f>
        <v>Egg Sandwich Mini</v>
      </c>
      <c r="C41" s="965">
        <f>'Delivery Summary'!W35</f>
        <v>0</v>
      </c>
      <c r="D41" s="966">
        <f>+C41*'Filling Section'!C41</f>
        <v>0</v>
      </c>
      <c r="E41" s="967">
        <f>+C41*'Filling Section'!D41</f>
        <v>0</v>
      </c>
      <c r="F41" s="967">
        <f>+C41*'Filling Section'!E41</f>
        <v>0</v>
      </c>
      <c r="G41" s="967">
        <f>+C41*'Filling Section'!F41</f>
        <v>0</v>
      </c>
      <c r="H41" s="967">
        <f>+C41*'Filling Section'!G41</f>
        <v>0</v>
      </c>
      <c r="I41" s="967">
        <f>+C41*'Filling Section'!H41</f>
        <v>0</v>
      </c>
      <c r="J41" s="967">
        <f>+C41*'Filling Section'!I41</f>
        <v>0</v>
      </c>
      <c r="K41" s="967">
        <f>+C41*'Filling Section'!J41</f>
        <v>0</v>
      </c>
      <c r="L41" s="967">
        <f>+C41*'Filling Section'!K41</f>
        <v>0</v>
      </c>
      <c r="M41" s="967">
        <f>+C41*'Filling Section'!L41</f>
        <v>0</v>
      </c>
      <c r="N41" s="967">
        <f>+C41*'Filling Section'!M41</f>
        <v>0</v>
      </c>
      <c r="O41" s="967">
        <f>+C41*'Filling Section'!N41</f>
        <v>0</v>
      </c>
      <c r="P41" s="967">
        <f>+C41*'Filling Section'!O41</f>
        <v>0</v>
      </c>
      <c r="Q41" s="967">
        <f>+C41*'Filling Section'!P41</f>
        <v>0</v>
      </c>
      <c r="R41" s="967">
        <f>+C41*'Filling Section'!Q41</f>
        <v>0</v>
      </c>
      <c r="S41" s="967">
        <f>+C41*'Filling Section'!R41</f>
        <v>0</v>
      </c>
      <c r="T41" s="967">
        <f>+C41*'Filling Section'!S41</f>
        <v>0</v>
      </c>
      <c r="U41" s="967">
        <f>+C41*'Filling Section'!T41</f>
        <v>0</v>
      </c>
      <c r="V41" s="967">
        <f>+C41*'Filling Section'!U41</f>
        <v>0</v>
      </c>
      <c r="W41" s="967">
        <f>+C41*'Filling Section'!V41</f>
        <v>0</v>
      </c>
      <c r="X41" s="967">
        <f>+C41*'Filling Section'!W41</f>
        <v>0</v>
      </c>
      <c r="Y41" s="967">
        <f>+C41*'Filling Section'!X41</f>
        <v>0</v>
      </c>
      <c r="Z41" s="967">
        <f>+C41*'Filling Section'!Y41</f>
        <v>0</v>
      </c>
      <c r="AA41" s="967">
        <f>+C41*'Filling Section'!Z41</f>
        <v>0</v>
      </c>
      <c r="AB41" s="967">
        <f>+C41*'Filling Section'!AA41</f>
        <v>0</v>
      </c>
      <c r="AC41" s="967">
        <f>+C41*'Filling Section'!AB41</f>
        <v>0</v>
      </c>
      <c r="AD41" s="967">
        <f>+C41*'Filling Section'!AC41</f>
        <v>0</v>
      </c>
      <c r="AE41" s="967">
        <f>+C41*'Filling Section'!AD41</f>
        <v>0</v>
      </c>
      <c r="AF41" s="967">
        <f>+C41*'Filling Section'!AE41</f>
        <v>0</v>
      </c>
      <c r="AG41" s="967">
        <f>+C41*'Filling Section'!AF41</f>
        <v>0</v>
      </c>
      <c r="AH41" s="967">
        <f>+C41*'Filling Section'!AG41</f>
        <v>0</v>
      </c>
      <c r="AI41" s="967">
        <f>+C41*'Filling Section'!AH41</f>
        <v>0</v>
      </c>
      <c r="AJ41" s="967">
        <f>+C41*'Filling Section'!AI41</f>
        <v>0</v>
      </c>
      <c r="AK41" s="968">
        <f>+C41*'Filling Section'!AJ41</f>
        <v>0</v>
      </c>
      <c r="AL41" s="968">
        <f>+C41*'Filling Section'!AK41</f>
        <v>0</v>
      </c>
      <c r="AM41" s="968">
        <f>+C41*'Filling Section'!AL41</f>
        <v>0</v>
      </c>
      <c r="AN41" s="968">
        <f>+C41*'Filling Section'!AM41</f>
        <v>0</v>
      </c>
      <c r="AO41" s="968">
        <f>+C41*'Filling Section'!AN41</f>
        <v>0</v>
      </c>
      <c r="AP41" s="968">
        <f>+C41*'Filling Section'!AO41</f>
        <v>0</v>
      </c>
      <c r="AQ41" s="968">
        <f>+C41*'Filling Section'!AP41</f>
        <v>0</v>
      </c>
      <c r="AR41" s="968">
        <f>+C41*'Filling Section'!AQ41</f>
        <v>0</v>
      </c>
      <c r="AS41" s="969">
        <f>+C41*'Filling Section'!AR41</f>
        <v>0</v>
      </c>
      <c r="AT41" s="969">
        <f>+C41*'Filling Section'!AS41</f>
        <v>0</v>
      </c>
      <c r="AU41" s="969">
        <f>+C41*'Filling Section'!AT41</f>
        <v>0</v>
      </c>
      <c r="AV41" s="969">
        <f>+C41*'Filling Section'!AU41</f>
        <v>0</v>
      </c>
      <c r="AW41" s="969">
        <f>+C41*'Filling Section'!AV41</f>
        <v>0</v>
      </c>
      <c r="AX41" s="969">
        <f>C41*'Filling Section'!AW41</f>
        <v>0</v>
      </c>
      <c r="AY41" s="969">
        <f>C41*'Filling Section'!AX41</f>
        <v>0</v>
      </c>
      <c r="AZ41" s="969">
        <f>C41*'Filling Section'!AY41</f>
        <v>0</v>
      </c>
      <c r="BA41" s="969">
        <f>C41*'Filling Section'!AZ41</f>
        <v>0</v>
      </c>
      <c r="BB41" s="969">
        <f>C41*'Filling Section'!BA41</f>
        <v>0</v>
      </c>
      <c r="BC41" s="969">
        <f>C41*'Filling Section'!BB41</f>
        <v>0</v>
      </c>
      <c r="BD41" s="969">
        <f>C41*'Filling Section'!BC41</f>
        <v>0</v>
      </c>
      <c r="BE41" s="969">
        <f>C41*'Filling Section'!BD41</f>
        <v>0</v>
      </c>
      <c r="BF41" s="969">
        <f>C41*'Filling Section'!BE41</f>
        <v>0</v>
      </c>
      <c r="BG41" s="969">
        <f>C41*'Filling Section'!BF41</f>
        <v>0</v>
      </c>
      <c r="BH41" s="969">
        <f>C41*'Filling Section'!BG41</f>
        <v>0</v>
      </c>
      <c r="BI41" s="969">
        <f>C41*'Filling Section'!BH41</f>
        <v>0</v>
      </c>
      <c r="BJ41" s="152"/>
    </row>
    <row r="42" spans="1:62" ht="15" customHeight="1" x14ac:dyDescent="0.2">
      <c r="A42" s="152"/>
      <c r="B42" s="964" t="str">
        <f>'Filling Section'!B42</f>
        <v>Fish Sandwich Mini</v>
      </c>
      <c r="C42" s="965">
        <f>'Delivery Summary'!W36</f>
        <v>0</v>
      </c>
      <c r="D42" s="966">
        <f>+C42*'Filling Section'!C42</f>
        <v>0</v>
      </c>
      <c r="E42" s="967">
        <f>+C42*'Filling Section'!D42</f>
        <v>0</v>
      </c>
      <c r="F42" s="967">
        <f>+C42*'Filling Section'!E42</f>
        <v>0</v>
      </c>
      <c r="G42" s="967">
        <f>+C42*'Filling Section'!F42</f>
        <v>0</v>
      </c>
      <c r="H42" s="967">
        <f>+C42*'Filling Section'!G42</f>
        <v>0</v>
      </c>
      <c r="I42" s="967">
        <f>+C42*'Filling Section'!H42</f>
        <v>0</v>
      </c>
      <c r="J42" s="967">
        <f>+C42*'Filling Section'!I42</f>
        <v>0</v>
      </c>
      <c r="K42" s="967">
        <f>+C42*'Filling Section'!J42</f>
        <v>0</v>
      </c>
      <c r="L42" s="967">
        <f>+C42*'Filling Section'!K42</f>
        <v>0</v>
      </c>
      <c r="M42" s="967">
        <f>+C42*'Filling Section'!L42</f>
        <v>0</v>
      </c>
      <c r="N42" s="967">
        <f>+C42*'Filling Section'!M42</f>
        <v>0</v>
      </c>
      <c r="O42" s="967">
        <f>+C42*'Filling Section'!N42</f>
        <v>0</v>
      </c>
      <c r="P42" s="967">
        <f>+C42*'Filling Section'!O42</f>
        <v>0</v>
      </c>
      <c r="Q42" s="967">
        <f>+C42*'Filling Section'!P42</f>
        <v>0</v>
      </c>
      <c r="R42" s="967">
        <f>+C42*'Filling Section'!Q42</f>
        <v>0</v>
      </c>
      <c r="S42" s="967">
        <f>+C42*'Filling Section'!R42</f>
        <v>0</v>
      </c>
      <c r="T42" s="967">
        <f>+C42*'Filling Section'!S42</f>
        <v>0</v>
      </c>
      <c r="U42" s="967">
        <f>+C42*'Filling Section'!T42</f>
        <v>0</v>
      </c>
      <c r="V42" s="967">
        <f>+C42*'Filling Section'!U42</f>
        <v>0</v>
      </c>
      <c r="W42" s="967">
        <f>+C42*'Filling Section'!V42</f>
        <v>0</v>
      </c>
      <c r="X42" s="967">
        <f>+C42*'Filling Section'!W42</f>
        <v>0</v>
      </c>
      <c r="Y42" s="967">
        <f>+C42*'Filling Section'!X42</f>
        <v>0</v>
      </c>
      <c r="Z42" s="967">
        <f>+C42*'Filling Section'!Y42</f>
        <v>0</v>
      </c>
      <c r="AA42" s="967">
        <f>+C42*'Filling Section'!Z42</f>
        <v>0</v>
      </c>
      <c r="AB42" s="967">
        <f>+C42*'Filling Section'!AA42</f>
        <v>0</v>
      </c>
      <c r="AC42" s="967">
        <f>+C42*'Filling Section'!AB42</f>
        <v>0</v>
      </c>
      <c r="AD42" s="967">
        <f>+C42*'Filling Section'!AC42</f>
        <v>0</v>
      </c>
      <c r="AE42" s="967">
        <f>+C42*'Filling Section'!AD42</f>
        <v>0</v>
      </c>
      <c r="AF42" s="967">
        <f>+C42*'Filling Section'!AE42</f>
        <v>0</v>
      </c>
      <c r="AG42" s="967">
        <f>+C42*'Filling Section'!AF42</f>
        <v>0</v>
      </c>
      <c r="AH42" s="967">
        <f>+C42*'Filling Section'!AG42</f>
        <v>0</v>
      </c>
      <c r="AI42" s="967">
        <f>+C42*'Filling Section'!AH42</f>
        <v>0</v>
      </c>
      <c r="AJ42" s="967">
        <f>+C42*'Filling Section'!AI42</f>
        <v>0</v>
      </c>
      <c r="AK42" s="968">
        <f>+C42*'Filling Section'!AJ42</f>
        <v>0</v>
      </c>
      <c r="AL42" s="968">
        <f>+C42*'Filling Section'!AK42</f>
        <v>0</v>
      </c>
      <c r="AM42" s="968">
        <f>+C42*'Filling Section'!AL42</f>
        <v>0</v>
      </c>
      <c r="AN42" s="968">
        <f>+C42*'Filling Section'!AM42</f>
        <v>0</v>
      </c>
      <c r="AO42" s="968">
        <f>+C42*'Filling Section'!AN42</f>
        <v>0</v>
      </c>
      <c r="AP42" s="968">
        <f>+C42*'Filling Section'!AO42</f>
        <v>0</v>
      </c>
      <c r="AQ42" s="968">
        <f>+C42*'Filling Section'!AP42</f>
        <v>0</v>
      </c>
      <c r="AR42" s="968">
        <f>+C42*'Filling Section'!AQ42</f>
        <v>0</v>
      </c>
      <c r="AS42" s="969">
        <f>+C42*'Filling Section'!AR42</f>
        <v>0</v>
      </c>
      <c r="AT42" s="969">
        <f>+C42*'Filling Section'!AS42</f>
        <v>0</v>
      </c>
      <c r="AU42" s="969">
        <f>+C42*'Filling Section'!AT42</f>
        <v>0</v>
      </c>
      <c r="AV42" s="969">
        <f>+C42*'Filling Section'!AU42</f>
        <v>0</v>
      </c>
      <c r="AW42" s="969">
        <f>+C42*'Filling Section'!AV42</f>
        <v>0</v>
      </c>
      <c r="AX42" s="969">
        <f>C42*'Filling Section'!AW42</f>
        <v>0</v>
      </c>
      <c r="AY42" s="969">
        <f>C42*'Filling Section'!AX42</f>
        <v>0</v>
      </c>
      <c r="AZ42" s="969">
        <f>C42*'Filling Section'!AY42</f>
        <v>0</v>
      </c>
      <c r="BA42" s="969">
        <f>C42*'Filling Section'!AZ42</f>
        <v>0</v>
      </c>
      <c r="BB42" s="969">
        <f>C42*'Filling Section'!BA42</f>
        <v>0</v>
      </c>
      <c r="BC42" s="969">
        <f>C42*'Filling Section'!BB42</f>
        <v>0</v>
      </c>
      <c r="BD42" s="969">
        <f>C42*'Filling Section'!BC42</f>
        <v>0</v>
      </c>
      <c r="BE42" s="969">
        <f>C42*'Filling Section'!BD42</f>
        <v>0</v>
      </c>
      <c r="BF42" s="969">
        <f>C42*'Filling Section'!BE42</f>
        <v>0</v>
      </c>
      <c r="BG42" s="969">
        <f>C42*'Filling Section'!BF42</f>
        <v>0</v>
      </c>
      <c r="BH42" s="969">
        <f>C42*'Filling Section'!BG42</f>
        <v>0</v>
      </c>
      <c r="BI42" s="969">
        <f>C42*'Filling Section'!BH42</f>
        <v>0</v>
      </c>
      <c r="BJ42" s="152"/>
    </row>
    <row r="43" spans="1:62" ht="15" customHeight="1" x14ac:dyDescent="0.2">
      <c r="A43" s="152"/>
      <c r="B43" s="964" t="str">
        <f>'Filling Section'!B43</f>
        <v>Vegetable Sandwich Mini</v>
      </c>
      <c r="C43" s="965">
        <f>'Delivery Summary'!W38</f>
        <v>0</v>
      </c>
      <c r="D43" s="966">
        <f>+C43*'Filling Section'!C43</f>
        <v>0</v>
      </c>
      <c r="E43" s="967">
        <f>+C43*'Filling Section'!D43</f>
        <v>0</v>
      </c>
      <c r="F43" s="967">
        <f>+C43*'Filling Section'!E43</f>
        <v>0</v>
      </c>
      <c r="G43" s="967">
        <f>+C43*'Filling Section'!F43</f>
        <v>0</v>
      </c>
      <c r="H43" s="967">
        <f>+C43*'Filling Section'!G43</f>
        <v>0</v>
      </c>
      <c r="I43" s="967">
        <f>+C43*'Filling Section'!H43</f>
        <v>0</v>
      </c>
      <c r="J43" s="967">
        <f>+C43*'Filling Section'!I43</f>
        <v>0</v>
      </c>
      <c r="K43" s="967">
        <f>+C43*'Filling Section'!J43</f>
        <v>0</v>
      </c>
      <c r="L43" s="967">
        <f>+C43*'Filling Section'!K43</f>
        <v>0</v>
      </c>
      <c r="M43" s="967">
        <f>+C43*'Filling Section'!L43</f>
        <v>0</v>
      </c>
      <c r="N43" s="967">
        <f>+C43*'Filling Section'!M43</f>
        <v>0</v>
      </c>
      <c r="O43" s="967">
        <f>+C43*'Filling Section'!N43</f>
        <v>0</v>
      </c>
      <c r="P43" s="967">
        <f>+C43*'Filling Section'!O43</f>
        <v>0</v>
      </c>
      <c r="Q43" s="967">
        <f>+C43*'Filling Section'!P43</f>
        <v>0</v>
      </c>
      <c r="R43" s="967">
        <f>+C43*'Filling Section'!Q43</f>
        <v>0</v>
      </c>
      <c r="S43" s="967">
        <f>+C43*'Filling Section'!R43</f>
        <v>0</v>
      </c>
      <c r="T43" s="967">
        <f>+C43*'Filling Section'!S43</f>
        <v>0</v>
      </c>
      <c r="U43" s="967">
        <f>+C43*'Filling Section'!T43</f>
        <v>0</v>
      </c>
      <c r="V43" s="967">
        <f>+C43*'Filling Section'!U43</f>
        <v>0</v>
      </c>
      <c r="W43" s="740">
        <f>+C43*'Filling Section'!V43</f>
        <v>0</v>
      </c>
      <c r="X43" s="740">
        <f>+C43*'Filling Section'!W43</f>
        <v>0</v>
      </c>
      <c r="Y43" s="740">
        <f>+C43*'Filling Section'!X43</f>
        <v>0</v>
      </c>
      <c r="Z43" s="967">
        <f>+C43*'Filling Section'!Y43</f>
        <v>0</v>
      </c>
      <c r="AA43" s="967">
        <f>+C43*'Filling Section'!Z43</f>
        <v>0</v>
      </c>
      <c r="AB43" s="967">
        <f>+C43*'Filling Section'!AA43</f>
        <v>0</v>
      </c>
      <c r="AC43" s="967">
        <f>+C43*'Filling Section'!AB43</f>
        <v>0</v>
      </c>
      <c r="AD43" s="967">
        <f>+C43*'Filling Section'!AC43</f>
        <v>0</v>
      </c>
      <c r="AE43" s="967">
        <f>+C43*'Filling Section'!AD43</f>
        <v>0</v>
      </c>
      <c r="AF43" s="967">
        <f>+C43*'Filling Section'!AE43</f>
        <v>0</v>
      </c>
      <c r="AG43" s="967">
        <f>+C43*'Filling Section'!AF43</f>
        <v>0</v>
      </c>
      <c r="AH43" s="967">
        <f>+C43*'Filling Section'!AG43</f>
        <v>0</v>
      </c>
      <c r="AI43" s="967">
        <f>+C43*'Filling Section'!AH43</f>
        <v>0</v>
      </c>
      <c r="AJ43" s="967">
        <f>+C43*'Filling Section'!AI43</f>
        <v>0</v>
      </c>
      <c r="AK43" s="968">
        <f>+C43*'Filling Section'!AJ43</f>
        <v>0</v>
      </c>
      <c r="AL43" s="968">
        <f>+C43*'Filling Section'!AK43</f>
        <v>0</v>
      </c>
      <c r="AM43" s="968">
        <f>+C43*'Filling Section'!AL43</f>
        <v>0</v>
      </c>
      <c r="AN43" s="968">
        <f>+C43*'Filling Section'!AM43</f>
        <v>0</v>
      </c>
      <c r="AO43" s="968">
        <f>+C43*'Filling Section'!AN43</f>
        <v>0</v>
      </c>
      <c r="AP43" s="968">
        <f>+C43*'Filling Section'!AO43</f>
        <v>0</v>
      </c>
      <c r="AQ43" s="968">
        <f>+C43*'Filling Section'!AP43</f>
        <v>0</v>
      </c>
      <c r="AR43" s="968">
        <f>+C43*'Filling Section'!AQ43</f>
        <v>0</v>
      </c>
      <c r="AS43" s="969">
        <f>+C43*'Filling Section'!AR43</f>
        <v>0</v>
      </c>
      <c r="AT43" s="969">
        <f>+C43*'Filling Section'!AS43</f>
        <v>0</v>
      </c>
      <c r="AU43" s="969">
        <f>+C43*'Filling Section'!AT43</f>
        <v>0</v>
      </c>
      <c r="AV43" s="969">
        <f>+C43*'Filling Section'!AU43</f>
        <v>0</v>
      </c>
      <c r="AW43" s="969">
        <f>+C43*'Filling Section'!AV43</f>
        <v>0</v>
      </c>
      <c r="AX43" s="969">
        <f>C43*'Filling Section'!AW43</f>
        <v>0</v>
      </c>
      <c r="AY43" s="969">
        <f>C43*'Filling Section'!AX43</f>
        <v>0</v>
      </c>
      <c r="AZ43" s="969">
        <f>C43*'Filling Section'!AY43</f>
        <v>0</v>
      </c>
      <c r="BA43" s="969">
        <f>C43*'Filling Section'!AZ43</f>
        <v>0</v>
      </c>
      <c r="BB43" s="969">
        <f>C43*'Filling Section'!BA43</f>
        <v>0</v>
      </c>
      <c r="BC43" s="969">
        <f>C43*'Filling Section'!BB43</f>
        <v>0</v>
      </c>
      <c r="BD43" s="969">
        <f>C43*'Filling Section'!BC43</f>
        <v>0</v>
      </c>
      <c r="BE43" s="969">
        <f>C43*'Filling Section'!BD43</f>
        <v>0</v>
      </c>
      <c r="BF43" s="969">
        <f>C43*'Filling Section'!BE43</f>
        <v>0</v>
      </c>
      <c r="BG43" s="969">
        <f>C43*'Filling Section'!BF43</f>
        <v>0</v>
      </c>
      <c r="BH43" s="969">
        <f>C43*'Filling Section'!BG43</f>
        <v>0</v>
      </c>
      <c r="BI43" s="969">
        <f>C43*'Filling Section'!BH43</f>
        <v>0</v>
      </c>
      <c r="BJ43" s="152"/>
    </row>
    <row r="44" spans="1:62" ht="15" customHeight="1" x14ac:dyDescent="0.2">
      <c r="A44" s="152"/>
      <c r="B44" s="964" t="str">
        <f>'Filling Section'!B44</f>
        <v>Cheese Sandwich Mini</v>
      </c>
      <c r="C44" s="965">
        <f>'Delivery Summary'!W39</f>
        <v>0</v>
      </c>
      <c r="D44" s="966">
        <f>+C44*'Filling Section'!C44</f>
        <v>0</v>
      </c>
      <c r="E44" s="967">
        <f>+C44*'Filling Section'!D44</f>
        <v>0</v>
      </c>
      <c r="F44" s="967">
        <f>+C44*'Filling Section'!E44</f>
        <v>0</v>
      </c>
      <c r="G44" s="967">
        <f>+C44*'Filling Section'!F44</f>
        <v>0</v>
      </c>
      <c r="H44" s="967">
        <f>+C44*'Filling Section'!G44</f>
        <v>0</v>
      </c>
      <c r="I44" s="967">
        <f>+C44*'Filling Section'!H44</f>
        <v>0</v>
      </c>
      <c r="J44" s="967">
        <f>+C44*'Filling Section'!I44</f>
        <v>0</v>
      </c>
      <c r="K44" s="967">
        <f>+C44*'Filling Section'!J44</f>
        <v>0</v>
      </c>
      <c r="L44" s="967">
        <f>+C44*'Filling Section'!K44</f>
        <v>0</v>
      </c>
      <c r="M44" s="967">
        <f>+C44*'Filling Section'!L44</f>
        <v>0</v>
      </c>
      <c r="N44" s="967">
        <f>+C44*'Filling Section'!M44</f>
        <v>0</v>
      </c>
      <c r="O44" s="967">
        <f>+C44*'Filling Section'!N44</f>
        <v>0</v>
      </c>
      <c r="P44" s="967">
        <f>+C44*'Filling Section'!O44</f>
        <v>0</v>
      </c>
      <c r="Q44" s="967">
        <f>+C44*'Filling Section'!P44</f>
        <v>0</v>
      </c>
      <c r="R44" s="967">
        <f>+C44*'Filling Section'!Q44</f>
        <v>0</v>
      </c>
      <c r="S44" s="967">
        <f>+C44*'Filling Section'!R44</f>
        <v>0</v>
      </c>
      <c r="T44" s="967">
        <f>+C44*'Filling Section'!S44</f>
        <v>0</v>
      </c>
      <c r="U44" s="967">
        <f>+C44*'Filling Section'!T44</f>
        <v>0</v>
      </c>
      <c r="V44" s="967">
        <f>+C44*'Filling Section'!U44</f>
        <v>0</v>
      </c>
      <c r="W44" s="967">
        <f>+C44*'Filling Section'!V44</f>
        <v>0</v>
      </c>
      <c r="X44" s="967">
        <f>+C44*'Filling Section'!W44</f>
        <v>0</v>
      </c>
      <c r="Y44" s="967">
        <f>+C44*'Filling Section'!X44</f>
        <v>0</v>
      </c>
      <c r="Z44" s="967">
        <f>+C44*'Filling Section'!Y44</f>
        <v>0</v>
      </c>
      <c r="AA44" s="967">
        <f>+C44*'Filling Section'!Z44</f>
        <v>0</v>
      </c>
      <c r="AB44" s="967">
        <f>+C44*'Filling Section'!AA44</f>
        <v>0</v>
      </c>
      <c r="AC44" s="967">
        <f>+C44*'Filling Section'!AB44</f>
        <v>0</v>
      </c>
      <c r="AD44" s="967">
        <f>+C44*'Filling Section'!AC44</f>
        <v>0</v>
      </c>
      <c r="AE44" s="967">
        <f>+C44*'Filling Section'!AD44</f>
        <v>0</v>
      </c>
      <c r="AF44" s="967">
        <f>+C44*'Filling Section'!AE44</f>
        <v>0</v>
      </c>
      <c r="AG44" s="967">
        <f>+C44*'Filling Section'!AF44</f>
        <v>0</v>
      </c>
      <c r="AH44" s="967">
        <f>+C44*'Filling Section'!AG44</f>
        <v>0</v>
      </c>
      <c r="AI44" s="967">
        <f>+C44*'Filling Section'!AH44</f>
        <v>0</v>
      </c>
      <c r="AJ44" s="967">
        <f>+C44*'Filling Section'!AI44</f>
        <v>0</v>
      </c>
      <c r="AK44" s="968">
        <f>+C44*'Filling Section'!AJ44</f>
        <v>0</v>
      </c>
      <c r="AL44" s="968">
        <f>+C44*'Filling Section'!AK44</f>
        <v>0</v>
      </c>
      <c r="AM44" s="968">
        <f>+C44*'Filling Section'!AL44</f>
        <v>0</v>
      </c>
      <c r="AN44" s="968">
        <f>+C44*'Filling Section'!AM44</f>
        <v>0</v>
      </c>
      <c r="AO44" s="968">
        <f>+C44*'Filling Section'!AN44</f>
        <v>0</v>
      </c>
      <c r="AP44" s="968">
        <f>+C44*'Filling Section'!AO44</f>
        <v>0</v>
      </c>
      <c r="AQ44" s="968">
        <f>+C44*'Filling Section'!AP44</f>
        <v>0</v>
      </c>
      <c r="AR44" s="968">
        <f>+C44*'Filling Section'!AQ44</f>
        <v>0</v>
      </c>
      <c r="AS44" s="969">
        <f>+C44*'Filling Section'!AR44</f>
        <v>0</v>
      </c>
      <c r="AT44" s="969">
        <f>+C44*'Filling Section'!AS44</f>
        <v>0</v>
      </c>
      <c r="AU44" s="969">
        <f>+C44*'Filling Section'!AT44</f>
        <v>0</v>
      </c>
      <c r="AV44" s="969">
        <f>+C44*'Filling Section'!AU44</f>
        <v>0</v>
      </c>
      <c r="AW44" s="969">
        <f>+C44*'Filling Section'!AV44</f>
        <v>0</v>
      </c>
      <c r="AX44" s="969">
        <f>C44*'Filling Section'!AW44</f>
        <v>0</v>
      </c>
      <c r="AY44" s="969">
        <f>C44*'Filling Section'!AX44</f>
        <v>0</v>
      </c>
      <c r="AZ44" s="969">
        <f>C44*'Filling Section'!AY44</f>
        <v>0</v>
      </c>
      <c r="BA44" s="969">
        <f>C44*'Filling Section'!AZ44</f>
        <v>0</v>
      </c>
      <c r="BB44" s="969">
        <f>C44*'Filling Section'!BA44</f>
        <v>0</v>
      </c>
      <c r="BC44" s="969">
        <f>C44*'Filling Section'!BB44</f>
        <v>0</v>
      </c>
      <c r="BD44" s="969">
        <f>C44*'Filling Section'!BC44</f>
        <v>0</v>
      </c>
      <c r="BE44" s="969">
        <f>C44*'Filling Section'!BD44</f>
        <v>0</v>
      </c>
      <c r="BF44" s="969">
        <f>C44*'Filling Section'!BE44</f>
        <v>0</v>
      </c>
      <c r="BG44" s="969">
        <f>C44*'Filling Section'!BF44</f>
        <v>0</v>
      </c>
      <c r="BH44" s="969">
        <f>C44*'Filling Section'!BG44</f>
        <v>0</v>
      </c>
      <c r="BI44" s="969">
        <f>C44*'Filling Section'!BH44</f>
        <v>0</v>
      </c>
      <c r="BJ44" s="152"/>
    </row>
    <row r="45" spans="1:62" ht="15" customHeight="1" x14ac:dyDescent="0.2">
      <c r="A45" s="152"/>
      <c r="B45" s="964" t="str">
        <f>'Filling Section'!B45</f>
        <v>Ham &amp; Cheese Sandwich Mini</v>
      </c>
      <c r="C45" s="965">
        <f>'Delivery Summary'!W41</f>
        <v>0</v>
      </c>
      <c r="D45" s="966">
        <f>+C45*'Filling Section'!C45</f>
        <v>0</v>
      </c>
      <c r="E45" s="967">
        <f>+C45*'Filling Section'!D45</f>
        <v>0</v>
      </c>
      <c r="F45" s="967">
        <f>+C45*'Filling Section'!E45</f>
        <v>0</v>
      </c>
      <c r="G45" s="967">
        <f>+C45*'Filling Section'!F45</f>
        <v>0</v>
      </c>
      <c r="H45" s="967">
        <f>+C45*'Filling Section'!G45</f>
        <v>0</v>
      </c>
      <c r="I45" s="967">
        <f>+C45*'Filling Section'!H45</f>
        <v>0</v>
      </c>
      <c r="J45" s="967">
        <f>+C45*'Filling Section'!I45</f>
        <v>0</v>
      </c>
      <c r="K45" s="967">
        <f>+C45*'Filling Section'!J45</f>
        <v>0</v>
      </c>
      <c r="L45" s="967">
        <f>+C45*'Filling Section'!K45</f>
        <v>0</v>
      </c>
      <c r="M45" s="967">
        <f>+C45*'Filling Section'!L45</f>
        <v>0</v>
      </c>
      <c r="N45" s="967">
        <f>+C45*'Filling Section'!M45</f>
        <v>0</v>
      </c>
      <c r="O45" s="967">
        <f>+C45*'Filling Section'!N45</f>
        <v>0</v>
      </c>
      <c r="P45" s="967">
        <f>+C45*'Filling Section'!O45</f>
        <v>0</v>
      </c>
      <c r="Q45" s="967">
        <f>+C45*'Filling Section'!P45</f>
        <v>0</v>
      </c>
      <c r="R45" s="967">
        <f>+C45*'Filling Section'!Q45</f>
        <v>0</v>
      </c>
      <c r="S45" s="967">
        <f>+C45*'Filling Section'!R45</f>
        <v>0</v>
      </c>
      <c r="T45" s="967">
        <f>+C45*'Filling Section'!S45</f>
        <v>0</v>
      </c>
      <c r="U45" s="967">
        <f>+C45*'Filling Section'!T45</f>
        <v>0</v>
      </c>
      <c r="V45" s="967">
        <f>+C45*'Filling Section'!U45</f>
        <v>0</v>
      </c>
      <c r="W45" s="967">
        <f>+C45*'Filling Section'!V45</f>
        <v>0</v>
      </c>
      <c r="X45" s="967">
        <f>+C45*'Filling Section'!W45</f>
        <v>0</v>
      </c>
      <c r="Y45" s="967">
        <f>+C45*'Filling Section'!X45</f>
        <v>0</v>
      </c>
      <c r="Z45" s="967">
        <f>+C45*'Filling Section'!Y45</f>
        <v>0</v>
      </c>
      <c r="AA45" s="967">
        <f>+C45*'Filling Section'!Z45</f>
        <v>0</v>
      </c>
      <c r="AB45" s="967">
        <f>+C45*'Filling Section'!AA45</f>
        <v>0</v>
      </c>
      <c r="AC45" s="967">
        <f>+C45*'Filling Section'!AB45</f>
        <v>0</v>
      </c>
      <c r="AD45" s="967">
        <f>+C45*'Filling Section'!AC45</f>
        <v>0</v>
      </c>
      <c r="AE45" s="967">
        <f>+C45*'Filling Section'!AD45</f>
        <v>0</v>
      </c>
      <c r="AF45" s="967">
        <f>+C45*'Filling Section'!AE45</f>
        <v>0</v>
      </c>
      <c r="AG45" s="967">
        <f>+C45*'Filling Section'!AF45</f>
        <v>0</v>
      </c>
      <c r="AH45" s="967">
        <f>+C45*'Filling Section'!AG45</f>
        <v>0</v>
      </c>
      <c r="AI45" s="967">
        <f>+C45*'Filling Section'!AH45</f>
        <v>0</v>
      </c>
      <c r="AJ45" s="967">
        <f>+C45*'Filling Section'!AI45</f>
        <v>0</v>
      </c>
      <c r="AK45" s="968">
        <f>+C45*'Filling Section'!AJ45</f>
        <v>0</v>
      </c>
      <c r="AL45" s="968">
        <f>+C45*'Filling Section'!AK45</f>
        <v>0</v>
      </c>
      <c r="AM45" s="968">
        <f>+C45*'Filling Section'!AL45</f>
        <v>0</v>
      </c>
      <c r="AN45" s="968">
        <f>+C45*'Filling Section'!AM45</f>
        <v>0</v>
      </c>
      <c r="AO45" s="968">
        <f>+C45*'Filling Section'!AN45</f>
        <v>0</v>
      </c>
      <c r="AP45" s="968">
        <f>+C45*'Filling Section'!AO45</f>
        <v>0</v>
      </c>
      <c r="AQ45" s="968">
        <f>+C45*'Filling Section'!AP45</f>
        <v>0</v>
      </c>
      <c r="AR45" s="968">
        <f>+C45*'Filling Section'!AQ45</f>
        <v>0</v>
      </c>
      <c r="AS45" s="969">
        <f>+C45*'Filling Section'!AR45</f>
        <v>0</v>
      </c>
      <c r="AT45" s="969">
        <f>+C45*'Filling Section'!AS45</f>
        <v>0</v>
      </c>
      <c r="AU45" s="969">
        <f>+C45*'Filling Section'!AT45</f>
        <v>0</v>
      </c>
      <c r="AV45" s="969">
        <f>+C45*'Filling Section'!AU45</f>
        <v>0</v>
      </c>
      <c r="AW45" s="969">
        <f>+C45*'Filling Section'!AV45</f>
        <v>0</v>
      </c>
      <c r="AX45" s="969">
        <f>C45*'Filling Section'!AW45</f>
        <v>0</v>
      </c>
      <c r="AY45" s="969">
        <f>C45*'Filling Section'!AX45</f>
        <v>0</v>
      </c>
      <c r="AZ45" s="969">
        <f>C45*'Filling Section'!AY45</f>
        <v>0</v>
      </c>
      <c r="BA45" s="969">
        <f>C45*'Filling Section'!AZ45</f>
        <v>0</v>
      </c>
      <c r="BB45" s="969">
        <f>C45*'Filling Section'!BA45</f>
        <v>0</v>
      </c>
      <c r="BC45" s="969">
        <f>C45*'Filling Section'!BB45</f>
        <v>0</v>
      </c>
      <c r="BD45" s="969">
        <f>C45*'Filling Section'!BC45</f>
        <v>0</v>
      </c>
      <c r="BE45" s="969">
        <f>C45*'Filling Section'!BD45</f>
        <v>0</v>
      </c>
      <c r="BF45" s="969">
        <f>C45*'Filling Section'!BE45</f>
        <v>0</v>
      </c>
      <c r="BG45" s="969">
        <f>C45*'Filling Section'!BF45</f>
        <v>0</v>
      </c>
      <c r="BH45" s="969">
        <f>C45*'Filling Section'!BG45</f>
        <v>0</v>
      </c>
      <c r="BI45" s="969">
        <f>C45*'Filling Section'!BH45</f>
        <v>0</v>
      </c>
      <c r="BJ45" s="152"/>
    </row>
    <row r="46" spans="1:62" ht="15" customHeight="1" x14ac:dyDescent="0.2">
      <c r="A46" s="152"/>
      <c r="B46" s="163" t="str">
        <f>'Filling Section'!B46</f>
        <v>Tomato &amp; Cheese Sandwich Mini</v>
      </c>
      <c r="C46" s="744">
        <f>'Delivery Summary'!W40</f>
        <v>0</v>
      </c>
      <c r="D46" s="205">
        <f>+C46*'Filling Section'!C46</f>
        <v>0</v>
      </c>
      <c r="E46" s="206">
        <f>+C46*'Filling Section'!D46</f>
        <v>0</v>
      </c>
      <c r="F46" s="206">
        <f>+C46*'Filling Section'!E46</f>
        <v>0</v>
      </c>
      <c r="G46" s="206">
        <f>+C46*'Filling Section'!F46</f>
        <v>0</v>
      </c>
      <c r="H46" s="206">
        <f>+C46*'Filling Section'!G46</f>
        <v>0</v>
      </c>
      <c r="I46" s="206">
        <f>+C46*'Filling Section'!H46</f>
        <v>0</v>
      </c>
      <c r="J46" s="206">
        <f>+C46*'Filling Section'!I46</f>
        <v>0</v>
      </c>
      <c r="K46" s="206">
        <f>+C46*'Filling Section'!J46</f>
        <v>0</v>
      </c>
      <c r="L46" s="206">
        <f>+C46*'Filling Section'!K46</f>
        <v>0</v>
      </c>
      <c r="M46" s="206">
        <f>+C46*'Filling Section'!L46</f>
        <v>0</v>
      </c>
      <c r="N46" s="206">
        <f>+C46*'Filling Section'!M46</f>
        <v>0</v>
      </c>
      <c r="O46" s="206">
        <f>+C46*'Filling Section'!N46</f>
        <v>0</v>
      </c>
      <c r="P46" s="206">
        <f>+C46*'Filling Section'!O46</f>
        <v>0</v>
      </c>
      <c r="Q46" s="206">
        <f>+C46*'Filling Section'!P46</f>
        <v>0</v>
      </c>
      <c r="R46" s="206">
        <f>+C46*'Filling Section'!Q46</f>
        <v>0</v>
      </c>
      <c r="S46" s="206">
        <f>+C46*'Filling Section'!R46</f>
        <v>0</v>
      </c>
      <c r="T46" s="206">
        <f>+C46*'Filling Section'!S46</f>
        <v>0</v>
      </c>
      <c r="U46" s="206">
        <f>+C46*'Filling Section'!T46</f>
        <v>0</v>
      </c>
      <c r="V46" s="206">
        <f>+C46*'Filling Section'!U46</f>
        <v>0</v>
      </c>
      <c r="W46" s="206">
        <f>+C46*'Filling Section'!V46</f>
        <v>0</v>
      </c>
      <c r="X46" s="206">
        <f>+C46*'Filling Section'!W46</f>
        <v>0</v>
      </c>
      <c r="Y46" s="206">
        <f>+C46*'Filling Section'!X46</f>
        <v>0</v>
      </c>
      <c r="Z46" s="206">
        <f>+C46*'Filling Section'!Y46</f>
        <v>0</v>
      </c>
      <c r="AA46" s="206">
        <f>+C46*'Filling Section'!Z46</f>
        <v>0</v>
      </c>
      <c r="AB46" s="206">
        <f>+C46*'Filling Section'!AA46</f>
        <v>0</v>
      </c>
      <c r="AC46" s="206">
        <f>+C46*'Filling Section'!AB46</f>
        <v>0</v>
      </c>
      <c r="AD46" s="206">
        <f>+C46*'Filling Section'!AC46</f>
        <v>0</v>
      </c>
      <c r="AE46" s="206">
        <f>+C46*'Filling Section'!AD46</f>
        <v>0</v>
      </c>
      <c r="AF46" s="206">
        <f>+C46*'Filling Section'!AE46</f>
        <v>0</v>
      </c>
      <c r="AG46" s="206">
        <f>+C46*'Filling Section'!AF46</f>
        <v>0</v>
      </c>
      <c r="AH46" s="206">
        <f>+C46*'Filling Section'!AG46</f>
        <v>0</v>
      </c>
      <c r="AI46" s="206">
        <f>+C46*'Filling Section'!AH46</f>
        <v>0</v>
      </c>
      <c r="AJ46" s="206">
        <f>+C46*'Filling Section'!AI46</f>
        <v>0</v>
      </c>
      <c r="AK46" s="207">
        <f>+C46*'Filling Section'!AJ46</f>
        <v>0</v>
      </c>
      <c r="AL46" s="207">
        <f>+C46*'Filling Section'!AK46</f>
        <v>0</v>
      </c>
      <c r="AM46" s="207">
        <f>+C46*'Filling Section'!AL46</f>
        <v>0</v>
      </c>
      <c r="AN46" s="207">
        <f>+C46*'Filling Section'!AM46</f>
        <v>0</v>
      </c>
      <c r="AO46" s="207">
        <f>+C46*'Filling Section'!AN46</f>
        <v>0</v>
      </c>
      <c r="AP46" s="207">
        <f>+C46*'Filling Section'!AO46</f>
        <v>0</v>
      </c>
      <c r="AQ46" s="207">
        <f>+C46*'Filling Section'!AP46</f>
        <v>0</v>
      </c>
      <c r="AR46" s="207">
        <f>+C46*'Filling Section'!AQ46</f>
        <v>0</v>
      </c>
      <c r="AS46" s="208">
        <f>+C46*'Filling Section'!AR46</f>
        <v>0</v>
      </c>
      <c r="AT46" s="208">
        <f>+C46*'Filling Section'!AS46</f>
        <v>0</v>
      </c>
      <c r="AU46" s="208">
        <f>+C46*'Filling Section'!AT46</f>
        <v>0</v>
      </c>
      <c r="AV46" s="208">
        <f>+C46*'Filling Section'!AU46</f>
        <v>0</v>
      </c>
      <c r="AW46" s="208">
        <f>+C46*'Filling Section'!AV46</f>
        <v>0</v>
      </c>
      <c r="AX46" s="208">
        <f>C46*'Filling Section'!AW46</f>
        <v>0</v>
      </c>
      <c r="AY46" s="208">
        <f>C46*'Filling Section'!AX46</f>
        <v>0</v>
      </c>
      <c r="AZ46" s="208">
        <f>C46*'Filling Section'!AY46</f>
        <v>0</v>
      </c>
      <c r="BA46" s="208">
        <f>C46*'Filling Section'!AZ46</f>
        <v>0</v>
      </c>
      <c r="BB46" s="208">
        <f>C46*'Filling Section'!BA46</f>
        <v>0</v>
      </c>
      <c r="BC46" s="208">
        <f>C46*'Filling Section'!BB46</f>
        <v>0</v>
      </c>
      <c r="BD46" s="208">
        <f>C46*'Filling Section'!BC46</f>
        <v>0</v>
      </c>
      <c r="BE46" s="208">
        <f>C46*'Filling Section'!BD46</f>
        <v>0</v>
      </c>
      <c r="BF46" s="208">
        <f>C46*'Filling Section'!BE46</f>
        <v>0</v>
      </c>
      <c r="BG46" s="208">
        <f>C46*'Filling Section'!BF46</f>
        <v>0</v>
      </c>
      <c r="BH46" s="208">
        <f>C46*'Filling Section'!BG46</f>
        <v>0</v>
      </c>
      <c r="BI46" s="208">
        <f>C46*'Filling Section'!BH46</f>
        <v>0</v>
      </c>
      <c r="BJ46" s="152"/>
    </row>
    <row r="47" spans="1:62" ht="15" customHeight="1" x14ac:dyDescent="0.2">
      <c r="A47" s="152"/>
      <c r="B47" s="163" t="str">
        <f>'Filling Section'!B47</f>
        <v>Chicken Sandwich Mini</v>
      </c>
      <c r="C47" s="744">
        <f>'Delivery Summary'!W43</f>
        <v>0</v>
      </c>
      <c r="D47" s="205">
        <f>+C47*'Filling Section'!C47</f>
        <v>0</v>
      </c>
      <c r="E47" s="206">
        <f>+C47*'Filling Section'!D47</f>
        <v>0</v>
      </c>
      <c r="F47" s="206">
        <f>+C47*'Filling Section'!E47</f>
        <v>0</v>
      </c>
      <c r="G47" s="206">
        <f>+C47*'Filling Section'!F47</f>
        <v>0</v>
      </c>
      <c r="H47" s="206">
        <f>+C47*'Filling Section'!G47</f>
        <v>0</v>
      </c>
      <c r="I47" s="206">
        <f>+C47*'Filling Section'!H47</f>
        <v>0</v>
      </c>
      <c r="J47" s="206">
        <f>+C47*'Filling Section'!I47</f>
        <v>0</v>
      </c>
      <c r="K47" s="206">
        <f>+C47*'Filling Section'!J47</f>
        <v>0</v>
      </c>
      <c r="L47" s="206">
        <f>+C47*'Filling Section'!K47</f>
        <v>0</v>
      </c>
      <c r="M47" s="206">
        <f>+C47*'Filling Section'!L47</f>
        <v>0</v>
      </c>
      <c r="N47" s="206">
        <f>+C47*'Filling Section'!M47</f>
        <v>0</v>
      </c>
      <c r="O47" s="206">
        <f>+C47*'Filling Section'!N47</f>
        <v>0</v>
      </c>
      <c r="P47" s="206">
        <f>+C47*'Filling Section'!O47</f>
        <v>0</v>
      </c>
      <c r="Q47" s="206">
        <f>+C47*'Filling Section'!P47</f>
        <v>0</v>
      </c>
      <c r="R47" s="206">
        <f>+C47*'Filling Section'!Q47</f>
        <v>0</v>
      </c>
      <c r="S47" s="206">
        <f>+C47*'Filling Section'!R47</f>
        <v>0</v>
      </c>
      <c r="T47" s="206">
        <f>+C47*'Filling Section'!S47</f>
        <v>0</v>
      </c>
      <c r="U47" s="206">
        <f>+C47*'Filling Section'!T47</f>
        <v>0</v>
      </c>
      <c r="V47" s="206">
        <f>+C47*'Filling Section'!U47</f>
        <v>0</v>
      </c>
      <c r="W47" s="206">
        <f>+C47*'Filling Section'!V47</f>
        <v>0</v>
      </c>
      <c r="X47" s="206">
        <f>+C47*'Filling Section'!W47</f>
        <v>0</v>
      </c>
      <c r="Y47" s="206">
        <f>+C47*'Filling Section'!X47</f>
        <v>0</v>
      </c>
      <c r="Z47" s="206">
        <f>+C47*'Filling Section'!Y47</f>
        <v>0</v>
      </c>
      <c r="AA47" s="206">
        <f>+C47*'Filling Section'!Z47</f>
        <v>0</v>
      </c>
      <c r="AB47" s="206">
        <f>+C47*'Filling Section'!AA47</f>
        <v>0</v>
      </c>
      <c r="AC47" s="206">
        <f>+C47*'Filling Section'!AB47</f>
        <v>0</v>
      </c>
      <c r="AD47" s="206">
        <f>+C47*'Filling Section'!AC47</f>
        <v>0</v>
      </c>
      <c r="AE47" s="206">
        <f>+C47*'Filling Section'!AD47</f>
        <v>0</v>
      </c>
      <c r="AF47" s="206">
        <f>+C47*'Filling Section'!AE47</f>
        <v>0</v>
      </c>
      <c r="AG47" s="206">
        <f>+C47*'Filling Section'!AF47</f>
        <v>0</v>
      </c>
      <c r="AH47" s="206">
        <f>+C47*'Filling Section'!AG47</f>
        <v>0</v>
      </c>
      <c r="AI47" s="206">
        <f>+C47*'Filling Section'!AH47</f>
        <v>0</v>
      </c>
      <c r="AJ47" s="206">
        <f>+C47*'Filling Section'!AI47</f>
        <v>0</v>
      </c>
      <c r="AK47" s="207">
        <f>+C47*'Filling Section'!AJ47</f>
        <v>0</v>
      </c>
      <c r="AL47" s="207">
        <f>+C47*'Filling Section'!AK47</f>
        <v>0</v>
      </c>
      <c r="AM47" s="207">
        <f>+C47*'Filling Section'!AL47</f>
        <v>0</v>
      </c>
      <c r="AN47" s="207">
        <f>+C47*'Filling Section'!AM47</f>
        <v>0</v>
      </c>
      <c r="AO47" s="207">
        <f>+C47*'Filling Section'!AN47</f>
        <v>0</v>
      </c>
      <c r="AP47" s="207">
        <f>+C47*'Filling Section'!AO47</f>
        <v>0</v>
      </c>
      <c r="AQ47" s="207">
        <f>+C47*'Filling Section'!AP47</f>
        <v>0</v>
      </c>
      <c r="AR47" s="207">
        <f>+C47*'Filling Section'!AQ47</f>
        <v>0</v>
      </c>
      <c r="AS47" s="208">
        <f>+C47*'Filling Section'!AR47</f>
        <v>0</v>
      </c>
      <c r="AT47" s="208">
        <f>+C47*'Filling Section'!AS47</f>
        <v>0</v>
      </c>
      <c r="AU47" s="208">
        <f>+C47*'Filling Section'!AT47</f>
        <v>0</v>
      </c>
      <c r="AV47" s="208">
        <f>+C47*'Filling Section'!AU47</f>
        <v>0</v>
      </c>
      <c r="AW47" s="208">
        <f>+C47*'Filling Section'!AV47</f>
        <v>0</v>
      </c>
      <c r="AX47" s="208">
        <f>C47*'Filling Section'!AW47</f>
        <v>0</v>
      </c>
      <c r="AY47" s="208">
        <f>C47*'Filling Section'!AX47</f>
        <v>0</v>
      </c>
      <c r="AZ47" s="208">
        <f>C47*'Filling Section'!AY47</f>
        <v>0</v>
      </c>
      <c r="BA47" s="208">
        <f>C47*'Filling Section'!AZ47</f>
        <v>0</v>
      </c>
      <c r="BB47" s="208">
        <f>C47*'Filling Section'!BA47</f>
        <v>0</v>
      </c>
      <c r="BC47" s="208">
        <f>C47*'Filling Section'!BB47</f>
        <v>0</v>
      </c>
      <c r="BD47" s="208">
        <f>C47*'Filling Section'!BC47</f>
        <v>0</v>
      </c>
      <c r="BE47" s="208">
        <f>C47*'Filling Section'!BD47</f>
        <v>0</v>
      </c>
      <c r="BF47" s="208">
        <f>C47*'Filling Section'!BE47</f>
        <v>0</v>
      </c>
      <c r="BG47" s="208">
        <f>C47*'Filling Section'!BF47</f>
        <v>0</v>
      </c>
      <c r="BH47" s="208">
        <f>C47*'Filling Section'!BG47</f>
        <v>0</v>
      </c>
      <c r="BI47" s="208">
        <f>C47*'Filling Section'!BH47</f>
        <v>0</v>
      </c>
      <c r="BJ47" s="152"/>
    </row>
    <row r="48" spans="1:62" ht="15" customHeight="1" x14ac:dyDescent="0.2">
      <c r="A48" s="152"/>
      <c r="B48" s="163" t="str">
        <f>'Filling Section'!B48</f>
        <v>Chicken Burger Mini</v>
      </c>
      <c r="C48" s="744">
        <f>+'Delivery Summary'!W33</f>
        <v>80</v>
      </c>
      <c r="D48" s="205">
        <f>+C48*'Filling Section'!C48</f>
        <v>0</v>
      </c>
      <c r="E48" s="206">
        <f>+C48*'Filling Section'!D48</f>
        <v>0</v>
      </c>
      <c r="F48" s="206">
        <f>+C48*'Filling Section'!E48</f>
        <v>0</v>
      </c>
      <c r="G48" s="206">
        <f>+C48*'Filling Section'!F48</f>
        <v>0</v>
      </c>
      <c r="H48" s="206">
        <f>+C48*'Filling Section'!G48</f>
        <v>0</v>
      </c>
      <c r="I48" s="206">
        <f>+C48*'Filling Section'!H48</f>
        <v>0</v>
      </c>
      <c r="J48" s="206">
        <f>+C48*'Filling Section'!I48</f>
        <v>0</v>
      </c>
      <c r="K48" s="206">
        <f>+C48*'Filling Section'!J48</f>
        <v>0</v>
      </c>
      <c r="L48" s="206">
        <f>+C48*'Filling Section'!K48</f>
        <v>0</v>
      </c>
      <c r="M48" s="206">
        <f>+C48*'Filling Section'!L48</f>
        <v>0</v>
      </c>
      <c r="N48" s="206">
        <f>+C48*'Filling Section'!M48</f>
        <v>800</v>
      </c>
      <c r="O48" s="206">
        <f>+C48*'Filling Section'!N48</f>
        <v>80</v>
      </c>
      <c r="P48" s="206">
        <f>+C48*'Filling Section'!O48</f>
        <v>0</v>
      </c>
      <c r="Q48" s="206">
        <f>+C48*'Filling Section'!P48</f>
        <v>0</v>
      </c>
      <c r="R48" s="206">
        <f>+C48*'Filling Section'!Q48</f>
        <v>0</v>
      </c>
      <c r="S48" s="206">
        <f>+C48*'Filling Section'!R48</f>
        <v>0</v>
      </c>
      <c r="T48" s="206">
        <f>+C48*'Filling Section'!S48</f>
        <v>0</v>
      </c>
      <c r="U48" s="206">
        <f>+C48*'Filling Section'!T48</f>
        <v>0</v>
      </c>
      <c r="V48" s="206">
        <f>+C48*'Filling Section'!U48</f>
        <v>0</v>
      </c>
      <c r="W48" s="206">
        <f>+C48*'Filling Section'!V48</f>
        <v>0</v>
      </c>
      <c r="X48" s="206">
        <f>+C48*'Filling Section'!W48</f>
        <v>400</v>
      </c>
      <c r="Y48" s="206">
        <f>+C48*'Filling Section'!X48</f>
        <v>0</v>
      </c>
      <c r="Z48" s="206">
        <f>+C48*'Filling Section'!Y48</f>
        <v>0</v>
      </c>
      <c r="AA48" s="206">
        <f>+C48*'Filling Section'!Z48</f>
        <v>0</v>
      </c>
      <c r="AB48" s="206">
        <f>+C48*'Filling Section'!AA48</f>
        <v>400</v>
      </c>
      <c r="AC48" s="206">
        <f>+C48*'Filling Section'!AB48</f>
        <v>0</v>
      </c>
      <c r="AD48" s="206">
        <f>+C48*'Filling Section'!AC48</f>
        <v>0</v>
      </c>
      <c r="AE48" s="206">
        <f>+C48*'Filling Section'!AD48</f>
        <v>0</v>
      </c>
      <c r="AF48" s="206">
        <f>+C48*'Filling Section'!AE48</f>
        <v>0</v>
      </c>
      <c r="AG48" s="206">
        <f>+C48*'Filling Section'!AF48</f>
        <v>0</v>
      </c>
      <c r="AH48" s="206">
        <f>+C48*'Filling Section'!AG48</f>
        <v>0</v>
      </c>
      <c r="AI48" s="206">
        <f>+C48*'Filling Section'!AH48</f>
        <v>0</v>
      </c>
      <c r="AJ48" s="206">
        <f>+C48*'Filling Section'!AI48</f>
        <v>0</v>
      </c>
      <c r="AK48" s="207">
        <f>+C48*'Filling Section'!AJ48</f>
        <v>0</v>
      </c>
      <c r="AL48" s="207">
        <f>+C48*'Filling Section'!AK48</f>
        <v>0</v>
      </c>
      <c r="AM48" s="207">
        <f>+C48*'Filling Section'!AL48</f>
        <v>0</v>
      </c>
      <c r="AN48" s="207">
        <f>+C48*'Filling Section'!AM48</f>
        <v>0</v>
      </c>
      <c r="AO48" s="207">
        <f>+C48*'Filling Section'!AN48</f>
        <v>0</v>
      </c>
      <c r="AP48" s="207">
        <f>+C48*'Filling Section'!AO48</f>
        <v>0</v>
      </c>
      <c r="AQ48" s="207">
        <f>+C48*'Filling Section'!AP48</f>
        <v>0</v>
      </c>
      <c r="AR48" s="207">
        <f>+C48*'Filling Section'!AQ48</f>
        <v>0</v>
      </c>
      <c r="AS48" s="208">
        <f>+C48*'Filling Section'!AR48</f>
        <v>0</v>
      </c>
      <c r="AT48" s="208">
        <f>+C48*'Filling Section'!AS48</f>
        <v>0</v>
      </c>
      <c r="AU48" s="208">
        <f>+C48*'Filling Section'!AT48</f>
        <v>0</v>
      </c>
      <c r="AV48" s="208">
        <f>+C48*'Filling Section'!AU48</f>
        <v>0</v>
      </c>
      <c r="AW48" s="208">
        <f>+C48*'Filling Section'!AV48</f>
        <v>0</v>
      </c>
      <c r="AX48" s="208">
        <f>C48*'Filling Section'!AW48</f>
        <v>0</v>
      </c>
      <c r="AY48" s="208">
        <f>C48*'Filling Section'!AX48</f>
        <v>0</v>
      </c>
      <c r="AZ48" s="208">
        <f>C48*'Filling Section'!AY48</f>
        <v>0</v>
      </c>
      <c r="BA48" s="208">
        <f>C48*'Filling Section'!AZ48</f>
        <v>0</v>
      </c>
      <c r="BB48" s="208">
        <f>C48*'Filling Section'!BA48</f>
        <v>0</v>
      </c>
      <c r="BC48" s="208">
        <f>C48*'Filling Section'!BB48</f>
        <v>0</v>
      </c>
      <c r="BD48" s="208">
        <f>C48*'Filling Section'!BC48</f>
        <v>0</v>
      </c>
      <c r="BE48" s="208">
        <f>C48*'Filling Section'!BD48</f>
        <v>0</v>
      </c>
      <c r="BF48" s="208">
        <f>C48*'Filling Section'!BE48</f>
        <v>0</v>
      </c>
      <c r="BG48" s="208">
        <f>C48*'Filling Section'!BF48</f>
        <v>0</v>
      </c>
      <c r="BH48" s="208">
        <f>C48*'Filling Section'!BG48</f>
        <v>240</v>
      </c>
      <c r="BI48" s="208">
        <f>C48*'Filling Section'!BH48</f>
        <v>0</v>
      </c>
      <c r="BJ48" s="152"/>
    </row>
    <row r="49" spans="1:62" ht="15" customHeight="1" x14ac:dyDescent="0.2">
      <c r="A49" s="152"/>
      <c r="B49" s="163" t="str">
        <f>'Filling Section'!B49</f>
        <v>Vegetable Burger Mini</v>
      </c>
      <c r="C49" s="744">
        <f>+'Delivery Summary'!W34</f>
        <v>0</v>
      </c>
      <c r="D49" s="205">
        <f>+C49*'Filling Section'!C49</f>
        <v>0</v>
      </c>
      <c r="E49" s="206">
        <f>+C49*'Filling Section'!D49</f>
        <v>0</v>
      </c>
      <c r="F49" s="206">
        <f>+C49*'Filling Section'!E49</f>
        <v>0</v>
      </c>
      <c r="G49" s="206">
        <f>+C49*'Filling Section'!F49</f>
        <v>0</v>
      </c>
      <c r="H49" s="206">
        <f>+C49*'Filling Section'!G49</f>
        <v>0</v>
      </c>
      <c r="I49" s="206">
        <f>+C49*'Filling Section'!H49</f>
        <v>0</v>
      </c>
      <c r="J49" s="206">
        <f>+C49*'Filling Section'!I49</f>
        <v>0</v>
      </c>
      <c r="K49" s="206">
        <f>+C49*'Filling Section'!J49</f>
        <v>0</v>
      </c>
      <c r="L49" s="206">
        <f>+C49*'Filling Section'!K49</f>
        <v>0</v>
      </c>
      <c r="M49" s="206">
        <f>+C49*'Filling Section'!L49</f>
        <v>0</v>
      </c>
      <c r="N49" s="206">
        <f>+C49*'Filling Section'!M49</f>
        <v>0</v>
      </c>
      <c r="O49" s="206">
        <f>+C49*'Filling Section'!N49</f>
        <v>0</v>
      </c>
      <c r="P49" s="206">
        <f>+C49*'Filling Section'!O49</f>
        <v>0</v>
      </c>
      <c r="Q49" s="206">
        <f>+C49*'Filling Section'!P49</f>
        <v>0</v>
      </c>
      <c r="R49" s="206">
        <f>+C49*'Filling Section'!Q49</f>
        <v>0</v>
      </c>
      <c r="S49" s="206">
        <f>+C49*'Filling Section'!R49</f>
        <v>0</v>
      </c>
      <c r="T49" s="206">
        <f>+C49*'Filling Section'!S49</f>
        <v>0</v>
      </c>
      <c r="U49" s="206">
        <f>+C49*'Filling Section'!T49</f>
        <v>0</v>
      </c>
      <c r="V49" s="206">
        <f>+C49*'Filling Section'!U49</f>
        <v>0</v>
      </c>
      <c r="W49" s="206">
        <f>+C49*'Filling Section'!V49</f>
        <v>0</v>
      </c>
      <c r="X49" s="206">
        <f>+C49*'Filling Section'!W49</f>
        <v>0</v>
      </c>
      <c r="Y49" s="206">
        <f>+C49*'Filling Section'!X49</f>
        <v>0</v>
      </c>
      <c r="Z49" s="206">
        <f>+C49*'Filling Section'!Y49</f>
        <v>0</v>
      </c>
      <c r="AA49" s="206">
        <f>+C49*'Filling Section'!Z49</f>
        <v>0</v>
      </c>
      <c r="AB49" s="206">
        <f>+C49*'Filling Section'!AA49</f>
        <v>0</v>
      </c>
      <c r="AC49" s="206">
        <f>+C49*'Filling Section'!AB49</f>
        <v>0</v>
      </c>
      <c r="AD49" s="206">
        <f>+C49*'Filling Section'!AC49</f>
        <v>0</v>
      </c>
      <c r="AE49" s="206">
        <f>+C49*'Filling Section'!AD49</f>
        <v>0</v>
      </c>
      <c r="AF49" s="206">
        <f>+C49*'Filling Section'!AE49</f>
        <v>0</v>
      </c>
      <c r="AG49" s="206">
        <f>+C49*'Filling Section'!AF49</f>
        <v>0</v>
      </c>
      <c r="AH49" s="206">
        <f>+C49*'Filling Section'!AG49</f>
        <v>0</v>
      </c>
      <c r="AI49" s="206">
        <f>+C49*'Filling Section'!AH49</f>
        <v>0</v>
      </c>
      <c r="AJ49" s="206">
        <f>+C49*'Filling Section'!AI49</f>
        <v>0</v>
      </c>
      <c r="AK49" s="207">
        <f>+C49*'Filling Section'!AJ49</f>
        <v>0</v>
      </c>
      <c r="AL49" s="207">
        <f>+C49*'Filling Section'!AK49</f>
        <v>0</v>
      </c>
      <c r="AM49" s="207">
        <f>+C49*'Filling Section'!AL49</f>
        <v>0</v>
      </c>
      <c r="AN49" s="207">
        <f>+C49*'Filling Section'!AM49</f>
        <v>0</v>
      </c>
      <c r="AO49" s="207">
        <f>+C49*'Filling Section'!AN49</f>
        <v>0</v>
      </c>
      <c r="AP49" s="207">
        <f>+C49*'Filling Section'!AO49</f>
        <v>0</v>
      </c>
      <c r="AQ49" s="207">
        <f>+C49*'Filling Section'!AP49</f>
        <v>0</v>
      </c>
      <c r="AR49" s="207">
        <f>+C49*'Filling Section'!AQ49</f>
        <v>0</v>
      </c>
      <c r="AS49" s="208">
        <f>+C49*'Filling Section'!AR49</f>
        <v>0</v>
      </c>
      <c r="AT49" s="208">
        <f>+C49*'Filling Section'!AS49</f>
        <v>0</v>
      </c>
      <c r="AU49" s="208">
        <f>+C49*'Filling Section'!AT49</f>
        <v>0</v>
      </c>
      <c r="AV49" s="208">
        <f>+C49*'Filling Section'!AU49</f>
        <v>0</v>
      </c>
      <c r="AW49" s="208">
        <f>+C49*'Filling Section'!AV49</f>
        <v>0</v>
      </c>
      <c r="AX49" s="208">
        <f>C49*'Filling Section'!AW49</f>
        <v>0</v>
      </c>
      <c r="AY49" s="208">
        <f>C49*'Filling Section'!AX49</f>
        <v>0</v>
      </c>
      <c r="AZ49" s="208">
        <f>C49*'Filling Section'!AY49</f>
        <v>0</v>
      </c>
      <c r="BA49" s="208">
        <f>C49*'Filling Section'!AZ49</f>
        <v>0</v>
      </c>
      <c r="BB49" s="208">
        <f>C49*'Filling Section'!BA49</f>
        <v>0</v>
      </c>
      <c r="BC49" s="208">
        <f>C49*'Filling Section'!BB49</f>
        <v>0</v>
      </c>
      <c r="BD49" s="208">
        <f>C49*'Filling Section'!BC49</f>
        <v>0</v>
      </c>
      <c r="BE49" s="208">
        <f>C49*'Filling Section'!BD49</f>
        <v>0</v>
      </c>
      <c r="BF49" s="208">
        <f>C49*'Filling Section'!BE49</f>
        <v>0</v>
      </c>
      <c r="BG49" s="208">
        <f>C49*'Filling Section'!BF49</f>
        <v>0</v>
      </c>
      <c r="BH49" s="208">
        <f>C49*'Filling Section'!BG49</f>
        <v>0</v>
      </c>
      <c r="BI49" s="208">
        <f>C49*'Filling Section'!BH49</f>
        <v>0</v>
      </c>
      <c r="BJ49" s="152"/>
    </row>
    <row r="50" spans="1:62" ht="15" customHeight="1" x14ac:dyDescent="0.2">
      <c r="A50" s="152"/>
      <c r="B50" s="163" t="str">
        <f>'Filling Section'!B50</f>
        <v>Egg Boat Mini</v>
      </c>
      <c r="C50" s="744">
        <f>+'Delivery Summary'!X27</f>
        <v>0</v>
      </c>
      <c r="D50" s="205">
        <f>+C50*'Filling Section'!C50</f>
        <v>0</v>
      </c>
      <c r="E50" s="206">
        <f>+C50*'Filling Section'!D50</f>
        <v>0</v>
      </c>
      <c r="F50" s="206">
        <f>+C50*'Filling Section'!E50</f>
        <v>0</v>
      </c>
      <c r="G50" s="206">
        <f>+C50*'Filling Section'!F50</f>
        <v>0</v>
      </c>
      <c r="H50" s="206">
        <f>+C50*'Filling Section'!G50</f>
        <v>0</v>
      </c>
      <c r="I50" s="206">
        <f>+C50*'Filling Section'!H50</f>
        <v>0</v>
      </c>
      <c r="J50" s="206">
        <f>+C50*'Filling Section'!I50</f>
        <v>0</v>
      </c>
      <c r="K50" s="206">
        <f>+C50*'Filling Section'!J50</f>
        <v>0</v>
      </c>
      <c r="L50" s="206">
        <f>+C50*'Filling Section'!K50</f>
        <v>0</v>
      </c>
      <c r="M50" s="206">
        <f>+C50*'Filling Section'!L50</f>
        <v>0</v>
      </c>
      <c r="N50" s="206">
        <f>+C50*'Filling Section'!M50</f>
        <v>0</v>
      </c>
      <c r="O50" s="206">
        <f>+C50*'Filling Section'!N50</f>
        <v>0</v>
      </c>
      <c r="P50" s="206">
        <f>+C50*'Filling Section'!O50</f>
        <v>0</v>
      </c>
      <c r="Q50" s="206">
        <f>+C50*'Filling Section'!P50</f>
        <v>0</v>
      </c>
      <c r="R50" s="206">
        <f>+C50*'Filling Section'!Q50</f>
        <v>0</v>
      </c>
      <c r="S50" s="206">
        <f>+C50*'Filling Section'!R50</f>
        <v>0</v>
      </c>
      <c r="T50" s="206">
        <f>+C50*'Filling Section'!S50</f>
        <v>0</v>
      </c>
      <c r="U50" s="206">
        <f>+C50*'Filling Section'!T50</f>
        <v>0</v>
      </c>
      <c r="V50" s="206">
        <f>+C50*'Filling Section'!U50</f>
        <v>0</v>
      </c>
      <c r="W50" s="206">
        <f>+C50*'Filling Section'!V50</f>
        <v>0</v>
      </c>
      <c r="X50" s="206">
        <f>+C50*'Filling Section'!W50</f>
        <v>0</v>
      </c>
      <c r="Y50" s="206">
        <f>+C50*'Filling Section'!X50</f>
        <v>0</v>
      </c>
      <c r="Z50" s="206">
        <f>+C50*'Filling Section'!Y50</f>
        <v>0</v>
      </c>
      <c r="AA50" s="206">
        <f>+C50*'Filling Section'!Z50</f>
        <v>0</v>
      </c>
      <c r="AB50" s="206">
        <f>+C50*'Filling Section'!AA50</f>
        <v>0</v>
      </c>
      <c r="AC50" s="206">
        <f>+C50*'Filling Section'!AB50</f>
        <v>0</v>
      </c>
      <c r="AD50" s="206">
        <f>+C50*'Filling Section'!AC50</f>
        <v>0</v>
      </c>
      <c r="AE50" s="206">
        <f>+C50*'Filling Section'!AD50</f>
        <v>0</v>
      </c>
      <c r="AF50" s="206">
        <f>+C50*'Filling Section'!AE50</f>
        <v>0</v>
      </c>
      <c r="AG50" s="206">
        <f>+C50*'Filling Section'!AF50</f>
        <v>0</v>
      </c>
      <c r="AH50" s="206">
        <f>+C50*'Filling Section'!AG50</f>
        <v>0</v>
      </c>
      <c r="AI50" s="206">
        <f>+C50*'Filling Section'!AH50</f>
        <v>0</v>
      </c>
      <c r="AJ50" s="206">
        <f>+C50*'Filling Section'!AI50</f>
        <v>0</v>
      </c>
      <c r="AK50" s="207">
        <f>+C50*'Filling Section'!AJ50</f>
        <v>0</v>
      </c>
      <c r="AL50" s="207">
        <f>+C50*'Filling Section'!AK50</f>
        <v>0</v>
      </c>
      <c r="AM50" s="207">
        <f>+C50*'Filling Section'!AL50</f>
        <v>0</v>
      </c>
      <c r="AN50" s="207">
        <f>+C50*'Filling Section'!AM50</f>
        <v>0</v>
      </c>
      <c r="AO50" s="207">
        <f>+C50*'Filling Section'!AN50</f>
        <v>0</v>
      </c>
      <c r="AP50" s="207">
        <f>+C50*'Filling Section'!AO50</f>
        <v>0</v>
      </c>
      <c r="AQ50" s="207">
        <f>+C50*'Filling Section'!AP50</f>
        <v>0</v>
      </c>
      <c r="AR50" s="207">
        <f>+C50*'Filling Section'!AQ50</f>
        <v>0</v>
      </c>
      <c r="AS50" s="208">
        <f>+C50*'Filling Section'!AR50</f>
        <v>0</v>
      </c>
      <c r="AT50" s="208">
        <f>+C50*'Filling Section'!AS50</f>
        <v>0</v>
      </c>
      <c r="AU50" s="208">
        <f>+C50*'Filling Section'!AT50</f>
        <v>0</v>
      </c>
      <c r="AV50" s="208">
        <f>+C50*'Filling Section'!AU50</f>
        <v>0</v>
      </c>
      <c r="AW50" s="208">
        <f>+C50*'Filling Section'!AV50</f>
        <v>0</v>
      </c>
      <c r="AX50" s="208">
        <f>C50*'Filling Section'!AW50</f>
        <v>0</v>
      </c>
      <c r="AY50" s="208">
        <f>C50*'Filling Section'!AX50</f>
        <v>0</v>
      </c>
      <c r="AZ50" s="208">
        <f>C50*'Filling Section'!AY50</f>
        <v>0</v>
      </c>
      <c r="BA50" s="208">
        <f>C50*'Filling Section'!AZ50</f>
        <v>0</v>
      </c>
      <c r="BB50" s="208">
        <f>C50*'Filling Section'!BA50</f>
        <v>0</v>
      </c>
      <c r="BC50" s="208">
        <f>C50*'Filling Section'!BB50</f>
        <v>0</v>
      </c>
      <c r="BD50" s="208">
        <f>C50*'Filling Section'!BC50</f>
        <v>0</v>
      </c>
      <c r="BE50" s="208">
        <f>C50*'Filling Section'!BD50</f>
        <v>0</v>
      </c>
      <c r="BF50" s="208">
        <f>C50*'Filling Section'!BE50</f>
        <v>0</v>
      </c>
      <c r="BG50" s="208">
        <f>C50*'Filling Section'!BF50</f>
        <v>0</v>
      </c>
      <c r="BH50" s="208">
        <f>C50*'Filling Section'!BG50</f>
        <v>0</v>
      </c>
      <c r="BI50" s="208">
        <f>C50*'Filling Section'!BH50</f>
        <v>0</v>
      </c>
      <c r="BJ50" s="152"/>
    </row>
    <row r="51" spans="1:62" ht="15" customHeight="1" thickBot="1" x14ac:dyDescent="0.25">
      <c r="A51" s="152"/>
      <c r="B51" s="163" t="str">
        <f>'Filling Section'!B51</f>
        <v>Prawn Bun Mini</v>
      </c>
      <c r="C51" s="744">
        <f>+'Delivery Summary'!W31</f>
        <v>0</v>
      </c>
      <c r="D51" s="205">
        <f>+C51*'Filling Section'!C51</f>
        <v>0</v>
      </c>
      <c r="E51" s="206">
        <f>+C51*'Filling Section'!D51</f>
        <v>0</v>
      </c>
      <c r="F51" s="206">
        <f>+C51*'Filling Section'!E51</f>
        <v>0</v>
      </c>
      <c r="G51" s="206">
        <f>+C51*'Filling Section'!F51</f>
        <v>0</v>
      </c>
      <c r="H51" s="206">
        <f>+C51*'Filling Section'!G51</f>
        <v>0</v>
      </c>
      <c r="I51" s="206">
        <f>+C51*'Filling Section'!H51</f>
        <v>0</v>
      </c>
      <c r="J51" s="206">
        <f>+C51*'Filling Section'!I51</f>
        <v>0</v>
      </c>
      <c r="K51" s="206">
        <f>+C51*'Filling Section'!J51</f>
        <v>0</v>
      </c>
      <c r="L51" s="206">
        <f>+C51*'Filling Section'!K51</f>
        <v>0</v>
      </c>
      <c r="M51" s="206">
        <f>+C51*'Filling Section'!L51</f>
        <v>0</v>
      </c>
      <c r="N51" s="206">
        <f>+C51*'Filling Section'!M51</f>
        <v>0</v>
      </c>
      <c r="O51" s="206">
        <f>+C51*'Filling Section'!N51</f>
        <v>0</v>
      </c>
      <c r="P51" s="206">
        <f>+C51*'Filling Section'!O51</f>
        <v>0</v>
      </c>
      <c r="Q51" s="206">
        <f>+C51*'Filling Section'!P51</f>
        <v>0</v>
      </c>
      <c r="R51" s="206">
        <f>+C51*'Filling Section'!Q51</f>
        <v>0</v>
      </c>
      <c r="S51" s="206">
        <f>+C51*'Filling Section'!R51</f>
        <v>0</v>
      </c>
      <c r="T51" s="206">
        <f>+C51*'Filling Section'!S51</f>
        <v>0</v>
      </c>
      <c r="U51" s="206">
        <f>+C51*'Filling Section'!T51</f>
        <v>0</v>
      </c>
      <c r="V51" s="206">
        <f>+C51*'Filling Section'!U51</f>
        <v>0</v>
      </c>
      <c r="W51" s="206">
        <f>+C51*'Filling Section'!V51</f>
        <v>0</v>
      </c>
      <c r="X51" s="206">
        <f>+C51*'Filling Section'!W51</f>
        <v>0</v>
      </c>
      <c r="Y51" s="206">
        <f>+C51*'Filling Section'!X51</f>
        <v>0</v>
      </c>
      <c r="Z51" s="206">
        <f>+C51*'Filling Section'!Y51</f>
        <v>0</v>
      </c>
      <c r="AA51" s="206">
        <f>+C51*'Filling Section'!Z51</f>
        <v>0</v>
      </c>
      <c r="AB51" s="206">
        <f>+C51*'Filling Section'!AA51</f>
        <v>0</v>
      </c>
      <c r="AC51" s="206">
        <f>+C51*'Filling Section'!AB51</f>
        <v>0</v>
      </c>
      <c r="AD51" s="206">
        <f>+C51*'Filling Section'!AC51</f>
        <v>0</v>
      </c>
      <c r="AE51" s="206">
        <f>+C51*'Filling Section'!AD51</f>
        <v>0</v>
      </c>
      <c r="AF51" s="206">
        <f>+C51*'Filling Section'!AE51</f>
        <v>0</v>
      </c>
      <c r="AG51" s="206">
        <f>+C51*'Filling Section'!AF51</f>
        <v>0</v>
      </c>
      <c r="AH51" s="206">
        <f>+C51*'Filling Section'!AG51</f>
        <v>0</v>
      </c>
      <c r="AI51" s="206">
        <f>+C51*'Filling Section'!AH51</f>
        <v>0</v>
      </c>
      <c r="AJ51" s="206">
        <f>+C51*'Filling Section'!AI51</f>
        <v>0</v>
      </c>
      <c r="AK51" s="207">
        <f>+C51*'Filling Section'!AJ51</f>
        <v>0</v>
      </c>
      <c r="AL51" s="207">
        <f>+C51*'Filling Section'!AK51</f>
        <v>0</v>
      </c>
      <c r="AM51" s="207">
        <f>+C51*'Filling Section'!AL51</f>
        <v>0</v>
      </c>
      <c r="AN51" s="207">
        <f>+C51*'Filling Section'!AM51</f>
        <v>0</v>
      </c>
      <c r="AO51" s="207">
        <f>+C51*'Filling Section'!AN51</f>
        <v>0</v>
      </c>
      <c r="AP51" s="207">
        <f>+C51*'Filling Section'!AO51</f>
        <v>0</v>
      </c>
      <c r="AQ51" s="207">
        <f>+C51*'Filling Section'!AP51</f>
        <v>0</v>
      </c>
      <c r="AR51" s="207">
        <f>+C51*'Filling Section'!AQ51</f>
        <v>0</v>
      </c>
      <c r="AS51" s="208">
        <f>+C51*'Filling Section'!AR51</f>
        <v>0</v>
      </c>
      <c r="AT51" s="208">
        <f>+C51*'Filling Section'!AS51</f>
        <v>0</v>
      </c>
      <c r="AU51" s="208">
        <f>+C51*'Filling Section'!AT51</f>
        <v>0</v>
      </c>
      <c r="AV51" s="208">
        <f>+C51*'Filling Section'!AU51</f>
        <v>0</v>
      </c>
      <c r="AW51" s="208">
        <f>+C51*'Filling Section'!AV51</f>
        <v>0</v>
      </c>
      <c r="AX51" s="208">
        <f>C51*'Filling Section'!AW51</f>
        <v>0</v>
      </c>
      <c r="AY51" s="208">
        <f>C51*'Filling Section'!AX51</f>
        <v>0</v>
      </c>
      <c r="AZ51" s="208">
        <f>C51*'Filling Section'!AY51</f>
        <v>0</v>
      </c>
      <c r="BA51" s="208">
        <f>C51*'Filling Section'!AZ51</f>
        <v>0</v>
      </c>
      <c r="BB51" s="208">
        <f>C51*'Filling Section'!BA51</f>
        <v>0</v>
      </c>
      <c r="BC51" s="208">
        <f>C51*'Filling Section'!BB51</f>
        <v>0</v>
      </c>
      <c r="BD51" s="208">
        <f>C51*'Filling Section'!BC51</f>
        <v>0</v>
      </c>
      <c r="BE51" s="208">
        <f>C51*'Filling Section'!BD51</f>
        <v>0</v>
      </c>
      <c r="BF51" s="208">
        <f>C51*'Filling Section'!BE51</f>
        <v>0</v>
      </c>
      <c r="BG51" s="208">
        <f>C51*'Filling Section'!BF51</f>
        <v>0</v>
      </c>
      <c r="BH51" s="208">
        <f>C51*'Filling Section'!BG51</f>
        <v>0</v>
      </c>
      <c r="BI51" s="208">
        <f>C51*'Filling Section'!BH51</f>
        <v>0</v>
      </c>
      <c r="BJ51" s="152"/>
    </row>
    <row r="52" spans="1:62" s="164" customFormat="1" ht="31.5" customHeight="1" thickBot="1" x14ac:dyDescent="0.3">
      <c r="A52" s="191"/>
      <c r="B52" s="970" t="s">
        <v>29</v>
      </c>
      <c r="C52" s="971"/>
      <c r="D52" s="971">
        <f>SUM(D9:D36,D41:D51)</f>
        <v>0</v>
      </c>
      <c r="E52" s="971">
        <f>SUM(E9:E36,E41:E51)</f>
        <v>0</v>
      </c>
      <c r="F52" s="971">
        <f t="shared" ref="F52:BI52" si="0">SUM(F9:F36,F41:F51)</f>
        <v>0</v>
      </c>
      <c r="G52" s="971">
        <f t="shared" si="0"/>
        <v>892</v>
      </c>
      <c r="H52" s="971">
        <f t="shared" si="0"/>
        <v>87</v>
      </c>
      <c r="I52" s="971">
        <f t="shared" si="0"/>
        <v>28</v>
      </c>
      <c r="J52" s="971">
        <f t="shared" si="0"/>
        <v>0</v>
      </c>
      <c r="K52" s="971">
        <f t="shared" si="0"/>
        <v>0</v>
      </c>
      <c r="L52" s="971">
        <f t="shared" si="0"/>
        <v>26</v>
      </c>
      <c r="M52" s="971">
        <f t="shared" si="0"/>
        <v>87</v>
      </c>
      <c r="N52" s="971">
        <f t="shared" si="0"/>
        <v>4550</v>
      </c>
      <c r="O52" s="971">
        <f t="shared" si="0"/>
        <v>3560</v>
      </c>
      <c r="P52" s="971">
        <f t="shared" si="0"/>
        <v>288</v>
      </c>
      <c r="Q52" s="971">
        <f t="shared" si="0"/>
        <v>0</v>
      </c>
      <c r="R52" s="971">
        <f t="shared" si="0"/>
        <v>0</v>
      </c>
      <c r="S52" s="971">
        <f t="shared" si="0"/>
        <v>0</v>
      </c>
      <c r="T52" s="971">
        <f t="shared" si="0"/>
        <v>0</v>
      </c>
      <c r="U52" s="971">
        <f t="shared" si="0"/>
        <v>286</v>
      </c>
      <c r="V52" s="971">
        <f t="shared" si="0"/>
        <v>0</v>
      </c>
      <c r="W52" s="971">
        <f t="shared" si="0"/>
        <v>0</v>
      </c>
      <c r="X52" s="971">
        <f t="shared" si="0"/>
        <v>400</v>
      </c>
      <c r="Y52" s="971">
        <f t="shared" si="0"/>
        <v>0</v>
      </c>
      <c r="Z52" s="971">
        <f t="shared" si="0"/>
        <v>200</v>
      </c>
      <c r="AA52" s="971">
        <f t="shared" si="0"/>
        <v>5380</v>
      </c>
      <c r="AB52" s="971">
        <f t="shared" si="0"/>
        <v>400</v>
      </c>
      <c r="AC52" s="971">
        <f t="shared" si="0"/>
        <v>4980</v>
      </c>
      <c r="AD52" s="971">
        <f t="shared" si="0"/>
        <v>19.200000000000003</v>
      </c>
      <c r="AE52" s="971">
        <f t="shared" si="0"/>
        <v>1500</v>
      </c>
      <c r="AF52" s="971">
        <f t="shared" si="0"/>
        <v>0</v>
      </c>
      <c r="AG52" s="971">
        <f t="shared" si="0"/>
        <v>0</v>
      </c>
      <c r="AH52" s="971">
        <f t="shared" si="0"/>
        <v>0</v>
      </c>
      <c r="AI52" s="971">
        <f t="shared" si="0"/>
        <v>174</v>
      </c>
      <c r="AJ52" s="971">
        <f t="shared" si="0"/>
        <v>0</v>
      </c>
      <c r="AK52" s="971">
        <f t="shared" si="0"/>
        <v>0</v>
      </c>
      <c r="AL52" s="971">
        <f t="shared" si="0"/>
        <v>0</v>
      </c>
      <c r="AM52" s="971">
        <f t="shared" si="0"/>
        <v>2080</v>
      </c>
      <c r="AN52" s="971">
        <f t="shared" si="0"/>
        <v>0</v>
      </c>
      <c r="AO52" s="971">
        <f t="shared" si="0"/>
        <v>0</v>
      </c>
      <c r="AP52" s="971">
        <f t="shared" si="0"/>
        <v>0</v>
      </c>
      <c r="AQ52" s="971">
        <f t="shared" si="0"/>
        <v>50</v>
      </c>
      <c r="AR52" s="971">
        <f t="shared" si="0"/>
        <v>100</v>
      </c>
      <c r="AS52" s="971">
        <f t="shared" si="0"/>
        <v>0</v>
      </c>
      <c r="AT52" s="971">
        <f t="shared" si="0"/>
        <v>0</v>
      </c>
      <c r="AU52" s="971">
        <f t="shared" si="0"/>
        <v>0</v>
      </c>
      <c r="AV52" s="971">
        <f t="shared" si="0"/>
        <v>0</v>
      </c>
      <c r="AW52" s="971">
        <f t="shared" si="0"/>
        <v>0</v>
      </c>
      <c r="AX52" s="971">
        <f t="shared" si="0"/>
        <v>0</v>
      </c>
      <c r="AY52" s="971">
        <f t="shared" si="0"/>
        <v>0</v>
      </c>
      <c r="AZ52" s="971">
        <f t="shared" si="0"/>
        <v>0</v>
      </c>
      <c r="BA52" s="971">
        <f t="shared" si="0"/>
        <v>1010</v>
      </c>
      <c r="BB52" s="971">
        <f t="shared" si="0"/>
        <v>0</v>
      </c>
      <c r="BC52" s="971">
        <f t="shared" si="0"/>
        <v>174</v>
      </c>
      <c r="BD52" s="971">
        <f t="shared" si="0"/>
        <v>0</v>
      </c>
      <c r="BE52" s="971">
        <f t="shared" si="0"/>
        <v>0</v>
      </c>
      <c r="BF52" s="971">
        <f t="shared" si="0"/>
        <v>0</v>
      </c>
      <c r="BG52" s="971">
        <f t="shared" si="0"/>
        <v>0</v>
      </c>
      <c r="BH52" s="971">
        <f t="shared" si="0"/>
        <v>10720</v>
      </c>
      <c r="BI52" s="971">
        <f t="shared" si="0"/>
        <v>0</v>
      </c>
      <c r="BJ52" s="191"/>
    </row>
    <row r="53" spans="1:62" x14ac:dyDescent="0.2">
      <c r="A53" s="152"/>
      <c r="BJ53" s="152"/>
    </row>
    <row r="54" spans="1:62" ht="15" thickBot="1" x14ac:dyDescent="0.25">
      <c r="A54" s="152"/>
      <c r="BJ54" s="152"/>
    </row>
    <row r="55" spans="1:62" ht="23.25" thickBot="1" x14ac:dyDescent="0.35">
      <c r="A55" s="152"/>
      <c r="B55" s="165" t="s">
        <v>34</v>
      </c>
      <c r="C55" s="166">
        <f>+G52/14</f>
        <v>63.714285714285715</v>
      </c>
      <c r="BJ55" s="152"/>
    </row>
    <row r="56" spans="1:62" ht="21" thickBot="1" x14ac:dyDescent="0.35">
      <c r="A56" s="152"/>
      <c r="B56" s="167" t="s">
        <v>88</v>
      </c>
      <c r="C56" s="167">
        <f>+C17+C18+C19+C20+C21+C22+C23</f>
        <v>520</v>
      </c>
      <c r="BJ56" s="152"/>
    </row>
    <row r="57" spans="1:62" ht="15" customHeight="1" thickBot="1" x14ac:dyDescent="0.25">
      <c r="A57" s="152"/>
      <c r="B57" s="152"/>
      <c r="C57" s="152"/>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c r="AH57" s="157"/>
      <c r="AI57" s="157"/>
      <c r="AJ57" s="157"/>
      <c r="AK57" s="152"/>
      <c r="AL57" s="152"/>
      <c r="AM57" s="152"/>
      <c r="AN57" s="152"/>
      <c r="AO57" s="152"/>
      <c r="AP57" s="152"/>
      <c r="AQ57" s="152"/>
      <c r="AR57" s="152"/>
      <c r="AS57" s="152"/>
      <c r="AT57" s="152"/>
      <c r="AU57" s="152"/>
      <c r="AV57" s="152"/>
      <c r="AW57" s="152"/>
      <c r="AX57" s="152"/>
      <c r="AY57" s="152"/>
      <c r="AZ57" s="152"/>
      <c r="BA57" s="152"/>
      <c r="BB57" s="152"/>
      <c r="BC57" s="152"/>
      <c r="BD57" s="152"/>
      <c r="BE57" s="152"/>
      <c r="BF57" s="152"/>
      <c r="BG57" s="152"/>
      <c r="BH57" s="152"/>
      <c r="BI57" s="152"/>
      <c r="BJ57" s="152"/>
    </row>
    <row r="58" spans="1:62" s="40" customFormat="1" ht="15.75" customHeight="1" x14ac:dyDescent="0.25">
      <c r="A58" s="187"/>
      <c r="B58" s="2100" t="s">
        <v>0</v>
      </c>
      <c r="C58" s="2100" t="s">
        <v>1</v>
      </c>
      <c r="D58" s="2100" t="s">
        <v>23</v>
      </c>
      <c r="E58" s="2100" t="s">
        <v>24</v>
      </c>
      <c r="F58" s="2100" t="s">
        <v>28</v>
      </c>
      <c r="G58" s="2100" t="s">
        <v>228</v>
      </c>
      <c r="H58" s="2100" t="s">
        <v>5</v>
      </c>
      <c r="I58" s="2100" t="s">
        <v>6</v>
      </c>
      <c r="J58" s="2100" t="s">
        <v>7</v>
      </c>
      <c r="K58" s="2100" t="s">
        <v>44</v>
      </c>
      <c r="L58" s="2100" t="s">
        <v>9</v>
      </c>
      <c r="M58" s="2100" t="s">
        <v>481</v>
      </c>
      <c r="N58" s="2100" t="s">
        <v>554</v>
      </c>
      <c r="O58" s="2100" t="s">
        <v>84</v>
      </c>
      <c r="P58" s="2100" t="s">
        <v>45</v>
      </c>
      <c r="Q58" s="2100" t="s">
        <v>90</v>
      </c>
      <c r="R58" s="2100" t="s">
        <v>229</v>
      </c>
      <c r="S58" s="2100" t="s">
        <v>38</v>
      </c>
      <c r="T58" s="2100" t="s">
        <v>46</v>
      </c>
      <c r="U58" s="2100" t="s">
        <v>230</v>
      </c>
      <c r="V58" s="2100" t="s">
        <v>49</v>
      </c>
      <c r="W58" s="2100" t="s">
        <v>13</v>
      </c>
      <c r="X58" s="2100" t="s">
        <v>14</v>
      </c>
      <c r="Y58" s="2100" t="s">
        <v>15</v>
      </c>
      <c r="Z58" s="2100" t="s">
        <v>26</v>
      </c>
      <c r="AA58" s="2100" t="s">
        <v>27</v>
      </c>
      <c r="AB58" s="2100" t="s">
        <v>150</v>
      </c>
      <c r="AC58" s="2100" t="s">
        <v>25</v>
      </c>
      <c r="AD58" s="2100" t="s">
        <v>50</v>
      </c>
      <c r="AE58" s="2100" t="s">
        <v>19</v>
      </c>
      <c r="AF58" s="2100" t="s">
        <v>55</v>
      </c>
      <c r="AG58" s="2100" t="s">
        <v>20</v>
      </c>
      <c r="AH58" s="2100" t="s">
        <v>51</v>
      </c>
      <c r="AI58" s="2100" t="s">
        <v>223</v>
      </c>
      <c r="AJ58" s="2100" t="s">
        <v>53</v>
      </c>
      <c r="AK58" s="2100" t="s">
        <v>85</v>
      </c>
      <c r="AL58" s="2100" t="s">
        <v>224</v>
      </c>
      <c r="AM58" s="2100" t="s">
        <v>60</v>
      </c>
      <c r="AN58" s="2100" t="s">
        <v>94</v>
      </c>
      <c r="AO58" s="2100" t="s">
        <v>95</v>
      </c>
      <c r="AP58" s="2100" t="s">
        <v>83</v>
      </c>
      <c r="AQ58" s="2100" t="s">
        <v>161</v>
      </c>
      <c r="AR58" s="2100" t="s">
        <v>164</v>
      </c>
      <c r="AS58" s="2102" t="str">
        <f>AS4</f>
        <v>Butter Mayonnaise</v>
      </c>
      <c r="AT58" s="2100" t="str">
        <f t="shared" ref="AT58:BI58" si="1">AT4</f>
        <v>Coconut</v>
      </c>
      <c r="AU58" s="2100" t="str">
        <f t="shared" si="1"/>
        <v>Label</v>
      </c>
      <c r="AV58" s="2100" t="str">
        <f t="shared" si="1"/>
        <v>Corn Flour</v>
      </c>
      <c r="AW58" s="2100" t="str">
        <f t="shared" si="1"/>
        <v>Baking Powder</v>
      </c>
      <c r="AX58" s="2100" t="str">
        <f t="shared" si="1"/>
        <v>Soya Sauce</v>
      </c>
      <c r="AY58" s="2100" t="str">
        <f t="shared" si="1"/>
        <v>Chili Powder</v>
      </c>
      <c r="AZ58" s="2100" t="str">
        <f t="shared" si="1"/>
        <v>Pepper Powder</v>
      </c>
      <c r="BA58" s="2100" t="str">
        <f t="shared" si="1"/>
        <v>Tomato Sauce</v>
      </c>
      <c r="BB58" s="2100" t="str">
        <f t="shared" si="1"/>
        <v>Garlic</v>
      </c>
      <c r="BC58" s="2104" t="str">
        <f t="shared" si="1"/>
        <v>Tomato Ketchup Sachet</v>
      </c>
      <c r="BD58" s="2100" t="str">
        <f t="shared" si="1"/>
        <v>Roast Bread-M</v>
      </c>
      <c r="BE58" s="2100" t="str">
        <f t="shared" si="1"/>
        <v>Pizza Sauce</v>
      </c>
      <c r="BF58" s="2102" t="str">
        <f t="shared" si="1"/>
        <v>Salt For Egg Boiling</v>
      </c>
      <c r="BG58" s="2100" t="str">
        <f t="shared" si="1"/>
        <v>Cuttlefish</v>
      </c>
      <c r="BH58" s="2102" t="str">
        <f t="shared" si="1"/>
        <v>Special Mayonnaise</v>
      </c>
      <c r="BI58" s="2100" t="str">
        <f t="shared" si="1"/>
        <v>Lime</v>
      </c>
      <c r="BJ58" s="187"/>
    </row>
    <row r="59" spans="1:62" ht="15" thickBot="1" x14ac:dyDescent="0.25">
      <c r="B59" s="2101"/>
      <c r="C59" s="2101"/>
      <c r="D59" s="2101"/>
      <c r="E59" s="2101"/>
      <c r="F59" s="2101"/>
      <c r="G59" s="2101"/>
      <c r="H59" s="2101"/>
      <c r="I59" s="2101"/>
      <c r="J59" s="2101"/>
      <c r="K59" s="2101"/>
      <c r="L59" s="2101"/>
      <c r="M59" s="2101"/>
      <c r="N59" s="2101"/>
      <c r="O59" s="2101"/>
      <c r="P59" s="2101"/>
      <c r="Q59" s="2101"/>
      <c r="R59" s="2101"/>
      <c r="S59" s="2101"/>
      <c r="T59" s="2101"/>
      <c r="U59" s="2101"/>
      <c r="V59" s="2101"/>
      <c r="W59" s="2101"/>
      <c r="X59" s="2101"/>
      <c r="Y59" s="2101"/>
      <c r="Z59" s="2101"/>
      <c r="AA59" s="2101"/>
      <c r="AB59" s="2101"/>
      <c r="AC59" s="2101"/>
      <c r="AD59" s="2101"/>
      <c r="AE59" s="2101"/>
      <c r="AF59" s="2101"/>
      <c r="AG59" s="2101"/>
      <c r="AH59" s="2101"/>
      <c r="AI59" s="2101"/>
      <c r="AJ59" s="2101"/>
      <c r="AK59" s="2101"/>
      <c r="AL59" s="2101"/>
      <c r="AM59" s="2101"/>
      <c r="AN59" s="2101"/>
      <c r="AO59" s="2101"/>
      <c r="AP59" s="2101"/>
      <c r="AQ59" s="2101"/>
      <c r="AR59" s="2101"/>
      <c r="AS59" s="2103"/>
      <c r="AT59" s="2101"/>
      <c r="AU59" s="2101"/>
      <c r="AV59" s="2101"/>
      <c r="AW59" s="2101"/>
      <c r="AX59" s="2101"/>
      <c r="AY59" s="2101"/>
      <c r="AZ59" s="2101"/>
      <c r="BA59" s="2101"/>
      <c r="BB59" s="2101"/>
      <c r="BC59" s="2105"/>
      <c r="BD59" s="2101"/>
      <c r="BE59" s="2101"/>
      <c r="BF59" s="2103"/>
      <c r="BG59" s="2101"/>
      <c r="BH59" s="2103"/>
      <c r="BI59" s="2101"/>
    </row>
  </sheetData>
  <sheetProtection selectLockedCells="1"/>
  <mergeCells count="121">
    <mergeCell ref="BB4:BB5"/>
    <mergeCell ref="AW4:AW5"/>
    <mergeCell ref="AU4:AU5"/>
    <mergeCell ref="AO4:AO5"/>
    <mergeCell ref="AP4:AP5"/>
    <mergeCell ref="AR4:AR5"/>
    <mergeCell ref="BA4:BA5"/>
    <mergeCell ref="AV4:AV5"/>
    <mergeCell ref="AT4:AT5"/>
    <mergeCell ref="AY4:AY5"/>
    <mergeCell ref="AZ4:AZ5"/>
    <mergeCell ref="AX4:AX5"/>
    <mergeCell ref="AS4:AS5"/>
    <mergeCell ref="AA4:AA5"/>
    <mergeCell ref="AB4:AB5"/>
    <mergeCell ref="AC4:AC5"/>
    <mergeCell ref="AD4:AD5"/>
    <mergeCell ref="AK4:AK5"/>
    <mergeCell ref="AQ4:AQ5"/>
    <mergeCell ref="AL4:AL5"/>
    <mergeCell ref="AM4:AM5"/>
    <mergeCell ref="AN4:AN5"/>
    <mergeCell ref="AE4:AE5"/>
    <mergeCell ref="AG4:AG5"/>
    <mergeCell ref="AH4:AH5"/>
    <mergeCell ref="AI4:AI5"/>
    <mergeCell ref="AJ4:AJ5"/>
    <mergeCell ref="AF4:AF5"/>
    <mergeCell ref="R4:R5"/>
    <mergeCell ref="S4:S5"/>
    <mergeCell ref="T4:T5"/>
    <mergeCell ref="U4:U5"/>
    <mergeCell ref="V4:V5"/>
    <mergeCell ref="W4:W5"/>
    <mergeCell ref="X4:X5"/>
    <mergeCell ref="Y4:Y5"/>
    <mergeCell ref="Z4:Z5"/>
    <mergeCell ref="BG4:BG5"/>
    <mergeCell ref="BH4:BH5"/>
    <mergeCell ref="BI4:BI5"/>
    <mergeCell ref="BF4:BF5"/>
    <mergeCell ref="BE4:BE5"/>
    <mergeCell ref="BC4:BC5"/>
    <mergeCell ref="BD4:BD5"/>
    <mergeCell ref="B3:C3"/>
    <mergeCell ref="L4:L5"/>
    <mergeCell ref="M4:M5"/>
    <mergeCell ref="N4:N5"/>
    <mergeCell ref="O4:O5"/>
    <mergeCell ref="G4:G5"/>
    <mergeCell ref="H4:H5"/>
    <mergeCell ref="I4:I5"/>
    <mergeCell ref="J4:J5"/>
    <mergeCell ref="K4:K5"/>
    <mergeCell ref="B4:B5"/>
    <mergeCell ref="C4:C5"/>
    <mergeCell ref="D4:D5"/>
    <mergeCell ref="E4:E5"/>
    <mergeCell ref="F4:F5"/>
    <mergeCell ref="P4:P5"/>
    <mergeCell ref="Q4:Q5"/>
    <mergeCell ref="G58:G59"/>
    <mergeCell ref="H58:H59"/>
    <mergeCell ref="I58:I59"/>
    <mergeCell ref="J58:J59"/>
    <mergeCell ref="K58:K59"/>
    <mergeCell ref="B58:B59"/>
    <mergeCell ref="C58:C59"/>
    <mergeCell ref="D58:D59"/>
    <mergeCell ref="E58:E59"/>
    <mergeCell ref="F58:F59"/>
    <mergeCell ref="Q58:Q59"/>
    <mergeCell ref="R58:R59"/>
    <mergeCell ref="S58:S59"/>
    <mergeCell ref="T58:T59"/>
    <mergeCell ref="U58:U59"/>
    <mergeCell ref="L58:L59"/>
    <mergeCell ref="M58:M59"/>
    <mergeCell ref="N58:N59"/>
    <mergeCell ref="O58:O59"/>
    <mergeCell ref="P58:P59"/>
    <mergeCell ref="AA58:AA59"/>
    <mergeCell ref="AB58:AB59"/>
    <mergeCell ref="AC58:AC59"/>
    <mergeCell ref="AD58:AD59"/>
    <mergeCell ref="AE58:AE59"/>
    <mergeCell ref="V58:V59"/>
    <mergeCell ref="W58:W59"/>
    <mergeCell ref="X58:X59"/>
    <mergeCell ref="Y58:Y59"/>
    <mergeCell ref="Z58:Z59"/>
    <mergeCell ref="AK58:AK59"/>
    <mergeCell ref="AL58:AL59"/>
    <mergeCell ref="AM58:AM59"/>
    <mergeCell ref="AN58:AN59"/>
    <mergeCell ref="AO58:AO59"/>
    <mergeCell ref="AF58:AF59"/>
    <mergeCell ref="AG58:AG59"/>
    <mergeCell ref="AH58:AH59"/>
    <mergeCell ref="AI58:AI59"/>
    <mergeCell ref="AJ58:AJ59"/>
    <mergeCell ref="AU58:AU59"/>
    <mergeCell ref="AV58:AV59"/>
    <mergeCell ref="AW58:AW59"/>
    <mergeCell ref="AX58:AX59"/>
    <mergeCell ref="AY58:AY59"/>
    <mergeCell ref="AP58:AP59"/>
    <mergeCell ref="AQ58:AQ59"/>
    <mergeCell ref="AR58:AR59"/>
    <mergeCell ref="AS58:AS59"/>
    <mergeCell ref="AT58:AT59"/>
    <mergeCell ref="BE58:BE59"/>
    <mergeCell ref="BF58:BF59"/>
    <mergeCell ref="BG58:BG59"/>
    <mergeCell ref="BH58:BH59"/>
    <mergeCell ref="BI58:BI59"/>
    <mergeCell ref="AZ58:AZ59"/>
    <mergeCell ref="BA58:BA59"/>
    <mergeCell ref="BB58:BB59"/>
    <mergeCell ref="BC58:BC59"/>
    <mergeCell ref="BD58:BD59"/>
  </mergeCells>
  <pageMargins left="0.4" right="0" top="0" bottom="0.35" header="0" footer="0"/>
  <pageSetup paperSize="9" scale="59" fitToWidth="3" orientation="landscape" horizontalDpi="200" verticalDpi="200" r:id="rId1"/>
  <headerFooter>
    <oddFooter>&amp;C&amp;"Cambria,Italic"&amp;B&amp;10This File Was Prepared by LViraj on &amp;D at &amp;T</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pageSetUpPr fitToPage="1"/>
  </sheetPr>
  <dimension ref="A1:BI66"/>
  <sheetViews>
    <sheetView showGridLines="0" workbookViewId="0">
      <pane xSplit="2" topLeftCell="C1" activePane="topRight" state="frozen"/>
      <selection activeCell="B26" sqref="B26"/>
      <selection pane="topRight"/>
    </sheetView>
  </sheetViews>
  <sheetFormatPr defaultColWidth="0" defaultRowHeight="0" customHeight="1" zeroHeight="1" x14ac:dyDescent="0.2"/>
  <cols>
    <col min="1" max="1" width="2.7109375" style="2" customWidth="1"/>
    <col min="2" max="2" width="33.7109375" style="2" customWidth="1"/>
    <col min="3" max="35" width="9.7109375" style="1" customWidth="1"/>
    <col min="36" max="60" width="9.7109375" style="2" customWidth="1"/>
    <col min="61" max="61" width="2.7109375" style="2" customWidth="1"/>
    <col min="62" max="16384" width="9.140625" style="2" hidden="1"/>
  </cols>
  <sheetData>
    <row r="1" spans="1:61" ht="48" customHeight="1" thickBot="1" x14ac:dyDescent="0.25">
      <c r="A1" s="152"/>
      <c r="B1" s="152"/>
      <c r="C1" s="2118" t="s">
        <v>777</v>
      </c>
      <c r="D1" s="2118"/>
      <c r="E1" s="2118"/>
      <c r="F1" s="2118"/>
      <c r="G1" s="2118"/>
      <c r="H1" s="2118"/>
      <c r="I1" s="2118"/>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ht="21" thickBot="1" x14ac:dyDescent="0.35">
      <c r="A2" s="152"/>
      <c r="B2" s="138" t="s">
        <v>593</v>
      </c>
      <c r="E2" s="2114" t="s">
        <v>231</v>
      </c>
      <c r="F2" s="2115"/>
      <c r="G2" s="2116" t="s">
        <v>796</v>
      </c>
      <c r="H2" s="2116"/>
      <c r="I2" s="2116"/>
      <c r="J2" s="2116"/>
      <c r="K2" s="2117"/>
      <c r="BI2" s="152"/>
    </row>
    <row r="3" spans="1:61" ht="23.25" thickBot="1" x14ac:dyDescent="0.35">
      <c r="A3" s="152"/>
      <c r="B3" s="390" t="s">
        <v>254</v>
      </c>
      <c r="C3" s="390"/>
      <c r="D3" s="390"/>
      <c r="E3" s="390"/>
      <c r="F3" s="390"/>
      <c r="G3" s="390"/>
      <c r="H3" s="390"/>
      <c r="I3" s="390"/>
      <c r="J3" s="390"/>
      <c r="K3" s="390"/>
      <c r="L3" s="390"/>
      <c r="M3" s="390"/>
      <c r="N3" s="390"/>
      <c r="O3" s="390"/>
      <c r="P3" s="390"/>
      <c r="Q3" s="390"/>
      <c r="R3" s="390"/>
      <c r="S3" s="390"/>
      <c r="T3" s="390"/>
      <c r="U3" s="390"/>
      <c r="V3" s="390"/>
      <c r="W3" s="390"/>
      <c r="X3" s="390"/>
      <c r="Y3" s="390"/>
      <c r="BI3" s="152"/>
    </row>
    <row r="4" spans="1:61" s="40" customFormat="1" ht="15.75" customHeight="1" x14ac:dyDescent="0.25">
      <c r="A4" s="187"/>
      <c r="B4" s="2112" t="s">
        <v>0</v>
      </c>
      <c r="C4" s="2100" t="s">
        <v>23</v>
      </c>
      <c r="D4" s="2100" t="s">
        <v>24</v>
      </c>
      <c r="E4" s="2100" t="s">
        <v>28</v>
      </c>
      <c r="F4" s="2100" t="s">
        <v>228</v>
      </c>
      <c r="G4" s="2100" t="s">
        <v>5</v>
      </c>
      <c r="H4" s="2100" t="s">
        <v>6</v>
      </c>
      <c r="I4" s="2100" t="s">
        <v>7</v>
      </c>
      <c r="J4" s="2100" t="s">
        <v>44</v>
      </c>
      <c r="K4" s="2100" t="s">
        <v>9</v>
      </c>
      <c r="L4" s="2100" t="s">
        <v>481</v>
      </c>
      <c r="M4" s="2100" t="s">
        <v>554</v>
      </c>
      <c r="N4" s="2100" t="s">
        <v>84</v>
      </c>
      <c r="O4" s="2100" t="s">
        <v>45</v>
      </c>
      <c r="P4" s="2100" t="s">
        <v>90</v>
      </c>
      <c r="Q4" s="2100" t="s">
        <v>229</v>
      </c>
      <c r="R4" s="2100" t="s">
        <v>38</v>
      </c>
      <c r="S4" s="2100" t="s">
        <v>46</v>
      </c>
      <c r="T4" s="2100" t="s">
        <v>230</v>
      </c>
      <c r="U4" s="2110" t="s">
        <v>49</v>
      </c>
      <c r="V4" s="2100" t="s">
        <v>13</v>
      </c>
      <c r="W4" s="2100" t="s">
        <v>14</v>
      </c>
      <c r="X4" s="2100" t="s">
        <v>15</v>
      </c>
      <c r="Y4" s="2100" t="s">
        <v>26</v>
      </c>
      <c r="Z4" s="2100" t="s">
        <v>27</v>
      </c>
      <c r="AA4" s="2100" t="s">
        <v>150</v>
      </c>
      <c r="AB4" s="2100" t="s">
        <v>25</v>
      </c>
      <c r="AC4" s="2100" t="s">
        <v>50</v>
      </c>
      <c r="AD4" s="2100" t="s">
        <v>19</v>
      </c>
      <c r="AE4" s="2100" t="s">
        <v>55</v>
      </c>
      <c r="AF4" s="2100" t="s">
        <v>20</v>
      </c>
      <c r="AG4" s="2100" t="s">
        <v>51</v>
      </c>
      <c r="AH4" s="2100" t="s">
        <v>223</v>
      </c>
      <c r="AI4" s="2100" t="s">
        <v>53</v>
      </c>
      <c r="AJ4" s="2100" t="s">
        <v>85</v>
      </c>
      <c r="AK4" s="2100" t="s">
        <v>224</v>
      </c>
      <c r="AL4" s="2100" t="s">
        <v>60</v>
      </c>
      <c r="AM4" s="2100" t="s">
        <v>94</v>
      </c>
      <c r="AN4" s="2100" t="s">
        <v>95</v>
      </c>
      <c r="AO4" s="2100" t="s">
        <v>83</v>
      </c>
      <c r="AP4" s="2100" t="s">
        <v>161</v>
      </c>
      <c r="AQ4" s="2100" t="s">
        <v>164</v>
      </c>
      <c r="AR4" s="2104" t="s">
        <v>736</v>
      </c>
      <c r="AS4" s="2100" t="s">
        <v>56</v>
      </c>
      <c r="AT4" s="2100" t="s">
        <v>256</v>
      </c>
      <c r="AU4" s="2100" t="s">
        <v>156</v>
      </c>
      <c r="AV4" s="2100" t="s">
        <v>277</v>
      </c>
      <c r="AW4" s="2100" t="s">
        <v>341</v>
      </c>
      <c r="AX4" s="2100" t="s">
        <v>372</v>
      </c>
      <c r="AY4" s="2100" t="s">
        <v>373</v>
      </c>
      <c r="AZ4" s="2100" t="s">
        <v>374</v>
      </c>
      <c r="BA4" s="2100" t="s">
        <v>64</v>
      </c>
      <c r="BB4" s="2104" t="s">
        <v>781</v>
      </c>
      <c r="BC4" s="2100" t="s">
        <v>380</v>
      </c>
      <c r="BD4" s="2100" t="s">
        <v>455</v>
      </c>
      <c r="BE4" s="2104" t="s">
        <v>707</v>
      </c>
      <c r="BF4" s="2100" t="s">
        <v>556</v>
      </c>
      <c r="BG4" s="2104" t="s">
        <v>735</v>
      </c>
      <c r="BH4" s="2100" t="s">
        <v>486</v>
      </c>
      <c r="BI4" s="187"/>
    </row>
    <row r="5" spans="1:61" s="40" customFormat="1" ht="16.5" thickBot="1" x14ac:dyDescent="0.3">
      <c r="A5" s="187"/>
      <c r="B5" s="2113"/>
      <c r="C5" s="2101"/>
      <c r="D5" s="2101"/>
      <c r="E5" s="2101"/>
      <c r="F5" s="2101"/>
      <c r="G5" s="2101"/>
      <c r="H5" s="2101"/>
      <c r="I5" s="2101"/>
      <c r="J5" s="2101"/>
      <c r="K5" s="2101"/>
      <c r="L5" s="2101"/>
      <c r="M5" s="2101"/>
      <c r="N5" s="2101"/>
      <c r="O5" s="2101"/>
      <c r="P5" s="2101"/>
      <c r="Q5" s="2101"/>
      <c r="R5" s="2101"/>
      <c r="S5" s="2101"/>
      <c r="T5" s="2101"/>
      <c r="U5" s="2111"/>
      <c r="V5" s="2101"/>
      <c r="W5" s="2101"/>
      <c r="X5" s="2101"/>
      <c r="Y5" s="2101"/>
      <c r="Z5" s="2101"/>
      <c r="AA5" s="2101"/>
      <c r="AB5" s="2101"/>
      <c r="AC5" s="2101"/>
      <c r="AD5" s="2101"/>
      <c r="AE5" s="2101"/>
      <c r="AF5" s="2101"/>
      <c r="AG5" s="2101"/>
      <c r="AH5" s="2101"/>
      <c r="AI5" s="2101"/>
      <c r="AJ5" s="2101"/>
      <c r="AK5" s="2101"/>
      <c r="AL5" s="2101"/>
      <c r="AM5" s="2101"/>
      <c r="AN5" s="2101"/>
      <c r="AO5" s="2101"/>
      <c r="AP5" s="2101"/>
      <c r="AQ5" s="2101"/>
      <c r="AR5" s="2105"/>
      <c r="AS5" s="2101"/>
      <c r="AT5" s="2101"/>
      <c r="AU5" s="2101"/>
      <c r="AV5" s="2101"/>
      <c r="AW5" s="2101"/>
      <c r="AX5" s="2101"/>
      <c r="AY5" s="2101"/>
      <c r="AZ5" s="2101"/>
      <c r="BA5" s="2101"/>
      <c r="BB5" s="2105"/>
      <c r="BC5" s="2101"/>
      <c r="BD5" s="2101"/>
      <c r="BE5" s="2105"/>
      <c r="BF5" s="2101"/>
      <c r="BG5" s="2105"/>
      <c r="BH5" s="2101"/>
      <c r="BI5" s="187"/>
    </row>
    <row r="6" spans="1:61" ht="13.5" customHeight="1" x14ac:dyDescent="0.2">
      <c r="A6" s="152"/>
      <c r="B6" s="182" t="s">
        <v>21</v>
      </c>
      <c r="C6" s="609">
        <v>55.5</v>
      </c>
      <c r="D6" s="610">
        <v>0.16</v>
      </c>
      <c r="E6" s="610">
        <v>0.52</v>
      </c>
      <c r="F6" s="610"/>
      <c r="G6" s="610"/>
      <c r="H6" s="610"/>
      <c r="I6" s="610"/>
      <c r="J6" s="610"/>
      <c r="K6" s="610"/>
      <c r="L6" s="610"/>
      <c r="M6" s="610"/>
      <c r="N6" s="610"/>
      <c r="O6" s="609"/>
      <c r="P6" s="610"/>
      <c r="Q6" s="610"/>
      <c r="R6" s="610"/>
      <c r="S6" s="610">
        <v>20</v>
      </c>
      <c r="T6" s="610"/>
      <c r="U6" s="610"/>
      <c r="V6" s="610"/>
      <c r="W6" s="610"/>
      <c r="X6" s="610"/>
      <c r="Y6" s="610">
        <v>10</v>
      </c>
      <c r="Z6" s="610">
        <v>6</v>
      </c>
      <c r="AA6" s="610"/>
      <c r="AB6" s="610">
        <v>6</v>
      </c>
      <c r="AC6" s="610"/>
      <c r="AD6" s="609"/>
      <c r="AE6" s="610"/>
      <c r="AF6" s="610"/>
      <c r="AG6" s="610"/>
      <c r="AH6" s="610"/>
      <c r="AI6" s="610"/>
      <c r="AJ6" s="778"/>
      <c r="AK6" s="778"/>
      <c r="AL6" s="778">
        <v>5.5</v>
      </c>
      <c r="AM6" s="778"/>
      <c r="AN6" s="778"/>
      <c r="AO6" s="778">
        <v>0.15</v>
      </c>
      <c r="AP6" s="778"/>
      <c r="AQ6" s="778"/>
      <c r="AR6" s="780"/>
      <c r="AS6" s="778"/>
      <c r="AT6" s="778"/>
      <c r="AU6" s="778"/>
      <c r="AV6" s="778"/>
      <c r="AW6" s="778"/>
      <c r="AX6" s="778"/>
      <c r="AY6" s="778"/>
      <c r="AZ6" s="778"/>
      <c r="BA6" s="778"/>
      <c r="BB6" s="778"/>
      <c r="BC6" s="778"/>
      <c r="BD6" s="778">
        <v>35</v>
      </c>
      <c r="BE6" s="778"/>
      <c r="BF6" s="778"/>
      <c r="BG6" s="778"/>
      <c r="BH6" s="778"/>
      <c r="BI6" s="152"/>
    </row>
    <row r="7" spans="1:61" ht="14.25" x14ac:dyDescent="0.2">
      <c r="A7" s="152"/>
      <c r="B7" s="183" t="s">
        <v>22</v>
      </c>
      <c r="C7" s="652">
        <v>52</v>
      </c>
      <c r="D7" s="653">
        <v>0.16200000000000001</v>
      </c>
      <c r="E7" s="653">
        <v>0.52</v>
      </c>
      <c r="F7" s="612"/>
      <c r="G7" s="612"/>
      <c r="H7" s="612"/>
      <c r="I7" s="612"/>
      <c r="J7" s="612"/>
      <c r="K7" s="612"/>
      <c r="L7" s="612"/>
      <c r="M7" s="612"/>
      <c r="N7" s="612">
        <v>25</v>
      </c>
      <c r="O7" s="611"/>
      <c r="P7" s="612"/>
      <c r="Q7" s="612"/>
      <c r="R7" s="612"/>
      <c r="S7" s="612">
        <v>20</v>
      </c>
      <c r="T7" s="612"/>
      <c r="U7" s="612"/>
      <c r="V7" s="612"/>
      <c r="W7" s="612"/>
      <c r="X7" s="612"/>
      <c r="Y7" s="612">
        <v>8</v>
      </c>
      <c r="Z7" s="612">
        <v>8</v>
      </c>
      <c r="AA7" s="612"/>
      <c r="AB7" s="612">
        <v>8</v>
      </c>
      <c r="AC7" s="612"/>
      <c r="AD7" s="611"/>
      <c r="AE7" s="612"/>
      <c r="AF7" s="612"/>
      <c r="AG7" s="612"/>
      <c r="AH7" s="612"/>
      <c r="AI7" s="612"/>
      <c r="AJ7" s="779"/>
      <c r="AK7" s="779"/>
      <c r="AL7" s="779">
        <v>5.2</v>
      </c>
      <c r="AM7" s="779"/>
      <c r="AN7" s="779"/>
      <c r="AO7" s="779">
        <v>0.15</v>
      </c>
      <c r="AP7" s="779"/>
      <c r="AQ7" s="779"/>
      <c r="AR7" s="781"/>
      <c r="AS7" s="779"/>
      <c r="AT7" s="779"/>
      <c r="AU7" s="779"/>
      <c r="AV7" s="779"/>
      <c r="AW7" s="779"/>
      <c r="AX7" s="779"/>
      <c r="AY7" s="779"/>
      <c r="AZ7" s="779"/>
      <c r="BA7" s="779"/>
      <c r="BB7" s="779"/>
      <c r="BC7" s="779"/>
      <c r="BD7" s="779">
        <v>35</v>
      </c>
      <c r="BE7" s="779"/>
      <c r="BF7" s="779"/>
      <c r="BG7" s="779"/>
      <c r="BH7" s="779"/>
      <c r="BI7" s="152"/>
    </row>
    <row r="8" spans="1:61" ht="14.25" x14ac:dyDescent="0.2">
      <c r="A8" s="152"/>
      <c r="B8" s="183" t="s">
        <v>33</v>
      </c>
      <c r="C8" s="652">
        <v>52</v>
      </c>
      <c r="D8" s="653">
        <v>0.16200000000000001</v>
      </c>
      <c r="E8" s="653">
        <v>0.52</v>
      </c>
      <c r="F8" s="612"/>
      <c r="G8" s="612"/>
      <c r="H8" s="612"/>
      <c r="I8" s="612"/>
      <c r="J8" s="612">
        <v>30</v>
      </c>
      <c r="K8" s="612"/>
      <c r="L8" s="612"/>
      <c r="M8" s="612"/>
      <c r="N8" s="612"/>
      <c r="O8" s="611"/>
      <c r="P8" s="612"/>
      <c r="Q8" s="612"/>
      <c r="R8" s="612"/>
      <c r="S8" s="612">
        <v>20</v>
      </c>
      <c r="T8" s="612"/>
      <c r="U8" s="612"/>
      <c r="V8" s="612"/>
      <c r="W8" s="612"/>
      <c r="X8" s="612"/>
      <c r="Y8" s="612"/>
      <c r="Z8" s="612"/>
      <c r="AA8" s="612"/>
      <c r="AB8" s="612"/>
      <c r="AC8" s="612"/>
      <c r="AD8" s="611"/>
      <c r="AE8" s="612"/>
      <c r="AF8" s="612"/>
      <c r="AG8" s="612"/>
      <c r="AH8" s="612"/>
      <c r="AI8" s="612"/>
      <c r="AJ8" s="779"/>
      <c r="AK8" s="779"/>
      <c r="AL8" s="779">
        <v>5.2</v>
      </c>
      <c r="AM8" s="779"/>
      <c r="AN8" s="779"/>
      <c r="AO8" s="779">
        <v>0.15</v>
      </c>
      <c r="AP8" s="779"/>
      <c r="AQ8" s="779"/>
      <c r="AR8" s="781"/>
      <c r="AS8" s="779"/>
      <c r="AT8" s="779"/>
      <c r="AU8" s="779"/>
      <c r="AV8" s="779"/>
      <c r="AW8" s="779"/>
      <c r="AX8" s="779"/>
      <c r="AY8" s="779"/>
      <c r="AZ8" s="779"/>
      <c r="BA8" s="779"/>
      <c r="BB8" s="779"/>
      <c r="BC8" s="779"/>
      <c r="BD8" s="779">
        <v>35</v>
      </c>
      <c r="BE8" s="779"/>
      <c r="BF8" s="779"/>
      <c r="BG8" s="779"/>
      <c r="BH8" s="779"/>
      <c r="BI8" s="152"/>
    </row>
    <row r="9" spans="1:61" ht="14.25" x14ac:dyDescent="0.2">
      <c r="A9" s="152"/>
      <c r="B9" s="183" t="s">
        <v>532</v>
      </c>
      <c r="C9" s="611"/>
      <c r="D9" s="612"/>
      <c r="E9" s="612">
        <v>2</v>
      </c>
      <c r="F9" s="612"/>
      <c r="G9" s="612">
        <v>0.5</v>
      </c>
      <c r="H9" s="612"/>
      <c r="I9" s="612"/>
      <c r="J9" s="612"/>
      <c r="K9" s="612"/>
      <c r="L9" s="612"/>
      <c r="M9" s="612">
        <v>6</v>
      </c>
      <c r="N9" s="612"/>
      <c r="O9" s="611"/>
      <c r="P9" s="612"/>
      <c r="Q9" s="612"/>
      <c r="R9" s="612"/>
      <c r="S9" s="612"/>
      <c r="T9" s="612"/>
      <c r="U9" s="612"/>
      <c r="V9" s="612"/>
      <c r="W9" s="612"/>
      <c r="X9" s="612"/>
      <c r="Y9" s="612"/>
      <c r="Z9" s="612"/>
      <c r="AA9" s="612"/>
      <c r="AB9" s="612"/>
      <c r="AC9" s="612"/>
      <c r="AD9" s="611"/>
      <c r="AE9" s="612"/>
      <c r="AF9" s="612"/>
      <c r="AG9" s="612"/>
      <c r="AH9" s="612"/>
      <c r="AI9" s="612"/>
      <c r="AJ9" s="779"/>
      <c r="AK9" s="779"/>
      <c r="AL9" s="779"/>
      <c r="AM9" s="779"/>
      <c r="AN9" s="779"/>
      <c r="AO9" s="779"/>
      <c r="AP9" s="779"/>
      <c r="AQ9" s="779"/>
      <c r="AR9" s="781"/>
      <c r="AS9" s="779"/>
      <c r="AT9" s="779"/>
      <c r="AU9" s="779"/>
      <c r="AV9" s="779"/>
      <c r="AW9" s="779"/>
      <c r="AX9" s="779"/>
      <c r="AY9" s="779"/>
      <c r="AZ9" s="779"/>
      <c r="BA9" s="779"/>
      <c r="BB9" s="779"/>
      <c r="BC9" s="779"/>
      <c r="BD9" s="779"/>
      <c r="BE9" s="779">
        <v>0.5</v>
      </c>
      <c r="BF9" s="779"/>
      <c r="BG9" s="779">
        <v>5</v>
      </c>
      <c r="BH9" s="779"/>
      <c r="BI9" s="152"/>
    </row>
    <row r="10" spans="1:61" s="1219" customFormat="1" ht="14.25" x14ac:dyDescent="0.2">
      <c r="A10" s="152"/>
      <c r="B10" s="183" t="s">
        <v>533</v>
      </c>
      <c r="C10" s="652"/>
      <c r="D10" s="653"/>
      <c r="E10" s="653"/>
      <c r="F10" s="653"/>
      <c r="G10" s="653"/>
      <c r="H10" s="653"/>
      <c r="I10" s="653"/>
      <c r="J10" s="653"/>
      <c r="K10" s="653"/>
      <c r="L10" s="653"/>
      <c r="M10" s="653"/>
      <c r="N10" s="653"/>
      <c r="O10" s="652"/>
      <c r="P10" s="653"/>
      <c r="Q10" s="653"/>
      <c r="R10" s="653"/>
      <c r="S10" s="653"/>
      <c r="T10" s="653"/>
      <c r="U10" s="653"/>
      <c r="V10" s="653"/>
      <c r="W10" s="653"/>
      <c r="X10" s="653"/>
      <c r="Y10" s="653"/>
      <c r="Z10" s="653"/>
      <c r="AA10" s="653"/>
      <c r="AB10" s="653"/>
      <c r="AC10" s="653"/>
      <c r="AD10" s="652"/>
      <c r="AE10" s="653"/>
      <c r="AF10" s="653"/>
      <c r="AG10" s="653"/>
      <c r="AH10" s="653"/>
      <c r="AI10" s="653"/>
      <c r="AJ10" s="353"/>
      <c r="AK10" s="353"/>
      <c r="AL10" s="353"/>
      <c r="AM10" s="353"/>
      <c r="AN10" s="353"/>
      <c r="AO10" s="353"/>
      <c r="AP10" s="353"/>
      <c r="AQ10" s="353"/>
      <c r="AR10" s="1220"/>
      <c r="AS10" s="353"/>
      <c r="AT10" s="353"/>
      <c r="AU10" s="353"/>
      <c r="AV10" s="353"/>
      <c r="AW10" s="353"/>
      <c r="AX10" s="353"/>
      <c r="AY10" s="353"/>
      <c r="AZ10" s="353"/>
      <c r="BA10" s="353"/>
      <c r="BB10" s="353"/>
      <c r="BC10" s="353"/>
      <c r="BD10" s="353"/>
      <c r="BE10" s="353"/>
      <c r="BF10" s="353"/>
      <c r="BG10" s="353">
        <v>5</v>
      </c>
      <c r="BH10" s="353"/>
      <c r="BI10" s="152"/>
    </row>
    <row r="11" spans="1:61" s="1219" customFormat="1" ht="14.25" x14ac:dyDescent="0.2">
      <c r="A11" s="152"/>
      <c r="B11" s="183" t="s">
        <v>514</v>
      </c>
      <c r="C11" s="652"/>
      <c r="D11" s="653"/>
      <c r="E11" s="653">
        <v>2</v>
      </c>
      <c r="F11" s="653"/>
      <c r="G11" s="653">
        <v>1</v>
      </c>
      <c r="H11" s="653"/>
      <c r="I11" s="653"/>
      <c r="J11" s="653"/>
      <c r="K11" s="653"/>
      <c r="L11" s="653"/>
      <c r="M11" s="653"/>
      <c r="N11" s="653"/>
      <c r="O11" s="652"/>
      <c r="P11" s="653"/>
      <c r="Q11" s="653"/>
      <c r="R11" s="653"/>
      <c r="S11" s="653"/>
      <c r="T11" s="653"/>
      <c r="U11" s="653"/>
      <c r="V11" s="653"/>
      <c r="W11" s="653"/>
      <c r="X11" s="653"/>
      <c r="Y11" s="653"/>
      <c r="Z11" s="653"/>
      <c r="AA11" s="653"/>
      <c r="AB11" s="653"/>
      <c r="AC11" s="653"/>
      <c r="AD11" s="652"/>
      <c r="AE11" s="653"/>
      <c r="AF11" s="653"/>
      <c r="AG11" s="653"/>
      <c r="AH11" s="653"/>
      <c r="AI11" s="653"/>
      <c r="AJ11" s="353"/>
      <c r="AK11" s="353"/>
      <c r="AL11" s="353"/>
      <c r="AM11" s="353"/>
      <c r="AN11" s="353"/>
      <c r="AO11" s="353"/>
      <c r="AP11" s="353"/>
      <c r="AQ11" s="353"/>
      <c r="AR11" s="1220"/>
      <c r="AS11" s="353"/>
      <c r="AT11" s="353"/>
      <c r="AU11" s="353"/>
      <c r="AV11" s="353"/>
      <c r="AW11" s="353"/>
      <c r="AX11" s="353"/>
      <c r="AY11" s="353">
        <v>2</v>
      </c>
      <c r="AZ11" s="353"/>
      <c r="BA11" s="353"/>
      <c r="BB11" s="353"/>
      <c r="BC11" s="353"/>
      <c r="BD11" s="353"/>
      <c r="BE11" s="353"/>
      <c r="BF11" s="353"/>
      <c r="BG11" s="353">
        <v>5</v>
      </c>
      <c r="BH11" s="353"/>
      <c r="BI11" s="152"/>
    </row>
    <row r="12" spans="1:61" ht="14.25" x14ac:dyDescent="0.2">
      <c r="A12" s="152"/>
      <c r="B12" s="183"/>
      <c r="C12" s="611"/>
      <c r="D12" s="612"/>
      <c r="E12" s="612"/>
      <c r="F12" s="612"/>
      <c r="G12" s="612"/>
      <c r="H12" s="612"/>
      <c r="I12" s="612"/>
      <c r="J12" s="612"/>
      <c r="K12" s="612"/>
      <c r="L12" s="612"/>
      <c r="M12" s="612"/>
      <c r="N12" s="612"/>
      <c r="O12" s="611"/>
      <c r="P12" s="612"/>
      <c r="Q12" s="612"/>
      <c r="R12" s="612"/>
      <c r="S12" s="612"/>
      <c r="T12" s="612"/>
      <c r="U12" s="612"/>
      <c r="V12" s="612"/>
      <c r="W12" s="612"/>
      <c r="X12" s="612"/>
      <c r="Y12" s="612"/>
      <c r="Z12" s="612"/>
      <c r="AA12" s="612"/>
      <c r="AB12" s="612"/>
      <c r="AC12" s="612"/>
      <c r="AD12" s="611"/>
      <c r="AE12" s="612"/>
      <c r="AF12" s="612"/>
      <c r="AG12" s="612"/>
      <c r="AH12" s="612"/>
      <c r="AI12" s="612"/>
      <c r="AJ12" s="779"/>
      <c r="AK12" s="779"/>
      <c r="AL12" s="779"/>
      <c r="AM12" s="779"/>
      <c r="AN12" s="779"/>
      <c r="AO12" s="779"/>
      <c r="AP12" s="779"/>
      <c r="AQ12" s="779"/>
      <c r="AR12" s="781"/>
      <c r="AS12" s="779"/>
      <c r="AT12" s="779"/>
      <c r="AU12" s="779"/>
      <c r="AV12" s="779"/>
      <c r="AW12" s="779"/>
      <c r="AX12" s="779"/>
      <c r="AY12" s="779"/>
      <c r="AZ12" s="779"/>
      <c r="BA12" s="779"/>
      <c r="BB12" s="779"/>
      <c r="BC12" s="779"/>
      <c r="BD12" s="779"/>
      <c r="BE12" s="779"/>
      <c r="BF12" s="779"/>
      <c r="BG12" s="779"/>
      <c r="BH12" s="779"/>
      <c r="BI12" s="152"/>
    </row>
    <row r="13" spans="1:61" s="1219" customFormat="1" ht="14.25" x14ac:dyDescent="0.2">
      <c r="A13" s="152"/>
      <c r="B13" s="183" t="s">
        <v>4</v>
      </c>
      <c r="C13" s="652"/>
      <c r="D13" s="653"/>
      <c r="E13" s="653"/>
      <c r="F13" s="653"/>
      <c r="G13" s="653"/>
      <c r="H13" s="653">
        <v>1</v>
      </c>
      <c r="I13" s="653"/>
      <c r="J13" s="653"/>
      <c r="K13" s="653"/>
      <c r="L13" s="653"/>
      <c r="M13" s="653"/>
      <c r="N13" s="653"/>
      <c r="O13" s="652"/>
      <c r="P13" s="653"/>
      <c r="Q13" s="653"/>
      <c r="R13" s="653"/>
      <c r="S13" s="653"/>
      <c r="T13" s="653"/>
      <c r="U13" s="653"/>
      <c r="V13" s="653"/>
      <c r="W13" s="653"/>
      <c r="X13" s="653"/>
      <c r="Y13" s="653"/>
      <c r="Z13" s="653"/>
      <c r="AA13" s="653"/>
      <c r="AB13" s="653"/>
      <c r="AC13" s="653"/>
      <c r="AD13" s="652"/>
      <c r="AE13" s="653"/>
      <c r="AF13" s="653"/>
      <c r="AG13" s="653"/>
      <c r="AH13" s="653"/>
      <c r="AI13" s="653"/>
      <c r="AJ13" s="353"/>
      <c r="AK13" s="353"/>
      <c r="AL13" s="353"/>
      <c r="AM13" s="353"/>
      <c r="AN13" s="353"/>
      <c r="AO13" s="353"/>
      <c r="AP13" s="353"/>
      <c r="AQ13" s="353"/>
      <c r="AR13" s="1220"/>
      <c r="AS13" s="353"/>
      <c r="AT13" s="353"/>
      <c r="AU13" s="353"/>
      <c r="AV13" s="353"/>
      <c r="AW13" s="353"/>
      <c r="AX13" s="353"/>
      <c r="AY13" s="353"/>
      <c r="AZ13" s="353">
        <v>5</v>
      </c>
      <c r="BA13" s="353"/>
      <c r="BB13" s="353"/>
      <c r="BC13" s="353"/>
      <c r="BD13" s="353"/>
      <c r="BE13" s="353"/>
      <c r="BF13" s="353"/>
      <c r="BG13" s="353">
        <v>5</v>
      </c>
      <c r="BH13" s="353"/>
      <c r="BI13" s="152"/>
    </row>
    <row r="14" spans="1:61" s="1219" customFormat="1" ht="14.25" x14ac:dyDescent="0.2">
      <c r="A14" s="152"/>
      <c r="B14" s="183" t="s">
        <v>548</v>
      </c>
      <c r="C14" s="652"/>
      <c r="D14" s="653"/>
      <c r="E14" s="653"/>
      <c r="F14" s="653"/>
      <c r="G14" s="653"/>
      <c r="H14" s="653"/>
      <c r="I14" s="653"/>
      <c r="J14" s="653"/>
      <c r="K14" s="653"/>
      <c r="L14" s="653"/>
      <c r="M14" s="653"/>
      <c r="N14" s="653"/>
      <c r="O14" s="652"/>
      <c r="P14" s="653"/>
      <c r="Q14" s="653"/>
      <c r="R14" s="653"/>
      <c r="S14" s="653"/>
      <c r="T14" s="653"/>
      <c r="U14" s="653"/>
      <c r="V14" s="653"/>
      <c r="W14" s="653"/>
      <c r="X14" s="653"/>
      <c r="Y14" s="653"/>
      <c r="Z14" s="653"/>
      <c r="AA14" s="653"/>
      <c r="AB14" s="653"/>
      <c r="AC14" s="653"/>
      <c r="AD14" s="652"/>
      <c r="AE14" s="653"/>
      <c r="AF14" s="653"/>
      <c r="AG14" s="653"/>
      <c r="AH14" s="653"/>
      <c r="AI14" s="653"/>
      <c r="AJ14" s="353"/>
      <c r="AK14" s="353"/>
      <c r="AL14" s="353"/>
      <c r="AM14" s="353"/>
      <c r="AN14" s="353"/>
      <c r="AO14" s="353"/>
      <c r="AP14" s="353"/>
      <c r="AQ14" s="353"/>
      <c r="AR14" s="1220"/>
      <c r="AS14" s="353"/>
      <c r="AT14" s="353"/>
      <c r="AU14" s="353">
        <v>8</v>
      </c>
      <c r="AV14" s="353"/>
      <c r="AW14" s="353"/>
      <c r="AX14" s="353"/>
      <c r="AY14" s="353"/>
      <c r="AZ14" s="353"/>
      <c r="BA14" s="353"/>
      <c r="BB14" s="353"/>
      <c r="BC14" s="353"/>
      <c r="BD14" s="353"/>
      <c r="BE14" s="353"/>
      <c r="BF14" s="353">
        <v>2</v>
      </c>
      <c r="BG14" s="353">
        <v>5</v>
      </c>
      <c r="BH14" s="353">
        <v>2</v>
      </c>
      <c r="BI14" s="152"/>
    </row>
    <row r="15" spans="1:61" ht="14.25" x14ac:dyDescent="0.2">
      <c r="A15" s="152"/>
      <c r="B15" s="183" t="s">
        <v>512</v>
      </c>
      <c r="C15" s="611"/>
      <c r="D15" s="612"/>
      <c r="E15" s="612"/>
      <c r="F15" s="612"/>
      <c r="G15" s="612"/>
      <c r="H15" s="612"/>
      <c r="I15" s="612"/>
      <c r="J15" s="612"/>
      <c r="K15" s="612"/>
      <c r="L15" s="612"/>
      <c r="M15" s="612"/>
      <c r="N15" s="612"/>
      <c r="O15" s="611"/>
      <c r="P15" s="612"/>
      <c r="Q15" s="612"/>
      <c r="R15" s="612"/>
      <c r="S15" s="612"/>
      <c r="T15" s="612"/>
      <c r="U15" s="612"/>
      <c r="V15" s="612"/>
      <c r="W15" s="612"/>
      <c r="X15" s="612"/>
      <c r="Y15" s="612"/>
      <c r="Z15" s="612"/>
      <c r="AA15" s="612"/>
      <c r="AB15" s="612"/>
      <c r="AC15" s="612"/>
      <c r="AD15" s="611"/>
      <c r="AE15" s="612"/>
      <c r="AF15" s="612"/>
      <c r="AG15" s="612"/>
      <c r="AH15" s="612"/>
      <c r="AI15" s="612"/>
      <c r="AJ15" s="779"/>
      <c r="AK15" s="779"/>
      <c r="AL15" s="779">
        <v>10</v>
      </c>
      <c r="AM15" s="779"/>
      <c r="AN15" s="779"/>
      <c r="AO15" s="779"/>
      <c r="AP15" s="779"/>
      <c r="AQ15" s="779"/>
      <c r="AR15" s="781"/>
      <c r="AS15" s="779"/>
      <c r="AT15" s="779"/>
      <c r="AU15" s="779"/>
      <c r="AV15" s="779"/>
      <c r="AW15" s="779"/>
      <c r="AX15" s="779"/>
      <c r="AY15" s="779"/>
      <c r="AZ15" s="779"/>
      <c r="BA15" s="779"/>
      <c r="BB15" s="779"/>
      <c r="BC15" s="779"/>
      <c r="BD15" s="779"/>
      <c r="BE15" s="779"/>
      <c r="BF15" s="779"/>
      <c r="BG15" s="779">
        <v>5</v>
      </c>
      <c r="BH15" s="779"/>
      <c r="BI15" s="152"/>
    </row>
    <row r="16" spans="1:61" ht="14.25" x14ac:dyDescent="0.2">
      <c r="A16" s="152"/>
      <c r="B16" s="183" t="s">
        <v>528</v>
      </c>
      <c r="C16" s="611"/>
      <c r="D16" s="612"/>
      <c r="E16" s="612"/>
      <c r="F16" s="612"/>
      <c r="G16" s="612"/>
      <c r="H16" s="612"/>
      <c r="I16" s="612"/>
      <c r="J16" s="612"/>
      <c r="K16" s="612"/>
      <c r="L16" s="612"/>
      <c r="M16" s="612">
        <v>15</v>
      </c>
      <c r="N16" s="612"/>
      <c r="O16" s="611"/>
      <c r="P16" s="612"/>
      <c r="Q16" s="612"/>
      <c r="R16" s="612"/>
      <c r="S16" s="612"/>
      <c r="T16" s="612">
        <v>0.5</v>
      </c>
      <c r="U16" s="612"/>
      <c r="V16" s="612"/>
      <c r="W16" s="612"/>
      <c r="X16" s="612"/>
      <c r="Y16" s="612"/>
      <c r="Z16" s="612"/>
      <c r="AA16" s="612"/>
      <c r="AB16" s="612"/>
      <c r="AC16" s="612"/>
      <c r="AD16" s="611"/>
      <c r="AE16" s="612"/>
      <c r="AF16" s="612"/>
      <c r="AG16" s="612"/>
      <c r="AH16" s="612"/>
      <c r="AI16" s="612"/>
      <c r="AJ16" s="779"/>
      <c r="AK16" s="779"/>
      <c r="AL16" s="779">
        <v>5</v>
      </c>
      <c r="AM16" s="779"/>
      <c r="AN16" s="779"/>
      <c r="AO16" s="779"/>
      <c r="AP16" s="779"/>
      <c r="AQ16" s="779"/>
      <c r="AR16" s="781"/>
      <c r="AS16" s="779"/>
      <c r="AT16" s="779"/>
      <c r="AU16" s="779"/>
      <c r="AV16" s="779"/>
      <c r="AW16" s="779"/>
      <c r="AX16" s="779"/>
      <c r="AY16" s="779"/>
      <c r="AZ16" s="779"/>
      <c r="BA16" s="779"/>
      <c r="BB16" s="779"/>
      <c r="BC16" s="779"/>
      <c r="BD16" s="779"/>
      <c r="BE16" s="779"/>
      <c r="BF16" s="779"/>
      <c r="BG16" s="779">
        <v>10</v>
      </c>
      <c r="BH16" s="779"/>
      <c r="BI16" s="152"/>
    </row>
    <row r="17" spans="1:61" ht="14.25" x14ac:dyDescent="0.2">
      <c r="A17" s="152"/>
      <c r="B17" s="183" t="s">
        <v>10</v>
      </c>
      <c r="C17" s="611"/>
      <c r="D17" s="612"/>
      <c r="E17" s="612"/>
      <c r="F17" s="612">
        <v>1</v>
      </c>
      <c r="G17" s="612">
        <v>0.25</v>
      </c>
      <c r="H17" s="612"/>
      <c r="I17" s="612"/>
      <c r="J17" s="612"/>
      <c r="K17" s="612"/>
      <c r="L17" s="612"/>
      <c r="M17" s="612"/>
      <c r="N17" s="612"/>
      <c r="O17" s="611"/>
      <c r="P17" s="612"/>
      <c r="Q17" s="612"/>
      <c r="R17" s="612"/>
      <c r="S17" s="612"/>
      <c r="T17" s="612"/>
      <c r="U17" s="612"/>
      <c r="V17" s="612"/>
      <c r="W17" s="612"/>
      <c r="X17" s="612"/>
      <c r="Y17" s="612"/>
      <c r="Z17" s="612"/>
      <c r="AA17" s="612"/>
      <c r="AB17" s="612"/>
      <c r="AC17" s="612"/>
      <c r="AD17" s="611"/>
      <c r="AE17" s="612"/>
      <c r="AF17" s="612"/>
      <c r="AG17" s="612"/>
      <c r="AH17" s="612"/>
      <c r="AI17" s="612"/>
      <c r="AJ17" s="779"/>
      <c r="AK17" s="779"/>
      <c r="AL17" s="779"/>
      <c r="AM17" s="779"/>
      <c r="AN17" s="779"/>
      <c r="AO17" s="779"/>
      <c r="AP17" s="779"/>
      <c r="AQ17" s="779"/>
      <c r="AR17" s="781"/>
      <c r="AS17" s="779"/>
      <c r="AT17" s="779">
        <v>1</v>
      </c>
      <c r="AU17" s="779"/>
      <c r="AV17" s="779"/>
      <c r="AW17" s="779"/>
      <c r="AX17" s="779"/>
      <c r="AY17" s="779"/>
      <c r="AZ17" s="779"/>
      <c r="BA17" s="779"/>
      <c r="BB17" s="779"/>
      <c r="BC17" s="779"/>
      <c r="BD17" s="779"/>
      <c r="BE17" s="779">
        <v>0.25</v>
      </c>
      <c r="BF17" s="779"/>
      <c r="BG17" s="779">
        <v>12.5</v>
      </c>
      <c r="BH17" s="779"/>
      <c r="BI17" s="152"/>
    </row>
    <row r="18" spans="1:61" ht="14.25" x14ac:dyDescent="0.2">
      <c r="A18" s="152"/>
      <c r="B18" s="183" t="s">
        <v>11</v>
      </c>
      <c r="C18" s="611"/>
      <c r="D18" s="612"/>
      <c r="E18" s="612"/>
      <c r="F18" s="612">
        <v>1</v>
      </c>
      <c r="G18" s="612"/>
      <c r="H18" s="612"/>
      <c r="I18" s="612"/>
      <c r="J18" s="612"/>
      <c r="K18" s="612"/>
      <c r="L18" s="612"/>
      <c r="M18" s="612"/>
      <c r="N18" s="612"/>
      <c r="O18" s="611">
        <v>12</v>
      </c>
      <c r="P18" s="612"/>
      <c r="Q18" s="612"/>
      <c r="R18" s="612"/>
      <c r="S18" s="612"/>
      <c r="T18" s="612"/>
      <c r="U18" s="612"/>
      <c r="V18" s="612"/>
      <c r="W18" s="612"/>
      <c r="X18" s="612"/>
      <c r="Y18" s="612"/>
      <c r="Z18" s="612"/>
      <c r="AA18" s="612"/>
      <c r="AB18" s="612"/>
      <c r="AC18" s="612">
        <v>0.8</v>
      </c>
      <c r="AD18" s="611"/>
      <c r="AE18" s="612"/>
      <c r="AF18" s="612"/>
      <c r="AG18" s="612"/>
      <c r="AH18" s="612"/>
      <c r="AI18" s="612"/>
      <c r="AJ18" s="779"/>
      <c r="AK18" s="779"/>
      <c r="AL18" s="779"/>
      <c r="AM18" s="779"/>
      <c r="AN18" s="779"/>
      <c r="AO18" s="779"/>
      <c r="AP18" s="779"/>
      <c r="AQ18" s="779"/>
      <c r="AR18" s="781"/>
      <c r="AS18" s="779"/>
      <c r="AT18" s="779"/>
      <c r="AU18" s="779"/>
      <c r="AV18" s="779"/>
      <c r="AW18" s="779"/>
      <c r="AX18" s="779"/>
      <c r="AY18" s="779"/>
      <c r="AZ18" s="779"/>
      <c r="BA18" s="779"/>
      <c r="BB18" s="779"/>
      <c r="BC18" s="779"/>
      <c r="BD18" s="779"/>
      <c r="BE18" s="779"/>
      <c r="BF18" s="779"/>
      <c r="BG18" s="779">
        <v>12.5</v>
      </c>
      <c r="BH18" s="779"/>
      <c r="BI18" s="152"/>
    </row>
    <row r="19" spans="1:61" ht="14.25" x14ac:dyDescent="0.2">
      <c r="A19" s="152"/>
      <c r="B19" s="183" t="s">
        <v>479</v>
      </c>
      <c r="C19" s="611"/>
      <c r="D19" s="612"/>
      <c r="E19" s="612"/>
      <c r="F19" s="612">
        <v>2.5</v>
      </c>
      <c r="G19" s="612">
        <v>0.5</v>
      </c>
      <c r="H19" s="612"/>
      <c r="I19" s="612"/>
      <c r="J19" s="612"/>
      <c r="K19" s="612"/>
      <c r="L19" s="612">
        <v>0.5</v>
      </c>
      <c r="M19" s="612">
        <v>15</v>
      </c>
      <c r="N19" s="612">
        <v>20</v>
      </c>
      <c r="O19" s="611"/>
      <c r="P19" s="612"/>
      <c r="Q19" s="612"/>
      <c r="R19" s="612"/>
      <c r="S19" s="612"/>
      <c r="T19" s="612">
        <v>0.5</v>
      </c>
      <c r="U19" s="612"/>
      <c r="V19" s="612"/>
      <c r="W19" s="612"/>
      <c r="X19" s="612"/>
      <c r="Y19" s="612"/>
      <c r="Z19" s="612">
        <v>20</v>
      </c>
      <c r="AA19" s="612"/>
      <c r="AB19" s="612">
        <v>20</v>
      </c>
      <c r="AC19" s="612"/>
      <c r="AD19" s="611"/>
      <c r="AE19" s="612"/>
      <c r="AF19" s="612"/>
      <c r="AG19" s="612"/>
      <c r="AH19" s="612">
        <v>1</v>
      </c>
      <c r="AI19" s="612"/>
      <c r="AJ19" s="779"/>
      <c r="AK19" s="779"/>
      <c r="AL19" s="779"/>
      <c r="AM19" s="779"/>
      <c r="AN19" s="779"/>
      <c r="AO19" s="779"/>
      <c r="AP19" s="779"/>
      <c r="AQ19" s="779"/>
      <c r="AR19" s="781"/>
      <c r="AS19" s="779"/>
      <c r="AT19" s="779"/>
      <c r="AU19" s="779"/>
      <c r="AV19" s="779"/>
      <c r="AW19" s="779"/>
      <c r="AX19" s="779"/>
      <c r="AY19" s="779"/>
      <c r="AZ19" s="779">
        <v>5</v>
      </c>
      <c r="BA19" s="779"/>
      <c r="BB19" s="779">
        <v>1</v>
      </c>
      <c r="BC19" s="779"/>
      <c r="BD19" s="779"/>
      <c r="BE19" s="779"/>
      <c r="BF19" s="779"/>
      <c r="BG19" s="779">
        <v>25</v>
      </c>
      <c r="BH19" s="779"/>
      <c r="BI19" s="152"/>
    </row>
    <row r="20" spans="1:61" ht="14.25" x14ac:dyDescent="0.2">
      <c r="A20" s="152"/>
      <c r="B20" s="183" t="s">
        <v>12</v>
      </c>
      <c r="C20" s="611"/>
      <c r="D20" s="612"/>
      <c r="E20" s="612"/>
      <c r="F20" s="612">
        <v>2</v>
      </c>
      <c r="G20" s="612"/>
      <c r="H20" s="612"/>
      <c r="I20" s="612"/>
      <c r="J20" s="612"/>
      <c r="K20" s="612"/>
      <c r="L20" s="612"/>
      <c r="M20" s="612"/>
      <c r="N20" s="612"/>
      <c r="O20" s="611"/>
      <c r="P20" s="612"/>
      <c r="Q20" s="612"/>
      <c r="R20" s="612"/>
      <c r="S20" s="612"/>
      <c r="T20" s="612"/>
      <c r="U20" s="612"/>
      <c r="V20" s="612">
        <v>12</v>
      </c>
      <c r="W20" s="612">
        <v>12</v>
      </c>
      <c r="X20" s="612">
        <v>12</v>
      </c>
      <c r="Y20" s="612"/>
      <c r="Z20" s="612"/>
      <c r="AA20" s="612"/>
      <c r="AB20" s="612"/>
      <c r="AC20" s="612"/>
      <c r="AD20" s="611"/>
      <c r="AE20" s="612"/>
      <c r="AF20" s="612"/>
      <c r="AG20" s="612"/>
      <c r="AH20" s="612"/>
      <c r="AI20" s="612"/>
      <c r="AJ20" s="779"/>
      <c r="AK20" s="779"/>
      <c r="AL20" s="779"/>
      <c r="AM20" s="779"/>
      <c r="AN20" s="779"/>
      <c r="AO20" s="779"/>
      <c r="AP20" s="779"/>
      <c r="AQ20" s="779"/>
      <c r="AR20" s="781"/>
      <c r="AS20" s="779"/>
      <c r="AT20" s="779"/>
      <c r="AU20" s="779"/>
      <c r="AV20" s="779"/>
      <c r="AW20" s="779"/>
      <c r="AX20" s="779"/>
      <c r="AY20" s="779"/>
      <c r="AZ20" s="779"/>
      <c r="BA20" s="779"/>
      <c r="BB20" s="779"/>
      <c r="BC20" s="779"/>
      <c r="BD20" s="779"/>
      <c r="BE20" s="779"/>
      <c r="BF20" s="779"/>
      <c r="BG20" s="779">
        <v>15</v>
      </c>
      <c r="BH20" s="779"/>
      <c r="BI20" s="152"/>
    </row>
    <row r="21" spans="1:61" ht="14.25" x14ac:dyDescent="0.2">
      <c r="A21" s="152"/>
      <c r="B21" s="183" t="s">
        <v>16</v>
      </c>
      <c r="C21" s="611"/>
      <c r="D21" s="612"/>
      <c r="E21" s="612"/>
      <c r="F21" s="612">
        <v>1</v>
      </c>
      <c r="G21" s="612"/>
      <c r="H21" s="612"/>
      <c r="I21" s="612"/>
      <c r="J21" s="612"/>
      <c r="K21" s="612"/>
      <c r="L21" s="612"/>
      <c r="M21" s="612"/>
      <c r="N21" s="612"/>
      <c r="O21" s="611"/>
      <c r="P21" s="612"/>
      <c r="Q21" s="612"/>
      <c r="R21" s="612"/>
      <c r="S21" s="612"/>
      <c r="T21" s="612">
        <v>0.5</v>
      </c>
      <c r="U21" s="612"/>
      <c r="V21" s="612"/>
      <c r="W21" s="612"/>
      <c r="X21" s="612"/>
      <c r="Y21" s="612"/>
      <c r="Z21" s="612"/>
      <c r="AA21" s="612"/>
      <c r="AB21" s="612"/>
      <c r="AC21" s="612"/>
      <c r="AD21" s="611"/>
      <c r="AE21" s="612"/>
      <c r="AF21" s="612"/>
      <c r="AG21" s="612"/>
      <c r="AH21" s="612"/>
      <c r="AI21" s="612"/>
      <c r="AJ21" s="779"/>
      <c r="AK21" s="779"/>
      <c r="AL21" s="779"/>
      <c r="AM21" s="779"/>
      <c r="AN21" s="779"/>
      <c r="AO21" s="779"/>
      <c r="AP21" s="779"/>
      <c r="AQ21" s="779"/>
      <c r="AR21" s="781"/>
      <c r="AS21" s="779"/>
      <c r="AT21" s="779"/>
      <c r="AU21" s="779"/>
      <c r="AV21" s="779"/>
      <c r="AW21" s="779"/>
      <c r="AX21" s="779"/>
      <c r="AY21" s="779"/>
      <c r="AZ21" s="779"/>
      <c r="BA21" s="779"/>
      <c r="BB21" s="779"/>
      <c r="BC21" s="779"/>
      <c r="BD21" s="779"/>
      <c r="BE21" s="779"/>
      <c r="BF21" s="779"/>
      <c r="BG21" s="779">
        <v>5</v>
      </c>
      <c r="BH21" s="779"/>
      <c r="BI21" s="152"/>
    </row>
    <row r="22" spans="1:61" ht="14.25" x14ac:dyDescent="0.2">
      <c r="A22" s="152"/>
      <c r="B22" s="183" t="s">
        <v>17</v>
      </c>
      <c r="C22" s="611"/>
      <c r="D22" s="612"/>
      <c r="E22" s="612"/>
      <c r="F22" s="612">
        <v>1.5</v>
      </c>
      <c r="G22" s="612"/>
      <c r="H22" s="612"/>
      <c r="I22" s="612"/>
      <c r="J22" s="612"/>
      <c r="K22" s="612">
        <v>0.5</v>
      </c>
      <c r="L22" s="612"/>
      <c r="M22" s="612"/>
      <c r="N22" s="612"/>
      <c r="O22" s="611"/>
      <c r="P22" s="612"/>
      <c r="Q22" s="612"/>
      <c r="R22" s="612"/>
      <c r="S22" s="612"/>
      <c r="T22" s="612">
        <v>0.5</v>
      </c>
      <c r="U22" s="612"/>
      <c r="V22" s="612"/>
      <c r="W22" s="612"/>
      <c r="X22" s="612"/>
      <c r="Y22" s="612"/>
      <c r="Z22" s="612"/>
      <c r="AA22" s="612"/>
      <c r="AB22" s="612"/>
      <c r="AC22" s="612"/>
      <c r="AD22" s="611"/>
      <c r="AE22" s="612"/>
      <c r="AF22" s="612"/>
      <c r="AG22" s="612"/>
      <c r="AH22" s="612"/>
      <c r="AI22" s="612"/>
      <c r="AJ22" s="779"/>
      <c r="AK22" s="779"/>
      <c r="AL22" s="779"/>
      <c r="AM22" s="779"/>
      <c r="AN22" s="779"/>
      <c r="AO22" s="779"/>
      <c r="AP22" s="779"/>
      <c r="AQ22" s="779"/>
      <c r="AR22" s="781"/>
      <c r="AS22" s="779"/>
      <c r="AT22" s="779"/>
      <c r="AU22" s="779"/>
      <c r="AV22" s="779"/>
      <c r="AW22" s="779"/>
      <c r="AX22" s="779"/>
      <c r="AY22" s="779"/>
      <c r="AZ22" s="779"/>
      <c r="BA22" s="779"/>
      <c r="BB22" s="779"/>
      <c r="BC22" s="779"/>
      <c r="BD22" s="779"/>
      <c r="BE22" s="779"/>
      <c r="BF22" s="779"/>
      <c r="BG22" s="779">
        <v>15</v>
      </c>
      <c r="BH22" s="779"/>
      <c r="BI22" s="152"/>
    </row>
    <row r="23" spans="1:61" ht="14.25" x14ac:dyDescent="0.2">
      <c r="A23" s="152"/>
      <c r="B23" s="184" t="s">
        <v>406</v>
      </c>
      <c r="C23" s="611"/>
      <c r="D23" s="612"/>
      <c r="E23" s="612"/>
      <c r="F23" s="612">
        <v>1.5</v>
      </c>
      <c r="G23" s="612"/>
      <c r="H23" s="612"/>
      <c r="I23" s="612"/>
      <c r="J23" s="612"/>
      <c r="K23" s="612"/>
      <c r="L23" s="612"/>
      <c r="M23" s="612"/>
      <c r="N23" s="612"/>
      <c r="O23" s="611"/>
      <c r="P23" s="612"/>
      <c r="Q23" s="612"/>
      <c r="R23" s="612"/>
      <c r="S23" s="612"/>
      <c r="T23" s="612">
        <v>0.5</v>
      </c>
      <c r="U23" s="612"/>
      <c r="V23" s="612"/>
      <c r="W23" s="612"/>
      <c r="X23" s="612"/>
      <c r="Y23" s="612"/>
      <c r="Z23" s="612">
        <v>10</v>
      </c>
      <c r="AA23" s="612"/>
      <c r="AB23" s="612"/>
      <c r="AC23" s="612"/>
      <c r="AD23" s="611"/>
      <c r="AE23" s="612"/>
      <c r="AF23" s="612"/>
      <c r="AG23" s="612"/>
      <c r="AH23" s="612"/>
      <c r="AI23" s="612"/>
      <c r="AJ23" s="779"/>
      <c r="AK23" s="779"/>
      <c r="AL23" s="779"/>
      <c r="AM23" s="779"/>
      <c r="AN23" s="779"/>
      <c r="AO23" s="779"/>
      <c r="AP23" s="779"/>
      <c r="AQ23" s="779"/>
      <c r="AR23" s="781"/>
      <c r="AS23" s="779"/>
      <c r="AT23" s="779"/>
      <c r="AU23" s="779"/>
      <c r="AV23" s="779"/>
      <c r="AW23" s="779"/>
      <c r="AX23" s="779"/>
      <c r="AY23" s="779"/>
      <c r="AZ23" s="779"/>
      <c r="BA23" s="779"/>
      <c r="BB23" s="779"/>
      <c r="BC23" s="779"/>
      <c r="BD23" s="779"/>
      <c r="BE23" s="779"/>
      <c r="BF23" s="779"/>
      <c r="BG23" s="779">
        <v>15</v>
      </c>
      <c r="BH23" s="779"/>
      <c r="BI23" s="152"/>
    </row>
    <row r="24" spans="1:61" ht="14.25" x14ac:dyDescent="0.2">
      <c r="A24" s="152"/>
      <c r="B24" s="184" t="s">
        <v>166</v>
      </c>
      <c r="C24" s="611"/>
      <c r="D24" s="612"/>
      <c r="E24" s="612"/>
      <c r="F24" s="612">
        <v>1</v>
      </c>
      <c r="G24" s="612"/>
      <c r="H24" s="612"/>
      <c r="I24" s="612"/>
      <c r="J24" s="612"/>
      <c r="K24" s="612"/>
      <c r="L24" s="612"/>
      <c r="M24" s="612"/>
      <c r="N24" s="612">
        <v>12</v>
      </c>
      <c r="O24" s="611"/>
      <c r="P24" s="612"/>
      <c r="Q24" s="612"/>
      <c r="R24" s="612"/>
      <c r="S24" s="612"/>
      <c r="T24" s="612"/>
      <c r="U24" s="612"/>
      <c r="V24" s="612"/>
      <c r="W24" s="612"/>
      <c r="X24" s="612"/>
      <c r="Y24" s="612"/>
      <c r="Z24" s="612"/>
      <c r="AA24" s="612"/>
      <c r="AB24" s="612"/>
      <c r="AC24" s="612"/>
      <c r="AD24" s="611"/>
      <c r="AE24" s="612"/>
      <c r="AF24" s="612"/>
      <c r="AG24" s="612"/>
      <c r="AH24" s="612"/>
      <c r="AI24" s="612"/>
      <c r="AJ24" s="779"/>
      <c r="AK24" s="779"/>
      <c r="AL24" s="779"/>
      <c r="AM24" s="779"/>
      <c r="AN24" s="779"/>
      <c r="AO24" s="779"/>
      <c r="AP24" s="779"/>
      <c r="AQ24" s="779"/>
      <c r="AR24" s="781"/>
      <c r="AS24" s="779"/>
      <c r="AT24" s="779"/>
      <c r="AU24" s="779"/>
      <c r="AV24" s="779"/>
      <c r="AW24" s="779"/>
      <c r="AX24" s="779"/>
      <c r="AY24" s="779"/>
      <c r="AZ24" s="779"/>
      <c r="BA24" s="779"/>
      <c r="BB24" s="779"/>
      <c r="BC24" s="779"/>
      <c r="BD24" s="779"/>
      <c r="BE24" s="779"/>
      <c r="BF24" s="779"/>
      <c r="BG24" s="779">
        <v>12.5</v>
      </c>
      <c r="BH24" s="779"/>
      <c r="BI24" s="152"/>
    </row>
    <row r="25" spans="1:61" s="1219" customFormat="1" ht="14.25" x14ac:dyDescent="0.2">
      <c r="A25" s="152"/>
      <c r="B25" s="183" t="s">
        <v>18</v>
      </c>
      <c r="C25" s="652"/>
      <c r="D25" s="653"/>
      <c r="E25" s="653"/>
      <c r="F25" s="653">
        <v>1</v>
      </c>
      <c r="G25" s="653"/>
      <c r="H25" s="653"/>
      <c r="I25" s="653"/>
      <c r="J25" s="653"/>
      <c r="K25" s="653"/>
      <c r="L25" s="653"/>
      <c r="M25" s="653"/>
      <c r="N25" s="653"/>
      <c r="O25" s="652"/>
      <c r="P25" s="653"/>
      <c r="Q25" s="653"/>
      <c r="R25" s="653"/>
      <c r="S25" s="653"/>
      <c r="T25" s="653"/>
      <c r="U25" s="653"/>
      <c r="V25" s="653"/>
      <c r="W25" s="653"/>
      <c r="X25" s="653"/>
      <c r="Y25" s="653"/>
      <c r="Z25" s="653"/>
      <c r="AA25" s="653"/>
      <c r="AB25" s="653"/>
      <c r="AC25" s="653"/>
      <c r="AD25" s="652"/>
      <c r="AE25" s="653"/>
      <c r="AF25" s="653"/>
      <c r="AG25" s="653"/>
      <c r="AH25" s="653"/>
      <c r="AI25" s="653"/>
      <c r="AJ25" s="353"/>
      <c r="AK25" s="353"/>
      <c r="AL25" s="353"/>
      <c r="AM25" s="353"/>
      <c r="AN25" s="353"/>
      <c r="AO25" s="353"/>
      <c r="AP25" s="353"/>
      <c r="AQ25" s="353"/>
      <c r="AR25" s="1220">
        <v>7.5</v>
      </c>
      <c r="AS25" s="353"/>
      <c r="AT25" s="353"/>
      <c r="AU25" s="353"/>
      <c r="AV25" s="353"/>
      <c r="AW25" s="353"/>
      <c r="AX25" s="353"/>
      <c r="AY25" s="353"/>
      <c r="AZ25" s="353"/>
      <c r="BA25" s="353"/>
      <c r="BB25" s="353"/>
      <c r="BC25" s="353"/>
      <c r="BD25" s="353"/>
      <c r="BE25" s="353"/>
      <c r="BF25" s="353"/>
      <c r="BG25" s="353"/>
      <c r="BH25" s="353"/>
      <c r="BI25" s="152"/>
    </row>
    <row r="26" spans="1:61" ht="14.25" x14ac:dyDescent="0.2">
      <c r="A26" s="152"/>
      <c r="B26" s="183"/>
      <c r="C26" s="611"/>
      <c r="D26" s="612"/>
      <c r="E26" s="612"/>
      <c r="F26" s="612"/>
      <c r="G26" s="612"/>
      <c r="H26" s="612"/>
      <c r="I26" s="612"/>
      <c r="J26" s="612"/>
      <c r="K26" s="612"/>
      <c r="L26" s="612"/>
      <c r="M26" s="612"/>
      <c r="N26" s="612"/>
      <c r="O26" s="611"/>
      <c r="P26" s="612"/>
      <c r="Q26" s="612"/>
      <c r="R26" s="612"/>
      <c r="S26" s="612"/>
      <c r="T26" s="612"/>
      <c r="U26" s="612"/>
      <c r="V26" s="612"/>
      <c r="W26" s="612"/>
      <c r="X26" s="612"/>
      <c r="Y26" s="612"/>
      <c r="Z26" s="612"/>
      <c r="AA26" s="612"/>
      <c r="AB26" s="612"/>
      <c r="AC26" s="612"/>
      <c r="AD26" s="611"/>
      <c r="AE26" s="612"/>
      <c r="AF26" s="612"/>
      <c r="AG26" s="612"/>
      <c r="AH26" s="612"/>
      <c r="AI26" s="612"/>
      <c r="AJ26" s="779"/>
      <c r="AK26" s="779"/>
      <c r="AL26" s="779"/>
      <c r="AM26" s="779"/>
      <c r="AN26" s="779"/>
      <c r="AO26" s="779"/>
      <c r="AP26" s="779"/>
      <c r="AQ26" s="779"/>
      <c r="AR26" s="781"/>
      <c r="AS26" s="779"/>
      <c r="AT26" s="779"/>
      <c r="AU26" s="779"/>
      <c r="AV26" s="779"/>
      <c r="AW26" s="779"/>
      <c r="AX26" s="779"/>
      <c r="AY26" s="779"/>
      <c r="AZ26" s="779"/>
      <c r="BA26" s="779"/>
      <c r="BB26" s="779"/>
      <c r="BC26" s="779"/>
      <c r="BD26" s="779"/>
      <c r="BE26" s="779"/>
      <c r="BF26" s="779"/>
      <c r="BG26" s="779"/>
      <c r="BH26" s="779"/>
      <c r="BI26" s="152"/>
    </row>
    <row r="27" spans="1:61" ht="14.25" x14ac:dyDescent="0.2">
      <c r="A27" s="152"/>
      <c r="B27" s="183"/>
      <c r="C27" s="611"/>
      <c r="D27" s="612"/>
      <c r="E27" s="612"/>
      <c r="F27" s="612"/>
      <c r="G27" s="612"/>
      <c r="H27" s="612"/>
      <c r="I27" s="612"/>
      <c r="J27" s="612"/>
      <c r="K27" s="612"/>
      <c r="L27" s="612"/>
      <c r="M27" s="612"/>
      <c r="N27" s="612"/>
      <c r="O27" s="611"/>
      <c r="P27" s="612"/>
      <c r="Q27" s="612"/>
      <c r="R27" s="612"/>
      <c r="S27" s="612"/>
      <c r="T27" s="612"/>
      <c r="U27" s="612"/>
      <c r="V27" s="612"/>
      <c r="W27" s="612"/>
      <c r="X27" s="612"/>
      <c r="Y27" s="612"/>
      <c r="Z27" s="612"/>
      <c r="AA27" s="612"/>
      <c r="AB27" s="612"/>
      <c r="AC27" s="612"/>
      <c r="AD27" s="611"/>
      <c r="AE27" s="612"/>
      <c r="AF27" s="612"/>
      <c r="AG27" s="612"/>
      <c r="AH27" s="612"/>
      <c r="AI27" s="612"/>
      <c r="AJ27" s="779"/>
      <c r="AK27" s="779"/>
      <c r="AL27" s="779"/>
      <c r="AM27" s="779"/>
      <c r="AN27" s="779"/>
      <c r="AO27" s="779"/>
      <c r="AP27" s="779"/>
      <c r="AQ27" s="779"/>
      <c r="AR27" s="781"/>
      <c r="AS27" s="779"/>
      <c r="AT27" s="779"/>
      <c r="AU27" s="779"/>
      <c r="AV27" s="779"/>
      <c r="AW27" s="779"/>
      <c r="AX27" s="779"/>
      <c r="AY27" s="779"/>
      <c r="AZ27" s="779"/>
      <c r="BA27" s="779"/>
      <c r="BB27" s="779"/>
      <c r="BC27" s="779"/>
      <c r="BD27" s="779"/>
      <c r="BE27" s="779"/>
      <c r="BF27" s="779"/>
      <c r="BG27" s="779"/>
      <c r="BH27" s="779"/>
      <c r="BI27" s="152"/>
    </row>
    <row r="28" spans="1:61" ht="14.25" x14ac:dyDescent="0.2">
      <c r="A28" s="152"/>
      <c r="B28" s="183" t="s">
        <v>31</v>
      </c>
      <c r="C28" s="611"/>
      <c r="D28" s="612"/>
      <c r="E28" s="612"/>
      <c r="F28" s="612"/>
      <c r="G28" s="612"/>
      <c r="H28" s="612"/>
      <c r="I28" s="612"/>
      <c r="J28" s="612"/>
      <c r="K28" s="612"/>
      <c r="L28" s="612"/>
      <c r="M28" s="612"/>
      <c r="N28" s="612"/>
      <c r="O28" s="611"/>
      <c r="P28" s="612"/>
      <c r="Q28" s="612">
        <v>25</v>
      </c>
      <c r="R28" s="612"/>
      <c r="S28" s="612"/>
      <c r="T28" s="612"/>
      <c r="U28" s="612"/>
      <c r="V28" s="612"/>
      <c r="W28" s="612"/>
      <c r="X28" s="612"/>
      <c r="Y28" s="612">
        <v>10</v>
      </c>
      <c r="Z28" s="612">
        <v>5</v>
      </c>
      <c r="AA28" s="612"/>
      <c r="AB28" s="612">
        <v>20</v>
      </c>
      <c r="AC28" s="612"/>
      <c r="AD28" s="611"/>
      <c r="AE28" s="612"/>
      <c r="AF28" s="612"/>
      <c r="AG28" s="612"/>
      <c r="AH28" s="612"/>
      <c r="AI28" s="612"/>
      <c r="AJ28" s="779"/>
      <c r="AK28" s="779"/>
      <c r="AL28" s="779">
        <v>5</v>
      </c>
      <c r="AM28" s="779"/>
      <c r="AN28" s="779"/>
      <c r="AO28" s="779"/>
      <c r="AP28" s="779"/>
      <c r="AQ28" s="779"/>
      <c r="AR28" s="781"/>
      <c r="AS28" s="779"/>
      <c r="AT28" s="779"/>
      <c r="AU28" s="779"/>
      <c r="AV28" s="779"/>
      <c r="AW28" s="779"/>
      <c r="AX28" s="779"/>
      <c r="AY28" s="779"/>
      <c r="AZ28" s="779"/>
      <c r="BA28" s="779"/>
      <c r="BB28" s="779"/>
      <c r="BC28" s="779"/>
      <c r="BD28" s="779"/>
      <c r="BE28" s="779"/>
      <c r="BF28" s="779"/>
      <c r="BG28" s="779">
        <v>5</v>
      </c>
      <c r="BH28" s="779"/>
      <c r="BI28" s="152"/>
    </row>
    <row r="29" spans="1:61" ht="14.25" x14ac:dyDescent="0.2">
      <c r="A29" s="152"/>
      <c r="B29" s="183" t="s">
        <v>535</v>
      </c>
      <c r="C29" s="611"/>
      <c r="D29" s="612"/>
      <c r="E29" s="612"/>
      <c r="F29" s="612"/>
      <c r="G29" s="612"/>
      <c r="H29" s="612"/>
      <c r="I29" s="612"/>
      <c r="J29" s="612"/>
      <c r="K29" s="612"/>
      <c r="L29" s="612"/>
      <c r="M29" s="612"/>
      <c r="N29" s="612"/>
      <c r="O29" s="611"/>
      <c r="P29" s="612"/>
      <c r="Q29" s="612"/>
      <c r="R29" s="612"/>
      <c r="S29" s="612"/>
      <c r="T29" s="612"/>
      <c r="U29" s="612"/>
      <c r="V29" s="612"/>
      <c r="W29" s="612"/>
      <c r="X29" s="612"/>
      <c r="Y29" s="612">
        <v>2</v>
      </c>
      <c r="Z29" s="612">
        <v>2</v>
      </c>
      <c r="AA29" s="612"/>
      <c r="AB29" s="612">
        <v>15</v>
      </c>
      <c r="AC29" s="612"/>
      <c r="AD29" s="611">
        <v>15</v>
      </c>
      <c r="AE29" s="612"/>
      <c r="AF29" s="612"/>
      <c r="AG29" s="612"/>
      <c r="AH29" s="612"/>
      <c r="AI29" s="612"/>
      <c r="AJ29" s="779"/>
      <c r="AK29" s="779"/>
      <c r="AL29" s="779">
        <v>5</v>
      </c>
      <c r="AM29" s="779"/>
      <c r="AN29" s="779"/>
      <c r="AO29" s="779"/>
      <c r="AP29" s="779">
        <v>0.5</v>
      </c>
      <c r="AQ29" s="779">
        <v>1</v>
      </c>
      <c r="AR29" s="781"/>
      <c r="AS29" s="779"/>
      <c r="AT29" s="779"/>
      <c r="AU29" s="779"/>
      <c r="AV29" s="779"/>
      <c r="AW29" s="779"/>
      <c r="AX29" s="779"/>
      <c r="AY29" s="779"/>
      <c r="AZ29" s="779"/>
      <c r="BA29" s="779"/>
      <c r="BB29" s="779"/>
      <c r="BC29" s="779"/>
      <c r="BD29" s="779"/>
      <c r="BE29" s="779"/>
      <c r="BF29" s="779"/>
      <c r="BG29" s="779">
        <v>5</v>
      </c>
      <c r="BH29" s="779"/>
      <c r="BI29" s="152"/>
    </row>
    <row r="30" spans="1:61" s="1219" customFormat="1" ht="14.25" x14ac:dyDescent="0.2">
      <c r="A30" s="152"/>
      <c r="B30" s="183" t="s">
        <v>89</v>
      </c>
      <c r="C30" s="652">
        <v>5</v>
      </c>
      <c r="D30" s="653"/>
      <c r="E30" s="653">
        <v>0.5</v>
      </c>
      <c r="F30" s="653"/>
      <c r="G30" s="653">
        <v>0.05</v>
      </c>
      <c r="H30" s="653"/>
      <c r="I30" s="653"/>
      <c r="J30" s="653"/>
      <c r="K30" s="653"/>
      <c r="L30" s="653"/>
      <c r="M30" s="653"/>
      <c r="N30" s="653"/>
      <c r="O30" s="652"/>
      <c r="P30" s="653">
        <v>2</v>
      </c>
      <c r="Q30" s="653"/>
      <c r="R30" s="653"/>
      <c r="S30" s="653"/>
      <c r="T30" s="653"/>
      <c r="U30" s="653"/>
      <c r="V30" s="653"/>
      <c r="W30" s="653"/>
      <c r="X30" s="653"/>
      <c r="Y30" s="653"/>
      <c r="Z30" s="653"/>
      <c r="AA30" s="653"/>
      <c r="AB30" s="653"/>
      <c r="AC30" s="653"/>
      <c r="AD30" s="652"/>
      <c r="AE30" s="653"/>
      <c r="AF30" s="653"/>
      <c r="AG30" s="653"/>
      <c r="AH30" s="653"/>
      <c r="AI30" s="653"/>
      <c r="AJ30" s="353"/>
      <c r="AK30" s="353"/>
      <c r="AL30" s="353"/>
      <c r="AM30" s="353"/>
      <c r="AN30" s="353"/>
      <c r="AO30" s="353"/>
      <c r="AP30" s="353"/>
      <c r="AQ30" s="353"/>
      <c r="AR30" s="1220"/>
      <c r="AS30" s="353"/>
      <c r="AT30" s="353"/>
      <c r="AU30" s="353">
        <v>1.25</v>
      </c>
      <c r="AV30" s="353">
        <v>0.8</v>
      </c>
      <c r="AW30" s="353"/>
      <c r="AX30" s="353"/>
      <c r="AY30" s="353">
        <v>0.5</v>
      </c>
      <c r="AZ30" s="353"/>
      <c r="BA30" s="353"/>
      <c r="BB30" s="353"/>
      <c r="BC30" s="353"/>
      <c r="BD30" s="353"/>
      <c r="BE30" s="353"/>
      <c r="BF30" s="353"/>
      <c r="BG30" s="353">
        <v>5</v>
      </c>
      <c r="BH30" s="353"/>
      <c r="BI30" s="152"/>
    </row>
    <row r="31" spans="1:61" ht="14.25" x14ac:dyDescent="0.2">
      <c r="A31" s="152"/>
      <c r="B31" s="183"/>
      <c r="C31" s="611"/>
      <c r="D31" s="612"/>
      <c r="E31" s="612"/>
      <c r="F31" s="612"/>
      <c r="G31" s="612"/>
      <c r="H31" s="612"/>
      <c r="I31" s="612"/>
      <c r="J31" s="612"/>
      <c r="K31" s="612"/>
      <c r="L31" s="612"/>
      <c r="M31" s="612"/>
      <c r="N31" s="612"/>
      <c r="O31" s="611"/>
      <c r="P31" s="612"/>
      <c r="Q31" s="612"/>
      <c r="R31" s="612"/>
      <c r="S31" s="612"/>
      <c r="T31" s="612"/>
      <c r="U31" s="612"/>
      <c r="V31" s="612"/>
      <c r="W31" s="612"/>
      <c r="X31" s="612"/>
      <c r="Y31" s="612"/>
      <c r="Z31" s="612"/>
      <c r="AA31" s="612"/>
      <c r="AB31" s="612"/>
      <c r="AC31" s="612"/>
      <c r="AD31" s="611"/>
      <c r="AE31" s="612"/>
      <c r="AF31" s="612"/>
      <c r="AG31" s="612"/>
      <c r="AH31" s="612"/>
      <c r="AI31" s="612"/>
      <c r="AJ31" s="779"/>
      <c r="AK31" s="779"/>
      <c r="AL31" s="779"/>
      <c r="AM31" s="779"/>
      <c r="AN31" s="779"/>
      <c r="AO31" s="779"/>
      <c r="AP31" s="779"/>
      <c r="AQ31" s="779"/>
      <c r="AR31" s="781"/>
      <c r="AS31" s="779"/>
      <c r="AT31" s="779"/>
      <c r="AU31" s="779"/>
      <c r="AV31" s="779"/>
      <c r="AW31" s="779"/>
      <c r="AX31" s="779"/>
      <c r="AY31" s="779"/>
      <c r="AZ31" s="779"/>
      <c r="BA31" s="779"/>
      <c r="BB31" s="779"/>
      <c r="BC31" s="779"/>
      <c r="BD31" s="779"/>
      <c r="BE31" s="779"/>
      <c r="BF31" s="779"/>
      <c r="BG31" s="779"/>
      <c r="BH31" s="779"/>
      <c r="BI31" s="152"/>
    </row>
    <row r="34" spans="1:61" ht="14.25" x14ac:dyDescent="0.2">
      <c r="A34" s="152"/>
      <c r="B34" s="247" t="s">
        <v>261</v>
      </c>
      <c r="C34" s="611"/>
      <c r="D34" s="612"/>
      <c r="E34" s="612"/>
      <c r="F34" s="612"/>
      <c r="G34" s="612">
        <v>1</v>
      </c>
      <c r="H34" s="612"/>
      <c r="I34" s="612"/>
      <c r="J34" s="612"/>
      <c r="K34" s="612"/>
      <c r="L34" s="612"/>
      <c r="M34" s="612"/>
      <c r="N34" s="612"/>
      <c r="O34" s="611"/>
      <c r="P34" s="612"/>
      <c r="Q34" s="612"/>
      <c r="R34" s="612"/>
      <c r="S34" s="612"/>
      <c r="T34" s="612"/>
      <c r="U34" s="612"/>
      <c r="V34" s="612"/>
      <c r="W34" s="612"/>
      <c r="X34" s="612"/>
      <c r="Y34" s="612"/>
      <c r="Z34" s="612"/>
      <c r="AA34" s="612"/>
      <c r="AB34" s="612"/>
      <c r="AC34" s="612"/>
      <c r="AD34" s="611"/>
      <c r="AE34" s="612">
        <v>50</v>
      </c>
      <c r="AF34" s="612"/>
      <c r="AG34" s="612"/>
      <c r="AH34" s="612"/>
      <c r="AI34" s="612"/>
      <c r="AJ34" s="779"/>
      <c r="AK34" s="779"/>
      <c r="AL34" s="779">
        <v>10</v>
      </c>
      <c r="AM34" s="779"/>
      <c r="AN34" s="779"/>
      <c r="AO34" s="779"/>
      <c r="AP34" s="779"/>
      <c r="AQ34" s="779"/>
      <c r="AR34" s="781">
        <v>20</v>
      </c>
      <c r="AS34" s="779"/>
      <c r="AT34" s="779"/>
      <c r="AU34" s="779"/>
      <c r="AV34" s="779"/>
      <c r="AW34" s="779"/>
      <c r="AX34" s="779"/>
      <c r="AY34" s="779"/>
      <c r="AZ34" s="779"/>
      <c r="BA34" s="779"/>
      <c r="BB34" s="779"/>
      <c r="BC34" s="779">
        <v>1</v>
      </c>
      <c r="BD34" s="779"/>
      <c r="BE34" s="779"/>
      <c r="BF34" s="779"/>
      <c r="BG34" s="779"/>
      <c r="BH34" s="779"/>
      <c r="BI34" s="152"/>
    </row>
    <row r="36" spans="1:61" ht="15" thickBot="1" x14ac:dyDescent="0.25">
      <c r="A36" s="152"/>
      <c r="B36" s="1090" t="s">
        <v>347</v>
      </c>
      <c r="C36" s="1091"/>
      <c r="D36" s="1092"/>
      <c r="E36" s="1092">
        <v>0.5</v>
      </c>
      <c r="F36" s="1092"/>
      <c r="G36" s="1092"/>
      <c r="H36" s="1092"/>
      <c r="I36" s="1092"/>
      <c r="J36" s="1092"/>
      <c r="K36" s="1092"/>
      <c r="L36" s="1092"/>
      <c r="M36" s="1092"/>
      <c r="N36" s="1253">
        <v>3</v>
      </c>
      <c r="O36" s="1091"/>
      <c r="P36" s="1092"/>
      <c r="Q36" s="1092"/>
      <c r="R36" s="1092"/>
      <c r="S36" s="1092"/>
      <c r="T36" s="1092"/>
      <c r="U36" s="1092"/>
      <c r="V36" s="1092"/>
      <c r="W36" s="1092"/>
      <c r="X36" s="1092"/>
      <c r="Y36" s="1092">
        <v>3</v>
      </c>
      <c r="Z36" s="1092"/>
      <c r="AA36" s="1092"/>
      <c r="AB36" s="1092"/>
      <c r="AC36" s="1092"/>
      <c r="AD36" s="1091"/>
      <c r="AE36" s="1092"/>
      <c r="AF36" s="1092"/>
      <c r="AG36" s="1092"/>
      <c r="AH36" s="1092"/>
      <c r="AI36" s="1092"/>
      <c r="AJ36" s="1093"/>
      <c r="AK36" s="1093"/>
      <c r="AL36" s="1093">
        <v>5</v>
      </c>
      <c r="AM36" s="1093"/>
      <c r="AN36" s="1093"/>
      <c r="AO36" s="1093"/>
      <c r="AP36" s="1093"/>
      <c r="AQ36" s="1093"/>
      <c r="AR36" s="1094"/>
      <c r="AS36" s="1093"/>
      <c r="AT36" s="1093"/>
      <c r="AU36" s="1093"/>
      <c r="AV36" s="1093"/>
      <c r="AW36" s="1093"/>
      <c r="AX36" s="1093"/>
      <c r="AY36" s="1093">
        <v>0.5</v>
      </c>
      <c r="AZ36" s="1093"/>
      <c r="BA36" s="1093"/>
      <c r="BB36" s="1093"/>
      <c r="BC36" s="1093"/>
      <c r="BD36" s="1093"/>
      <c r="BE36" s="1093"/>
      <c r="BF36" s="1093"/>
      <c r="BG36" s="1093">
        <v>5</v>
      </c>
      <c r="BH36" s="1093"/>
      <c r="BI36" s="152"/>
    </row>
    <row r="37" spans="1:61" ht="30" customHeight="1" thickBot="1" x14ac:dyDescent="0.25">
      <c r="A37" s="152"/>
      <c r="B37" s="2107" t="s">
        <v>661</v>
      </c>
      <c r="C37" s="2108"/>
      <c r="D37" s="2108"/>
      <c r="E37" s="2108"/>
      <c r="F37" s="2108"/>
      <c r="G37" s="2108"/>
      <c r="H37" s="2108"/>
      <c r="I37" s="2108"/>
      <c r="J37" s="2108"/>
      <c r="K37" s="2108"/>
      <c r="L37" s="2108"/>
      <c r="M37" s="2108"/>
      <c r="N37" s="2108"/>
      <c r="O37" s="2108"/>
      <c r="P37" s="2108"/>
      <c r="Q37" s="2108"/>
      <c r="R37" s="2108"/>
      <c r="S37" s="2108"/>
      <c r="T37" s="2108"/>
      <c r="U37" s="2108"/>
      <c r="V37" s="2108"/>
      <c r="W37" s="2108"/>
      <c r="X37" s="2108"/>
      <c r="Y37" s="2108"/>
      <c r="Z37" s="2108"/>
      <c r="AA37" s="2108"/>
      <c r="AB37" s="2108"/>
      <c r="AC37" s="2108"/>
      <c r="AD37" s="2108"/>
      <c r="AE37" s="2108"/>
      <c r="AF37" s="2108"/>
      <c r="AG37" s="2108"/>
      <c r="AH37" s="2108"/>
      <c r="AI37" s="2108"/>
      <c r="AJ37" s="2108"/>
      <c r="AK37" s="2108"/>
      <c r="AL37" s="2108"/>
      <c r="AM37" s="2108"/>
      <c r="AN37" s="2108"/>
      <c r="AO37" s="2108"/>
      <c r="AP37" s="2108"/>
      <c r="AQ37" s="2108"/>
      <c r="AR37" s="2108"/>
      <c r="AS37" s="2108"/>
      <c r="AT37" s="2108"/>
      <c r="AU37" s="2108"/>
      <c r="AV37" s="2108"/>
      <c r="AW37" s="2108"/>
      <c r="AX37" s="2108"/>
      <c r="AY37" s="2108"/>
      <c r="AZ37" s="2108"/>
      <c r="BA37" s="2108"/>
      <c r="BB37" s="2108"/>
      <c r="BC37" s="2108"/>
      <c r="BD37" s="2108"/>
      <c r="BE37" s="2108"/>
      <c r="BF37" s="2108"/>
      <c r="BG37" s="2108"/>
      <c r="BH37" s="2109"/>
      <c r="BI37" s="152"/>
    </row>
    <row r="38" spans="1:61" ht="14.25" x14ac:dyDescent="0.2">
      <c r="A38" s="152"/>
      <c r="B38" s="182" t="s">
        <v>650</v>
      </c>
      <c r="C38" s="609">
        <f t="shared" ref="C38:E40" si="0">C6/3</f>
        <v>18.5</v>
      </c>
      <c r="D38" s="610">
        <f t="shared" si="0"/>
        <v>5.3333333333333337E-2</v>
      </c>
      <c r="E38" s="610">
        <f t="shared" si="0"/>
        <v>0.17333333333333334</v>
      </c>
      <c r="F38" s="610"/>
      <c r="G38" s="610"/>
      <c r="H38" s="610"/>
      <c r="I38" s="610"/>
      <c r="J38" s="610"/>
      <c r="K38" s="610"/>
      <c r="L38" s="610"/>
      <c r="M38" s="610"/>
      <c r="N38" s="610"/>
      <c r="O38" s="609"/>
      <c r="P38" s="610"/>
      <c r="Q38" s="610"/>
      <c r="R38" s="610"/>
      <c r="S38" s="610">
        <f>S6/3</f>
        <v>6.666666666666667</v>
      </c>
      <c r="T38" s="610"/>
      <c r="U38" s="610"/>
      <c r="V38" s="610"/>
      <c r="W38" s="610"/>
      <c r="X38" s="610"/>
      <c r="Y38" s="610">
        <f>Y6/3</f>
        <v>3.3333333333333335</v>
      </c>
      <c r="Z38" s="610">
        <f>Z6/3</f>
        <v>2</v>
      </c>
      <c r="AA38" s="610"/>
      <c r="AB38" s="610">
        <f>AB6/3</f>
        <v>2</v>
      </c>
      <c r="AC38" s="610"/>
      <c r="AD38" s="609"/>
      <c r="AE38" s="610"/>
      <c r="AF38" s="610"/>
      <c r="AG38" s="610"/>
      <c r="AH38" s="610"/>
      <c r="AI38" s="610"/>
      <c r="AJ38" s="778"/>
      <c r="AK38" s="778"/>
      <c r="AL38" s="778">
        <f>AL6/3</f>
        <v>1.8333333333333333</v>
      </c>
      <c r="AM38" s="778"/>
      <c r="AN38" s="778"/>
      <c r="AO38" s="778">
        <f>AO6/3</f>
        <v>4.9999999999999996E-2</v>
      </c>
      <c r="AP38" s="778"/>
      <c r="AQ38" s="778"/>
      <c r="AR38" s="780"/>
      <c r="AS38" s="778"/>
      <c r="AT38" s="778"/>
      <c r="AU38" s="778"/>
      <c r="AV38" s="778"/>
      <c r="AW38" s="778"/>
      <c r="AX38" s="778"/>
      <c r="AY38" s="778"/>
      <c r="AZ38" s="778"/>
      <c r="BA38" s="778"/>
      <c r="BB38" s="778"/>
      <c r="BC38" s="778"/>
      <c r="BD38" s="778">
        <f>BD6/3</f>
        <v>11.666666666666666</v>
      </c>
      <c r="BE38" s="778"/>
      <c r="BF38" s="778"/>
      <c r="BG38" s="778"/>
      <c r="BH38" s="778"/>
      <c r="BI38" s="152"/>
    </row>
    <row r="39" spans="1:61" ht="14.25" x14ac:dyDescent="0.2">
      <c r="A39" s="152"/>
      <c r="B39" s="183" t="s">
        <v>651</v>
      </c>
      <c r="C39" s="611">
        <f t="shared" si="0"/>
        <v>17.333333333333332</v>
      </c>
      <c r="D39" s="612">
        <f t="shared" si="0"/>
        <v>5.3999999999999999E-2</v>
      </c>
      <c r="E39" s="612">
        <f t="shared" si="0"/>
        <v>0.17333333333333334</v>
      </c>
      <c r="F39" s="612"/>
      <c r="G39" s="612"/>
      <c r="H39" s="612"/>
      <c r="I39" s="612"/>
      <c r="J39" s="612"/>
      <c r="K39" s="612"/>
      <c r="L39" s="612"/>
      <c r="M39" s="612"/>
      <c r="N39" s="612">
        <f>N7/3</f>
        <v>8.3333333333333339</v>
      </c>
      <c r="O39" s="611"/>
      <c r="P39" s="612"/>
      <c r="Q39" s="612"/>
      <c r="R39" s="612"/>
      <c r="S39" s="612">
        <f>S7/3</f>
        <v>6.666666666666667</v>
      </c>
      <c r="T39" s="612"/>
      <c r="U39" s="612"/>
      <c r="V39" s="612"/>
      <c r="W39" s="612"/>
      <c r="X39" s="612"/>
      <c r="Y39" s="612">
        <f>Y7/3</f>
        <v>2.6666666666666665</v>
      </c>
      <c r="Z39" s="612">
        <f>Z7/3</f>
        <v>2.6666666666666665</v>
      </c>
      <c r="AA39" s="612"/>
      <c r="AB39" s="612">
        <f>AB7/3</f>
        <v>2.6666666666666665</v>
      </c>
      <c r="AC39" s="612"/>
      <c r="AD39" s="611"/>
      <c r="AE39" s="612"/>
      <c r="AF39" s="612"/>
      <c r="AG39" s="612"/>
      <c r="AH39" s="612"/>
      <c r="AI39" s="612"/>
      <c r="AJ39" s="779"/>
      <c r="AK39" s="779"/>
      <c r="AL39" s="779">
        <f>AL7/3</f>
        <v>1.7333333333333334</v>
      </c>
      <c r="AM39" s="779"/>
      <c r="AN39" s="779"/>
      <c r="AO39" s="779">
        <f>AO7/3</f>
        <v>4.9999999999999996E-2</v>
      </c>
      <c r="AP39" s="779"/>
      <c r="AQ39" s="779"/>
      <c r="AR39" s="781"/>
      <c r="AS39" s="779"/>
      <c r="AT39" s="779"/>
      <c r="AU39" s="779"/>
      <c r="AV39" s="779"/>
      <c r="AW39" s="779"/>
      <c r="AX39" s="779"/>
      <c r="AY39" s="779"/>
      <c r="AZ39" s="779"/>
      <c r="BA39" s="779"/>
      <c r="BB39" s="779"/>
      <c r="BC39" s="779"/>
      <c r="BD39" s="779">
        <f>BD7/3</f>
        <v>11.666666666666666</v>
      </c>
      <c r="BE39" s="779"/>
      <c r="BF39" s="779"/>
      <c r="BG39" s="779"/>
      <c r="BH39" s="779"/>
      <c r="BI39" s="152"/>
    </row>
    <row r="40" spans="1:61" ht="14.25" x14ac:dyDescent="0.2">
      <c r="A40" s="152"/>
      <c r="B40" s="183" t="s">
        <v>652</v>
      </c>
      <c r="C40" s="611">
        <f t="shared" si="0"/>
        <v>17.333333333333332</v>
      </c>
      <c r="D40" s="612">
        <f t="shared" si="0"/>
        <v>5.3999999999999999E-2</v>
      </c>
      <c r="E40" s="612">
        <f t="shared" si="0"/>
        <v>0.17333333333333334</v>
      </c>
      <c r="F40" s="612"/>
      <c r="G40" s="612"/>
      <c r="H40" s="612"/>
      <c r="I40" s="612"/>
      <c r="J40" s="612">
        <f>J8/3</f>
        <v>10</v>
      </c>
      <c r="K40" s="612"/>
      <c r="L40" s="612"/>
      <c r="M40" s="612"/>
      <c r="N40" s="612"/>
      <c r="O40" s="611"/>
      <c r="P40" s="612"/>
      <c r="Q40" s="612"/>
      <c r="R40" s="612"/>
      <c r="S40" s="612">
        <f>S8/3</f>
        <v>6.666666666666667</v>
      </c>
      <c r="T40" s="612"/>
      <c r="U40" s="612"/>
      <c r="V40" s="612"/>
      <c r="W40" s="612"/>
      <c r="X40" s="612"/>
      <c r="Y40" s="612"/>
      <c r="Z40" s="612"/>
      <c r="AA40" s="612"/>
      <c r="AB40" s="612"/>
      <c r="AC40" s="612"/>
      <c r="AD40" s="611"/>
      <c r="AE40" s="612"/>
      <c r="AF40" s="612"/>
      <c r="AG40" s="612"/>
      <c r="AH40" s="612"/>
      <c r="AI40" s="612"/>
      <c r="AJ40" s="779"/>
      <c r="AK40" s="779"/>
      <c r="AL40" s="779">
        <f>AL8/3</f>
        <v>1.7333333333333334</v>
      </c>
      <c r="AM40" s="779"/>
      <c r="AN40" s="779"/>
      <c r="AO40" s="779">
        <f>AO8/3</f>
        <v>4.9999999999999996E-2</v>
      </c>
      <c r="AP40" s="779"/>
      <c r="AQ40" s="779"/>
      <c r="AR40" s="781"/>
      <c r="AS40" s="779"/>
      <c r="AT40" s="779"/>
      <c r="AU40" s="779"/>
      <c r="AV40" s="779"/>
      <c r="AW40" s="779"/>
      <c r="AX40" s="779"/>
      <c r="AY40" s="779"/>
      <c r="AZ40" s="779"/>
      <c r="BA40" s="779"/>
      <c r="BB40" s="779"/>
      <c r="BC40" s="779"/>
      <c r="BD40" s="779">
        <f>BD8/3</f>
        <v>11.666666666666666</v>
      </c>
      <c r="BE40" s="779"/>
      <c r="BF40" s="779"/>
      <c r="BG40" s="779"/>
      <c r="BH40" s="779"/>
      <c r="BI40" s="152"/>
    </row>
    <row r="41" spans="1:61" ht="14.25" x14ac:dyDescent="0.2">
      <c r="A41" s="152"/>
      <c r="B41" s="183" t="s">
        <v>653</v>
      </c>
      <c r="C41" s="611"/>
      <c r="D41" s="612"/>
      <c r="E41" s="612"/>
      <c r="F41" s="612">
        <v>1</v>
      </c>
      <c r="G41" s="612">
        <v>0.13</v>
      </c>
      <c r="H41" s="612"/>
      <c r="I41" s="612"/>
      <c r="J41" s="612"/>
      <c r="K41" s="612"/>
      <c r="L41" s="612"/>
      <c r="M41" s="612"/>
      <c r="N41" s="612"/>
      <c r="O41" s="611"/>
      <c r="P41" s="612"/>
      <c r="Q41" s="612"/>
      <c r="R41" s="612"/>
      <c r="S41" s="612"/>
      <c r="T41" s="612"/>
      <c r="U41" s="612"/>
      <c r="V41" s="612"/>
      <c r="W41" s="612"/>
      <c r="X41" s="612"/>
      <c r="Y41" s="612"/>
      <c r="Z41" s="612"/>
      <c r="AA41" s="612"/>
      <c r="AB41" s="612"/>
      <c r="AC41" s="612"/>
      <c r="AD41" s="611"/>
      <c r="AE41" s="612"/>
      <c r="AF41" s="612"/>
      <c r="AG41" s="612"/>
      <c r="AH41" s="612"/>
      <c r="AI41" s="612"/>
      <c r="AJ41" s="779"/>
      <c r="AK41" s="779"/>
      <c r="AL41" s="779"/>
      <c r="AM41" s="779"/>
      <c r="AN41" s="779"/>
      <c r="AO41" s="779"/>
      <c r="AP41" s="779"/>
      <c r="AQ41" s="779"/>
      <c r="AR41" s="781"/>
      <c r="AS41" s="779"/>
      <c r="AT41" s="779">
        <f>IF(AT17&gt;0,AT17/2,0)</f>
        <v>0.5</v>
      </c>
      <c r="AU41" s="779"/>
      <c r="AV41" s="779"/>
      <c r="AW41" s="779"/>
      <c r="AX41" s="779"/>
      <c r="AY41" s="779"/>
      <c r="AZ41" s="779"/>
      <c r="BA41" s="779"/>
      <c r="BB41" s="779"/>
      <c r="BC41" s="779"/>
      <c r="BD41" s="779"/>
      <c r="BE41" s="779">
        <v>0.13</v>
      </c>
      <c r="BF41" s="779"/>
      <c r="BG41" s="779">
        <f>IF(BG17&gt;0,BG17/2,0)</f>
        <v>6.25</v>
      </c>
      <c r="BH41" s="779"/>
      <c r="BI41" s="152"/>
    </row>
    <row r="42" spans="1:61" ht="14.25" x14ac:dyDescent="0.2">
      <c r="A42" s="152"/>
      <c r="B42" s="183" t="s">
        <v>654</v>
      </c>
      <c r="C42" s="611"/>
      <c r="D42" s="612"/>
      <c r="E42" s="612"/>
      <c r="F42" s="612">
        <v>1</v>
      </c>
      <c r="G42" s="612"/>
      <c r="H42" s="612"/>
      <c r="I42" s="612"/>
      <c r="J42" s="612"/>
      <c r="K42" s="612"/>
      <c r="L42" s="612"/>
      <c r="M42" s="612"/>
      <c r="N42" s="612"/>
      <c r="O42" s="611">
        <v>6</v>
      </c>
      <c r="P42" s="612"/>
      <c r="Q42" s="612"/>
      <c r="R42" s="612"/>
      <c r="S42" s="612"/>
      <c r="T42" s="612"/>
      <c r="U42" s="612"/>
      <c r="V42" s="612"/>
      <c r="W42" s="612"/>
      <c r="X42" s="612"/>
      <c r="Y42" s="612"/>
      <c r="Z42" s="612"/>
      <c r="AA42" s="612"/>
      <c r="AB42" s="612"/>
      <c r="AC42" s="612">
        <v>0.4</v>
      </c>
      <c r="AD42" s="611"/>
      <c r="AE42" s="612"/>
      <c r="AF42" s="612"/>
      <c r="AG42" s="612"/>
      <c r="AH42" s="612"/>
      <c r="AI42" s="612"/>
      <c r="AJ42" s="779"/>
      <c r="AK42" s="779"/>
      <c r="AL42" s="779"/>
      <c r="AM42" s="779"/>
      <c r="AN42" s="779"/>
      <c r="AO42" s="779"/>
      <c r="AP42" s="779"/>
      <c r="AQ42" s="779"/>
      <c r="AR42" s="781"/>
      <c r="AS42" s="779"/>
      <c r="AT42" s="779"/>
      <c r="AU42" s="779"/>
      <c r="AV42" s="779"/>
      <c r="AW42" s="779"/>
      <c r="AX42" s="779"/>
      <c r="AY42" s="779"/>
      <c r="AZ42" s="779"/>
      <c r="BA42" s="779"/>
      <c r="BB42" s="779"/>
      <c r="BC42" s="779"/>
      <c r="BD42" s="779"/>
      <c r="BE42" s="779"/>
      <c r="BF42" s="779"/>
      <c r="BG42" s="779">
        <f>IF(BG18&gt;0,BG18/2,0)</f>
        <v>6.25</v>
      </c>
      <c r="BH42" s="779"/>
      <c r="BI42" s="152"/>
    </row>
    <row r="43" spans="1:61" ht="14.25" x14ac:dyDescent="0.2">
      <c r="A43" s="152"/>
      <c r="B43" s="183" t="s">
        <v>655</v>
      </c>
      <c r="C43" s="611"/>
      <c r="D43" s="612"/>
      <c r="E43" s="612"/>
      <c r="F43" s="612">
        <v>2</v>
      </c>
      <c r="G43" s="612"/>
      <c r="H43" s="612"/>
      <c r="I43" s="612"/>
      <c r="J43" s="612"/>
      <c r="K43" s="612"/>
      <c r="L43" s="612"/>
      <c r="M43" s="612"/>
      <c r="N43" s="612"/>
      <c r="O43" s="611"/>
      <c r="P43" s="612"/>
      <c r="Q43" s="612"/>
      <c r="R43" s="612"/>
      <c r="S43" s="612"/>
      <c r="T43" s="612"/>
      <c r="U43" s="612"/>
      <c r="V43" s="612">
        <v>6</v>
      </c>
      <c r="W43" s="612">
        <v>6</v>
      </c>
      <c r="X43" s="612">
        <v>6</v>
      </c>
      <c r="Y43" s="612"/>
      <c r="Z43" s="612"/>
      <c r="AA43" s="612"/>
      <c r="AB43" s="612"/>
      <c r="AC43" s="612"/>
      <c r="AD43" s="611"/>
      <c r="AE43" s="612"/>
      <c r="AF43" s="612"/>
      <c r="AG43" s="612"/>
      <c r="AH43" s="612"/>
      <c r="AI43" s="612"/>
      <c r="AJ43" s="779"/>
      <c r="AK43" s="779"/>
      <c r="AL43" s="779"/>
      <c r="AM43" s="779"/>
      <c r="AN43" s="779"/>
      <c r="AO43" s="779"/>
      <c r="AP43" s="779"/>
      <c r="AQ43" s="779"/>
      <c r="AR43" s="781"/>
      <c r="AS43" s="779"/>
      <c r="AT43" s="779"/>
      <c r="AU43" s="779"/>
      <c r="AV43" s="779"/>
      <c r="AW43" s="779"/>
      <c r="AX43" s="779"/>
      <c r="AY43" s="779"/>
      <c r="AZ43" s="779"/>
      <c r="BA43" s="779"/>
      <c r="BB43" s="779"/>
      <c r="BC43" s="779"/>
      <c r="BD43" s="779"/>
      <c r="BE43" s="779"/>
      <c r="BF43" s="779"/>
      <c r="BG43" s="779">
        <f>IF(BG20&gt;0,BG20/2,0)</f>
        <v>7.5</v>
      </c>
      <c r="BH43" s="779"/>
      <c r="BI43" s="152"/>
    </row>
    <row r="44" spans="1:61" ht="14.25" x14ac:dyDescent="0.2">
      <c r="A44" s="152"/>
      <c r="B44" s="183" t="s">
        <v>656</v>
      </c>
      <c r="C44" s="611"/>
      <c r="D44" s="612"/>
      <c r="E44" s="612"/>
      <c r="F44" s="612">
        <v>1</v>
      </c>
      <c r="G44" s="612"/>
      <c r="H44" s="612"/>
      <c r="I44" s="612"/>
      <c r="J44" s="612"/>
      <c r="K44" s="612"/>
      <c r="L44" s="612"/>
      <c r="M44" s="612"/>
      <c r="N44" s="612"/>
      <c r="O44" s="611"/>
      <c r="P44" s="612"/>
      <c r="Q44" s="612"/>
      <c r="R44" s="612"/>
      <c r="S44" s="612"/>
      <c r="T44" s="612">
        <v>0.5</v>
      </c>
      <c r="U44" s="612"/>
      <c r="V44" s="612"/>
      <c r="W44" s="612"/>
      <c r="X44" s="612"/>
      <c r="Y44" s="612"/>
      <c r="Z44" s="612"/>
      <c r="AA44" s="612"/>
      <c r="AB44" s="612"/>
      <c r="AC44" s="612"/>
      <c r="AD44" s="611"/>
      <c r="AE44" s="612"/>
      <c r="AF44" s="612"/>
      <c r="AG44" s="612"/>
      <c r="AH44" s="612"/>
      <c r="AI44" s="612"/>
      <c r="AJ44" s="779"/>
      <c r="AK44" s="779"/>
      <c r="AL44" s="779"/>
      <c r="AM44" s="779"/>
      <c r="AN44" s="779"/>
      <c r="AO44" s="779"/>
      <c r="AP44" s="779"/>
      <c r="AQ44" s="779"/>
      <c r="AR44" s="781"/>
      <c r="AS44" s="779"/>
      <c r="AT44" s="779"/>
      <c r="AU44" s="779"/>
      <c r="AV44" s="779"/>
      <c r="AW44" s="779"/>
      <c r="AX44" s="779"/>
      <c r="AY44" s="779"/>
      <c r="AZ44" s="779"/>
      <c r="BA44" s="779"/>
      <c r="BB44" s="779"/>
      <c r="BC44" s="779"/>
      <c r="BD44" s="779"/>
      <c r="BE44" s="779"/>
      <c r="BF44" s="779"/>
      <c r="BG44" s="779">
        <f>IF(BG21&gt;0,BG21/2,0)</f>
        <v>2.5</v>
      </c>
      <c r="BH44" s="779"/>
      <c r="BI44" s="152"/>
    </row>
    <row r="45" spans="1:61" ht="14.25" x14ac:dyDescent="0.2">
      <c r="A45" s="152"/>
      <c r="B45" s="183" t="s">
        <v>657</v>
      </c>
      <c r="C45" s="611"/>
      <c r="D45" s="612"/>
      <c r="E45" s="612"/>
      <c r="F45" s="612">
        <v>1.5</v>
      </c>
      <c r="G45" s="612"/>
      <c r="H45" s="612"/>
      <c r="I45" s="612"/>
      <c r="J45" s="612"/>
      <c r="K45" s="612">
        <v>0.5</v>
      </c>
      <c r="L45" s="612"/>
      <c r="M45" s="612"/>
      <c r="N45" s="612"/>
      <c r="O45" s="611"/>
      <c r="P45" s="612"/>
      <c r="Q45" s="612"/>
      <c r="R45" s="612"/>
      <c r="S45" s="612"/>
      <c r="T45" s="612">
        <v>0.5</v>
      </c>
      <c r="U45" s="612"/>
      <c r="V45" s="612"/>
      <c r="W45" s="612"/>
      <c r="X45" s="612"/>
      <c r="Y45" s="612"/>
      <c r="Z45" s="612"/>
      <c r="AA45" s="612"/>
      <c r="AB45" s="612"/>
      <c r="AC45" s="612"/>
      <c r="AD45" s="611"/>
      <c r="AE45" s="612"/>
      <c r="AF45" s="612"/>
      <c r="AG45" s="612"/>
      <c r="AH45" s="612"/>
      <c r="AI45" s="612"/>
      <c r="AJ45" s="779"/>
      <c r="AK45" s="779"/>
      <c r="AL45" s="779"/>
      <c r="AM45" s="779"/>
      <c r="AN45" s="779"/>
      <c r="AO45" s="779"/>
      <c r="AP45" s="779"/>
      <c r="AQ45" s="779"/>
      <c r="AR45" s="781"/>
      <c r="AS45" s="779"/>
      <c r="AT45" s="779"/>
      <c r="AU45" s="779"/>
      <c r="AV45" s="779"/>
      <c r="AW45" s="779"/>
      <c r="AX45" s="779"/>
      <c r="AY45" s="779"/>
      <c r="AZ45" s="779"/>
      <c r="BA45" s="779"/>
      <c r="BB45" s="779"/>
      <c r="BC45" s="779"/>
      <c r="BD45" s="779"/>
      <c r="BE45" s="779"/>
      <c r="BF45" s="779"/>
      <c r="BG45" s="779">
        <f>IF(BG22&gt;0,BG22/2,0)</f>
        <v>7.5</v>
      </c>
      <c r="BH45" s="779"/>
      <c r="BI45" s="152"/>
    </row>
    <row r="46" spans="1:61" ht="14.25" x14ac:dyDescent="0.2">
      <c r="A46" s="152"/>
      <c r="B46" s="184" t="s">
        <v>658</v>
      </c>
      <c r="C46" s="611"/>
      <c r="D46" s="612"/>
      <c r="E46" s="612"/>
      <c r="F46" s="612">
        <v>1.5</v>
      </c>
      <c r="G46" s="612"/>
      <c r="H46" s="612"/>
      <c r="I46" s="612"/>
      <c r="J46" s="612"/>
      <c r="K46" s="612"/>
      <c r="L46" s="612"/>
      <c r="M46" s="612"/>
      <c r="N46" s="612"/>
      <c r="O46" s="611"/>
      <c r="P46" s="612"/>
      <c r="Q46" s="612"/>
      <c r="R46" s="612"/>
      <c r="S46" s="612"/>
      <c r="T46" s="612">
        <v>0.5</v>
      </c>
      <c r="U46" s="612"/>
      <c r="V46" s="612"/>
      <c r="W46" s="612"/>
      <c r="X46" s="612"/>
      <c r="Y46" s="612"/>
      <c r="Z46" s="612">
        <v>5</v>
      </c>
      <c r="AA46" s="612"/>
      <c r="AB46" s="612"/>
      <c r="AC46" s="612"/>
      <c r="AD46" s="611"/>
      <c r="AE46" s="612"/>
      <c r="AF46" s="612"/>
      <c r="AG46" s="612"/>
      <c r="AH46" s="612"/>
      <c r="AI46" s="612"/>
      <c r="AJ46" s="779"/>
      <c r="AK46" s="779"/>
      <c r="AL46" s="779"/>
      <c r="AM46" s="779"/>
      <c r="AN46" s="779"/>
      <c r="AO46" s="779"/>
      <c r="AP46" s="779"/>
      <c r="AQ46" s="779"/>
      <c r="AR46" s="781"/>
      <c r="AS46" s="779"/>
      <c r="AT46" s="779"/>
      <c r="AU46" s="779"/>
      <c r="AV46" s="779"/>
      <c r="AW46" s="779"/>
      <c r="AX46" s="779"/>
      <c r="AY46" s="779"/>
      <c r="AZ46" s="779"/>
      <c r="BA46" s="779"/>
      <c r="BB46" s="779"/>
      <c r="BC46" s="779"/>
      <c r="BD46" s="779"/>
      <c r="BE46" s="779"/>
      <c r="BF46" s="779"/>
      <c r="BG46" s="779">
        <f>IF(BG23&gt;0,BG23/2,0)</f>
        <v>7.5</v>
      </c>
      <c r="BH46" s="779"/>
      <c r="BI46" s="152"/>
    </row>
    <row r="47" spans="1:61" ht="14.25" x14ac:dyDescent="0.2">
      <c r="A47" s="152"/>
      <c r="B47" s="184" t="s">
        <v>659</v>
      </c>
      <c r="C47" s="611"/>
      <c r="D47" s="612"/>
      <c r="E47" s="612"/>
      <c r="F47" s="612">
        <v>1</v>
      </c>
      <c r="G47" s="612"/>
      <c r="H47" s="612"/>
      <c r="I47" s="612"/>
      <c r="J47" s="612"/>
      <c r="K47" s="612"/>
      <c r="L47" s="612"/>
      <c r="M47" s="612"/>
      <c r="N47" s="612">
        <v>6</v>
      </c>
      <c r="O47" s="611"/>
      <c r="P47" s="612"/>
      <c r="Q47" s="612"/>
      <c r="R47" s="612"/>
      <c r="S47" s="612"/>
      <c r="T47" s="612"/>
      <c r="U47" s="612"/>
      <c r="V47" s="612"/>
      <c r="W47" s="612"/>
      <c r="X47" s="612"/>
      <c r="Y47" s="612"/>
      <c r="Z47" s="612"/>
      <c r="AA47" s="612"/>
      <c r="AB47" s="612"/>
      <c r="AC47" s="612"/>
      <c r="AD47" s="611"/>
      <c r="AE47" s="612"/>
      <c r="AF47" s="612"/>
      <c r="AG47" s="612"/>
      <c r="AH47" s="612"/>
      <c r="AI47" s="612"/>
      <c r="AJ47" s="779"/>
      <c r="AK47" s="779"/>
      <c r="AL47" s="779"/>
      <c r="AM47" s="779"/>
      <c r="AN47" s="779"/>
      <c r="AO47" s="779"/>
      <c r="AP47" s="779"/>
      <c r="AQ47" s="779"/>
      <c r="AR47" s="781"/>
      <c r="AS47" s="779"/>
      <c r="AT47" s="779"/>
      <c r="AU47" s="779"/>
      <c r="AV47" s="779"/>
      <c r="AW47" s="779"/>
      <c r="AX47" s="779"/>
      <c r="AY47" s="779"/>
      <c r="AZ47" s="779"/>
      <c r="BA47" s="779"/>
      <c r="BB47" s="779"/>
      <c r="BC47" s="779"/>
      <c r="BD47" s="779"/>
      <c r="BE47" s="779"/>
      <c r="BF47" s="779"/>
      <c r="BG47" s="779">
        <f>IF(BG24&gt;0,BG24/2,0)</f>
        <v>6.25</v>
      </c>
      <c r="BH47" s="779"/>
      <c r="BI47" s="152"/>
    </row>
    <row r="48" spans="1:61" ht="14.25" x14ac:dyDescent="0.2">
      <c r="A48" s="152"/>
      <c r="B48" s="184" t="s">
        <v>153</v>
      </c>
      <c r="C48" s="611"/>
      <c r="D48" s="612"/>
      <c r="E48" s="612"/>
      <c r="F48" s="612"/>
      <c r="G48" s="612"/>
      <c r="H48" s="612"/>
      <c r="I48" s="612"/>
      <c r="J48" s="612"/>
      <c r="K48" s="612"/>
      <c r="L48" s="612"/>
      <c r="M48" s="612">
        <v>10</v>
      </c>
      <c r="N48" s="612">
        <v>1</v>
      </c>
      <c r="O48" s="611"/>
      <c r="P48" s="612"/>
      <c r="Q48" s="612"/>
      <c r="R48" s="612"/>
      <c r="S48" s="612"/>
      <c r="T48" s="612"/>
      <c r="U48" s="612"/>
      <c r="V48" s="612"/>
      <c r="W48" s="612">
        <v>5</v>
      </c>
      <c r="X48" s="612"/>
      <c r="Y48" s="612"/>
      <c r="Z48" s="612"/>
      <c r="AA48" s="612">
        <v>5</v>
      </c>
      <c r="AB48" s="612"/>
      <c r="AC48" s="612"/>
      <c r="AD48" s="611"/>
      <c r="AE48" s="612"/>
      <c r="AF48" s="612"/>
      <c r="AG48" s="612"/>
      <c r="AH48" s="612"/>
      <c r="AI48" s="612"/>
      <c r="AJ48" s="779"/>
      <c r="AK48" s="779"/>
      <c r="AL48" s="779"/>
      <c r="AM48" s="779"/>
      <c r="AN48" s="779"/>
      <c r="AO48" s="779"/>
      <c r="AP48" s="779"/>
      <c r="AQ48" s="779"/>
      <c r="AR48" s="781"/>
      <c r="AS48" s="779"/>
      <c r="AT48" s="779"/>
      <c r="AU48" s="779"/>
      <c r="AV48" s="779"/>
      <c r="AW48" s="779"/>
      <c r="AX48" s="779"/>
      <c r="AY48" s="779"/>
      <c r="AZ48" s="779"/>
      <c r="BA48" s="779"/>
      <c r="BB48" s="779"/>
      <c r="BC48" s="779"/>
      <c r="BD48" s="779"/>
      <c r="BE48" s="779"/>
      <c r="BF48" s="779"/>
      <c r="BG48" s="779">
        <v>3</v>
      </c>
      <c r="BH48" s="779"/>
      <c r="BI48" s="152"/>
    </row>
    <row r="49" spans="1:61" ht="14.25" x14ac:dyDescent="0.2">
      <c r="A49" s="152"/>
      <c r="B49" s="184" t="s">
        <v>152</v>
      </c>
      <c r="C49" s="611"/>
      <c r="D49" s="612"/>
      <c r="E49" s="612"/>
      <c r="F49" s="612"/>
      <c r="G49" s="612"/>
      <c r="H49" s="612"/>
      <c r="I49" s="612"/>
      <c r="J49" s="612"/>
      <c r="K49" s="612"/>
      <c r="L49" s="612"/>
      <c r="M49" s="612">
        <v>10</v>
      </c>
      <c r="N49" s="612"/>
      <c r="O49" s="611"/>
      <c r="P49" s="612"/>
      <c r="Q49" s="612"/>
      <c r="R49" s="612"/>
      <c r="S49" s="612"/>
      <c r="T49" s="612"/>
      <c r="U49" s="612"/>
      <c r="V49" s="612"/>
      <c r="W49" s="612">
        <v>5</v>
      </c>
      <c r="X49" s="612"/>
      <c r="Y49" s="612"/>
      <c r="Z49" s="612"/>
      <c r="AA49" s="612">
        <v>5</v>
      </c>
      <c r="AB49" s="612"/>
      <c r="AC49" s="612"/>
      <c r="AD49" s="611"/>
      <c r="AE49" s="612"/>
      <c r="AF49" s="612"/>
      <c r="AG49" s="612"/>
      <c r="AH49" s="612"/>
      <c r="AI49" s="612"/>
      <c r="AJ49" s="779"/>
      <c r="AK49" s="779"/>
      <c r="AL49" s="779"/>
      <c r="AM49" s="779"/>
      <c r="AN49" s="779"/>
      <c r="AO49" s="779"/>
      <c r="AP49" s="779"/>
      <c r="AQ49" s="779"/>
      <c r="AR49" s="781"/>
      <c r="AS49" s="779"/>
      <c r="AT49" s="779"/>
      <c r="AU49" s="779"/>
      <c r="AV49" s="779"/>
      <c r="AW49" s="779"/>
      <c r="AX49" s="779"/>
      <c r="AY49" s="779"/>
      <c r="AZ49" s="779"/>
      <c r="BA49" s="779"/>
      <c r="BB49" s="779"/>
      <c r="BC49" s="779"/>
      <c r="BD49" s="779"/>
      <c r="BE49" s="779"/>
      <c r="BF49" s="779"/>
      <c r="BG49" s="779">
        <v>3</v>
      </c>
      <c r="BH49" s="779"/>
      <c r="BI49" s="152"/>
    </row>
    <row r="50" spans="1:61" ht="14.25" x14ac:dyDescent="0.2">
      <c r="A50" s="152"/>
      <c r="B50" s="184" t="s">
        <v>503</v>
      </c>
      <c r="C50" s="611"/>
      <c r="D50" s="612"/>
      <c r="E50" s="612"/>
      <c r="F50" s="612"/>
      <c r="G50" s="612">
        <v>0.5</v>
      </c>
      <c r="H50" s="612"/>
      <c r="I50" s="612"/>
      <c r="J50" s="612"/>
      <c r="K50" s="612"/>
      <c r="L50" s="612"/>
      <c r="M50" s="612"/>
      <c r="N50" s="612"/>
      <c r="O50" s="611"/>
      <c r="P50" s="612"/>
      <c r="Q50" s="612"/>
      <c r="R50" s="612"/>
      <c r="S50" s="612"/>
      <c r="T50" s="612"/>
      <c r="U50" s="612"/>
      <c r="V50" s="612"/>
      <c r="W50" s="612"/>
      <c r="X50" s="612"/>
      <c r="Y50" s="612"/>
      <c r="Z50" s="612"/>
      <c r="AA50" s="612"/>
      <c r="AB50" s="612"/>
      <c r="AC50" s="612"/>
      <c r="AD50" s="611"/>
      <c r="AE50" s="612"/>
      <c r="AF50" s="612"/>
      <c r="AG50" s="612"/>
      <c r="AH50" s="612"/>
      <c r="AI50" s="612"/>
      <c r="AJ50" s="779"/>
      <c r="AK50" s="779"/>
      <c r="AL50" s="779"/>
      <c r="AM50" s="779"/>
      <c r="AN50" s="779"/>
      <c r="AO50" s="779"/>
      <c r="AP50" s="779"/>
      <c r="AQ50" s="779"/>
      <c r="AR50" s="781"/>
      <c r="AS50" s="779"/>
      <c r="AT50" s="779"/>
      <c r="AU50" s="779"/>
      <c r="AV50" s="779"/>
      <c r="AW50" s="779"/>
      <c r="AX50" s="779"/>
      <c r="AY50" s="779"/>
      <c r="AZ50" s="779"/>
      <c r="BA50" s="779"/>
      <c r="BB50" s="779"/>
      <c r="BC50" s="779"/>
      <c r="BD50" s="779"/>
      <c r="BE50" s="779">
        <v>0.5</v>
      </c>
      <c r="BF50" s="779"/>
      <c r="BG50" s="779">
        <v>18</v>
      </c>
      <c r="BH50" s="779"/>
      <c r="BI50" s="152"/>
    </row>
    <row r="51" spans="1:61" ht="15" thickBot="1" x14ac:dyDescent="0.25">
      <c r="A51" s="152"/>
      <c r="B51" s="1240" t="s">
        <v>708</v>
      </c>
      <c r="C51" s="1241">
        <v>5</v>
      </c>
      <c r="D51" s="1242"/>
      <c r="E51" s="1242">
        <v>0.5</v>
      </c>
      <c r="F51" s="1242"/>
      <c r="G51" s="1242">
        <v>0.05</v>
      </c>
      <c r="H51" s="1242"/>
      <c r="I51" s="1242"/>
      <c r="J51" s="1242"/>
      <c r="K51" s="1242"/>
      <c r="L51" s="1242"/>
      <c r="M51" s="1242"/>
      <c r="N51" s="1242"/>
      <c r="O51" s="1241"/>
      <c r="P51" s="1242">
        <v>1</v>
      </c>
      <c r="Q51" s="1242"/>
      <c r="R51" s="1242"/>
      <c r="S51" s="1242"/>
      <c r="T51" s="1242"/>
      <c r="U51" s="1242"/>
      <c r="V51" s="1242"/>
      <c r="W51" s="1242"/>
      <c r="X51" s="1242"/>
      <c r="Y51" s="1242"/>
      <c r="Z51" s="1242"/>
      <c r="AA51" s="1242"/>
      <c r="AB51" s="1242"/>
      <c r="AC51" s="1242"/>
      <c r="AD51" s="1241"/>
      <c r="AE51" s="1242"/>
      <c r="AF51" s="1242"/>
      <c r="AG51" s="1242"/>
      <c r="AH51" s="1242"/>
      <c r="AI51" s="1242"/>
      <c r="AJ51" s="1243"/>
      <c r="AK51" s="1243"/>
      <c r="AL51" s="1243"/>
      <c r="AM51" s="1243"/>
      <c r="AN51" s="1243"/>
      <c r="AO51" s="1243"/>
      <c r="AP51" s="1243"/>
      <c r="AQ51" s="1243"/>
      <c r="AR51" s="1244"/>
      <c r="AS51" s="1243"/>
      <c r="AT51" s="1243"/>
      <c r="AU51" s="1243">
        <v>1.25</v>
      </c>
      <c r="AV51" s="1243">
        <v>0.8</v>
      </c>
      <c r="AW51" s="1243"/>
      <c r="AX51" s="1243"/>
      <c r="AY51" s="1243">
        <v>0.5</v>
      </c>
      <c r="AZ51" s="1243"/>
      <c r="BA51" s="1243"/>
      <c r="BB51" s="1243"/>
      <c r="BC51" s="1243"/>
      <c r="BD51" s="1243"/>
      <c r="BE51" s="1243"/>
      <c r="BF51" s="1243"/>
      <c r="BG51" s="1243">
        <v>5</v>
      </c>
      <c r="BH51" s="1243"/>
      <c r="BI51" s="152"/>
    </row>
    <row r="52" spans="1:61" ht="15" thickBot="1" x14ac:dyDescent="0.25">
      <c r="A52" s="152"/>
      <c r="B52" s="1085"/>
      <c r="C52" s="1086"/>
      <c r="D52" s="1086"/>
      <c r="E52" s="1086"/>
      <c r="F52" s="1086"/>
      <c r="G52" s="1086"/>
      <c r="H52" s="1086"/>
      <c r="I52" s="1086"/>
      <c r="J52" s="1086"/>
      <c r="K52" s="1086"/>
      <c r="L52" s="1086"/>
      <c r="M52" s="1086"/>
      <c r="N52" s="1086"/>
      <c r="O52" s="1086"/>
      <c r="P52" s="1086"/>
      <c r="Q52" s="1086"/>
      <c r="R52" s="1086"/>
      <c r="S52" s="1086"/>
      <c r="T52" s="1086"/>
      <c r="U52" s="1086"/>
      <c r="V52" s="1086"/>
      <c r="W52" s="1086"/>
      <c r="X52" s="1086"/>
      <c r="Y52" s="1086"/>
      <c r="Z52" s="1086"/>
      <c r="AA52" s="1086"/>
      <c r="AB52" s="1086"/>
      <c r="AC52" s="1086"/>
      <c r="AD52" s="1086"/>
      <c r="AE52" s="1086"/>
      <c r="AF52" s="1086"/>
      <c r="AG52" s="1086"/>
      <c r="AH52" s="1086"/>
      <c r="AI52" s="1086"/>
      <c r="AJ52" s="1087"/>
      <c r="AK52" s="1087"/>
      <c r="AL52" s="1087"/>
      <c r="AM52" s="1087"/>
      <c r="AN52" s="1087"/>
      <c r="AO52" s="1087"/>
      <c r="AP52" s="1087"/>
      <c r="AQ52" s="1087"/>
      <c r="AR52" s="1088"/>
      <c r="AS52" s="1087"/>
      <c r="AT52" s="1087"/>
      <c r="AU52" s="1087"/>
      <c r="AV52" s="1087"/>
      <c r="AW52" s="1087"/>
      <c r="AX52" s="1087"/>
      <c r="AY52" s="1087"/>
      <c r="AZ52" s="1087"/>
      <c r="BA52" s="1087"/>
      <c r="BB52" s="1087"/>
      <c r="BC52" s="1087"/>
      <c r="BD52" s="1087"/>
      <c r="BE52" s="1087"/>
      <c r="BF52" s="1087"/>
      <c r="BG52" s="1087"/>
      <c r="BH52" s="1087"/>
      <c r="BI52" s="152"/>
    </row>
    <row r="53" spans="1:61" ht="23.25" thickBot="1" x14ac:dyDescent="0.35">
      <c r="A53" s="152"/>
      <c r="B53" s="180" t="s">
        <v>34</v>
      </c>
      <c r="BI53" s="152"/>
    </row>
    <row r="54" spans="1:61" ht="21" thickBot="1" x14ac:dyDescent="0.35">
      <c r="A54" s="152"/>
      <c r="B54" s="167" t="s">
        <v>88</v>
      </c>
      <c r="BI54" s="152"/>
    </row>
    <row r="55" spans="1:61" s="40" customFormat="1" ht="15.75" customHeight="1" x14ac:dyDescent="0.25">
      <c r="A55" s="187"/>
      <c r="B55" s="2112" t="s">
        <v>0</v>
      </c>
      <c r="C55" s="2100" t="str">
        <f>C4</f>
        <v>Flour</v>
      </c>
      <c r="D55" s="2100" t="str">
        <f t="shared" ref="D55:BH55" si="1">D4</f>
        <v>Yeast</v>
      </c>
      <c r="E55" s="2100" t="str">
        <f t="shared" si="1"/>
        <v>Salt</v>
      </c>
      <c r="F55" s="2100" t="str">
        <f t="shared" si="1"/>
        <v>Bread Slices</v>
      </c>
      <c r="G55" s="2100" t="str">
        <f t="shared" si="1"/>
        <v>Eggs</v>
      </c>
      <c r="H55" s="2100" t="str">
        <f t="shared" si="1"/>
        <v>Hot Dog</v>
      </c>
      <c r="I55" s="2100" t="str">
        <f t="shared" si="1"/>
        <v>Brockwast</v>
      </c>
      <c r="J55" s="2100" t="str">
        <f t="shared" si="1"/>
        <v>Catering Sausage</v>
      </c>
      <c r="K55" s="2100" t="str">
        <f t="shared" si="1"/>
        <v>Ham</v>
      </c>
      <c r="L55" s="2100" t="str">
        <f t="shared" si="1"/>
        <v>Chicken Bacon</v>
      </c>
      <c r="M55" s="2100" t="str">
        <f t="shared" si="1"/>
        <v>Gherkin</v>
      </c>
      <c r="N55" s="2100" t="str">
        <f t="shared" si="1"/>
        <v>Boneless Chicken</v>
      </c>
      <c r="O55" s="2100" t="str">
        <f t="shared" si="1"/>
        <v>Boiled Fish</v>
      </c>
      <c r="P55" s="2100" t="str">
        <f t="shared" si="1"/>
        <v>Prawn</v>
      </c>
      <c r="Q55" s="2100" t="str">
        <f t="shared" si="1"/>
        <v>Boiled Beef</v>
      </c>
      <c r="R55" s="2100" t="str">
        <f t="shared" si="1"/>
        <v xml:space="preserve">Soya </v>
      </c>
      <c r="S55" s="2100" t="str">
        <f t="shared" si="1"/>
        <v>Block Cheese</v>
      </c>
      <c r="T55" s="2100" t="str">
        <f t="shared" si="1"/>
        <v>Cheese Slices</v>
      </c>
      <c r="U55" s="2110" t="str">
        <f t="shared" si="1"/>
        <v>Green Peas</v>
      </c>
      <c r="V55" s="2100" t="str">
        <f t="shared" si="1"/>
        <v>Potato</v>
      </c>
      <c r="W55" s="2100" t="str">
        <f t="shared" si="1"/>
        <v>Carrot</v>
      </c>
      <c r="X55" s="2100" t="str">
        <f t="shared" si="1"/>
        <v>Beetroot</v>
      </c>
      <c r="Y55" s="2100" t="str">
        <f t="shared" si="1"/>
        <v>Capcicum</v>
      </c>
      <c r="Z55" s="2100" t="str">
        <f t="shared" si="1"/>
        <v>Tomato</v>
      </c>
      <c r="AA55" s="2100" t="str">
        <f t="shared" si="1"/>
        <v>Cabbage</v>
      </c>
      <c r="AB55" s="2100" t="str">
        <f t="shared" si="1"/>
        <v>Onions</v>
      </c>
      <c r="AC55" s="2100" t="str">
        <f t="shared" si="1"/>
        <v>Green Chillies</v>
      </c>
      <c r="AD55" s="2100" t="str">
        <f t="shared" si="1"/>
        <v>Salmon</v>
      </c>
      <c r="AE55" s="2100" t="str">
        <f t="shared" si="1"/>
        <v>Seeni Sambol</v>
      </c>
      <c r="AF55" s="2100" t="str">
        <f t="shared" si="1"/>
        <v>Gram</v>
      </c>
      <c r="AG55" s="2100" t="str">
        <f t="shared" si="1"/>
        <v>Green Gram</v>
      </c>
      <c r="AH55" s="2100" t="str">
        <f t="shared" si="1"/>
        <v>Plastic Packet</v>
      </c>
      <c r="AI55" s="2100" t="str">
        <f t="shared" si="1"/>
        <v>Plastic Spoons</v>
      </c>
      <c r="AJ55" s="2100" t="str">
        <f t="shared" si="1"/>
        <v>Musterd Seed</v>
      </c>
      <c r="AK55" s="2100" t="str">
        <f t="shared" si="1"/>
        <v>Dried Chillie</v>
      </c>
      <c r="AL55" s="2100" t="str">
        <f t="shared" si="1"/>
        <v>Oil</v>
      </c>
      <c r="AM55" s="2100" t="str">
        <f t="shared" si="1"/>
        <v>Gram Powder</v>
      </c>
      <c r="AN55" s="2100" t="str">
        <f t="shared" si="1"/>
        <v>Chillie Paste</v>
      </c>
      <c r="AO55" s="2100" t="str">
        <f t="shared" si="1"/>
        <v>Origano</v>
      </c>
      <c r="AP55" s="2100" t="str">
        <f t="shared" si="1"/>
        <v>Curry Leaves</v>
      </c>
      <c r="AQ55" s="2100" t="str">
        <f t="shared" si="1"/>
        <v>Rumpe</v>
      </c>
      <c r="AR55" s="2102" t="str">
        <f t="shared" si="1"/>
        <v>Butter Mayonnaise</v>
      </c>
      <c r="AS55" s="2100" t="str">
        <f t="shared" si="1"/>
        <v>Coconut</v>
      </c>
      <c r="AT55" s="2100" t="str">
        <f t="shared" si="1"/>
        <v>Label</v>
      </c>
      <c r="AU55" s="2100" t="str">
        <f t="shared" si="1"/>
        <v>Corn Flour</v>
      </c>
      <c r="AV55" s="2100" t="str">
        <f t="shared" si="1"/>
        <v>Baking Powder</v>
      </c>
      <c r="AW55" s="2100" t="str">
        <f t="shared" si="1"/>
        <v>Soya Sauce</v>
      </c>
      <c r="AX55" s="2100" t="str">
        <f t="shared" si="1"/>
        <v>Chili Powder</v>
      </c>
      <c r="AY55" s="2100" t="str">
        <f t="shared" si="1"/>
        <v>Pepper Powder</v>
      </c>
      <c r="AZ55" s="2100" t="str">
        <f t="shared" si="1"/>
        <v>Tomato Sauce</v>
      </c>
      <c r="BA55" s="2100" t="str">
        <f t="shared" si="1"/>
        <v>Garlic</v>
      </c>
      <c r="BB55" s="2104" t="str">
        <f t="shared" si="1"/>
        <v>Tomato Ketchup Sachet</v>
      </c>
      <c r="BC55" s="2100" t="str">
        <f t="shared" si="1"/>
        <v>Roast Bread-M</v>
      </c>
      <c r="BD55" s="2100" t="str">
        <f t="shared" si="1"/>
        <v>Pizza Sauce</v>
      </c>
      <c r="BE55" s="2104" t="str">
        <f t="shared" si="1"/>
        <v>Salt For Egg Boiling</v>
      </c>
      <c r="BF55" s="2100" t="str">
        <f t="shared" si="1"/>
        <v>Cuttlefish Rings</v>
      </c>
      <c r="BG55" s="2102" t="str">
        <f t="shared" si="1"/>
        <v>Special Mayonnaise</v>
      </c>
      <c r="BH55" s="2100" t="str">
        <f t="shared" si="1"/>
        <v>Lime</v>
      </c>
      <c r="BI55" s="187"/>
    </row>
    <row r="56" spans="1:61" s="40" customFormat="1" ht="16.5" thickBot="1" x14ac:dyDescent="0.3">
      <c r="A56" s="187"/>
      <c r="B56" s="2113"/>
      <c r="C56" s="2101"/>
      <c r="D56" s="2101"/>
      <c r="E56" s="2101"/>
      <c r="F56" s="2101"/>
      <c r="G56" s="2101"/>
      <c r="H56" s="2101"/>
      <c r="I56" s="2101"/>
      <c r="J56" s="2101"/>
      <c r="K56" s="2101"/>
      <c r="L56" s="2101"/>
      <c r="M56" s="2101"/>
      <c r="N56" s="2101"/>
      <c r="O56" s="2101"/>
      <c r="P56" s="2101"/>
      <c r="Q56" s="2101"/>
      <c r="R56" s="2101"/>
      <c r="S56" s="2101"/>
      <c r="T56" s="2101"/>
      <c r="U56" s="2111"/>
      <c r="V56" s="2101"/>
      <c r="W56" s="2101"/>
      <c r="X56" s="2101"/>
      <c r="Y56" s="2101"/>
      <c r="Z56" s="2101"/>
      <c r="AA56" s="2101"/>
      <c r="AB56" s="2101"/>
      <c r="AC56" s="2101"/>
      <c r="AD56" s="2101"/>
      <c r="AE56" s="2101"/>
      <c r="AF56" s="2101"/>
      <c r="AG56" s="2101"/>
      <c r="AH56" s="2101"/>
      <c r="AI56" s="2101"/>
      <c r="AJ56" s="2101"/>
      <c r="AK56" s="2101"/>
      <c r="AL56" s="2101"/>
      <c r="AM56" s="2101"/>
      <c r="AN56" s="2101"/>
      <c r="AO56" s="2101"/>
      <c r="AP56" s="2101"/>
      <c r="AQ56" s="2101"/>
      <c r="AR56" s="2103"/>
      <c r="AS56" s="2101"/>
      <c r="AT56" s="2101"/>
      <c r="AU56" s="2101"/>
      <c r="AV56" s="2101"/>
      <c r="AW56" s="2101"/>
      <c r="AX56" s="2101"/>
      <c r="AY56" s="2101"/>
      <c r="AZ56" s="2101"/>
      <c r="BA56" s="2101"/>
      <c r="BB56" s="2105"/>
      <c r="BC56" s="2101"/>
      <c r="BD56" s="2101"/>
      <c r="BE56" s="2105"/>
      <c r="BF56" s="2101"/>
      <c r="BG56" s="2103"/>
      <c r="BH56" s="2101"/>
      <c r="BI56" s="187"/>
    </row>
    <row r="57" spans="1:61" ht="15.75" hidden="1" customHeight="1" x14ac:dyDescent="0.2"/>
    <row r="58" spans="1:61" ht="15.75" hidden="1" customHeight="1" x14ac:dyDescent="0.2"/>
    <row r="59" spans="1:61" ht="15.75" hidden="1" customHeight="1" x14ac:dyDescent="0.2"/>
    <row r="60" spans="1:61" ht="15.75" hidden="1" customHeight="1" x14ac:dyDescent="0.2"/>
    <row r="61" spans="1:61" ht="15.75" hidden="1" customHeight="1" x14ac:dyDescent="0.2"/>
    <row r="62" spans="1:61" ht="15.75" hidden="1" customHeight="1" x14ac:dyDescent="0.2">
      <c r="M62" s="2"/>
      <c r="N62" s="2"/>
      <c r="O62" s="2"/>
      <c r="P62" s="2"/>
      <c r="Q62" s="2"/>
      <c r="R62" s="2"/>
      <c r="S62" s="2"/>
      <c r="T62" s="2"/>
      <c r="U62" s="2"/>
      <c r="V62" s="2"/>
      <c r="W62" s="2"/>
      <c r="X62" s="2"/>
      <c r="Y62" s="2"/>
      <c r="Z62" s="2"/>
      <c r="AA62" s="2"/>
      <c r="AB62" s="2"/>
      <c r="AC62" s="2"/>
      <c r="AD62" s="2"/>
      <c r="AE62" s="2"/>
      <c r="AF62" s="2"/>
      <c r="AG62" s="2"/>
      <c r="AH62" s="2"/>
      <c r="AI62" s="2"/>
    </row>
    <row r="63" spans="1:61" ht="15.75" hidden="1" customHeight="1" x14ac:dyDescent="0.2">
      <c r="M63" s="2"/>
      <c r="N63" s="2"/>
      <c r="O63" s="2"/>
      <c r="P63" s="2"/>
      <c r="Q63" s="2"/>
      <c r="R63" s="2"/>
      <c r="S63" s="2"/>
      <c r="T63" s="2"/>
      <c r="U63" s="2"/>
      <c r="V63" s="2"/>
      <c r="W63" s="2"/>
      <c r="X63" s="2"/>
      <c r="Y63" s="2"/>
      <c r="Z63" s="2"/>
      <c r="AA63" s="2"/>
      <c r="AB63" s="2"/>
      <c r="AC63" s="2"/>
      <c r="AD63" s="2"/>
      <c r="AE63" s="2"/>
      <c r="AF63" s="2"/>
      <c r="AG63" s="2"/>
      <c r="AH63" s="2"/>
      <c r="AI63" s="2"/>
    </row>
    <row r="64" spans="1:61" ht="15.75" hidden="1" customHeight="1" x14ac:dyDescent="0.2">
      <c r="M64" s="2"/>
      <c r="N64" s="2"/>
      <c r="O64" s="2"/>
      <c r="P64" s="2"/>
      <c r="Q64" s="2"/>
      <c r="R64" s="2"/>
      <c r="S64" s="2"/>
      <c r="T64" s="2"/>
      <c r="U64" s="2"/>
      <c r="V64" s="2"/>
      <c r="W64" s="2"/>
      <c r="X64" s="2"/>
      <c r="Y64" s="2"/>
      <c r="Z64" s="2"/>
      <c r="AA64" s="2"/>
      <c r="AB64" s="2"/>
      <c r="AC64" s="2"/>
      <c r="AD64" s="2"/>
      <c r="AE64" s="2"/>
      <c r="AF64" s="2"/>
      <c r="AG64" s="2"/>
      <c r="AH64" s="2"/>
      <c r="AI64" s="2"/>
    </row>
    <row r="65" spans="13:35" ht="15.75" hidden="1" customHeight="1" x14ac:dyDescent="0.2">
      <c r="M65" s="2"/>
      <c r="N65" s="2"/>
      <c r="O65" s="2"/>
      <c r="P65" s="2"/>
      <c r="Q65" s="2"/>
      <c r="R65" s="2"/>
      <c r="S65" s="2"/>
      <c r="T65" s="2"/>
      <c r="U65" s="2"/>
      <c r="V65" s="2"/>
      <c r="W65" s="2"/>
      <c r="X65" s="2"/>
      <c r="Y65" s="2"/>
      <c r="Z65" s="2"/>
      <c r="AA65" s="2"/>
      <c r="AB65" s="2"/>
      <c r="AC65" s="2"/>
      <c r="AD65" s="2"/>
      <c r="AE65" s="2"/>
      <c r="AF65" s="2"/>
      <c r="AG65" s="2"/>
      <c r="AH65" s="2"/>
      <c r="AI65" s="2"/>
    </row>
    <row r="66" spans="13:35" ht="15.75" hidden="1" customHeight="1" x14ac:dyDescent="0.2">
      <c r="M66" s="2"/>
      <c r="N66" s="2"/>
      <c r="O66" s="2"/>
      <c r="P66" s="2"/>
      <c r="Q66" s="2"/>
      <c r="R66" s="2"/>
      <c r="S66" s="2"/>
      <c r="T66" s="2"/>
      <c r="U66" s="2"/>
      <c r="V66" s="2"/>
      <c r="W66" s="2"/>
      <c r="X66" s="2"/>
      <c r="Y66" s="2"/>
      <c r="Z66" s="2"/>
      <c r="AA66" s="2"/>
      <c r="AB66" s="2"/>
      <c r="AC66" s="2"/>
      <c r="AD66" s="2"/>
      <c r="AE66" s="2"/>
      <c r="AF66" s="2"/>
      <c r="AG66" s="2"/>
      <c r="AH66" s="2"/>
      <c r="AI66" s="2"/>
    </row>
  </sheetData>
  <sheetProtection selectLockedCells="1"/>
  <mergeCells count="122">
    <mergeCell ref="C1:I1"/>
    <mergeCell ref="AR4:AR5"/>
    <mergeCell ref="AK4:AK5"/>
    <mergeCell ref="AL4:AL5"/>
    <mergeCell ref="AM4:AM5"/>
    <mergeCell ref="Y4:Y5"/>
    <mergeCell ref="C4:C5"/>
    <mergeCell ref="D4:D5"/>
    <mergeCell ref="E4:E5"/>
    <mergeCell ref="F4:F5"/>
    <mergeCell ref="G4:G5"/>
    <mergeCell ref="H4:H5"/>
    <mergeCell ref="I4:I5"/>
    <mergeCell ref="J4:J5"/>
    <mergeCell ref="K4:K5"/>
    <mergeCell ref="L4:L5"/>
    <mergeCell ref="M4:M5"/>
    <mergeCell ref="V4:V5"/>
    <mergeCell ref="B4:B5"/>
    <mergeCell ref="W4:W5"/>
    <mergeCell ref="X4:X5"/>
    <mergeCell ref="E2:F2"/>
    <mergeCell ref="G2:K2"/>
    <mergeCell ref="S4:S5"/>
    <mergeCell ref="T4:T5"/>
    <mergeCell ref="U4:U5"/>
    <mergeCell ref="N4:N5"/>
    <mergeCell ref="O4:O5"/>
    <mergeCell ref="P4:P5"/>
    <mergeCell ref="Q4:Q5"/>
    <mergeCell ref="R4:R5"/>
    <mergeCell ref="AX4:AX5"/>
    <mergeCell ref="AY4:AY5"/>
    <mergeCell ref="AZ4:AZ5"/>
    <mergeCell ref="BA4:BA5"/>
    <mergeCell ref="Z4:Z5"/>
    <mergeCell ref="AA4:AA5"/>
    <mergeCell ref="AS4:AS5"/>
    <mergeCell ref="AF4:AF5"/>
    <mergeCell ref="AG4:AG5"/>
    <mergeCell ref="AH4:AH5"/>
    <mergeCell ref="AI4:AI5"/>
    <mergeCell ref="AE4:AE5"/>
    <mergeCell ref="AW4:AW5"/>
    <mergeCell ref="AN4:AN5"/>
    <mergeCell ref="AO4:AO5"/>
    <mergeCell ref="AQ4:AQ5"/>
    <mergeCell ref="AB4:AB5"/>
    <mergeCell ref="AC4:AC5"/>
    <mergeCell ref="AD4:AD5"/>
    <mergeCell ref="AU4:AU5"/>
    <mergeCell ref="AV4:AV5"/>
    <mergeCell ref="AJ4:AJ5"/>
    <mergeCell ref="AT4:AT5"/>
    <mergeCell ref="AP4:AP5"/>
    <mergeCell ref="G55:G56"/>
    <mergeCell ref="H55:H56"/>
    <mergeCell ref="I55:I56"/>
    <mergeCell ref="J55:J56"/>
    <mergeCell ref="K55:K56"/>
    <mergeCell ref="B55:B56"/>
    <mergeCell ref="C55:C56"/>
    <mergeCell ref="D55:D56"/>
    <mergeCell ref="E55:E56"/>
    <mergeCell ref="F55:F56"/>
    <mergeCell ref="Q55:Q56"/>
    <mergeCell ref="R55:R56"/>
    <mergeCell ref="S55:S56"/>
    <mergeCell ref="T55:T56"/>
    <mergeCell ref="U55:U56"/>
    <mergeCell ref="L55:L56"/>
    <mergeCell ref="M55:M56"/>
    <mergeCell ref="N55:N56"/>
    <mergeCell ref="O55:O56"/>
    <mergeCell ref="P55:P56"/>
    <mergeCell ref="AA55:AA56"/>
    <mergeCell ref="AB55:AB56"/>
    <mergeCell ref="AC55:AC56"/>
    <mergeCell ref="AD55:AD56"/>
    <mergeCell ref="AE55:AE56"/>
    <mergeCell ref="V55:V56"/>
    <mergeCell ref="W55:W56"/>
    <mergeCell ref="X55:X56"/>
    <mergeCell ref="Y55:Y56"/>
    <mergeCell ref="Z55:Z56"/>
    <mergeCell ref="AR55:AR56"/>
    <mergeCell ref="AS55:AS56"/>
    <mergeCell ref="AT55:AT56"/>
    <mergeCell ref="AK55:AK56"/>
    <mergeCell ref="AL55:AL56"/>
    <mergeCell ref="AM55:AM56"/>
    <mergeCell ref="AN55:AN56"/>
    <mergeCell ref="AO55:AO56"/>
    <mergeCell ref="AF55:AF56"/>
    <mergeCell ref="AG55:AG56"/>
    <mergeCell ref="AH55:AH56"/>
    <mergeCell ref="AI55:AI56"/>
    <mergeCell ref="AJ55:AJ56"/>
    <mergeCell ref="BF4:BF5"/>
    <mergeCell ref="BF55:BF56"/>
    <mergeCell ref="BG4:BG5"/>
    <mergeCell ref="BG55:BG56"/>
    <mergeCell ref="BH4:BH5"/>
    <mergeCell ref="BH55:BH56"/>
    <mergeCell ref="BE55:BE56"/>
    <mergeCell ref="AZ55:AZ56"/>
    <mergeCell ref="BA55:BA56"/>
    <mergeCell ref="BB55:BB56"/>
    <mergeCell ref="BC55:BC56"/>
    <mergeCell ref="BD55:BD56"/>
    <mergeCell ref="BE4:BE5"/>
    <mergeCell ref="BD4:BD5"/>
    <mergeCell ref="BB4:BB5"/>
    <mergeCell ref="BC4:BC5"/>
    <mergeCell ref="B37:BH37"/>
    <mergeCell ref="AU55:AU56"/>
    <mergeCell ref="AV55:AV56"/>
    <mergeCell ref="AW55:AW56"/>
    <mergeCell ref="AX55:AX56"/>
    <mergeCell ref="AY55:AY56"/>
    <mergeCell ref="AP55:AP56"/>
    <mergeCell ref="AQ55:AQ56"/>
  </mergeCells>
  <pageMargins left="0" right="0" top="0" bottom="0.25" header="0" footer="0"/>
  <pageSetup paperSize="9" scale="60" fitToWidth="3" orientation="landscape" r:id="rId1"/>
  <headerFooter>
    <oddFooter>&amp;R&amp;"Cambria,Bold Italic"&amp;P of &amp;N&amp;C&amp;"Cambria,Italic"&amp;B&amp;10This File Was Prepared by LViraj on &amp;D at &amp;T</oddFooter>
  </headerFooter>
  <drawing r:id="rId2"/>
  <legacyDrawing r:id="rId3"/>
  <controls>
    <mc:AlternateContent xmlns:mc="http://schemas.openxmlformats.org/markup-compatibility/2006">
      <mc:Choice Requires="x14">
        <control shapeId="14337" r:id="rId4" name="CommandButton1">
          <controlPr defaultSize="0" print="0" autoLine="0" r:id="rId5">
            <anchor moveWithCells="1">
              <from>
                <xdr:col>1</xdr:col>
                <xdr:colOff>914400</xdr:colOff>
                <xdr:row>2</xdr:row>
                <xdr:rowOff>0</xdr:rowOff>
              </from>
              <to>
                <xdr:col>1</xdr:col>
                <xdr:colOff>1809750</xdr:colOff>
                <xdr:row>3</xdr:row>
                <xdr:rowOff>9525</xdr:rowOff>
              </to>
            </anchor>
          </controlPr>
        </control>
      </mc:Choice>
      <mc:Fallback>
        <control shapeId="14337" r:id="rId4" name="CommandButton1"/>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dimension ref="A1:H86"/>
  <sheetViews>
    <sheetView showGridLines="0" zoomScaleNormal="100" zoomScalePageLayoutView="80" workbookViewId="0">
      <pane ySplit="4" topLeftCell="A5" activePane="bottomLeft" state="frozen"/>
      <selection activeCell="B26" sqref="B26"/>
      <selection pane="bottomLeft" activeCell="F80" sqref="F80"/>
    </sheetView>
  </sheetViews>
  <sheetFormatPr defaultColWidth="11.42578125" defaultRowHeight="18" x14ac:dyDescent="0.2"/>
  <cols>
    <col min="1" max="1" width="2.7109375" style="2" customWidth="1"/>
    <col min="2" max="2" width="28.85546875" style="2" customWidth="1"/>
    <col min="3" max="5" width="16.85546875" style="178" customWidth="1"/>
    <col min="6" max="6" width="2.7109375" style="2" customWidth="1"/>
    <col min="7" max="7" width="19" style="2" customWidth="1"/>
    <col min="8" max="16384" width="11.42578125" style="2"/>
  </cols>
  <sheetData>
    <row r="1" spans="1:7" ht="15" customHeight="1" x14ac:dyDescent="0.2">
      <c r="A1" s="152"/>
      <c r="B1" s="152"/>
      <c r="C1" s="192"/>
      <c r="D1" s="192"/>
      <c r="E1" s="192"/>
      <c r="F1" s="152"/>
    </row>
    <row r="2" spans="1:7" ht="32.1" customHeight="1" thickBot="1" x14ac:dyDescent="0.25">
      <c r="A2" s="152"/>
      <c r="B2" s="2123">
        <f ca="1">+'Delivery Summary'!B4</f>
        <v>46123</v>
      </c>
      <c r="C2" s="2123"/>
      <c r="D2" s="2123"/>
      <c r="E2" s="576"/>
      <c r="F2" s="152"/>
    </row>
    <row r="3" spans="1:7" ht="18.95" customHeight="1" x14ac:dyDescent="0.2">
      <c r="A3" s="152"/>
      <c r="B3" s="2121" t="s">
        <v>0</v>
      </c>
      <c r="C3" s="2119" t="s">
        <v>158</v>
      </c>
      <c r="D3" s="2119" t="s">
        <v>159</v>
      </c>
      <c r="E3" s="2119" t="s">
        <v>422</v>
      </c>
      <c r="F3" s="152"/>
    </row>
    <row r="4" spans="1:7" ht="18.95" customHeight="1" thickBot="1" x14ac:dyDescent="0.25">
      <c r="A4" s="152"/>
      <c r="B4" s="2122"/>
      <c r="C4" s="2120"/>
      <c r="D4" s="2120"/>
      <c r="E4" s="2120"/>
      <c r="F4" s="152"/>
    </row>
    <row r="5" spans="1:7" ht="18.75" thickBot="1" x14ac:dyDescent="0.25">
      <c r="A5" s="152"/>
      <c r="B5" s="168"/>
      <c r="C5" s="169"/>
      <c r="D5" s="169"/>
      <c r="E5" s="169"/>
      <c r="F5" s="152"/>
    </row>
    <row r="6" spans="1:7" x14ac:dyDescent="0.2">
      <c r="A6" s="152"/>
      <c r="B6" s="521"/>
      <c r="C6" s="170"/>
      <c r="D6" s="170"/>
      <c r="E6" s="170"/>
      <c r="F6" s="152"/>
    </row>
    <row r="7" spans="1:7" x14ac:dyDescent="0.2">
      <c r="A7" s="152"/>
      <c r="B7" s="522" t="str">
        <f>+'Delivery Summary'!B7</f>
        <v xml:space="preserve">Bread </v>
      </c>
      <c r="C7" s="171">
        <f>SUM('Delivery Summary'!G7:T7)</f>
        <v>0</v>
      </c>
      <c r="D7" s="171">
        <f>+'Delivery Summary'!U7</f>
        <v>0</v>
      </c>
      <c r="E7" s="171"/>
      <c r="F7" s="152"/>
      <c r="G7" s="111"/>
    </row>
    <row r="8" spans="1:7" x14ac:dyDescent="0.2">
      <c r="A8" s="152"/>
      <c r="B8" s="522" t="str">
        <f>+'Delivery Summary'!B8</f>
        <v>Kurakkan Sandwich Slice Pack</v>
      </c>
      <c r="C8" s="171">
        <f>SUM('Delivery Summary'!G8:T8)</f>
        <v>0</v>
      </c>
      <c r="D8" s="171">
        <f>+'Delivery Summary'!U8</f>
        <v>0</v>
      </c>
      <c r="E8" s="171"/>
      <c r="F8" s="152"/>
      <c r="G8" s="111"/>
    </row>
    <row r="9" spans="1:7" x14ac:dyDescent="0.2">
      <c r="A9" s="152"/>
      <c r="B9" s="522" t="str">
        <f>+'Delivery Summary'!B9</f>
        <v>Currant Bread</v>
      </c>
      <c r="C9" s="171">
        <f>SUM('Delivery Summary'!G9:T9)</f>
        <v>0</v>
      </c>
      <c r="D9" s="171">
        <f>+'Delivery Summary'!U9</f>
        <v>0</v>
      </c>
      <c r="E9" s="171"/>
      <c r="F9" s="152"/>
      <c r="G9" s="111"/>
    </row>
    <row r="10" spans="1:7" x14ac:dyDescent="0.2">
      <c r="A10" s="152"/>
      <c r="B10" s="522" t="str">
        <f>+'Delivery Summary'!B11</f>
        <v>Roast Bread - M</v>
      </c>
      <c r="C10" s="776">
        <f>'Delivery Summary'!AB11</f>
        <v>0</v>
      </c>
      <c r="D10" s="171">
        <f>+'Delivery Summary'!U11</f>
        <v>0</v>
      </c>
      <c r="E10" s="171"/>
      <c r="F10" s="152"/>
      <c r="G10" s="111"/>
    </row>
    <row r="11" spans="1:7" x14ac:dyDescent="0.2">
      <c r="A11" s="152"/>
      <c r="B11" s="522" t="str">
        <f>+'Delivery Summary'!B10</f>
        <v>Sandwich Bread</v>
      </c>
      <c r="C11" s="171">
        <f>SUM('Delivery Summary'!G10:T10)</f>
        <v>0</v>
      </c>
      <c r="D11" s="171">
        <f>+'Delivery Summary'!U10</f>
        <v>0</v>
      </c>
      <c r="E11" s="171"/>
      <c r="F11" s="152"/>
      <c r="G11" s="111"/>
    </row>
    <row r="12" spans="1:7" x14ac:dyDescent="0.2">
      <c r="A12" s="152"/>
      <c r="B12" s="522" t="str">
        <f>+'Delivery Summary'!B12</f>
        <v>Sandwich Bread Large</v>
      </c>
      <c r="C12" s="171">
        <f>SUM('Delivery Summary'!G12:T12)</f>
        <v>0</v>
      </c>
      <c r="D12" s="171">
        <f>+'Delivery Summary'!U12</f>
        <v>0</v>
      </c>
      <c r="E12" s="171"/>
      <c r="F12" s="152"/>
      <c r="G12" s="95"/>
    </row>
    <row r="13" spans="1:7" x14ac:dyDescent="0.2">
      <c r="A13" s="152"/>
      <c r="B13" s="522" t="str">
        <f>+'Delivery Summary'!B13</f>
        <v>Vegetable Bun (L)</v>
      </c>
      <c r="C13" s="776">
        <f>SUM('Delivery Summary'!G13:T13)</f>
        <v>0</v>
      </c>
      <c r="D13" s="171">
        <f>+'Delivery Summary'!U13</f>
        <v>0</v>
      </c>
      <c r="E13" s="171"/>
      <c r="F13" s="152"/>
      <c r="G13" s="172"/>
    </row>
    <row r="14" spans="1:7" x14ac:dyDescent="0.2">
      <c r="A14" s="152"/>
      <c r="B14" s="522" t="str">
        <f>+'Delivery Summary'!B14</f>
        <v>Seeni Sambol Bun</v>
      </c>
      <c r="C14" s="171">
        <f>SUM('Delivery Summary'!G14:T14)</f>
        <v>0</v>
      </c>
      <c r="D14" s="171">
        <f>+'Delivery Summary'!U14</f>
        <v>0</v>
      </c>
      <c r="E14" s="171"/>
      <c r="F14" s="152"/>
      <c r="G14" s="172"/>
    </row>
    <row r="15" spans="1:7" x14ac:dyDescent="0.2">
      <c r="A15" s="152"/>
      <c r="B15" s="522" t="str">
        <f>+'Delivery Summary'!B15</f>
        <v>Tea Bun</v>
      </c>
      <c r="C15" s="171">
        <f>SUM('Delivery Summary'!G15:T15)</f>
        <v>0</v>
      </c>
      <c r="D15" s="171">
        <f>+'Delivery Summary'!U15</f>
        <v>0</v>
      </c>
      <c r="E15" s="171"/>
      <c r="F15" s="152"/>
      <c r="G15" s="111"/>
    </row>
    <row r="16" spans="1:7" x14ac:dyDescent="0.2">
      <c r="A16" s="152"/>
      <c r="B16" s="522" t="str">
        <f>+'Delivery Summary'!B16</f>
        <v>Sugar Bun</v>
      </c>
      <c r="C16" s="171">
        <f>SUM('Delivery Summary'!G16:T16)</f>
        <v>0</v>
      </c>
      <c r="D16" s="171">
        <f>+'Delivery Summary'!U16</f>
        <v>0</v>
      </c>
      <c r="E16" s="171"/>
      <c r="F16" s="152"/>
      <c r="G16" s="111"/>
    </row>
    <row r="17" spans="1:7" x14ac:dyDescent="0.2">
      <c r="A17" s="152"/>
      <c r="B17" s="522" t="str">
        <f>+'Delivery Summary'!B17</f>
        <v>Sugar Candy Bun</v>
      </c>
      <c r="C17" s="171">
        <f>SUM('Delivery Summary'!G17:T17)</f>
        <v>0</v>
      </c>
      <c r="D17" s="171">
        <f>+'Delivery Summary'!U17</f>
        <v>0</v>
      </c>
      <c r="E17" s="171"/>
      <c r="F17" s="152"/>
      <c r="G17" s="111"/>
    </row>
    <row r="18" spans="1:7" x14ac:dyDescent="0.2">
      <c r="A18" s="152"/>
      <c r="B18" s="522" t="str">
        <f>+'Delivery Summary'!B18</f>
        <v>Viyana Roll</v>
      </c>
      <c r="C18" s="171">
        <f>SUM('Delivery Summary'!G18:T18)</f>
        <v>0</v>
      </c>
      <c r="D18" s="171">
        <f>+'Delivery Summary'!U18</f>
        <v>0</v>
      </c>
      <c r="E18" s="171"/>
      <c r="F18" s="152"/>
      <c r="G18" s="111"/>
    </row>
    <row r="19" spans="1:7" x14ac:dyDescent="0.2">
      <c r="A19" s="152"/>
      <c r="B19" s="522" t="str">
        <f>+'Delivery Summary'!B19</f>
        <v>Fish Bun</v>
      </c>
      <c r="C19" s="171">
        <f>SUM('Delivery Summary'!G19:T19)</f>
        <v>0</v>
      </c>
      <c r="D19" s="171">
        <f>+'Delivery Summary'!U19</f>
        <v>0</v>
      </c>
      <c r="E19" s="171"/>
      <c r="F19" s="152"/>
      <c r="G19" s="172"/>
    </row>
    <row r="20" spans="1:7" x14ac:dyDescent="0.2">
      <c r="A20" s="152"/>
      <c r="B20" s="522" t="str">
        <f>+'Delivery Summary'!B21</f>
        <v>Chicken Sausage Bun</v>
      </c>
      <c r="C20" s="171">
        <f>SUM('Delivery Summary'!G21:T21)</f>
        <v>0</v>
      </c>
      <c r="D20" s="171">
        <f>+'Delivery Summary'!U21</f>
        <v>0</v>
      </c>
      <c r="E20" s="171"/>
      <c r="F20" s="152"/>
      <c r="G20" s="172"/>
    </row>
    <row r="21" spans="1:7" x14ac:dyDescent="0.2">
      <c r="A21" s="152"/>
      <c r="B21" s="522" t="str">
        <f>+'Delivery Summary'!B62</f>
        <v>Vegetable Pizza</v>
      </c>
      <c r="C21" s="171">
        <f>SUM('Delivery Summary'!G62:T62)</f>
        <v>0</v>
      </c>
      <c r="D21" s="171">
        <f>+'Delivery Summary'!U62</f>
        <v>0</v>
      </c>
      <c r="E21" s="171"/>
      <c r="F21" s="152"/>
      <c r="G21" s="77"/>
    </row>
    <row r="22" spans="1:7" x14ac:dyDescent="0.2">
      <c r="A22" s="152"/>
      <c r="B22" s="522" t="str">
        <f>+'Delivery Summary'!B64</f>
        <v>Chicken Pizza</v>
      </c>
      <c r="C22" s="776">
        <f>'Delivery Summary'!AB64</f>
        <v>0</v>
      </c>
      <c r="D22" s="171">
        <f>+'Delivery Summary'!U64</f>
        <v>0</v>
      </c>
      <c r="E22" s="171"/>
      <c r="F22" s="152"/>
      <c r="G22" s="77"/>
    </row>
    <row r="23" spans="1:7" x14ac:dyDescent="0.2">
      <c r="A23" s="152"/>
      <c r="B23" s="522" t="str">
        <f>+'Delivery Summary'!B63</f>
        <v>Sausage Pizza</v>
      </c>
      <c r="C23" s="776">
        <f>'Delivery Summary'!AB63</f>
        <v>0</v>
      </c>
      <c r="D23" s="171">
        <f>+'Delivery Summary'!U63</f>
        <v>0</v>
      </c>
      <c r="E23" s="171"/>
      <c r="F23" s="152"/>
      <c r="G23" s="77"/>
    </row>
    <row r="24" spans="1:7" x14ac:dyDescent="0.2">
      <c r="A24" s="152"/>
      <c r="B24" s="522" t="str">
        <f>+'Delivery Summary'!B22</f>
        <v>Egg Bun</v>
      </c>
      <c r="C24" s="171">
        <f>SUM('Delivery Summary'!G22:T22)</f>
        <v>0</v>
      </c>
      <c r="D24" s="171">
        <f>+'Delivery Summary'!U22</f>
        <v>0</v>
      </c>
      <c r="E24" s="171"/>
      <c r="F24" s="152"/>
      <c r="G24" s="77"/>
    </row>
    <row r="25" spans="1:7" x14ac:dyDescent="0.2">
      <c r="A25" s="152"/>
      <c r="B25" s="522" t="str">
        <f>+'Delivery Summary'!B23</f>
        <v>Omelette Bun</v>
      </c>
      <c r="C25" s="171">
        <f>SUM('Delivery Summary'!G23:T23)</f>
        <v>0</v>
      </c>
      <c r="D25" s="171">
        <f>+'Delivery Summary'!U23</f>
        <v>0</v>
      </c>
      <c r="E25" s="171"/>
      <c r="F25" s="152"/>
      <c r="G25" s="77"/>
    </row>
    <row r="26" spans="1:7" x14ac:dyDescent="0.2">
      <c r="A26" s="152"/>
      <c r="B26" s="522" t="str">
        <f>+'Delivery Summary'!B24</f>
        <v>Egg Burger</v>
      </c>
      <c r="C26" s="171">
        <f>SUM('Delivery Summary'!G24:T24)</f>
        <v>0</v>
      </c>
      <c r="D26" s="171">
        <f>+'Delivery Summary'!U24</f>
        <v>0</v>
      </c>
      <c r="E26" s="171"/>
      <c r="F26" s="152"/>
      <c r="G26" s="77"/>
    </row>
    <row r="27" spans="1:7" x14ac:dyDescent="0.2">
      <c r="A27" s="152"/>
      <c r="B27" s="522" t="str">
        <f>+'Delivery Summary'!B32</f>
        <v>Viyana Roll Mini</v>
      </c>
      <c r="C27" s="171">
        <f>SUM('Delivery Summary'!G32:T32)</f>
        <v>58</v>
      </c>
      <c r="D27" s="171">
        <f>+'Delivery Summary'!U32</f>
        <v>0</v>
      </c>
      <c r="E27" s="171"/>
      <c r="F27" s="152"/>
      <c r="G27" s="77"/>
    </row>
    <row r="28" spans="1:7" x14ac:dyDescent="0.2">
      <c r="A28" s="152"/>
      <c r="B28" s="522" t="str">
        <f>+'Delivery Summary'!B26</f>
        <v>Chicken Hot Dog</v>
      </c>
      <c r="C28" s="171">
        <f>SUM('Delivery Summary'!G26:T26)</f>
        <v>28</v>
      </c>
      <c r="D28" s="171">
        <f>+'Delivery Summary'!U26</f>
        <v>0</v>
      </c>
      <c r="E28" s="171"/>
      <c r="F28" s="152"/>
      <c r="G28" s="77"/>
    </row>
    <row r="29" spans="1:7" x14ac:dyDescent="0.2">
      <c r="A29" s="152"/>
      <c r="B29" s="522" t="str">
        <f>+'Delivery Summary'!B27</f>
        <v>Egg Boat Mini</v>
      </c>
      <c r="C29" s="171">
        <f>SUM('Delivery Summary'!G27:T27)</f>
        <v>0</v>
      </c>
      <c r="D29" s="171">
        <f>+'Delivery Summary'!U27</f>
        <v>0</v>
      </c>
      <c r="E29" s="171"/>
      <c r="F29" s="152"/>
      <c r="G29" s="77"/>
    </row>
    <row r="30" spans="1:7" x14ac:dyDescent="0.2">
      <c r="A30" s="152"/>
      <c r="B30" s="522" t="str">
        <f>+'Delivery Summary'!B28</f>
        <v>Honey Sausage Bun</v>
      </c>
      <c r="C30" s="171">
        <f>SUM('Delivery Summary'!G28:T28)</f>
        <v>120</v>
      </c>
      <c r="D30" s="171">
        <f>+'Delivery Summary'!U28</f>
        <v>0</v>
      </c>
      <c r="E30" s="171"/>
      <c r="F30" s="152"/>
      <c r="G30" s="77"/>
    </row>
    <row r="31" spans="1:7" x14ac:dyDescent="0.2">
      <c r="A31" s="152"/>
      <c r="B31" s="522" t="str">
        <f>+'Delivery Summary'!B29</f>
        <v>Cheese Chicken Curry Bun</v>
      </c>
      <c r="C31" s="776">
        <f>'Delivery Summary'!AB29</f>
        <v>76</v>
      </c>
      <c r="D31" s="171">
        <f>+'Delivery Summary'!U29</f>
        <v>0</v>
      </c>
      <c r="E31" s="171"/>
      <c r="F31" s="152"/>
      <c r="G31" s="77"/>
    </row>
    <row r="32" spans="1:7" x14ac:dyDescent="0.2">
      <c r="A32" s="152"/>
      <c r="B32" s="522" t="str">
        <f>+'Delivery Summary'!B30</f>
        <v>Chicken Bun</v>
      </c>
      <c r="C32" s="171">
        <f>SUM('Delivery Summary'!G30:T30)</f>
        <v>0</v>
      </c>
      <c r="D32" s="171">
        <f>+'Delivery Summary'!U30</f>
        <v>0</v>
      </c>
      <c r="E32" s="171"/>
      <c r="F32" s="152"/>
      <c r="G32" s="77"/>
    </row>
    <row r="33" spans="1:8" x14ac:dyDescent="0.2">
      <c r="A33" s="152"/>
      <c r="B33" s="522" t="str">
        <f>+'Delivery Summary'!B20</f>
        <v>Cuttlefish Bun</v>
      </c>
      <c r="C33" s="171">
        <f>SUM('Delivery Summary'!G20:T20)</f>
        <v>0</v>
      </c>
      <c r="D33" s="171">
        <f>+'Delivery Summary'!U20</f>
        <v>0</v>
      </c>
      <c r="E33" s="171"/>
      <c r="F33" s="152"/>
      <c r="G33" s="77"/>
    </row>
    <row r="34" spans="1:8" x14ac:dyDescent="0.2">
      <c r="A34" s="152"/>
      <c r="B34" s="522" t="str">
        <f>+'Delivery Summary'!B25</f>
        <v>Fish Curry Bun</v>
      </c>
      <c r="C34" s="171">
        <f>SUM('Delivery Summary'!G25:T25)</f>
        <v>100</v>
      </c>
      <c r="D34" s="171">
        <f>+'Delivery Summary'!U25</f>
        <v>0</v>
      </c>
      <c r="E34" s="171"/>
      <c r="F34" s="152"/>
      <c r="G34" s="77"/>
    </row>
    <row r="35" spans="1:8" x14ac:dyDescent="0.2">
      <c r="A35" s="152"/>
      <c r="B35" s="522" t="str">
        <f>+'Delivery Summary'!B35</f>
        <v>Egg Sandwich</v>
      </c>
      <c r="C35" s="776">
        <f>'Delivery Summary'!AB35</f>
        <v>0</v>
      </c>
      <c r="D35" s="171">
        <f>+'Delivery Summary'!U35</f>
        <v>0</v>
      </c>
      <c r="E35" s="171"/>
      <c r="F35" s="152"/>
      <c r="G35" s="77"/>
    </row>
    <row r="36" spans="1:8" x14ac:dyDescent="0.2">
      <c r="A36" s="152"/>
      <c r="B36" s="522" t="str">
        <f>+'Delivery Summary'!B36</f>
        <v>Fish Sandwich</v>
      </c>
      <c r="C36" s="776">
        <f>'Delivery Summary'!AB36</f>
        <v>24</v>
      </c>
      <c r="D36" s="171">
        <f>+'Delivery Summary'!U36</f>
        <v>0</v>
      </c>
      <c r="E36" s="171"/>
      <c r="F36" s="152"/>
      <c r="G36" s="77"/>
    </row>
    <row r="37" spans="1:8" x14ac:dyDescent="0.2">
      <c r="A37" s="152"/>
      <c r="B37" s="522" t="str">
        <f>+'Delivery Summary'!B37</f>
        <v>Club Sandwich</v>
      </c>
      <c r="C37" s="776">
        <f>'Delivery Summary'!AB37</f>
        <v>174</v>
      </c>
      <c r="D37" s="171">
        <f>+'Delivery Summary'!U37</f>
        <v>0</v>
      </c>
      <c r="E37" s="171"/>
      <c r="F37" s="152"/>
      <c r="G37" s="77"/>
    </row>
    <row r="38" spans="1:8" x14ac:dyDescent="0.2">
      <c r="A38" s="152"/>
      <c r="B38" s="522" t="str">
        <f>+'Delivery Summary'!B38</f>
        <v>Vegetable Sandwich</v>
      </c>
      <c r="C38" s="776">
        <f>'Delivery Summary'!AB38</f>
        <v>0</v>
      </c>
      <c r="D38" s="171">
        <f>+'Delivery Summary'!U38</f>
        <v>0</v>
      </c>
      <c r="E38" s="171"/>
      <c r="F38" s="152"/>
      <c r="G38" s="77"/>
    </row>
    <row r="39" spans="1:8" x14ac:dyDescent="0.25">
      <c r="A39" s="152"/>
      <c r="B39" s="522" t="str">
        <f>+'Delivery Summary'!B39</f>
        <v>Cheese Sandwich</v>
      </c>
      <c r="C39" s="171">
        <f>'Delivery Summary'!AB39</f>
        <v>100</v>
      </c>
      <c r="D39" s="171">
        <f>+'Delivery Summary'!U39</f>
        <v>0</v>
      </c>
      <c r="E39" s="171"/>
      <c r="F39" s="152"/>
      <c r="G39" s="77"/>
      <c r="H39" s="40"/>
    </row>
    <row r="40" spans="1:8" x14ac:dyDescent="0.25">
      <c r="A40" s="152"/>
      <c r="B40" s="522" t="str">
        <f>+'Delivery Summary'!B41</f>
        <v>Ham &amp; Cheese Sandwich</v>
      </c>
      <c r="C40" s="776">
        <f>'Delivery Summary'!AB41</f>
        <v>52</v>
      </c>
      <c r="D40" s="171">
        <f>+'Delivery Summary'!U41</f>
        <v>0</v>
      </c>
      <c r="E40" s="171"/>
      <c r="F40" s="152"/>
      <c r="G40" s="77"/>
      <c r="H40" s="40"/>
    </row>
    <row r="41" spans="1:8" x14ac:dyDescent="0.25">
      <c r="A41" s="152"/>
      <c r="B41" s="522" t="str">
        <f>+'Delivery Summary'!B40</f>
        <v>Tomato &amp; Cheese Sandwich</v>
      </c>
      <c r="C41" s="776">
        <f>'Delivery Summary'!AB40</f>
        <v>170</v>
      </c>
      <c r="D41" s="171">
        <f>+'Delivery Summary'!U40</f>
        <v>0</v>
      </c>
      <c r="E41" s="171"/>
      <c r="F41" s="152"/>
      <c r="G41" s="173"/>
      <c r="H41" s="40"/>
    </row>
    <row r="42" spans="1:8" x14ac:dyDescent="0.25">
      <c r="A42" s="152"/>
      <c r="B42" s="523" t="s">
        <v>166</v>
      </c>
      <c r="C42" s="776">
        <f>'Delivery Summary'!AB43</f>
        <v>0</v>
      </c>
      <c r="D42" s="171">
        <f>+'Delivery Summary'!U43</f>
        <v>0</v>
      </c>
      <c r="E42" s="171"/>
      <c r="F42" s="152"/>
      <c r="G42" s="174"/>
      <c r="H42" s="40"/>
    </row>
    <row r="43" spans="1:8" x14ac:dyDescent="0.25">
      <c r="A43" s="152"/>
      <c r="B43" s="522" t="str">
        <f>+'Delivery Summary'!B42</f>
        <v>Bread Toast</v>
      </c>
      <c r="C43" s="776">
        <f>'Delivery Summary'!AB42</f>
        <v>0</v>
      </c>
      <c r="D43" s="171">
        <f>+'Delivery Summary'!U42</f>
        <v>0</v>
      </c>
      <c r="E43" s="171"/>
      <c r="F43" s="152"/>
      <c r="G43" s="77"/>
      <c r="H43" s="40"/>
    </row>
    <row r="44" spans="1:8" x14ac:dyDescent="0.25">
      <c r="A44" s="152"/>
      <c r="B44" s="522" t="str">
        <f>+'Delivery Summary'!B44</f>
        <v>Kurakkan Plain Bun (35g)</v>
      </c>
      <c r="C44" s="171">
        <f>SUM('Delivery Summary'!G44:T44)</f>
        <v>104</v>
      </c>
      <c r="D44" s="171">
        <f>+'Delivery Summary'!U44</f>
        <v>0</v>
      </c>
      <c r="E44" s="171"/>
      <c r="F44" s="152"/>
      <c r="G44" s="77"/>
      <c r="H44" s="40"/>
    </row>
    <row r="45" spans="1:8" x14ac:dyDescent="0.25">
      <c r="A45" s="152"/>
      <c r="B45" s="522" t="str">
        <f>+'Delivery Summary'!B45</f>
        <v>Beef Rotty</v>
      </c>
      <c r="C45" s="171">
        <f>SUM('Delivery Summary'!G45:T45)</f>
        <v>0</v>
      </c>
      <c r="D45" s="171">
        <f>+'Delivery Summary'!U45</f>
        <v>0</v>
      </c>
      <c r="E45" s="171"/>
      <c r="F45" s="152"/>
      <c r="G45" s="77"/>
      <c r="H45" s="40"/>
    </row>
    <row r="46" spans="1:8" x14ac:dyDescent="0.2">
      <c r="A46" s="152"/>
      <c r="B46" s="522" t="str">
        <f>+'Delivery Summary'!B46</f>
        <v>Vegetable Cutlet</v>
      </c>
      <c r="C46" s="171">
        <f>SUM('Delivery Summary'!G46:T46)</f>
        <v>0</v>
      </c>
      <c r="D46" s="171">
        <f>+'Delivery Summary'!U46</f>
        <v>0</v>
      </c>
      <c r="E46" s="171"/>
      <c r="F46" s="152"/>
      <c r="G46" s="77"/>
    </row>
    <row r="47" spans="1:8" x14ac:dyDescent="0.2">
      <c r="A47" s="152"/>
      <c r="B47" s="522" t="str">
        <f>+'Delivery Summary'!B47</f>
        <v>Fish Cutlet</v>
      </c>
      <c r="C47" s="171">
        <f>SUM('Delivery Summary'!G47:T47)</f>
        <v>0</v>
      </c>
      <c r="D47" s="171">
        <f>+'Delivery Summary'!U47</f>
        <v>0</v>
      </c>
      <c r="E47" s="171"/>
      <c r="F47" s="152"/>
      <c r="G47" s="77"/>
    </row>
    <row r="48" spans="1:8" x14ac:dyDescent="0.25">
      <c r="A48" s="152"/>
      <c r="B48" s="522" t="str">
        <f>+'Delivery Summary'!B48</f>
        <v>Egg Cutlet</v>
      </c>
      <c r="C48" s="171">
        <f>SUM('Delivery Summary'!G48:T48)</f>
        <v>95</v>
      </c>
      <c r="D48" s="171">
        <f>+'Delivery Summary'!U48</f>
        <v>0</v>
      </c>
      <c r="E48" s="171"/>
      <c r="F48" s="152"/>
      <c r="G48" s="175"/>
    </row>
    <row r="49" spans="1:7" x14ac:dyDescent="0.25">
      <c r="A49" s="152"/>
      <c r="B49" s="522" t="str">
        <f>+'Delivery Summary'!B49</f>
        <v>Vegetable Pattie</v>
      </c>
      <c r="C49" s="171">
        <f>SUM('Delivery Summary'!G49:T49)</f>
        <v>70</v>
      </c>
      <c r="D49" s="171">
        <f>+'Delivery Summary'!U49</f>
        <v>0</v>
      </c>
      <c r="E49" s="171"/>
      <c r="F49" s="152"/>
      <c r="G49" s="175"/>
    </row>
    <row r="50" spans="1:7" x14ac:dyDescent="0.2">
      <c r="A50" s="152"/>
      <c r="B50" s="522" t="str">
        <f>+'Delivery Summary'!B50</f>
        <v>Fish Pattie</v>
      </c>
      <c r="C50" s="171">
        <f>SUM('Delivery Summary'!G50:T50)</f>
        <v>40</v>
      </c>
      <c r="D50" s="171">
        <f>+'Delivery Summary'!U50</f>
        <v>0</v>
      </c>
      <c r="E50" s="171"/>
      <c r="F50" s="152"/>
    </row>
    <row r="51" spans="1:7" x14ac:dyDescent="0.2">
      <c r="A51" s="152"/>
      <c r="B51" s="522" t="str">
        <f>+'Delivery Summary'!B52</f>
        <v>Vegetable Chinese Roll</v>
      </c>
      <c r="C51" s="171">
        <f>SUM('Delivery Summary'!G52:T52)</f>
        <v>0</v>
      </c>
      <c r="D51" s="171">
        <f>+'Delivery Summary'!U52</f>
        <v>0</v>
      </c>
      <c r="E51" s="171"/>
      <c r="F51" s="152"/>
      <c r="G51" s="176"/>
    </row>
    <row r="52" spans="1:7" x14ac:dyDescent="0.2">
      <c r="A52" s="152"/>
      <c r="B52" s="522" t="str">
        <f>+'Delivery Summary'!B53</f>
        <v>Fish Chinese Roll</v>
      </c>
      <c r="C52" s="171">
        <f>SUM('Delivery Summary'!G53:T53)</f>
        <v>62</v>
      </c>
      <c r="D52" s="171">
        <f>+'Delivery Summary'!U53</f>
        <v>0</v>
      </c>
      <c r="E52" s="171"/>
      <c r="F52" s="152"/>
      <c r="G52" s="176"/>
    </row>
    <row r="53" spans="1:7" x14ac:dyDescent="0.2">
      <c r="A53" s="152"/>
      <c r="B53" s="522" t="str">
        <f>+'Delivery Summary'!B54</f>
        <v>Chicken Chinese Roll</v>
      </c>
      <c r="C53" s="171">
        <f>SUM('Delivery Summary'!G54:T54)</f>
        <v>36</v>
      </c>
      <c r="D53" s="171">
        <f>+'Delivery Summary'!U54</f>
        <v>0</v>
      </c>
      <c r="E53" s="171"/>
      <c r="F53" s="152"/>
      <c r="G53" s="176"/>
    </row>
    <row r="54" spans="1:7" x14ac:dyDescent="0.2">
      <c r="A54" s="152"/>
      <c r="B54" s="522" t="str">
        <f>+'Delivery Summary'!B55</f>
        <v>Egg &amp; Fish Chinese Roll</v>
      </c>
      <c r="C54" s="171">
        <f>SUM('Delivery Summary'!G55:T55)</f>
        <v>0</v>
      </c>
      <c r="D54" s="171">
        <f>+'Delivery Summary'!U55</f>
        <v>0</v>
      </c>
      <c r="E54" s="171"/>
      <c r="F54" s="152"/>
      <c r="G54" s="176"/>
    </row>
    <row r="55" spans="1:7" x14ac:dyDescent="0.2">
      <c r="A55" s="152"/>
      <c r="B55" s="522" t="str">
        <f>+'Delivery Summary'!B56</f>
        <v>Chicken Spring Roll</v>
      </c>
      <c r="C55" s="171">
        <f>SUM('Delivery Summary'!G56:T56)</f>
        <v>28</v>
      </c>
      <c r="D55" s="171">
        <f>+'Delivery Summary'!U56</f>
        <v>0</v>
      </c>
      <c r="E55" s="171"/>
      <c r="F55" s="152"/>
      <c r="G55" s="176"/>
    </row>
    <row r="56" spans="1:7" x14ac:dyDescent="0.2">
      <c r="A56" s="152"/>
      <c r="B56" s="522" t="str">
        <f>+'Delivery Summary'!B57</f>
        <v>Prawn Savoury Roll</v>
      </c>
      <c r="C56" s="171">
        <f>SUM('Delivery Summary'!G57:T57)</f>
        <v>72</v>
      </c>
      <c r="D56" s="171">
        <f>+'Delivery Summary'!U57</f>
        <v>0</v>
      </c>
      <c r="E56" s="171"/>
      <c r="F56" s="152"/>
      <c r="G56" s="176"/>
    </row>
    <row r="57" spans="1:7" x14ac:dyDescent="0.2">
      <c r="A57" s="152"/>
      <c r="B57" s="522" t="str">
        <f>+'Delivery Summary'!B61</f>
        <v>Vegetable Spring Roll</v>
      </c>
      <c r="C57" s="171">
        <f>SUM('Delivery Summary'!G61:T61)</f>
        <v>0</v>
      </c>
      <c r="D57" s="171">
        <f>+'Delivery Summary'!U61</f>
        <v>0</v>
      </c>
      <c r="E57" s="171"/>
      <c r="F57" s="152"/>
      <c r="G57" s="176"/>
    </row>
    <row r="58" spans="1:7" x14ac:dyDescent="0.2">
      <c r="A58" s="152"/>
      <c r="B58" s="522" t="s">
        <v>81</v>
      </c>
      <c r="C58" s="171">
        <f>SUM('Delivery Summary'!G51:T51)</f>
        <v>0</v>
      </c>
      <c r="D58" s="171">
        <f>+'Delivery Summary'!U51</f>
        <v>0</v>
      </c>
      <c r="E58" s="171"/>
      <c r="F58" s="152"/>
      <c r="G58" s="176"/>
    </row>
    <row r="59" spans="1:7" x14ac:dyDescent="0.2">
      <c r="A59" s="152"/>
      <c r="B59" s="522" t="str">
        <f>+'Delivery Summary'!B65</f>
        <v>Vegetable Pastry</v>
      </c>
      <c r="C59" s="171">
        <f>SUM('Delivery Summary'!G65:T65)</f>
        <v>0</v>
      </c>
      <c r="D59" s="171">
        <f>+'Delivery Summary'!U65</f>
        <v>0</v>
      </c>
      <c r="E59" s="171"/>
      <c r="F59" s="152"/>
      <c r="G59" s="176"/>
    </row>
    <row r="60" spans="1:7" x14ac:dyDescent="0.2">
      <c r="A60" s="152"/>
      <c r="B60" s="522" t="str">
        <f>+'Delivery Summary'!B66</f>
        <v>Fish Pastry</v>
      </c>
      <c r="C60" s="171">
        <f>SUM('Delivery Summary'!G66:T66)</f>
        <v>0</v>
      </c>
      <c r="D60" s="171">
        <f>+'Delivery Summary'!U66</f>
        <v>0</v>
      </c>
      <c r="E60" s="171"/>
      <c r="F60" s="152"/>
      <c r="G60" s="176"/>
    </row>
    <row r="61" spans="1:7" x14ac:dyDescent="0.2">
      <c r="A61" s="152"/>
      <c r="B61" s="522" t="str">
        <f>+'Delivery Summary'!B67</f>
        <v>Cheese Chicken Pastry</v>
      </c>
      <c r="C61" s="171">
        <f>SUM('Delivery Summary'!G67:T67)</f>
        <v>0</v>
      </c>
      <c r="D61" s="171">
        <f>+'Delivery Summary'!U67</f>
        <v>0</v>
      </c>
      <c r="E61" s="171"/>
      <c r="F61" s="152"/>
    </row>
    <row r="62" spans="1:7" x14ac:dyDescent="0.2">
      <c r="A62" s="152"/>
      <c r="B62" s="522" t="str">
        <f>+'Delivery Summary'!B68</f>
        <v>Bacon Pastry</v>
      </c>
      <c r="C62" s="171">
        <f>SUM('Delivery Summary'!G68:T68)</f>
        <v>110</v>
      </c>
      <c r="D62" s="171">
        <f>+'Delivery Summary'!U68</f>
        <v>0</v>
      </c>
      <c r="E62" s="171"/>
      <c r="F62" s="152"/>
    </row>
    <row r="63" spans="1:7" x14ac:dyDescent="0.2">
      <c r="A63" s="152"/>
      <c r="B63" s="522" t="str">
        <f>+'Delivery Summary'!B69</f>
        <v>Chicken Sausage Pastry</v>
      </c>
      <c r="C63" s="171">
        <f>SUM('Delivery Summary'!G69:T69)</f>
        <v>0</v>
      </c>
      <c r="D63" s="171">
        <f>+'Delivery Summary'!U69</f>
        <v>0</v>
      </c>
      <c r="E63" s="171"/>
      <c r="F63" s="152"/>
      <c r="G63" s="176"/>
    </row>
    <row r="64" spans="1:7" x14ac:dyDescent="0.2">
      <c r="A64" s="152"/>
      <c r="B64" s="522" t="str">
        <f>+'Delivery Summary'!B70</f>
        <v>Seafood Pie</v>
      </c>
      <c r="C64" s="171">
        <f>SUM('Delivery Summary'!G70:T70)</f>
        <v>48</v>
      </c>
      <c r="D64" s="171">
        <f>+'Delivery Summary'!U70</f>
        <v>0</v>
      </c>
      <c r="E64" s="171"/>
      <c r="F64" s="152"/>
      <c r="G64" s="62"/>
    </row>
    <row r="65" spans="1:8" x14ac:dyDescent="0.2">
      <c r="A65" s="152"/>
      <c r="B65" s="522" t="str">
        <f>+'Delivery Summary'!B71</f>
        <v>Chicken Pie</v>
      </c>
      <c r="C65" s="171">
        <f>SUM('Delivery Summary'!G71:T71)</f>
        <v>235</v>
      </c>
      <c r="D65" s="171">
        <f>+'Delivery Summary'!U71</f>
        <v>0</v>
      </c>
      <c r="E65" s="171"/>
      <c r="F65" s="152"/>
    </row>
    <row r="66" spans="1:8" x14ac:dyDescent="0.25">
      <c r="A66" s="152"/>
      <c r="B66" s="522" t="str">
        <f>+'Delivery Summary'!B73</f>
        <v>Vegetable Rotty</v>
      </c>
      <c r="C66" s="171">
        <f>SUM('Delivery Summary'!G73:T73)</f>
        <v>180</v>
      </c>
      <c r="D66" s="171">
        <f>+'Delivery Summary'!U73</f>
        <v>0</v>
      </c>
      <c r="E66" s="171"/>
      <c r="F66" s="152"/>
      <c r="G66" s="176"/>
      <c r="H66" s="40"/>
    </row>
    <row r="67" spans="1:8" x14ac:dyDescent="0.25">
      <c r="A67" s="152"/>
      <c r="B67" s="522" t="str">
        <f>+'Delivery Summary'!B74</f>
        <v>Fish Rotty</v>
      </c>
      <c r="C67" s="171">
        <f>SUM('Delivery Summary'!G74:T74)</f>
        <v>0</v>
      </c>
      <c r="D67" s="171">
        <f>+'Delivery Summary'!U74</f>
        <v>0</v>
      </c>
      <c r="E67" s="171"/>
      <c r="F67" s="152"/>
      <c r="H67" s="40"/>
    </row>
    <row r="68" spans="1:8" x14ac:dyDescent="0.25">
      <c r="A68" s="152"/>
      <c r="B68" s="522" t="str">
        <f>+'Delivery Summary'!B75</f>
        <v>Chicken Rotty</v>
      </c>
      <c r="C68" s="171">
        <f>SUM('Delivery Summary'!G75:T75)</f>
        <v>0</v>
      </c>
      <c r="D68" s="171">
        <f>+'Delivery Summary'!U75</f>
        <v>0</v>
      </c>
      <c r="E68" s="171"/>
      <c r="F68" s="152"/>
      <c r="H68" s="40"/>
    </row>
    <row r="69" spans="1:8" x14ac:dyDescent="0.25">
      <c r="A69" s="152"/>
      <c r="B69" s="522" t="str">
        <f>+'Delivery Summary'!B72</f>
        <v>Egg Plain Rotty</v>
      </c>
      <c r="C69" s="171">
        <f>SUM('Delivery Summary'!G72:T72)</f>
        <v>185</v>
      </c>
      <c r="D69" s="171">
        <f>+'Delivery Summary'!U72</f>
        <v>0</v>
      </c>
      <c r="E69" s="171"/>
      <c r="F69" s="152"/>
      <c r="H69" s="40"/>
    </row>
    <row r="70" spans="1:8" x14ac:dyDescent="0.25">
      <c r="A70" s="152"/>
      <c r="B70" s="522" t="str">
        <f>+'Delivery Summary'!B31</f>
        <v>Prawn Bun</v>
      </c>
      <c r="C70" s="171">
        <f>SUM('Delivery Summary'!G31:T31)</f>
        <v>0</v>
      </c>
      <c r="D70" s="171">
        <f>+'Delivery Summary'!U31</f>
        <v>0</v>
      </c>
      <c r="E70" s="171"/>
      <c r="F70" s="152"/>
      <c r="H70" s="40"/>
    </row>
    <row r="71" spans="1:8" x14ac:dyDescent="0.25">
      <c r="A71" s="152"/>
      <c r="B71" s="522" t="str">
        <f>+'Delivery Summary'!B58</f>
        <v>Butter Bread</v>
      </c>
      <c r="C71" s="171">
        <f>SUM('Delivery Summary'!G58:T58)</f>
        <v>0</v>
      </c>
      <c r="D71" s="171">
        <f>+'Delivery Summary'!U58</f>
        <v>0</v>
      </c>
      <c r="E71" s="171"/>
      <c r="F71" s="152"/>
      <c r="H71" s="40"/>
    </row>
    <row r="72" spans="1:8" x14ac:dyDescent="0.25">
      <c r="A72" s="152"/>
      <c r="B72" s="522" t="str">
        <f>+'Delivery Summary'!B59</f>
        <v>Thati Paan</v>
      </c>
      <c r="C72" s="776">
        <f>'Delivery Summary'!AB59</f>
        <v>84</v>
      </c>
      <c r="D72" s="171">
        <f>+'Delivery Summary'!U59</f>
        <v>0</v>
      </c>
      <c r="E72" s="171"/>
      <c r="F72" s="152"/>
      <c r="H72" s="40"/>
    </row>
    <row r="73" spans="1:8" x14ac:dyDescent="0.2">
      <c r="A73" s="152"/>
      <c r="B73" s="522" t="str">
        <f>+'Delivery Summary'!B60</f>
        <v>Chicken Pattie</v>
      </c>
      <c r="C73" s="171">
        <f>SUM('Delivery Summary'!G60:T60)</f>
        <v>100</v>
      </c>
      <c r="D73" s="171">
        <f>+'Delivery Summary'!U60</f>
        <v>0</v>
      </c>
      <c r="E73" s="171"/>
      <c r="F73" s="152"/>
    </row>
    <row r="74" spans="1:8" x14ac:dyDescent="0.2">
      <c r="A74" s="152"/>
      <c r="B74" s="522" t="str">
        <f>+'Delivery Summary'!B33</f>
        <v>Chicken Burger Mini</v>
      </c>
      <c r="C74" s="171">
        <v>0</v>
      </c>
      <c r="D74" s="776">
        <f>SUM('Delivery Summary'!G33:T33)+'Delivery Summary'!U33</f>
        <v>80</v>
      </c>
      <c r="E74" s="171"/>
      <c r="F74" s="152"/>
    </row>
    <row r="75" spans="1:8" x14ac:dyDescent="0.2">
      <c r="A75" s="152"/>
      <c r="B75" s="522" t="str">
        <f>+'Delivery Summary'!B34</f>
        <v>Vegetable Burger Mini</v>
      </c>
      <c r="C75" s="171">
        <v>0</v>
      </c>
      <c r="D75" s="776">
        <f>SUM('Delivery Summary'!G34:T34)+'Delivery Summary'!U34</f>
        <v>0</v>
      </c>
      <c r="E75" s="171"/>
      <c r="F75" s="152"/>
    </row>
    <row r="76" spans="1:8" x14ac:dyDescent="0.2">
      <c r="A76" s="152"/>
      <c r="B76" s="522" t="str">
        <f>+'Delivery Summary'!B27</f>
        <v>Egg Boat Mini</v>
      </c>
      <c r="C76" s="171">
        <v>0</v>
      </c>
      <c r="D76" s="776">
        <f>SUM('Delivery Summary'!G27:T27)+'Delivery Summary'!U27</f>
        <v>0</v>
      </c>
      <c r="E76" s="171"/>
      <c r="F76" s="152"/>
    </row>
    <row r="77" spans="1:8" x14ac:dyDescent="0.2">
      <c r="A77" s="152"/>
      <c r="B77" s="522"/>
      <c r="C77" s="171"/>
      <c r="D77" s="171"/>
      <c r="E77" s="171"/>
      <c r="F77" s="152"/>
    </row>
    <row r="78" spans="1:8" x14ac:dyDescent="0.2">
      <c r="A78" s="152"/>
      <c r="B78" s="522"/>
      <c r="C78" s="171"/>
      <c r="D78" s="171"/>
      <c r="E78" s="171"/>
      <c r="F78" s="152"/>
    </row>
    <row r="79" spans="1:8" x14ac:dyDescent="0.2">
      <c r="A79" s="152"/>
      <c r="B79" s="522"/>
      <c r="C79" s="171"/>
      <c r="D79" s="171"/>
      <c r="E79" s="171"/>
      <c r="F79" s="152"/>
    </row>
    <row r="80" spans="1:8" x14ac:dyDescent="0.2">
      <c r="A80" s="152"/>
      <c r="B80" s="522"/>
      <c r="C80" s="171"/>
      <c r="D80" s="171"/>
      <c r="E80" s="171"/>
      <c r="F80" s="152"/>
    </row>
    <row r="81" spans="1:6" x14ac:dyDescent="0.2">
      <c r="A81" s="152"/>
      <c r="B81" s="522"/>
      <c r="C81" s="171"/>
      <c r="D81" s="171"/>
      <c r="E81" s="171"/>
      <c r="F81" s="152"/>
    </row>
    <row r="82" spans="1:6" x14ac:dyDescent="0.2">
      <c r="A82" s="152"/>
      <c r="B82" s="522"/>
      <c r="C82" s="171"/>
      <c r="D82" s="171"/>
      <c r="E82" s="171"/>
      <c r="F82" s="152"/>
    </row>
    <row r="83" spans="1:6" x14ac:dyDescent="0.2">
      <c r="A83" s="152"/>
      <c r="B83" s="522"/>
      <c r="C83" s="171"/>
      <c r="D83" s="171"/>
      <c r="E83" s="171"/>
      <c r="F83" s="152"/>
    </row>
    <row r="84" spans="1:6" x14ac:dyDescent="0.2">
      <c r="A84" s="152"/>
      <c r="B84" s="522"/>
      <c r="C84" s="171"/>
      <c r="D84" s="171"/>
      <c r="E84" s="171"/>
      <c r="F84" s="152"/>
    </row>
    <row r="85" spans="1:6" ht="18.75" thickBot="1" x14ac:dyDescent="0.25">
      <c r="A85" s="152"/>
      <c r="B85" s="524"/>
      <c r="C85" s="177"/>
      <c r="D85" s="177"/>
      <c r="E85" s="177"/>
      <c r="F85" s="152"/>
    </row>
    <row r="86" spans="1:6" ht="15" customHeight="1" x14ac:dyDescent="0.2">
      <c r="A86" s="152"/>
      <c r="B86" s="152"/>
      <c r="C86" s="192"/>
      <c r="D86" s="192"/>
      <c r="E86" s="192"/>
      <c r="F86" s="152"/>
    </row>
  </sheetData>
  <sheetProtection selectLockedCells="1"/>
  <mergeCells count="5">
    <mergeCell ref="C3:C4"/>
    <mergeCell ref="D3:D4"/>
    <mergeCell ref="B3:B4"/>
    <mergeCell ref="B2:D2"/>
    <mergeCell ref="E3:E4"/>
  </mergeCells>
  <pageMargins left="0.7" right="0.7" top="0.75" bottom="0.75" header="0.3" footer="0.3"/>
  <pageSetup paperSize="9" orientation="landscape" r:id="rId1"/>
  <headerFooter>
    <oddFooter>&amp;C&amp;"Cambria,Italic"&amp;B&amp;10This File Was Prepared by LViraj on &amp;D at &amp;T</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E71"/>
  <sheetViews>
    <sheetView showGridLines="0" showRowColHeaders="0" zoomScaleNormal="100" workbookViewId="0">
      <selection activeCell="S23" sqref="S23"/>
    </sheetView>
  </sheetViews>
  <sheetFormatPr defaultColWidth="0" defaultRowHeight="14.25" zeroHeight="1" x14ac:dyDescent="0.2"/>
  <cols>
    <col min="1" max="1" width="2.7109375" style="2" customWidth="1"/>
    <col min="2" max="2" width="24.140625" style="2" customWidth="1"/>
    <col min="3" max="4" width="10.7109375" style="2" customWidth="1"/>
    <col min="5" max="5" width="3.85546875" style="2" customWidth="1"/>
    <col min="6" max="6" width="19.85546875" style="2" customWidth="1"/>
    <col min="7" max="7" width="9.42578125" style="2" bestFit="1" customWidth="1"/>
    <col min="8" max="8" width="5.85546875" style="2" customWidth="1"/>
    <col min="9" max="9" width="3.85546875" style="2" customWidth="1"/>
    <col min="10" max="10" width="2.7109375" style="2" customWidth="1"/>
    <col min="11" max="11" width="24.140625" style="2" customWidth="1"/>
    <col min="12" max="13" width="10.7109375" style="2" customWidth="1"/>
    <col min="14" max="14" width="8.85546875" style="77" customWidth="1"/>
    <col min="15" max="17" width="8.85546875" style="2" customWidth="1"/>
    <col min="18" max="18" width="2.7109375" style="2" customWidth="1"/>
    <col min="19" max="19" width="24.140625" style="2" customWidth="1"/>
    <col min="20" max="21" width="10.7109375" style="2" customWidth="1"/>
    <col min="22" max="22" width="11.7109375" style="2" customWidth="1"/>
    <col min="23" max="23" width="5.7109375" style="2" customWidth="1"/>
    <col min="24" max="26" width="8.85546875" style="2" customWidth="1"/>
    <col min="27" max="27" width="2.7109375" style="2" customWidth="1"/>
    <col min="28" max="28" width="24.140625" style="2" customWidth="1"/>
    <col min="29" max="30" width="10.7109375" style="2" customWidth="1"/>
    <col min="31" max="31" width="2.7109375" style="2" customWidth="1"/>
    <col min="32" max="16384" width="8.85546875" style="2" hidden="1"/>
  </cols>
  <sheetData>
    <row r="1" spans="1:31" ht="15" thickBot="1" x14ac:dyDescent="0.25">
      <c r="A1" s="152"/>
      <c r="B1" s="152"/>
      <c r="C1" s="152"/>
      <c r="D1" s="152"/>
      <c r="E1" s="152"/>
      <c r="F1" s="152"/>
      <c r="G1" s="152"/>
      <c r="H1" s="152"/>
      <c r="I1" s="152"/>
      <c r="J1" s="152"/>
      <c r="K1" s="152"/>
      <c r="L1" s="152"/>
      <c r="M1" s="152"/>
      <c r="N1" s="186"/>
      <c r="O1" s="152"/>
      <c r="P1" s="152"/>
      <c r="Q1" s="152"/>
      <c r="R1" s="152"/>
      <c r="S1" s="152"/>
      <c r="T1" s="152"/>
      <c r="U1" s="152"/>
      <c r="V1" s="152"/>
      <c r="W1" s="152"/>
      <c r="X1" s="152"/>
      <c r="Y1" s="152"/>
      <c r="Z1" s="152"/>
      <c r="AA1" s="152"/>
      <c r="AB1" s="152"/>
      <c r="AC1" s="152"/>
      <c r="AD1" s="152"/>
      <c r="AE1" s="152"/>
    </row>
    <row r="2" spans="1:31" s="1" customFormat="1" ht="33.950000000000003" customHeight="1" x14ac:dyDescent="0.25">
      <c r="A2" s="157"/>
      <c r="B2" s="199" t="s">
        <v>54</v>
      </c>
      <c r="C2" s="2133">
        <f ca="1">+'Delivery Summary'!B4</f>
        <v>46123</v>
      </c>
      <c r="D2" s="2134"/>
      <c r="F2" s="2142" t="s">
        <v>598</v>
      </c>
      <c r="G2" s="2142"/>
      <c r="H2" s="2142"/>
      <c r="I2" s="2142"/>
      <c r="J2" s="157"/>
      <c r="K2" s="199" t="s">
        <v>35</v>
      </c>
      <c r="L2" s="2133">
        <f ca="1">+C2</f>
        <v>46123</v>
      </c>
      <c r="M2" s="2134"/>
      <c r="N2" s="2141" t="s">
        <v>597</v>
      </c>
      <c r="O2" s="2142"/>
      <c r="P2" s="2142"/>
      <c r="Q2" s="2142"/>
      <c r="R2" s="157"/>
      <c r="S2" s="199" t="s">
        <v>141</v>
      </c>
      <c r="T2" s="2133">
        <f ca="1">+L2</f>
        <v>46123</v>
      </c>
      <c r="U2" s="2134"/>
      <c r="W2" s="2142" t="s">
        <v>599</v>
      </c>
      <c r="X2" s="2142"/>
      <c r="Y2" s="2142"/>
      <c r="Z2" s="2142"/>
      <c r="AA2" s="157"/>
      <c r="AB2" s="200" t="s">
        <v>144</v>
      </c>
      <c r="AC2" s="2127">
        <f ca="1">+T2</f>
        <v>46123</v>
      </c>
      <c r="AD2" s="2128"/>
      <c r="AE2" s="157"/>
    </row>
    <row r="3" spans="1:31" x14ac:dyDescent="0.2">
      <c r="A3" s="152"/>
      <c r="B3" s="47"/>
      <c r="C3" s="2124" t="s">
        <v>142</v>
      </c>
      <c r="D3" s="2132"/>
      <c r="J3" s="152"/>
      <c r="K3" s="47"/>
      <c r="L3" s="2124" t="s">
        <v>142</v>
      </c>
      <c r="M3" s="2132"/>
      <c r="R3" s="152"/>
      <c r="S3" s="47"/>
      <c r="T3" s="2124" t="s">
        <v>142</v>
      </c>
      <c r="U3" s="2132"/>
      <c r="AA3" s="152"/>
      <c r="AB3" s="67"/>
      <c r="AC3" s="2129" t="s">
        <v>142</v>
      </c>
      <c r="AD3" s="2131"/>
      <c r="AE3" s="152"/>
    </row>
    <row r="4" spans="1:31" ht="15" thickBot="1" x14ac:dyDescent="0.25">
      <c r="A4" s="152"/>
      <c r="B4" s="53"/>
      <c r="C4" s="56"/>
      <c r="D4" s="57"/>
      <c r="J4" s="152"/>
      <c r="K4" s="47"/>
      <c r="L4" s="50"/>
      <c r="M4" s="46"/>
      <c r="R4" s="152"/>
      <c r="S4" s="47"/>
      <c r="T4" s="50"/>
      <c r="U4" s="46"/>
      <c r="AA4" s="152"/>
      <c r="AB4" s="67"/>
      <c r="AC4" s="78"/>
      <c r="AD4" s="79"/>
      <c r="AE4" s="152"/>
    </row>
    <row r="5" spans="1:31" s="81" customFormat="1" ht="16.5" thickBot="1" x14ac:dyDescent="0.3">
      <c r="A5" s="190"/>
      <c r="B5" s="80" t="s">
        <v>0</v>
      </c>
      <c r="C5" s="120" t="s">
        <v>158</v>
      </c>
      <c r="D5" s="121" t="s">
        <v>159</v>
      </c>
      <c r="J5" s="190"/>
      <c r="K5" s="80" t="s">
        <v>0</v>
      </c>
      <c r="L5" s="121" t="s">
        <v>158</v>
      </c>
      <c r="M5" s="121" t="s">
        <v>159</v>
      </c>
      <c r="R5" s="190"/>
      <c r="S5" s="80" t="s">
        <v>0</v>
      </c>
      <c r="T5" s="121" t="s">
        <v>158</v>
      </c>
      <c r="U5" s="122" t="s">
        <v>159</v>
      </c>
      <c r="V5" s="122" t="s">
        <v>422</v>
      </c>
      <c r="AA5" s="190"/>
      <c r="AB5" s="82" t="s">
        <v>0</v>
      </c>
      <c r="AC5" s="123" t="s">
        <v>158</v>
      </c>
      <c r="AD5" s="124" t="s">
        <v>159</v>
      </c>
      <c r="AE5" s="190"/>
    </row>
    <row r="6" spans="1:31" ht="15.75" x14ac:dyDescent="0.2">
      <c r="A6" s="152"/>
      <c r="B6" s="83" t="s">
        <v>21</v>
      </c>
      <c r="C6" s="84">
        <f>+'Size Totals'!C21</f>
        <v>0</v>
      </c>
      <c r="D6" s="418">
        <f>+'Size Totals'!D21</f>
        <v>0</v>
      </c>
      <c r="J6" s="152"/>
      <c r="K6" s="83" t="s">
        <v>134</v>
      </c>
      <c r="L6" s="85">
        <f>+'Size Totals'!C7</f>
        <v>0</v>
      </c>
      <c r="M6" s="84">
        <f>+'Size Totals'!D7</f>
        <v>0</v>
      </c>
      <c r="R6" s="152"/>
      <c r="S6" s="86" t="s">
        <v>203</v>
      </c>
      <c r="T6" s="84">
        <f>+'Size Totals'!C46</f>
        <v>0</v>
      </c>
      <c r="U6" s="84">
        <f>+'Size Totals'!D46</f>
        <v>0</v>
      </c>
      <c r="V6" s="84"/>
      <c r="AA6" s="152"/>
      <c r="AB6" s="83" t="s">
        <v>227</v>
      </c>
      <c r="AC6" s="87">
        <f>+'Size Totals'!C59</f>
        <v>0</v>
      </c>
      <c r="AD6" s="88">
        <f>+'Size Totals'!D59</f>
        <v>0</v>
      </c>
      <c r="AE6" s="152"/>
    </row>
    <row r="7" spans="1:31" ht="15.75" x14ac:dyDescent="0.2">
      <c r="A7" s="152"/>
      <c r="B7" s="89" t="s">
        <v>22</v>
      </c>
      <c r="C7" s="92">
        <f>+'Size Totals'!C22</f>
        <v>0</v>
      </c>
      <c r="D7" s="419">
        <f>+'Size Totals'!D22</f>
        <v>0</v>
      </c>
      <c r="J7" s="152"/>
      <c r="K7" s="90" t="s">
        <v>342</v>
      </c>
      <c r="L7" s="91">
        <f>+'Size Totals'!C8</f>
        <v>0</v>
      </c>
      <c r="M7" s="92">
        <f>+'Size Totals'!D8</f>
        <v>0</v>
      </c>
      <c r="R7" s="152"/>
      <c r="S7" s="93" t="s">
        <v>204</v>
      </c>
      <c r="T7" s="92">
        <f>+'Size Totals'!C47</f>
        <v>0</v>
      </c>
      <c r="U7" s="92">
        <f>+'Size Totals'!D47</f>
        <v>0</v>
      </c>
      <c r="V7" s="92"/>
      <c r="AA7" s="152"/>
      <c r="AB7" s="89" t="s">
        <v>77</v>
      </c>
      <c r="AC7" s="100">
        <f>+'Size Totals'!C60</f>
        <v>0</v>
      </c>
      <c r="AD7" s="420">
        <f>+'Size Totals'!D60</f>
        <v>0</v>
      </c>
      <c r="AE7" s="152"/>
    </row>
    <row r="8" spans="1:31" ht="15.75" x14ac:dyDescent="0.2">
      <c r="A8" s="152"/>
      <c r="B8" s="89" t="s">
        <v>33</v>
      </c>
      <c r="C8" s="92">
        <f>+'Size Totals'!C23</f>
        <v>0</v>
      </c>
      <c r="D8" s="419">
        <f>+'Size Totals'!D23</f>
        <v>0</v>
      </c>
      <c r="J8" s="152"/>
      <c r="K8" s="90" t="s">
        <v>316</v>
      </c>
      <c r="L8" s="91">
        <f>+'Size Totals'!C9</f>
        <v>0</v>
      </c>
      <c r="M8" s="92">
        <f>+'Size Totals'!D9</f>
        <v>0</v>
      </c>
      <c r="R8" s="152"/>
      <c r="S8" s="93" t="s">
        <v>78</v>
      </c>
      <c r="T8" s="92">
        <f>+'Size Totals'!C48</f>
        <v>95</v>
      </c>
      <c r="U8" s="92">
        <f>+'Size Totals'!D48</f>
        <v>0</v>
      </c>
      <c r="V8" s="92"/>
      <c r="AA8" s="152"/>
      <c r="AB8" s="89" t="s">
        <v>529</v>
      </c>
      <c r="AC8" s="100">
        <f>+'Size Totals'!C61</f>
        <v>0</v>
      </c>
      <c r="AD8" s="420">
        <f>+'Size Totals'!D61</f>
        <v>0</v>
      </c>
      <c r="AE8" s="152"/>
    </row>
    <row r="9" spans="1:31" ht="15.75" x14ac:dyDescent="0.2">
      <c r="A9" s="152"/>
      <c r="B9" s="89" t="s">
        <v>532</v>
      </c>
      <c r="C9" s="92">
        <f>+'Size Totals'!C24</f>
        <v>0</v>
      </c>
      <c r="D9" s="419">
        <f>+'Size Totals'!D24</f>
        <v>0</v>
      </c>
      <c r="J9" s="152"/>
      <c r="K9" s="90" t="s">
        <v>195</v>
      </c>
      <c r="L9" s="91">
        <f>+'Size Totals'!C10</f>
        <v>0</v>
      </c>
      <c r="M9" s="92">
        <f>+'Size Totals'!D10</f>
        <v>0</v>
      </c>
      <c r="R9" s="152"/>
      <c r="S9" s="93" t="s">
        <v>205</v>
      </c>
      <c r="T9" s="92">
        <f>+'Size Totals'!C49</f>
        <v>70</v>
      </c>
      <c r="U9" s="92">
        <f>+'Size Totals'!D49</f>
        <v>0</v>
      </c>
      <c r="V9" s="92"/>
      <c r="AA9" s="152"/>
      <c r="AB9" s="89" t="s">
        <v>41</v>
      </c>
      <c r="AC9" s="100">
        <f>+'Size Totals'!C62</f>
        <v>110</v>
      </c>
      <c r="AD9" s="420">
        <f>+'Size Totals'!D62</f>
        <v>0</v>
      </c>
      <c r="AE9" s="152"/>
    </row>
    <row r="10" spans="1:31" ht="15.75" x14ac:dyDescent="0.2">
      <c r="A10" s="152"/>
      <c r="B10" s="89" t="s">
        <v>533</v>
      </c>
      <c r="C10" s="92">
        <f>+'Size Totals'!C25</f>
        <v>0</v>
      </c>
      <c r="D10" s="419">
        <f>+'Size Totals'!D25</f>
        <v>0</v>
      </c>
      <c r="J10" s="152"/>
      <c r="K10" s="90" t="s">
        <v>225</v>
      </c>
      <c r="L10" s="91">
        <f>+'Size Totals'!C11</f>
        <v>0</v>
      </c>
      <c r="M10" s="92">
        <f>+'Size Totals'!D11</f>
        <v>0</v>
      </c>
      <c r="R10" s="152"/>
      <c r="S10" s="93" t="s">
        <v>206</v>
      </c>
      <c r="T10" s="92">
        <f>+'Size Totals'!C50</f>
        <v>40</v>
      </c>
      <c r="U10" s="92">
        <f>+'Size Totals'!D50</f>
        <v>0</v>
      </c>
      <c r="V10" s="92">
        <f>'Size Totals'!E50</f>
        <v>0</v>
      </c>
      <c r="AA10" s="152"/>
      <c r="AB10" s="89" t="s">
        <v>208</v>
      </c>
      <c r="AC10" s="100">
        <f>+'Size Totals'!C63</f>
        <v>0</v>
      </c>
      <c r="AD10" s="420">
        <f>+'Size Totals'!D63</f>
        <v>0</v>
      </c>
      <c r="AE10" s="152"/>
    </row>
    <row r="11" spans="1:31" ht="15.75" x14ac:dyDescent="0.2">
      <c r="A11" s="152"/>
      <c r="B11" s="89" t="s">
        <v>514</v>
      </c>
      <c r="C11" s="92">
        <f>+'Size Totals'!C26</f>
        <v>0</v>
      </c>
      <c r="D11" s="419">
        <f>+'Size Totals'!D26</f>
        <v>0</v>
      </c>
      <c r="J11" s="152"/>
      <c r="K11" s="90" t="s">
        <v>226</v>
      </c>
      <c r="L11" s="91">
        <f>+'Size Totals'!C12</f>
        <v>0</v>
      </c>
      <c r="M11" s="92">
        <f>+'Size Totals'!D12</f>
        <v>0</v>
      </c>
      <c r="R11" s="152"/>
      <c r="S11" s="93" t="s">
        <v>222</v>
      </c>
      <c r="T11" s="92">
        <f>+'Size Totals'!C51</f>
        <v>0</v>
      </c>
      <c r="U11" s="92">
        <f>+'Size Totals'!D51</f>
        <v>0</v>
      </c>
      <c r="V11" s="92">
        <f>'Size Totals'!E51</f>
        <v>0</v>
      </c>
      <c r="AA11" s="152"/>
      <c r="AB11" s="89" t="s">
        <v>209</v>
      </c>
      <c r="AC11" s="100">
        <f>+'Size Totals'!C64</f>
        <v>48</v>
      </c>
      <c r="AD11" s="420">
        <f>+'Size Totals'!D64</f>
        <v>0</v>
      </c>
      <c r="AE11" s="152"/>
    </row>
    <row r="12" spans="1:31" ht="16.5" thickBot="1" x14ac:dyDescent="0.25">
      <c r="A12" s="152"/>
      <c r="B12" s="89"/>
      <c r="C12" s="92"/>
      <c r="D12" s="419"/>
      <c r="J12" s="152"/>
      <c r="K12" s="90" t="s">
        <v>409</v>
      </c>
      <c r="L12" s="91">
        <f>+'Size Totals'!C13</f>
        <v>0</v>
      </c>
      <c r="M12" s="92">
        <f>+'Size Totals'!D13</f>
        <v>0</v>
      </c>
      <c r="R12" s="152"/>
      <c r="S12" s="93" t="s">
        <v>200</v>
      </c>
      <c r="T12" s="92">
        <f>+'Size Totals'!C52</f>
        <v>62</v>
      </c>
      <c r="U12" s="92">
        <f>+'Size Totals'!D52</f>
        <v>0</v>
      </c>
      <c r="V12" s="92">
        <f>'Size Totals'!E52</f>
        <v>0</v>
      </c>
      <c r="AA12" s="152"/>
      <c r="AB12" s="94" t="s">
        <v>42</v>
      </c>
      <c r="AC12" s="109">
        <f>+'Size Totals'!C65</f>
        <v>235</v>
      </c>
      <c r="AD12" s="807">
        <f>+'Size Totals'!D65</f>
        <v>0</v>
      </c>
      <c r="AE12" s="152"/>
    </row>
    <row r="13" spans="1:31" ht="15.75" x14ac:dyDescent="0.2">
      <c r="A13" s="152"/>
      <c r="B13" s="89" t="s">
        <v>4</v>
      </c>
      <c r="C13" s="92">
        <f>+'Size Totals'!C28</f>
        <v>28</v>
      </c>
      <c r="D13" s="419">
        <f>+'Size Totals'!D28</f>
        <v>0</v>
      </c>
      <c r="J13" s="152"/>
      <c r="K13" s="90" t="s">
        <v>390</v>
      </c>
      <c r="L13" s="91">
        <f>+'Size Totals'!C14</f>
        <v>0</v>
      </c>
      <c r="M13" s="92">
        <f>+'Size Totals'!D14</f>
        <v>0</v>
      </c>
      <c r="R13" s="152"/>
      <c r="S13" s="93" t="s">
        <v>201</v>
      </c>
      <c r="T13" s="92">
        <f>+'Size Totals'!C53</f>
        <v>36</v>
      </c>
      <c r="U13" s="92">
        <f>+'Size Totals'!D53</f>
        <v>0</v>
      </c>
      <c r="V13" s="92">
        <f>'Size Totals'!E53</f>
        <v>0</v>
      </c>
      <c r="AA13" s="152"/>
      <c r="AB13" s="62"/>
      <c r="AC13" s="62"/>
      <c r="AD13" s="62"/>
      <c r="AE13" s="152"/>
    </row>
    <row r="14" spans="1:31" ht="17.100000000000001" customHeight="1" thickBot="1" x14ac:dyDescent="0.25">
      <c r="A14" s="152"/>
      <c r="B14" s="90" t="s">
        <v>347</v>
      </c>
      <c r="C14" s="92">
        <f>+'Size Totals'!C32</f>
        <v>0</v>
      </c>
      <c r="D14" s="419">
        <f>+'Size Totals'!D32</f>
        <v>0</v>
      </c>
      <c r="J14" s="152"/>
      <c r="K14" s="90" t="s">
        <v>59</v>
      </c>
      <c r="L14" s="91">
        <f>+'Size Totals'!C15</f>
        <v>0</v>
      </c>
      <c r="M14" s="92">
        <f>+'Size Totals'!D15</f>
        <v>0</v>
      </c>
      <c r="R14" s="152"/>
      <c r="S14" s="93" t="s">
        <v>783</v>
      </c>
      <c r="T14" s="92">
        <f>+'Size Totals'!C54</f>
        <v>0</v>
      </c>
      <c r="U14" s="92">
        <f>+'Size Totals'!D54</f>
        <v>0</v>
      </c>
      <c r="V14" s="92">
        <f>'Size Totals'!E54</f>
        <v>0</v>
      </c>
      <c r="AA14" s="152"/>
      <c r="AB14" s="62"/>
      <c r="AC14" s="62"/>
      <c r="AD14" s="62"/>
      <c r="AE14" s="152"/>
    </row>
    <row r="15" spans="1:31" ht="17.100000000000001" customHeight="1" x14ac:dyDescent="0.2">
      <c r="A15" s="152"/>
      <c r="B15" s="98" t="s">
        <v>512</v>
      </c>
      <c r="C15" s="92">
        <f>+'Size Totals'!C30</f>
        <v>120</v>
      </c>
      <c r="D15" s="419">
        <f>+'Size Totals'!D30</f>
        <v>0</v>
      </c>
      <c r="J15" s="152"/>
      <c r="K15" s="90" t="s">
        <v>80</v>
      </c>
      <c r="L15" s="91">
        <f>+'Size Totals'!C16</f>
        <v>0</v>
      </c>
      <c r="M15" s="92">
        <f>+'Size Totals'!D16</f>
        <v>0</v>
      </c>
      <c r="R15" s="152"/>
      <c r="S15" s="93" t="s">
        <v>143</v>
      </c>
      <c r="T15" s="92">
        <f>+'Size Totals'!C55</f>
        <v>28</v>
      </c>
      <c r="U15" s="92">
        <f>+'Size Totals'!D55</f>
        <v>0</v>
      </c>
      <c r="V15" s="92"/>
      <c r="AA15" s="152"/>
      <c r="AB15" s="2135" t="s">
        <v>91</v>
      </c>
      <c r="AC15" s="2137">
        <f ca="1">+AC2</f>
        <v>46123</v>
      </c>
      <c r="AD15" s="2138"/>
      <c r="AE15" s="152"/>
    </row>
    <row r="16" spans="1:31" ht="15.75" x14ac:dyDescent="0.2">
      <c r="A16" s="152"/>
      <c r="B16" s="89" t="s">
        <v>528</v>
      </c>
      <c r="C16" s="92">
        <f>+'Size Totals'!C31</f>
        <v>76</v>
      </c>
      <c r="D16" s="419">
        <f>+'Size Totals'!D31</f>
        <v>0</v>
      </c>
      <c r="J16" s="152"/>
      <c r="K16" s="90" t="s">
        <v>220</v>
      </c>
      <c r="L16" s="91">
        <f>+'Size Totals'!C17</f>
        <v>0</v>
      </c>
      <c r="M16" s="92">
        <f>+'Size Totals'!D17</f>
        <v>0</v>
      </c>
      <c r="R16" s="152"/>
      <c r="S16" s="93" t="s">
        <v>147</v>
      </c>
      <c r="T16" s="92">
        <f>+'Size Totals'!C56</f>
        <v>72</v>
      </c>
      <c r="U16" s="92">
        <f>+'Size Totals'!D56</f>
        <v>0</v>
      </c>
      <c r="V16" s="92"/>
      <c r="AA16" s="152"/>
      <c r="AB16" s="2136"/>
      <c r="AC16" s="2139"/>
      <c r="AD16" s="2140"/>
      <c r="AE16" s="152"/>
    </row>
    <row r="17" spans="1:31" ht="15.75" x14ac:dyDescent="0.2">
      <c r="A17" s="152"/>
      <c r="B17" s="89" t="s">
        <v>548</v>
      </c>
      <c r="C17" s="92">
        <f>'Size Totals'!C33</f>
        <v>0</v>
      </c>
      <c r="D17" s="92">
        <f>'Size Totals'!D33</f>
        <v>0</v>
      </c>
      <c r="J17" s="152"/>
      <c r="K17" s="90" t="s">
        <v>79</v>
      </c>
      <c r="L17" s="91">
        <f>+'Size Totals'!C18</f>
        <v>0</v>
      </c>
      <c r="M17" s="92">
        <f>+'Size Totals'!D18</f>
        <v>0</v>
      </c>
      <c r="R17" s="152"/>
      <c r="S17" s="93" t="s">
        <v>348</v>
      </c>
      <c r="T17" s="92">
        <f>+'Size Totals'!C73</f>
        <v>100</v>
      </c>
      <c r="U17" s="92">
        <f>+'Size Totals'!D73</f>
        <v>0</v>
      </c>
      <c r="V17" s="92">
        <f>'Size Totals'!E73</f>
        <v>0</v>
      </c>
      <c r="AA17" s="152"/>
      <c r="AB17" s="67"/>
      <c r="AC17" s="2129" t="s">
        <v>142</v>
      </c>
      <c r="AD17" s="2130"/>
      <c r="AE17" s="152"/>
    </row>
    <row r="18" spans="1:31" ht="16.5" thickBot="1" x14ac:dyDescent="0.25">
      <c r="A18" s="152"/>
      <c r="B18" s="89" t="s">
        <v>535</v>
      </c>
      <c r="C18" s="92">
        <f>+'Size Totals'!C34</f>
        <v>100</v>
      </c>
      <c r="D18" s="419">
        <f>+'Size Totals'!D34</f>
        <v>0</v>
      </c>
      <c r="J18" s="152"/>
      <c r="K18" s="90" t="s">
        <v>36</v>
      </c>
      <c r="L18" s="91">
        <f>+'Size Totals'!C19</f>
        <v>0</v>
      </c>
      <c r="M18" s="92">
        <f>+'Size Totals'!D19</f>
        <v>0</v>
      </c>
      <c r="R18" s="152"/>
      <c r="S18" s="93" t="s">
        <v>149</v>
      </c>
      <c r="T18" s="92">
        <f>+'Size Totals'!C57</f>
        <v>0</v>
      </c>
      <c r="U18" s="92">
        <f>+'Size Totals'!D57</f>
        <v>0</v>
      </c>
      <c r="V18" s="92"/>
      <c r="AA18" s="152"/>
      <c r="AB18" s="53"/>
      <c r="AC18" s="41"/>
      <c r="AD18" s="57"/>
      <c r="AE18" s="152"/>
    </row>
    <row r="19" spans="1:31" ht="16.5" thickBot="1" x14ac:dyDescent="0.3">
      <c r="A19" s="152"/>
      <c r="B19" s="89" t="s">
        <v>10</v>
      </c>
      <c r="C19" s="92">
        <f>+'Size Totals'!C35</f>
        <v>0</v>
      </c>
      <c r="D19" s="419">
        <f>+'Size Totals'!D35</f>
        <v>0</v>
      </c>
      <c r="J19" s="152"/>
      <c r="K19" s="90" t="s">
        <v>534</v>
      </c>
      <c r="L19" s="91">
        <f>+'Size Totals'!C20</f>
        <v>0</v>
      </c>
      <c r="M19" s="92">
        <f>+'Size Totals'!D20</f>
        <v>0</v>
      </c>
      <c r="N19" s="95"/>
      <c r="R19" s="152"/>
      <c r="S19" s="93" t="s">
        <v>81</v>
      </c>
      <c r="T19" s="92">
        <f>+'Size Totals'!C58</f>
        <v>0</v>
      </c>
      <c r="U19" s="92">
        <f>+'Size Totals'!D58</f>
        <v>0</v>
      </c>
      <c r="V19" s="92"/>
      <c r="AA19" s="152"/>
      <c r="AB19" s="82" t="s">
        <v>0</v>
      </c>
      <c r="AC19" s="123" t="s">
        <v>158</v>
      </c>
      <c r="AD19" s="124" t="s">
        <v>159</v>
      </c>
      <c r="AE19" s="152"/>
    </row>
    <row r="20" spans="1:31" ht="15.75" x14ac:dyDescent="0.2">
      <c r="A20" s="152"/>
      <c r="B20" s="89" t="s">
        <v>11</v>
      </c>
      <c r="C20" s="92">
        <f>+'Size Totals'!C36</f>
        <v>24</v>
      </c>
      <c r="D20" s="419">
        <f>+'Size Totals'!D36</f>
        <v>0</v>
      </c>
      <c r="J20" s="152"/>
      <c r="K20" s="90" t="s">
        <v>732</v>
      </c>
      <c r="L20" s="99">
        <f>+'Size Totals'!C27</f>
        <v>58</v>
      </c>
      <c r="M20" s="100">
        <f>+'Size Totals'!D27</f>
        <v>0</v>
      </c>
      <c r="N20" s="95"/>
      <c r="R20" s="152"/>
      <c r="S20" s="93" t="s">
        <v>151</v>
      </c>
      <c r="T20" s="92">
        <f>+'Size Totals'!C74</f>
        <v>0</v>
      </c>
      <c r="U20" s="92">
        <f>+'Size Totals'!D74</f>
        <v>80</v>
      </c>
      <c r="V20" s="92"/>
      <c r="AA20" s="152"/>
      <c r="AB20" s="86" t="s">
        <v>210</v>
      </c>
      <c r="AC20" s="87">
        <f>+'Size Totals'!C66</f>
        <v>180</v>
      </c>
      <c r="AD20" s="88">
        <f>+'Size Totals'!D66</f>
        <v>0</v>
      </c>
      <c r="AE20" s="152"/>
    </row>
    <row r="21" spans="1:31" ht="16.5" thickBot="1" x14ac:dyDescent="0.25">
      <c r="A21" s="152"/>
      <c r="B21" s="89"/>
      <c r="C21" s="92"/>
      <c r="D21" s="419"/>
      <c r="J21" s="152"/>
      <c r="K21" s="90" t="s">
        <v>767</v>
      </c>
      <c r="L21" s="99">
        <f>'Size Totals'!C44</f>
        <v>104</v>
      </c>
      <c r="M21" s="100">
        <f>'Size Totals'!D44</f>
        <v>0</v>
      </c>
      <c r="N21" s="95"/>
      <c r="R21" s="152"/>
      <c r="S21" s="96" t="s">
        <v>146</v>
      </c>
      <c r="T21" s="97">
        <f>+'Size Totals'!C75</f>
        <v>0</v>
      </c>
      <c r="U21" s="97">
        <f>+'Size Totals'!D75</f>
        <v>0</v>
      </c>
      <c r="V21" s="97"/>
      <c r="AA21" s="152"/>
      <c r="AB21" s="102" t="s">
        <v>75</v>
      </c>
      <c r="AC21" s="100">
        <f>+'Size Totals'!C67</f>
        <v>0</v>
      </c>
      <c r="AD21" s="420">
        <f>+'Size Totals'!D67</f>
        <v>0</v>
      </c>
      <c r="AE21" s="152"/>
    </row>
    <row r="22" spans="1:31" ht="15.75" x14ac:dyDescent="0.2">
      <c r="A22" s="152"/>
      <c r="B22" s="89" t="s">
        <v>12</v>
      </c>
      <c r="C22" s="92">
        <f>+'Size Totals'!C38</f>
        <v>0</v>
      </c>
      <c r="D22" s="419">
        <f>+'Size Totals'!D38</f>
        <v>0</v>
      </c>
      <c r="J22" s="152"/>
      <c r="K22" s="1321"/>
      <c r="L22" s="1322"/>
      <c r="M22" s="1323"/>
      <c r="N22" s="95"/>
      <c r="R22" s="152"/>
      <c r="AA22" s="152"/>
      <c r="AB22" s="102" t="s">
        <v>211</v>
      </c>
      <c r="AC22" s="100">
        <f>+'Size Totals'!C68</f>
        <v>0</v>
      </c>
      <c r="AD22" s="420">
        <f>+'Size Totals'!D68</f>
        <v>0</v>
      </c>
      <c r="AE22" s="152"/>
    </row>
    <row r="23" spans="1:31" ht="15.75" x14ac:dyDescent="0.2">
      <c r="A23" s="152"/>
      <c r="B23" s="89" t="s">
        <v>16</v>
      </c>
      <c r="C23" s="92">
        <f>+'Size Totals'!C39</f>
        <v>100</v>
      </c>
      <c r="D23" s="419">
        <f>+'Size Totals'!D39</f>
        <v>0</v>
      </c>
      <c r="J23" s="152"/>
      <c r="K23" s="98" t="s">
        <v>532</v>
      </c>
      <c r="L23" s="99">
        <f>+'Size Totals'!C24</f>
        <v>0</v>
      </c>
      <c r="M23" s="100">
        <f>+'Size Totals'!D24</f>
        <v>0</v>
      </c>
      <c r="N23" s="95"/>
      <c r="R23" s="152"/>
      <c r="AA23" s="152"/>
      <c r="AB23" s="89" t="s">
        <v>719</v>
      </c>
      <c r="AC23" s="92">
        <f>+'Size Totals'!C45</f>
        <v>0</v>
      </c>
      <c r="AD23" s="419">
        <f>+'Size Totals'!D45</f>
        <v>0</v>
      </c>
      <c r="AE23" s="152"/>
    </row>
    <row r="24" spans="1:31" ht="16.5" thickBot="1" x14ac:dyDescent="0.25">
      <c r="A24" s="152"/>
      <c r="B24" s="89" t="s">
        <v>17</v>
      </c>
      <c r="C24" s="92">
        <f>+'Size Totals'!C40</f>
        <v>52</v>
      </c>
      <c r="D24" s="419">
        <f>+'Size Totals'!D40</f>
        <v>0</v>
      </c>
      <c r="J24" s="152"/>
      <c r="K24" s="89" t="s">
        <v>533</v>
      </c>
      <c r="L24" s="99">
        <f>+'Size Totals'!C25</f>
        <v>0</v>
      </c>
      <c r="M24" s="100">
        <f>+'Size Totals'!D25</f>
        <v>0</v>
      </c>
      <c r="N24" s="95"/>
      <c r="R24" s="152"/>
      <c r="AA24" s="152"/>
      <c r="AB24" s="103" t="s">
        <v>96</v>
      </c>
      <c r="AC24" s="109">
        <f>+'Size Totals'!C69</f>
        <v>185</v>
      </c>
      <c r="AD24" s="807">
        <f>+'Size Totals'!D69</f>
        <v>0</v>
      </c>
      <c r="AE24" s="152"/>
    </row>
    <row r="25" spans="1:31" ht="15.75" x14ac:dyDescent="0.2">
      <c r="A25" s="152"/>
      <c r="B25" s="89" t="s">
        <v>406</v>
      </c>
      <c r="C25" s="92">
        <f>+'Size Totals'!C41</f>
        <v>170</v>
      </c>
      <c r="D25" s="419">
        <f>+'Size Totals'!D41</f>
        <v>0</v>
      </c>
      <c r="J25" s="152"/>
      <c r="K25" s="98" t="s">
        <v>514</v>
      </c>
      <c r="L25" s="99">
        <f>+'Size Totals'!C26</f>
        <v>0</v>
      </c>
      <c r="M25" s="100">
        <f>+'Size Totals'!D26</f>
        <v>0</v>
      </c>
      <c r="N25" s="95"/>
      <c r="R25" s="152"/>
      <c r="S25" s="101"/>
      <c r="T25" s="50"/>
      <c r="AA25" s="152"/>
      <c r="AE25" s="152"/>
    </row>
    <row r="26" spans="1:31" ht="15.75" x14ac:dyDescent="0.25">
      <c r="A26" s="152"/>
      <c r="B26" s="105" t="s">
        <v>166</v>
      </c>
      <c r="C26" s="92">
        <f>+'Size Totals'!C42</f>
        <v>0</v>
      </c>
      <c r="D26" s="419">
        <f>+'Size Totals'!D42</f>
        <v>0</v>
      </c>
      <c r="J26" s="152"/>
      <c r="K26" s="98" t="s">
        <v>4</v>
      </c>
      <c r="L26" s="99">
        <f>+'Size Totals'!C28</f>
        <v>28</v>
      </c>
      <c r="M26" s="100">
        <f>+'Size Totals'!D28</f>
        <v>0</v>
      </c>
      <c r="N26" s="95"/>
      <c r="R26" s="152"/>
      <c r="S26" s="101"/>
      <c r="T26" s="50"/>
      <c r="AA26" s="152"/>
      <c r="AE26" s="152"/>
    </row>
    <row r="27" spans="1:31" ht="15.75" x14ac:dyDescent="0.2">
      <c r="A27" s="152"/>
      <c r="B27" s="89" t="s">
        <v>18</v>
      </c>
      <c r="C27" s="92">
        <f>+'Size Totals'!C43</f>
        <v>0</v>
      </c>
      <c r="D27" s="419">
        <f>+'Size Totals'!D43</f>
        <v>0</v>
      </c>
      <c r="J27" s="152"/>
      <c r="K27" s="98" t="s">
        <v>347</v>
      </c>
      <c r="L27" s="99">
        <f>'Size Totals'!C32</f>
        <v>0</v>
      </c>
      <c r="M27" s="100">
        <f>'Size Totals'!D32</f>
        <v>0</v>
      </c>
      <c r="N27" s="95"/>
      <c r="R27" s="152"/>
      <c r="S27" s="101"/>
      <c r="AA27" s="152"/>
      <c r="AE27" s="152"/>
    </row>
    <row r="28" spans="1:31" ht="15.75" x14ac:dyDescent="0.2">
      <c r="A28" s="152"/>
      <c r="B28" s="89"/>
      <c r="C28" s="92"/>
      <c r="D28" s="419"/>
      <c r="J28" s="152"/>
      <c r="K28" s="98" t="s">
        <v>512</v>
      </c>
      <c r="L28" s="99">
        <f>+'Size Totals'!C30</f>
        <v>120</v>
      </c>
      <c r="M28" s="100">
        <f>+'Size Totals'!D30</f>
        <v>0</v>
      </c>
      <c r="N28" s="95"/>
      <c r="R28" s="152"/>
      <c r="AA28" s="152"/>
      <c r="AE28" s="152"/>
    </row>
    <row r="29" spans="1:31" ht="15.75" x14ac:dyDescent="0.2">
      <c r="A29" s="152"/>
      <c r="B29" s="89" t="s">
        <v>89</v>
      </c>
      <c r="C29" s="92">
        <f>+'Size Totals'!C70</f>
        <v>0</v>
      </c>
      <c r="D29" s="419">
        <f>+'Size Totals'!D70</f>
        <v>0</v>
      </c>
      <c r="J29" s="152"/>
      <c r="K29" s="89" t="s">
        <v>528</v>
      </c>
      <c r="L29" s="99">
        <f>+'Size Totals'!C31</f>
        <v>76</v>
      </c>
      <c r="M29" s="100">
        <f>+'Size Totals'!D31</f>
        <v>0</v>
      </c>
      <c r="N29" s="95"/>
      <c r="R29" s="152"/>
      <c r="AA29" s="152"/>
      <c r="AE29" s="152"/>
    </row>
    <row r="30" spans="1:31" ht="15.75" x14ac:dyDescent="0.2">
      <c r="A30" s="152"/>
      <c r="B30" s="89"/>
      <c r="C30" s="92"/>
      <c r="D30" s="419"/>
      <c r="J30" s="152"/>
      <c r="K30" s="89" t="s">
        <v>548</v>
      </c>
      <c r="L30" s="99">
        <f>+'Size Totals'!C33</f>
        <v>0</v>
      </c>
      <c r="M30" s="100">
        <f>+'Size Totals'!D33</f>
        <v>0</v>
      </c>
      <c r="N30" s="95"/>
      <c r="R30" s="152"/>
      <c r="AA30" s="152"/>
      <c r="AE30" s="152"/>
    </row>
    <row r="31" spans="1:31" ht="15.75" x14ac:dyDescent="0.25">
      <c r="A31" s="152"/>
      <c r="B31" s="104" t="s">
        <v>503</v>
      </c>
      <c r="C31" s="100">
        <f>+'Size Totals'!C76</f>
        <v>0</v>
      </c>
      <c r="D31" s="777">
        <f>+'Size Totals'!D76</f>
        <v>0</v>
      </c>
      <c r="J31" s="152"/>
      <c r="K31" s="98" t="s">
        <v>535</v>
      </c>
      <c r="L31" s="99">
        <f>+'Size Totals'!C34</f>
        <v>100</v>
      </c>
      <c r="M31" s="100">
        <f>+'Size Totals'!D34</f>
        <v>0</v>
      </c>
      <c r="N31" s="95"/>
      <c r="R31" s="152"/>
      <c r="AA31" s="152"/>
      <c r="AE31" s="152"/>
    </row>
    <row r="32" spans="1:31" ht="15.75" x14ac:dyDescent="0.25">
      <c r="A32" s="152"/>
      <c r="B32" s="104" t="s">
        <v>153</v>
      </c>
      <c r="C32" s="100">
        <f>+'Size Totals'!C74</f>
        <v>0</v>
      </c>
      <c r="D32" s="420">
        <f>+'Size Totals'!D74</f>
        <v>80</v>
      </c>
      <c r="J32" s="152"/>
      <c r="K32" s="98" t="s">
        <v>89</v>
      </c>
      <c r="L32" s="99">
        <f>+'Size Totals'!C70</f>
        <v>0</v>
      </c>
      <c r="M32" s="100">
        <f>+'Size Totals'!D70</f>
        <v>0</v>
      </c>
      <c r="N32" s="95"/>
      <c r="R32" s="152"/>
      <c r="AA32" s="152"/>
      <c r="AE32" s="152"/>
    </row>
    <row r="33" spans="1:31" ht="16.5" thickBot="1" x14ac:dyDescent="0.3">
      <c r="A33" s="152"/>
      <c r="B33" s="110" t="s">
        <v>152</v>
      </c>
      <c r="C33" s="97">
        <f>+'Size Totals'!C75</f>
        <v>0</v>
      </c>
      <c r="D33" s="421">
        <f>+'Size Totals'!D75</f>
        <v>0</v>
      </c>
      <c r="J33" s="152"/>
      <c r="K33" s="98" t="s">
        <v>719</v>
      </c>
      <c r="L33" s="99">
        <f>'Size Totals'!C45</f>
        <v>0</v>
      </c>
      <c r="M33" s="100">
        <f>'Size Totals'!D45</f>
        <v>0</v>
      </c>
      <c r="N33" s="95"/>
      <c r="R33" s="152"/>
      <c r="AA33" s="152"/>
      <c r="AE33" s="152"/>
    </row>
    <row r="34" spans="1:31" ht="15.75" x14ac:dyDescent="0.2">
      <c r="A34" s="152"/>
      <c r="J34" s="152"/>
      <c r="K34" s="106" t="s">
        <v>153</v>
      </c>
      <c r="L34" s="99">
        <f>+'Size Totals'!C74</f>
        <v>0</v>
      </c>
      <c r="M34" s="100">
        <f>+'Size Totals'!D74</f>
        <v>80</v>
      </c>
      <c r="N34" s="95"/>
      <c r="R34" s="152"/>
      <c r="AA34" s="152"/>
      <c r="AE34" s="152"/>
    </row>
    <row r="35" spans="1:31" ht="16.5" thickBot="1" x14ac:dyDescent="0.25">
      <c r="A35" s="152"/>
      <c r="J35" s="152"/>
      <c r="K35" s="107" t="s">
        <v>152</v>
      </c>
      <c r="L35" s="108">
        <f>+'Size Totals'!C75</f>
        <v>0</v>
      </c>
      <c r="M35" s="109">
        <f>+'Size Totals'!D75</f>
        <v>0</v>
      </c>
      <c r="N35" s="95"/>
      <c r="R35" s="152"/>
      <c r="AA35" s="152"/>
      <c r="AE35" s="152"/>
    </row>
    <row r="36" spans="1:31" ht="15.75" x14ac:dyDescent="0.2">
      <c r="A36" s="152"/>
      <c r="B36" s="112"/>
      <c r="C36" s="113"/>
      <c r="D36" s="113"/>
      <c r="E36" s="113"/>
      <c r="F36" s="113"/>
      <c r="G36" s="113"/>
      <c r="H36" s="113"/>
      <c r="I36" s="113"/>
      <c r="J36" s="244"/>
      <c r="K36" s="112"/>
      <c r="L36" s="114"/>
      <c r="M36" s="115"/>
      <c r="N36" s="116"/>
      <c r="O36" s="113"/>
      <c r="P36" s="113"/>
      <c r="Q36" s="113"/>
      <c r="R36" s="244"/>
      <c r="S36" s="112"/>
      <c r="T36" s="113"/>
      <c r="U36" s="113"/>
      <c r="V36" s="113"/>
      <c r="W36" s="113"/>
      <c r="X36" s="113"/>
      <c r="Y36" s="113"/>
      <c r="Z36" s="113"/>
      <c r="AA36" s="244"/>
      <c r="AB36" s="112"/>
      <c r="AE36" s="152"/>
    </row>
    <row r="37" spans="1:31" ht="15" customHeight="1" x14ac:dyDescent="0.25">
      <c r="A37" s="152"/>
      <c r="B37" s="186"/>
      <c r="C37" s="187"/>
      <c r="D37" s="152"/>
      <c r="E37" s="152"/>
      <c r="F37" s="152"/>
      <c r="G37" s="152"/>
      <c r="H37" s="152"/>
      <c r="I37" s="152"/>
      <c r="J37" s="152"/>
      <c r="K37" s="188"/>
      <c r="L37" s="187"/>
      <c r="M37" s="189"/>
      <c r="N37" s="188"/>
      <c r="O37" s="152"/>
      <c r="P37" s="152"/>
      <c r="Q37" s="152"/>
      <c r="R37" s="152"/>
      <c r="S37" s="152"/>
      <c r="T37" s="152"/>
      <c r="U37" s="152"/>
      <c r="V37" s="152"/>
      <c r="W37" s="152"/>
      <c r="X37" s="152"/>
      <c r="Y37" s="152"/>
      <c r="Z37" s="152"/>
      <c r="AA37" s="152"/>
      <c r="AB37" s="152"/>
      <c r="AC37" s="152"/>
      <c r="AD37" s="152"/>
      <c r="AE37" s="152"/>
    </row>
    <row r="38" spans="1:31" hidden="1" x14ac:dyDescent="0.2">
      <c r="M38" s="62"/>
      <c r="N38" s="95"/>
    </row>
    <row r="39" spans="1:31" hidden="1" x14ac:dyDescent="0.2">
      <c r="M39" s="62"/>
      <c r="N39" s="95"/>
    </row>
    <row r="40" spans="1:31" hidden="1" x14ac:dyDescent="0.2">
      <c r="M40" s="62"/>
      <c r="N40" s="95"/>
    </row>
    <row r="41" spans="1:31" hidden="1" x14ac:dyDescent="0.2">
      <c r="M41" s="62"/>
      <c r="N41" s="95"/>
    </row>
    <row r="42" spans="1:31" hidden="1" x14ac:dyDescent="0.2">
      <c r="N42" s="95"/>
    </row>
    <row r="43" spans="1:31" hidden="1" x14ac:dyDescent="0.2">
      <c r="N43" s="95"/>
    </row>
    <row r="44" spans="1:31" hidden="1" x14ac:dyDescent="0.2">
      <c r="N44" s="95"/>
    </row>
    <row r="45" spans="1:31" hidden="1" x14ac:dyDescent="0.2">
      <c r="N45" s="95"/>
    </row>
    <row r="46" spans="1:31" hidden="1" x14ac:dyDescent="0.2">
      <c r="N46" s="95"/>
    </row>
    <row r="47" spans="1:31" hidden="1" x14ac:dyDescent="0.2">
      <c r="N47" s="95"/>
    </row>
    <row r="48" spans="1:31" ht="22.5" hidden="1" x14ac:dyDescent="0.3">
      <c r="B48" s="117"/>
      <c r="C48" s="2126"/>
      <c r="D48" s="2126"/>
      <c r="N48" s="95"/>
    </row>
    <row r="49" spans="2:14" hidden="1" x14ac:dyDescent="0.2">
      <c r="C49" s="2124"/>
      <c r="D49" s="2124"/>
      <c r="N49" s="95"/>
    </row>
    <row r="50" spans="2:14" hidden="1" x14ac:dyDescent="0.2">
      <c r="C50" s="50"/>
      <c r="N50" s="95"/>
    </row>
    <row r="51" spans="2:14" ht="15.75" hidden="1" x14ac:dyDescent="0.25">
      <c r="B51" s="118"/>
      <c r="C51" s="119"/>
      <c r="D51" s="119"/>
      <c r="N51" s="95"/>
    </row>
    <row r="52" spans="2:14" ht="15.75" hidden="1" x14ac:dyDescent="0.2">
      <c r="B52" s="77"/>
      <c r="C52" s="76"/>
      <c r="D52" s="76"/>
      <c r="N52" s="95"/>
    </row>
    <row r="53" spans="2:14" ht="15.75" hidden="1" x14ac:dyDescent="0.2">
      <c r="B53" s="77"/>
      <c r="C53" s="76"/>
      <c r="D53" s="76"/>
      <c r="N53" s="95"/>
    </row>
    <row r="54" spans="2:14" ht="15.75" hidden="1" x14ac:dyDescent="0.25">
      <c r="B54" s="77"/>
      <c r="C54" s="76"/>
      <c r="D54" s="76"/>
      <c r="K54" s="101"/>
      <c r="L54" s="40"/>
      <c r="N54" s="95"/>
    </row>
    <row r="55" spans="2:14" ht="15.75" hidden="1" x14ac:dyDescent="0.25">
      <c r="B55" s="77"/>
      <c r="C55" s="76"/>
      <c r="D55" s="76"/>
      <c r="K55" s="101"/>
      <c r="L55" s="40"/>
      <c r="N55" s="95"/>
    </row>
    <row r="56" spans="2:14" ht="15.75" hidden="1" x14ac:dyDescent="0.2">
      <c r="B56" s="77"/>
      <c r="C56" s="76"/>
      <c r="D56" s="76"/>
      <c r="N56" s="95"/>
    </row>
    <row r="57" spans="2:14" ht="15.75" hidden="1" x14ac:dyDescent="0.2">
      <c r="B57" s="77"/>
      <c r="C57" s="76"/>
      <c r="D57" s="76"/>
      <c r="N57" s="95"/>
    </row>
    <row r="58" spans="2:14" ht="15.75" hidden="1" x14ac:dyDescent="0.2">
      <c r="B58" s="77"/>
      <c r="C58" s="76"/>
      <c r="D58" s="76"/>
      <c r="N58" s="95"/>
    </row>
    <row r="59" spans="2:14" hidden="1" x14ac:dyDescent="0.2">
      <c r="N59" s="95"/>
    </row>
    <row r="60" spans="2:14" hidden="1" x14ac:dyDescent="0.2">
      <c r="N60" s="95"/>
    </row>
    <row r="61" spans="2:14" ht="22.5" hidden="1" x14ac:dyDescent="0.3">
      <c r="B61" s="117"/>
      <c r="C61" s="2125"/>
      <c r="D61" s="2125"/>
      <c r="N61" s="95"/>
    </row>
    <row r="62" spans="2:14" hidden="1" x14ac:dyDescent="0.2">
      <c r="C62" s="2124"/>
      <c r="D62" s="2124"/>
      <c r="N62" s="95"/>
    </row>
    <row r="63" spans="2:14" hidden="1" x14ac:dyDescent="0.2">
      <c r="C63" s="50"/>
      <c r="N63" s="95"/>
    </row>
    <row r="64" spans="2:14" ht="15.75" hidden="1" x14ac:dyDescent="0.25">
      <c r="B64" s="118"/>
      <c r="C64" s="119"/>
      <c r="D64" s="119"/>
      <c r="N64" s="95"/>
    </row>
    <row r="65" spans="2:14" ht="15.75" hidden="1" x14ac:dyDescent="0.2">
      <c r="B65" s="95"/>
      <c r="C65" s="76"/>
      <c r="D65" s="76"/>
      <c r="N65" s="95"/>
    </row>
    <row r="66" spans="2:14" ht="15.75" hidden="1" x14ac:dyDescent="0.2">
      <c r="B66" s="95"/>
      <c r="C66" s="76"/>
      <c r="D66" s="76"/>
      <c r="N66" s="95"/>
    </row>
    <row r="67" spans="2:14" ht="15.75" hidden="1" x14ac:dyDescent="0.2">
      <c r="B67" s="95"/>
      <c r="C67" s="76"/>
      <c r="D67" s="76"/>
      <c r="N67" s="95"/>
    </row>
    <row r="68" spans="2:14" ht="15.75" hidden="1" x14ac:dyDescent="0.2">
      <c r="B68" s="95"/>
      <c r="C68" s="76"/>
      <c r="D68" s="76"/>
      <c r="N68" s="95"/>
    </row>
    <row r="69" spans="2:14" hidden="1" x14ac:dyDescent="0.2">
      <c r="N69" s="95"/>
    </row>
    <row r="70" spans="2:14" hidden="1" x14ac:dyDescent="0.2">
      <c r="N70" s="95"/>
    </row>
    <row r="71" spans="2:14" hidden="1" x14ac:dyDescent="0.2">
      <c r="N71" s="95"/>
    </row>
  </sheetData>
  <sheetProtection selectLockedCells="1" selectUnlockedCells="1"/>
  <mergeCells count="18">
    <mergeCell ref="F2:I2"/>
    <mergeCell ref="W2:Z2"/>
    <mergeCell ref="C49:D49"/>
    <mergeCell ref="C62:D62"/>
    <mergeCell ref="C61:D61"/>
    <mergeCell ref="C48:D48"/>
    <mergeCell ref="AC2:AD2"/>
    <mergeCell ref="AC17:AD17"/>
    <mergeCell ref="AC3:AD3"/>
    <mergeCell ref="C3:D3"/>
    <mergeCell ref="L3:M3"/>
    <mergeCell ref="T3:U3"/>
    <mergeCell ref="T2:U2"/>
    <mergeCell ref="L2:M2"/>
    <mergeCell ref="C2:D2"/>
    <mergeCell ref="AB15:AB16"/>
    <mergeCell ref="AC15:AD16"/>
    <mergeCell ref="N2:Q2"/>
  </mergeCells>
  <phoneticPr fontId="3" type="noConversion"/>
  <pageMargins left="0.5" right="0" top="0.5" bottom="0.4" header="0" footer="0"/>
  <pageSetup paperSize="9" orientation="portrait" r:id="rId1"/>
  <headerFooter>
    <oddHeader xml:space="preserve">&amp;C&amp;12*මෙම පත්‍රිකාව නිෂ්පාදන අංශයට ලබාදෙන්න.*           </oddHeader>
    <oddFooter>&amp;C&amp;"Cambria,Italic"&amp;B&amp;10This File Was Prepared by LViraj on &amp;D at &amp;T</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pageSetUpPr autoPageBreaks="0" fitToPage="1"/>
  </sheetPr>
  <dimension ref="A1:T27"/>
  <sheetViews>
    <sheetView showGridLines="0" showRowColHeaders="0" workbookViewId="0">
      <selection activeCell="B11" sqref="B11:B26"/>
    </sheetView>
  </sheetViews>
  <sheetFormatPr defaultColWidth="0" defaultRowHeight="15" customHeight="1" zeroHeight="1" x14ac:dyDescent="0.2"/>
  <cols>
    <col min="1" max="1" width="37.140625" style="2" customWidth="1"/>
    <col min="2" max="2" width="2.7109375" style="2" customWidth="1"/>
    <col min="3" max="16" width="9.140625" style="2" customWidth="1"/>
    <col min="17" max="17" width="16" style="2" customWidth="1"/>
    <col min="18" max="18" width="6.85546875" style="2" customWidth="1"/>
    <col min="19" max="19" width="2.7109375" style="2" customWidth="1"/>
    <col min="20" max="20" width="0" style="2" hidden="1" customWidth="1"/>
    <col min="21" max="16384" width="9.140625" style="2" hidden="1"/>
  </cols>
  <sheetData>
    <row r="1" spans="1:19" ht="15" customHeight="1" thickBot="1" x14ac:dyDescent="0.25">
      <c r="A1" s="2149"/>
      <c r="B1" s="2150"/>
      <c r="C1" s="2150"/>
      <c r="D1" s="2150"/>
      <c r="E1" s="2150"/>
      <c r="F1" s="2150"/>
      <c r="G1" s="2150"/>
      <c r="H1" s="2150"/>
      <c r="I1" s="2150"/>
      <c r="J1" s="2150"/>
      <c r="K1" s="2150"/>
      <c r="L1" s="2150"/>
      <c r="M1" s="2150"/>
      <c r="N1" s="2150"/>
      <c r="O1" s="2150"/>
      <c r="P1" s="2150"/>
      <c r="Q1" s="2150"/>
      <c r="R1" s="2150"/>
      <c r="S1" s="2150"/>
    </row>
    <row r="2" spans="1:19" ht="38.1" customHeight="1" thickBot="1" x14ac:dyDescent="0.25">
      <c r="A2" s="2149"/>
      <c r="B2" s="2150"/>
      <c r="C2" s="2143" t="str">
        <f>'Delivery Summary'!C22</f>
        <v>BU14</v>
      </c>
      <c r="D2" s="2144"/>
      <c r="E2" s="2144" t="str">
        <f>'Delivery Summary'!B22</f>
        <v>Egg Bun</v>
      </c>
      <c r="F2" s="2144"/>
      <c r="G2" s="2144"/>
      <c r="H2" s="2144"/>
      <c r="I2" s="2144"/>
      <c r="J2" s="2144"/>
      <c r="K2" s="2144"/>
      <c r="L2" s="2144"/>
      <c r="M2" s="2144"/>
      <c r="N2" s="2144"/>
      <c r="O2" s="485" t="s">
        <v>362</v>
      </c>
      <c r="P2" s="2151">
        <f>'Delivery Summary'!V22</f>
        <v>0</v>
      </c>
      <c r="Q2" s="2152"/>
      <c r="R2" s="2098"/>
      <c r="S2" s="2150"/>
    </row>
    <row r="3" spans="1:19" ht="38.1" customHeight="1" thickBot="1" x14ac:dyDescent="0.25">
      <c r="A3" s="2149"/>
      <c r="B3" s="2150"/>
      <c r="C3" s="2147" t="str">
        <f>'Delivery Summary'!C23</f>
        <v>BU15</v>
      </c>
      <c r="D3" s="2148"/>
      <c r="E3" s="2148" t="str">
        <f>'Delivery Summary'!B23</f>
        <v>Omelette Bun</v>
      </c>
      <c r="F3" s="2148"/>
      <c r="G3" s="2148"/>
      <c r="H3" s="2148"/>
      <c r="I3" s="2148"/>
      <c r="J3" s="2148"/>
      <c r="K3" s="2148"/>
      <c r="L3" s="2148"/>
      <c r="M3" s="2148"/>
      <c r="N3" s="2148"/>
      <c r="O3" s="484" t="s">
        <v>362</v>
      </c>
      <c r="P3" s="2153">
        <f>'Delivery Summary'!V23</f>
        <v>0</v>
      </c>
      <c r="Q3" s="2154"/>
      <c r="R3" s="2098"/>
      <c r="S3" s="2150"/>
    </row>
    <row r="4" spans="1:19" ht="38.1" customHeight="1" thickBot="1" x14ac:dyDescent="0.25">
      <c r="A4" s="2149"/>
      <c r="B4" s="2150"/>
      <c r="C4" s="2146" t="str">
        <f>'Delivery Summary'!C26</f>
        <v>BU17</v>
      </c>
      <c r="D4" s="2145"/>
      <c r="E4" s="2145" t="str">
        <f>'Delivery Summary'!B26</f>
        <v>Chicken Hot Dog</v>
      </c>
      <c r="F4" s="2145"/>
      <c r="G4" s="2145"/>
      <c r="H4" s="2145"/>
      <c r="I4" s="2145"/>
      <c r="J4" s="2145"/>
      <c r="K4" s="2145"/>
      <c r="L4" s="2145"/>
      <c r="M4" s="2145"/>
      <c r="N4" s="2145"/>
      <c r="O4" s="484" t="s">
        <v>362</v>
      </c>
      <c r="P4" s="2153">
        <f>'Delivery Summary'!V26</f>
        <v>28</v>
      </c>
      <c r="Q4" s="2154"/>
      <c r="R4" s="2098"/>
      <c r="S4" s="2150"/>
    </row>
    <row r="5" spans="1:19" ht="38.1" customHeight="1" thickBot="1" x14ac:dyDescent="0.25">
      <c r="A5" s="2149"/>
      <c r="B5" s="2150"/>
      <c r="C5" s="2146" t="str">
        <f>'Delivery Summary'!C31</f>
        <v>BU10</v>
      </c>
      <c r="D5" s="2145"/>
      <c r="E5" s="2145" t="str">
        <f>'Delivery Summary'!B31</f>
        <v>Prawn Bun</v>
      </c>
      <c r="F5" s="2145"/>
      <c r="G5" s="2145"/>
      <c r="H5" s="2145"/>
      <c r="I5" s="2145"/>
      <c r="J5" s="2145"/>
      <c r="K5" s="2145"/>
      <c r="L5" s="2145"/>
      <c r="M5" s="2145"/>
      <c r="N5" s="2145"/>
      <c r="O5" s="484" t="s">
        <v>362</v>
      </c>
      <c r="P5" s="2153">
        <f>'Delivery Summary'!V31</f>
        <v>0</v>
      </c>
      <c r="Q5" s="2154"/>
      <c r="R5" s="2098"/>
      <c r="S5" s="2150"/>
    </row>
    <row r="6" spans="1:19" ht="38.1" customHeight="1" thickBot="1" x14ac:dyDescent="0.25">
      <c r="A6" s="2149"/>
      <c r="B6" s="2150"/>
      <c r="C6" s="2146" t="str">
        <f>'Delivery Summary'!C42</f>
        <v>SAN10</v>
      </c>
      <c r="D6" s="2145"/>
      <c r="E6" s="2145" t="str">
        <f>'Delivery Summary'!B42</f>
        <v>Bread Toast</v>
      </c>
      <c r="F6" s="2145"/>
      <c r="G6" s="2145"/>
      <c r="H6" s="2145"/>
      <c r="I6" s="2145"/>
      <c r="J6" s="2145"/>
      <c r="K6" s="2145"/>
      <c r="L6" s="2145"/>
      <c r="M6" s="2145"/>
      <c r="N6" s="2145"/>
      <c r="O6" s="484" t="s">
        <v>362</v>
      </c>
      <c r="P6" s="2153">
        <f>'Delivery Summary'!V42</f>
        <v>0</v>
      </c>
      <c r="Q6" s="2154"/>
      <c r="R6" s="2098"/>
      <c r="S6" s="2150"/>
    </row>
    <row r="7" spans="1:19" ht="38.1" customHeight="1" thickBot="1" x14ac:dyDescent="0.25">
      <c r="A7" s="2149"/>
      <c r="B7" s="2150"/>
      <c r="C7" s="2146" t="str">
        <f>'Delivery Summary'!C63</f>
        <v>PZ2</v>
      </c>
      <c r="D7" s="2145"/>
      <c r="E7" s="2145" t="str">
        <f>'Delivery Summary'!B63</f>
        <v>Sausage Pizza</v>
      </c>
      <c r="F7" s="2145"/>
      <c r="G7" s="2145"/>
      <c r="H7" s="2145"/>
      <c r="I7" s="2145"/>
      <c r="J7" s="2145"/>
      <c r="K7" s="2145"/>
      <c r="L7" s="2145"/>
      <c r="M7" s="2145"/>
      <c r="N7" s="2145"/>
      <c r="O7" s="484" t="s">
        <v>362</v>
      </c>
      <c r="P7" s="2153">
        <f>'Delivery Summary'!Y63</f>
        <v>0</v>
      </c>
      <c r="Q7" s="2154"/>
      <c r="R7" s="2098"/>
      <c r="S7" s="2150"/>
    </row>
    <row r="8" spans="1:19" ht="38.1" customHeight="1" thickBot="1" x14ac:dyDescent="0.25">
      <c r="A8" s="2149"/>
      <c r="B8" s="2150"/>
      <c r="C8" s="2146" t="str">
        <f>'Delivery Summary'!C64</f>
        <v>PZ3</v>
      </c>
      <c r="D8" s="2145"/>
      <c r="E8" s="2145" t="str">
        <f>'Delivery Summary'!B64</f>
        <v>Chicken Pizza</v>
      </c>
      <c r="F8" s="2145"/>
      <c r="G8" s="2145"/>
      <c r="H8" s="2145"/>
      <c r="I8" s="2145"/>
      <c r="J8" s="2145"/>
      <c r="K8" s="2145"/>
      <c r="L8" s="2145"/>
      <c r="M8" s="2145"/>
      <c r="N8" s="2145"/>
      <c r="O8" s="484" t="s">
        <v>362</v>
      </c>
      <c r="P8" s="2153">
        <f>'Delivery Summary'!Y64</f>
        <v>0</v>
      </c>
      <c r="Q8" s="2154"/>
      <c r="R8" s="2098"/>
      <c r="S8" s="2150"/>
    </row>
    <row r="9" spans="1:19" ht="38.1" customHeight="1" thickBot="1" x14ac:dyDescent="0.25">
      <c r="A9" s="2149"/>
      <c r="B9" s="2150"/>
      <c r="C9" s="2146" t="str">
        <f>'Delivery Summary'!C76</f>
        <v>SAN9</v>
      </c>
      <c r="D9" s="2145"/>
      <c r="E9" s="2145" t="str">
        <f>'Delivery Summary'!B76</f>
        <v>Roast Bread with Seeni Sambol</v>
      </c>
      <c r="F9" s="2145"/>
      <c r="G9" s="2145"/>
      <c r="H9" s="2145"/>
      <c r="I9" s="2145"/>
      <c r="J9" s="2145"/>
      <c r="K9" s="2145"/>
      <c r="L9" s="2145"/>
      <c r="M9" s="2145"/>
      <c r="N9" s="2145"/>
      <c r="O9" s="484" t="s">
        <v>362</v>
      </c>
      <c r="P9" s="2156">
        <f>'Delivery Summary'!X76</f>
        <v>0</v>
      </c>
      <c r="Q9" s="2157"/>
      <c r="R9" s="2098"/>
      <c r="S9" s="2150"/>
    </row>
    <row r="10" spans="1:19" ht="38.1" customHeight="1" thickBot="1" x14ac:dyDescent="0.25">
      <c r="A10" s="2149"/>
      <c r="B10" s="245"/>
      <c r="C10" s="2146" t="str">
        <f>'Delivery Summary'!C29</f>
        <v>BU12</v>
      </c>
      <c r="D10" s="2145"/>
      <c r="E10" s="2145" t="str">
        <f>'Delivery Summary'!B29</f>
        <v>Cheese Chicken Curry Bun</v>
      </c>
      <c r="F10" s="2145"/>
      <c r="G10" s="2145"/>
      <c r="H10" s="2145"/>
      <c r="I10" s="2145"/>
      <c r="J10" s="2145"/>
      <c r="K10" s="2145"/>
      <c r="L10" s="2145"/>
      <c r="M10" s="2145"/>
      <c r="N10" s="2145"/>
      <c r="O10" s="484" t="s">
        <v>362</v>
      </c>
      <c r="P10" s="2153">
        <f>'Delivery Summary'!V29</f>
        <v>75</v>
      </c>
      <c r="Q10" s="2154"/>
      <c r="R10" s="8"/>
      <c r="S10" s="245"/>
    </row>
    <row r="11" spans="1:19" ht="12" customHeight="1" x14ac:dyDescent="0.2">
      <c r="A11" s="2149"/>
      <c r="B11" s="2150"/>
      <c r="C11" s="2155" t="s">
        <v>363</v>
      </c>
      <c r="D11" s="2155"/>
      <c r="E11" s="2155"/>
      <c r="F11" s="2155"/>
      <c r="G11" s="2155"/>
      <c r="H11" s="2155"/>
      <c r="I11" s="2155"/>
      <c r="J11" s="2155"/>
      <c r="K11" s="2155"/>
      <c r="L11" s="2155"/>
      <c r="M11" s="2155"/>
      <c r="N11" s="2155"/>
      <c r="O11" s="2155"/>
      <c r="P11" s="2155"/>
      <c r="Q11" s="2155"/>
      <c r="R11" s="2155"/>
      <c r="S11" s="2150"/>
    </row>
    <row r="12" spans="1:19" ht="12" customHeight="1" x14ac:dyDescent="0.2">
      <c r="A12" s="2149"/>
      <c r="B12" s="2150"/>
      <c r="C12" s="2155"/>
      <c r="D12" s="2155"/>
      <c r="E12" s="2155"/>
      <c r="F12" s="2155"/>
      <c r="G12" s="2155"/>
      <c r="H12" s="2155"/>
      <c r="I12" s="2155"/>
      <c r="J12" s="2155"/>
      <c r="K12" s="2155"/>
      <c r="L12" s="2155"/>
      <c r="M12" s="2155"/>
      <c r="N12" s="2155"/>
      <c r="O12" s="2155"/>
      <c r="P12" s="2155"/>
      <c r="Q12" s="2155"/>
      <c r="R12" s="2155"/>
      <c r="S12" s="2150"/>
    </row>
    <row r="13" spans="1:19" ht="12" customHeight="1" x14ac:dyDescent="0.2">
      <c r="A13" s="2149"/>
      <c r="B13" s="2150"/>
      <c r="C13" s="2155"/>
      <c r="D13" s="2155"/>
      <c r="E13" s="2155"/>
      <c r="F13" s="2155"/>
      <c r="G13" s="2155"/>
      <c r="H13" s="2155"/>
      <c r="I13" s="2155"/>
      <c r="J13" s="2155"/>
      <c r="K13" s="2155"/>
      <c r="L13" s="2155"/>
      <c r="M13" s="2155"/>
      <c r="N13" s="2155"/>
      <c r="O13" s="2155"/>
      <c r="P13" s="2155"/>
      <c r="Q13" s="2155"/>
      <c r="R13" s="2155"/>
      <c r="S13" s="2150"/>
    </row>
    <row r="14" spans="1:19" ht="12" customHeight="1" x14ac:dyDescent="0.2">
      <c r="A14" s="2149"/>
      <c r="B14" s="2150"/>
      <c r="C14" s="2155"/>
      <c r="D14" s="2155"/>
      <c r="E14" s="2155"/>
      <c r="F14" s="2155"/>
      <c r="G14" s="2155"/>
      <c r="H14" s="2155"/>
      <c r="I14" s="2155"/>
      <c r="J14" s="2155"/>
      <c r="K14" s="2155"/>
      <c r="L14" s="2155"/>
      <c r="M14" s="2155"/>
      <c r="N14" s="2155"/>
      <c r="O14" s="2155"/>
      <c r="P14" s="2155"/>
      <c r="Q14" s="2155"/>
      <c r="R14" s="2155"/>
      <c r="S14" s="2150"/>
    </row>
    <row r="15" spans="1:19" ht="12" customHeight="1" x14ac:dyDescent="0.2">
      <c r="A15" s="2149"/>
      <c r="B15" s="2150"/>
      <c r="C15" s="2155"/>
      <c r="D15" s="2155"/>
      <c r="E15" s="2155"/>
      <c r="F15" s="2155"/>
      <c r="G15" s="2155"/>
      <c r="H15" s="2155"/>
      <c r="I15" s="2155"/>
      <c r="J15" s="2155"/>
      <c r="K15" s="2155"/>
      <c r="L15" s="2155"/>
      <c r="M15" s="2155"/>
      <c r="N15" s="2155"/>
      <c r="O15" s="2155"/>
      <c r="P15" s="2155"/>
      <c r="Q15" s="2155"/>
      <c r="R15" s="2155"/>
      <c r="S15" s="2150"/>
    </row>
    <row r="16" spans="1:19" ht="12" customHeight="1" x14ac:dyDescent="0.2">
      <c r="A16" s="2149"/>
      <c r="B16" s="2150"/>
      <c r="C16" s="2155"/>
      <c r="D16" s="2155"/>
      <c r="E16" s="2155"/>
      <c r="F16" s="2155"/>
      <c r="G16" s="2155"/>
      <c r="H16" s="2155"/>
      <c r="I16" s="2155"/>
      <c r="J16" s="2155"/>
      <c r="K16" s="2155"/>
      <c r="L16" s="2155"/>
      <c r="M16" s="2155"/>
      <c r="N16" s="2155"/>
      <c r="O16" s="2155"/>
      <c r="P16" s="2155"/>
      <c r="Q16" s="2155"/>
      <c r="R16" s="2155"/>
      <c r="S16" s="2150"/>
    </row>
    <row r="17" spans="1:19" ht="12" customHeight="1" x14ac:dyDescent="0.2">
      <c r="A17" s="2149"/>
      <c r="B17" s="2150"/>
      <c r="C17" s="2155"/>
      <c r="D17" s="2155"/>
      <c r="E17" s="2155"/>
      <c r="F17" s="2155"/>
      <c r="G17" s="2155"/>
      <c r="H17" s="2155"/>
      <c r="I17" s="2155"/>
      <c r="J17" s="2155"/>
      <c r="K17" s="2155"/>
      <c r="L17" s="2155"/>
      <c r="M17" s="2155"/>
      <c r="N17" s="2155"/>
      <c r="O17" s="2155"/>
      <c r="P17" s="2155"/>
      <c r="Q17" s="2155"/>
      <c r="R17" s="2155"/>
      <c r="S17" s="2150"/>
    </row>
    <row r="18" spans="1:19" ht="12" customHeight="1" x14ac:dyDescent="0.2">
      <c r="A18" s="2149"/>
      <c r="B18" s="2150"/>
      <c r="C18" s="2155"/>
      <c r="D18" s="2155"/>
      <c r="E18" s="2155"/>
      <c r="F18" s="2155"/>
      <c r="G18" s="2155"/>
      <c r="H18" s="2155"/>
      <c r="I18" s="2155"/>
      <c r="J18" s="2155"/>
      <c r="K18" s="2155"/>
      <c r="L18" s="2155"/>
      <c r="M18" s="2155"/>
      <c r="N18" s="2155"/>
      <c r="O18" s="2155"/>
      <c r="P18" s="2155"/>
      <c r="Q18" s="2155"/>
      <c r="R18" s="2155"/>
      <c r="S18" s="2150"/>
    </row>
    <row r="19" spans="1:19" ht="12" customHeight="1" x14ac:dyDescent="0.2">
      <c r="A19" s="2149"/>
      <c r="B19" s="2150"/>
      <c r="C19" s="2155"/>
      <c r="D19" s="2155"/>
      <c r="E19" s="2155"/>
      <c r="F19" s="2155"/>
      <c r="G19" s="2155"/>
      <c r="H19" s="2155"/>
      <c r="I19" s="2155"/>
      <c r="J19" s="2155"/>
      <c r="K19" s="2155"/>
      <c r="L19" s="2155"/>
      <c r="M19" s="2155"/>
      <c r="N19" s="2155"/>
      <c r="O19" s="2155"/>
      <c r="P19" s="2155"/>
      <c r="Q19" s="2155"/>
      <c r="R19" s="2155"/>
      <c r="S19" s="2150"/>
    </row>
    <row r="20" spans="1:19" ht="12" customHeight="1" x14ac:dyDescent="0.2">
      <c r="A20" s="2149"/>
      <c r="B20" s="2150"/>
      <c r="C20" s="2155"/>
      <c r="D20" s="2155"/>
      <c r="E20" s="2155"/>
      <c r="F20" s="2155"/>
      <c r="G20" s="2155"/>
      <c r="H20" s="2155"/>
      <c r="I20" s="2155"/>
      <c r="J20" s="2155"/>
      <c r="K20" s="2155"/>
      <c r="L20" s="2155"/>
      <c r="M20" s="2155"/>
      <c r="N20" s="2155"/>
      <c r="O20" s="2155"/>
      <c r="P20" s="2155"/>
      <c r="Q20" s="2155"/>
      <c r="R20" s="2155"/>
      <c r="S20" s="2150"/>
    </row>
    <row r="21" spans="1:19" ht="12" customHeight="1" x14ac:dyDescent="0.2">
      <c r="A21" s="2149"/>
      <c r="B21" s="2150"/>
      <c r="C21" s="2155"/>
      <c r="D21" s="2155"/>
      <c r="E21" s="2155"/>
      <c r="F21" s="2155"/>
      <c r="G21" s="2155"/>
      <c r="H21" s="2155"/>
      <c r="I21" s="2155"/>
      <c r="J21" s="2155"/>
      <c r="K21" s="2155"/>
      <c r="L21" s="2155"/>
      <c r="M21" s="2155"/>
      <c r="N21" s="2155"/>
      <c r="O21" s="2155"/>
      <c r="P21" s="2155"/>
      <c r="Q21" s="2155"/>
      <c r="R21" s="2155"/>
      <c r="S21" s="2150"/>
    </row>
    <row r="22" spans="1:19" ht="12" customHeight="1" x14ac:dyDescent="0.2">
      <c r="A22" s="2149"/>
      <c r="B22" s="2150"/>
      <c r="C22" s="2155"/>
      <c r="D22" s="2155"/>
      <c r="E22" s="2155"/>
      <c r="F22" s="2155"/>
      <c r="G22" s="2155"/>
      <c r="H22" s="2155"/>
      <c r="I22" s="2155"/>
      <c r="J22" s="2155"/>
      <c r="K22" s="2155"/>
      <c r="L22" s="2155"/>
      <c r="M22" s="2155"/>
      <c r="N22" s="2155"/>
      <c r="O22" s="2155"/>
      <c r="P22" s="2155"/>
      <c r="Q22" s="2155"/>
      <c r="R22" s="2155"/>
      <c r="S22" s="2150"/>
    </row>
    <row r="23" spans="1:19" ht="12" customHeight="1" x14ac:dyDescent="0.2">
      <c r="A23" s="2149"/>
      <c r="B23" s="2150"/>
      <c r="C23" s="2155"/>
      <c r="D23" s="2155"/>
      <c r="E23" s="2155"/>
      <c r="F23" s="2155"/>
      <c r="G23" s="2155"/>
      <c r="H23" s="2155"/>
      <c r="I23" s="2155"/>
      <c r="J23" s="2155"/>
      <c r="K23" s="2155"/>
      <c r="L23" s="2155"/>
      <c r="M23" s="2155"/>
      <c r="N23" s="2155"/>
      <c r="O23" s="2155"/>
      <c r="P23" s="2155"/>
      <c r="Q23" s="2155"/>
      <c r="R23" s="2155"/>
      <c r="S23" s="2150"/>
    </row>
    <row r="24" spans="1:19" ht="12" customHeight="1" x14ac:dyDescent="0.2">
      <c r="A24" s="2149"/>
      <c r="B24" s="2150"/>
      <c r="C24" s="2155"/>
      <c r="D24" s="2155"/>
      <c r="E24" s="2155"/>
      <c r="F24" s="2155"/>
      <c r="G24" s="2155"/>
      <c r="H24" s="2155"/>
      <c r="I24" s="2155"/>
      <c r="J24" s="2155"/>
      <c r="K24" s="2155"/>
      <c r="L24" s="2155"/>
      <c r="M24" s="2155"/>
      <c r="N24" s="2155"/>
      <c r="O24" s="2155"/>
      <c r="P24" s="2155"/>
      <c r="Q24" s="2155"/>
      <c r="R24" s="2155"/>
      <c r="S24" s="2150"/>
    </row>
    <row r="25" spans="1:19" ht="12" customHeight="1" x14ac:dyDescent="0.2">
      <c r="A25" s="2149"/>
      <c r="B25" s="2150"/>
      <c r="C25" s="2155"/>
      <c r="D25" s="2155"/>
      <c r="E25" s="2155"/>
      <c r="F25" s="2155"/>
      <c r="G25" s="2155"/>
      <c r="H25" s="2155"/>
      <c r="I25" s="2155"/>
      <c r="J25" s="2155"/>
      <c r="K25" s="2155"/>
      <c r="L25" s="2155"/>
      <c r="M25" s="2155"/>
      <c r="N25" s="2155"/>
      <c r="O25" s="2155"/>
      <c r="P25" s="2155"/>
      <c r="Q25" s="2155"/>
      <c r="R25" s="2155"/>
      <c r="S25" s="2150"/>
    </row>
    <row r="26" spans="1:19" ht="12" customHeight="1" x14ac:dyDescent="0.2">
      <c r="A26" s="2149"/>
      <c r="B26" s="2150"/>
      <c r="C26" s="2155"/>
      <c r="D26" s="2155"/>
      <c r="E26" s="2155"/>
      <c r="F26" s="2155"/>
      <c r="G26" s="2155"/>
      <c r="H26" s="2155"/>
      <c r="I26" s="2155"/>
      <c r="J26" s="2155"/>
      <c r="K26" s="2155"/>
      <c r="L26" s="2155"/>
      <c r="M26" s="2155"/>
      <c r="N26" s="2155"/>
      <c r="O26" s="2155"/>
      <c r="P26" s="2155"/>
      <c r="Q26" s="2155"/>
      <c r="R26" s="2155"/>
      <c r="S26" s="2150"/>
    </row>
    <row r="27" spans="1:19" ht="15" customHeight="1" x14ac:dyDescent="0.2">
      <c r="A27" s="2149"/>
      <c r="B27" s="2150"/>
      <c r="C27" s="2150"/>
      <c r="D27" s="2150"/>
      <c r="E27" s="2150"/>
      <c r="F27" s="2150"/>
      <c r="G27" s="2150"/>
      <c r="H27" s="2150"/>
      <c r="I27" s="2150"/>
      <c r="J27" s="2150"/>
      <c r="K27" s="2150"/>
      <c r="L27" s="2150"/>
      <c r="M27" s="2150"/>
      <c r="N27" s="2150"/>
      <c r="O27" s="2150"/>
      <c r="P27" s="2150"/>
      <c r="Q27" s="2150"/>
      <c r="R27" s="2150"/>
      <c r="S27" s="2150"/>
    </row>
  </sheetData>
  <mergeCells count="36">
    <mergeCell ref="C9:D9"/>
    <mergeCell ref="P8:Q8"/>
    <mergeCell ref="P9:Q9"/>
    <mergeCell ref="P6:Q6"/>
    <mergeCell ref="B27:S27"/>
    <mergeCell ref="C10:D10"/>
    <mergeCell ref="E10:N10"/>
    <mergeCell ref="P10:Q10"/>
    <mergeCell ref="A1:A27"/>
    <mergeCell ref="B1:S1"/>
    <mergeCell ref="B2:B9"/>
    <mergeCell ref="S2:S9"/>
    <mergeCell ref="B11:B26"/>
    <mergeCell ref="S11:S26"/>
    <mergeCell ref="P2:Q2"/>
    <mergeCell ref="P3:Q3"/>
    <mergeCell ref="P4:Q4"/>
    <mergeCell ref="P5:Q5"/>
    <mergeCell ref="E2:N2"/>
    <mergeCell ref="C11:R26"/>
    <mergeCell ref="C7:D7"/>
    <mergeCell ref="E9:N9"/>
    <mergeCell ref="P7:Q7"/>
    <mergeCell ref="R2:R9"/>
    <mergeCell ref="C2:D2"/>
    <mergeCell ref="E8:N8"/>
    <mergeCell ref="C4:D4"/>
    <mergeCell ref="C5:D5"/>
    <mergeCell ref="C3:D3"/>
    <mergeCell ref="E3:N3"/>
    <mergeCell ref="C8:D8"/>
    <mergeCell ref="E4:N4"/>
    <mergeCell ref="E5:N5"/>
    <mergeCell ref="E6:N6"/>
    <mergeCell ref="E7:N7"/>
    <mergeCell ref="C6:D6"/>
  </mergeCells>
  <pageMargins left="0" right="0" top="0" bottom="0.35" header="0" footer="0"/>
  <pageSetup paperSize="9" orientation="landscape" r:id="rId1"/>
  <headerFooter>
    <oddFooter>&amp;C&amp;"Cambria,Italic"&amp;B&amp;10This File Was Prepared by LViraj on &amp;D at &amp;T</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10"/>
  <sheetViews>
    <sheetView workbookViewId="0">
      <selection activeCell="B26" sqref="B26"/>
    </sheetView>
  </sheetViews>
  <sheetFormatPr defaultColWidth="8.85546875" defaultRowHeight="15.75" customHeight="1" x14ac:dyDescent="0.2"/>
  <cols>
    <col min="1" max="16384" width="8.85546875" style="2"/>
  </cols>
  <sheetData>
    <row r="1" spans="1:2" ht="15.75" customHeight="1" x14ac:dyDescent="0.2">
      <c r="A1" s="2" t="s">
        <v>364</v>
      </c>
      <c r="B1" s="2" t="s">
        <v>365</v>
      </c>
    </row>
    <row r="2" spans="1:2" ht="15.75" customHeight="1" x14ac:dyDescent="0.2">
      <c r="A2" s="2" t="s">
        <v>104</v>
      </c>
      <c r="B2" s="2">
        <v>0</v>
      </c>
    </row>
    <row r="3" spans="1:2" ht="15.75" customHeight="1" x14ac:dyDescent="0.2">
      <c r="A3" s="2" t="s">
        <v>105</v>
      </c>
      <c r="B3" s="2">
        <v>0</v>
      </c>
    </row>
    <row r="4" spans="1:2" ht="15.75" customHeight="1" x14ac:dyDescent="0.2">
      <c r="A4" s="2" t="s">
        <v>384</v>
      </c>
      <c r="B4" s="2">
        <v>0</v>
      </c>
    </row>
    <row r="5" spans="1:2" ht="15.75" customHeight="1" x14ac:dyDescent="0.2">
      <c r="A5" s="2" t="s">
        <v>107</v>
      </c>
      <c r="B5" s="2">
        <v>0</v>
      </c>
    </row>
    <row r="6" spans="1:2" ht="15.75" customHeight="1" x14ac:dyDescent="0.2">
      <c r="A6" s="2" t="s">
        <v>114</v>
      </c>
      <c r="B6" s="2">
        <v>0</v>
      </c>
    </row>
    <row r="7" spans="1:2" ht="15.75" customHeight="1" x14ac:dyDescent="0.2">
      <c r="A7" s="2" t="s">
        <v>148</v>
      </c>
      <c r="B7" s="2">
        <v>0</v>
      </c>
    </row>
    <row r="8" spans="1:2" ht="15.75" customHeight="1" x14ac:dyDescent="0.2">
      <c r="A8" s="2" t="s">
        <v>137</v>
      </c>
      <c r="B8" s="2">
        <v>0</v>
      </c>
    </row>
    <row r="9" spans="1:2" ht="15.75" customHeight="1" x14ac:dyDescent="0.2">
      <c r="A9" s="2" t="s">
        <v>386</v>
      </c>
      <c r="B9" s="2">
        <v>0</v>
      </c>
    </row>
    <row r="10" spans="1:2" ht="15.75" customHeight="1" x14ac:dyDescent="0.2">
      <c r="A10" s="2" t="s">
        <v>385</v>
      </c>
      <c r="B10" s="2">
        <v>0</v>
      </c>
    </row>
  </sheetData>
  <pageMargins left="0.7" right="0.7" top="0.75" bottom="0.75" header="0.3" footer="0.3"/>
  <pageSetup paperSize="9" orientation="portrait" r:id="rId1"/>
  <headerFooter>
    <oddFooter>&amp;C&amp;"Cambria,Italic"&amp;B&amp;10This File Was Prepared by LViraj on &amp;D at &amp;T</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pageSetUpPr autoPageBreaks="0"/>
  </sheetPr>
  <dimension ref="A1:T42"/>
  <sheetViews>
    <sheetView showRowColHeaders="0" workbookViewId="0">
      <selection activeCell="B1" sqref="B1:S1"/>
    </sheetView>
  </sheetViews>
  <sheetFormatPr defaultColWidth="0" defaultRowHeight="15" customHeight="1" zeroHeight="1" x14ac:dyDescent="0.2"/>
  <cols>
    <col min="1" max="1" width="46.5703125" style="2" customWidth="1"/>
    <col min="2" max="2" width="2.7109375" style="2" customWidth="1"/>
    <col min="3" max="16" width="9.140625" style="2" customWidth="1"/>
    <col min="17" max="17" width="16" style="2" customWidth="1"/>
    <col min="18" max="18" width="6.85546875" style="2" customWidth="1"/>
    <col min="19" max="19" width="2.7109375" style="2" customWidth="1"/>
    <col min="20" max="20" width="0" style="2" hidden="1" customWidth="1"/>
    <col min="21" max="16384" width="9.140625" style="2" hidden="1"/>
  </cols>
  <sheetData>
    <row r="1" spans="1:19" ht="15" customHeight="1" x14ac:dyDescent="0.2">
      <c r="A1" s="2149"/>
      <c r="B1" s="2150"/>
      <c r="C1" s="2150"/>
      <c r="D1" s="2150"/>
      <c r="E1" s="2150"/>
      <c r="F1" s="2150"/>
      <c r="G1" s="2150"/>
      <c r="H1" s="2150"/>
      <c r="I1" s="2150"/>
      <c r="J1" s="2150"/>
      <c r="K1" s="2150"/>
      <c r="L1" s="2150"/>
      <c r="M1" s="2150"/>
      <c r="N1" s="2150"/>
      <c r="O1" s="2150"/>
      <c r="P1" s="2150"/>
      <c r="Q1" s="2150"/>
      <c r="R1" s="2150"/>
      <c r="S1" s="2150"/>
    </row>
    <row r="2" spans="1:19" ht="14.25" x14ac:dyDescent="0.2">
      <c r="A2" s="2149"/>
      <c r="B2" s="2150"/>
      <c r="C2" s="2098"/>
      <c r="D2" s="2098"/>
      <c r="E2" s="2098"/>
      <c r="F2" s="2098"/>
      <c r="G2" s="2098"/>
      <c r="H2" s="2098"/>
      <c r="I2" s="2098"/>
      <c r="J2" s="2098"/>
      <c r="K2" s="2098"/>
      <c r="L2" s="2098"/>
      <c r="M2" s="2098"/>
      <c r="N2" s="2098"/>
      <c r="O2" s="2098"/>
      <c r="P2" s="2098"/>
      <c r="Q2" s="2098"/>
      <c r="R2" s="2098"/>
      <c r="S2" s="2150"/>
    </row>
    <row r="3" spans="1:19" ht="14.25" x14ac:dyDescent="0.2">
      <c r="A3" s="2149"/>
      <c r="B3" s="2150"/>
      <c r="C3" s="2098"/>
      <c r="D3" s="2098"/>
      <c r="E3" s="2098"/>
      <c r="F3" s="2098"/>
      <c r="G3" s="2098"/>
      <c r="H3" s="2098"/>
      <c r="I3" s="2098"/>
      <c r="J3" s="2098"/>
      <c r="K3" s="2098"/>
      <c r="L3" s="2098"/>
      <c r="M3" s="2098"/>
      <c r="N3" s="2098"/>
      <c r="O3" s="2098"/>
      <c r="P3" s="2098"/>
      <c r="Q3" s="2098"/>
      <c r="R3" s="2098"/>
      <c r="S3" s="2150"/>
    </row>
    <row r="4" spans="1:19" ht="14.25" x14ac:dyDescent="0.2">
      <c r="A4" s="2149"/>
      <c r="B4" s="2150"/>
      <c r="C4" s="2098"/>
      <c r="D4" s="2098"/>
      <c r="E4" s="2098"/>
      <c r="F4" s="2098"/>
      <c r="G4" s="2098"/>
      <c r="H4" s="2098"/>
      <c r="I4" s="2098"/>
      <c r="J4" s="2098"/>
      <c r="K4" s="2098"/>
      <c r="L4" s="2098"/>
      <c r="M4" s="2098"/>
      <c r="N4" s="2098"/>
      <c r="O4" s="2098"/>
      <c r="P4" s="2098"/>
      <c r="Q4" s="2098"/>
      <c r="R4" s="2098"/>
      <c r="S4" s="2150"/>
    </row>
    <row r="5" spans="1:19" ht="14.25" x14ac:dyDescent="0.2">
      <c r="A5" s="2149"/>
      <c r="B5" s="2150"/>
      <c r="C5" s="2098"/>
      <c r="D5" s="2098"/>
      <c r="E5" s="2098"/>
      <c r="F5" s="2098"/>
      <c r="G5" s="2098"/>
      <c r="H5" s="2098"/>
      <c r="I5" s="2098"/>
      <c r="J5" s="2098"/>
      <c r="K5" s="2098"/>
      <c r="L5" s="2098"/>
      <c r="M5" s="2098"/>
      <c r="N5" s="2098"/>
      <c r="O5" s="2098"/>
      <c r="P5" s="2098"/>
      <c r="Q5" s="2098"/>
      <c r="R5" s="2098"/>
      <c r="S5" s="2150"/>
    </row>
    <row r="6" spans="1:19" ht="14.25" x14ac:dyDescent="0.2">
      <c r="A6" s="2149"/>
      <c r="B6" s="2150"/>
      <c r="C6" s="2098"/>
      <c r="D6" s="2098"/>
      <c r="E6" s="2098"/>
      <c r="F6" s="2098"/>
      <c r="G6" s="2098"/>
      <c r="H6" s="2098"/>
      <c r="I6" s="2098"/>
      <c r="J6" s="2098"/>
      <c r="K6" s="2098"/>
      <c r="L6" s="2098"/>
      <c r="M6" s="2098"/>
      <c r="N6" s="2098"/>
      <c r="O6" s="2098"/>
      <c r="P6" s="2098"/>
      <c r="Q6" s="2098"/>
      <c r="R6" s="2098"/>
      <c r="S6" s="2150"/>
    </row>
    <row r="7" spans="1:19" ht="14.25" x14ac:dyDescent="0.2">
      <c r="A7" s="2149"/>
      <c r="B7" s="2150"/>
      <c r="C7" s="2098"/>
      <c r="D7" s="2098"/>
      <c r="E7" s="2098"/>
      <c r="F7" s="2098"/>
      <c r="G7" s="2098"/>
      <c r="H7" s="2098"/>
      <c r="I7" s="2098"/>
      <c r="J7" s="2098"/>
      <c r="K7" s="2098"/>
      <c r="L7" s="2098"/>
      <c r="M7" s="2098"/>
      <c r="N7" s="2098"/>
      <c r="O7" s="2098"/>
      <c r="P7" s="2098"/>
      <c r="Q7" s="2098"/>
      <c r="R7" s="2098"/>
      <c r="S7" s="2150"/>
    </row>
    <row r="8" spans="1:19" ht="14.25" x14ac:dyDescent="0.2">
      <c r="A8" s="2149"/>
      <c r="B8" s="2150"/>
      <c r="C8" s="2098"/>
      <c r="D8" s="2098"/>
      <c r="E8" s="2098"/>
      <c r="F8" s="2098"/>
      <c r="G8" s="2098"/>
      <c r="H8" s="2098"/>
      <c r="I8" s="2098"/>
      <c r="J8" s="2098"/>
      <c r="K8" s="2098"/>
      <c r="L8" s="2098"/>
      <c r="M8" s="2098"/>
      <c r="N8" s="2098"/>
      <c r="O8" s="2098"/>
      <c r="P8" s="2098"/>
      <c r="Q8" s="2098"/>
      <c r="R8" s="2098"/>
      <c r="S8" s="2150"/>
    </row>
    <row r="9" spans="1:19" ht="14.25" x14ac:dyDescent="0.2">
      <c r="A9" s="2149"/>
      <c r="B9" s="2150"/>
      <c r="C9" s="2098"/>
      <c r="D9" s="2098"/>
      <c r="E9" s="2098"/>
      <c r="F9" s="2098"/>
      <c r="G9" s="2098"/>
      <c r="H9" s="2098"/>
      <c r="I9" s="2098"/>
      <c r="J9" s="2098"/>
      <c r="K9" s="2098"/>
      <c r="L9" s="2098"/>
      <c r="M9" s="2098"/>
      <c r="N9" s="2098"/>
      <c r="O9" s="2098"/>
      <c r="P9" s="2098"/>
      <c r="Q9" s="2098"/>
      <c r="R9" s="2098"/>
      <c r="S9" s="2150"/>
    </row>
    <row r="10" spans="1:19" ht="14.25" x14ac:dyDescent="0.2">
      <c r="A10" s="2149"/>
      <c r="B10" s="2150"/>
      <c r="C10" s="2098"/>
      <c r="D10" s="2098"/>
      <c r="E10" s="2098"/>
      <c r="F10" s="2098"/>
      <c r="G10" s="2098"/>
      <c r="H10" s="2098"/>
      <c r="I10" s="2098"/>
      <c r="J10" s="2098"/>
      <c r="K10" s="2098"/>
      <c r="L10" s="2098"/>
      <c r="M10" s="2098"/>
      <c r="N10" s="2098"/>
      <c r="O10" s="2098"/>
      <c r="P10" s="2098"/>
      <c r="Q10" s="2098"/>
      <c r="R10" s="2098"/>
      <c r="S10" s="2150"/>
    </row>
    <row r="11" spans="1:19" ht="14.25" x14ac:dyDescent="0.2">
      <c r="A11" s="2149"/>
      <c r="B11" s="2150"/>
      <c r="C11" s="2098"/>
      <c r="D11" s="2098"/>
      <c r="E11" s="2098"/>
      <c r="F11" s="2098"/>
      <c r="G11" s="2098"/>
      <c r="H11" s="2098"/>
      <c r="I11" s="2098"/>
      <c r="J11" s="2098"/>
      <c r="K11" s="2098"/>
      <c r="L11" s="2098"/>
      <c r="M11" s="2098"/>
      <c r="N11" s="2098"/>
      <c r="O11" s="2098"/>
      <c r="P11" s="2098"/>
      <c r="Q11" s="2098"/>
      <c r="R11" s="2098"/>
      <c r="S11" s="2150"/>
    </row>
    <row r="12" spans="1:19" ht="14.25" x14ac:dyDescent="0.2">
      <c r="A12" s="2149"/>
      <c r="B12" s="2150"/>
      <c r="C12" s="2098"/>
      <c r="D12" s="2098"/>
      <c r="E12" s="2098"/>
      <c r="F12" s="2098"/>
      <c r="G12" s="2098"/>
      <c r="H12" s="2098"/>
      <c r="I12" s="2098"/>
      <c r="J12" s="2098"/>
      <c r="K12" s="2098"/>
      <c r="L12" s="2098"/>
      <c r="M12" s="2098"/>
      <c r="N12" s="2098"/>
      <c r="O12" s="2098"/>
      <c r="P12" s="2098"/>
      <c r="Q12" s="2098"/>
      <c r="R12" s="2098"/>
      <c r="S12" s="2150"/>
    </row>
    <row r="13" spans="1:19" ht="14.25" x14ac:dyDescent="0.2">
      <c r="A13" s="2149"/>
      <c r="B13" s="2150"/>
      <c r="C13" s="2098"/>
      <c r="D13" s="2098"/>
      <c r="E13" s="2098"/>
      <c r="F13" s="2098"/>
      <c r="G13" s="2098"/>
      <c r="H13" s="2098"/>
      <c r="I13" s="2098"/>
      <c r="J13" s="2098"/>
      <c r="K13" s="2098"/>
      <c r="L13" s="2098"/>
      <c r="M13" s="2098"/>
      <c r="N13" s="2098"/>
      <c r="O13" s="2098"/>
      <c r="P13" s="2098"/>
      <c r="Q13" s="2098"/>
      <c r="R13" s="2098"/>
      <c r="S13" s="2150"/>
    </row>
    <row r="14" spans="1:19" ht="14.25" x14ac:dyDescent="0.2">
      <c r="A14" s="2149"/>
      <c r="B14" s="2150"/>
      <c r="C14" s="2098"/>
      <c r="D14" s="2098"/>
      <c r="E14" s="2098"/>
      <c r="F14" s="2098"/>
      <c r="G14" s="2098"/>
      <c r="H14" s="2098"/>
      <c r="I14" s="2098"/>
      <c r="J14" s="2098"/>
      <c r="K14" s="2098"/>
      <c r="L14" s="2098"/>
      <c r="M14" s="2098"/>
      <c r="N14" s="2098"/>
      <c r="O14" s="2098"/>
      <c r="P14" s="2098"/>
      <c r="Q14" s="2098"/>
      <c r="R14" s="2098"/>
      <c r="S14" s="2150"/>
    </row>
    <row r="15" spans="1:19" ht="14.25" x14ac:dyDescent="0.2">
      <c r="A15" s="2149"/>
      <c r="B15" s="2150"/>
      <c r="C15" s="2098"/>
      <c r="D15" s="2098"/>
      <c r="E15" s="2098"/>
      <c r="F15" s="2098"/>
      <c r="G15" s="2098"/>
      <c r="H15" s="2098"/>
      <c r="I15" s="2098"/>
      <c r="J15" s="2098"/>
      <c r="K15" s="2098"/>
      <c r="L15" s="2098"/>
      <c r="M15" s="2098"/>
      <c r="N15" s="2098"/>
      <c r="O15" s="2098"/>
      <c r="P15" s="2098"/>
      <c r="Q15" s="2098"/>
      <c r="R15" s="2098"/>
      <c r="S15" s="2150"/>
    </row>
    <row r="16" spans="1:19" ht="14.25" x14ac:dyDescent="0.2">
      <c r="A16" s="2149"/>
      <c r="B16" s="2150"/>
      <c r="C16" s="2098"/>
      <c r="D16" s="2098"/>
      <c r="E16" s="2098"/>
      <c r="F16" s="2098"/>
      <c r="G16" s="2098"/>
      <c r="H16" s="2098"/>
      <c r="I16" s="2098"/>
      <c r="J16" s="2098"/>
      <c r="K16" s="2098"/>
      <c r="L16" s="2098"/>
      <c r="M16" s="2098"/>
      <c r="N16" s="2098"/>
      <c r="O16" s="2098"/>
      <c r="P16" s="2098"/>
      <c r="Q16" s="2098"/>
      <c r="R16" s="2098"/>
      <c r="S16" s="2150"/>
    </row>
    <row r="17" spans="1:19" ht="14.25" x14ac:dyDescent="0.2">
      <c r="A17" s="2149"/>
      <c r="B17" s="2150"/>
      <c r="C17" s="2098"/>
      <c r="D17" s="2098"/>
      <c r="E17" s="2098"/>
      <c r="F17" s="2098"/>
      <c r="G17" s="2098"/>
      <c r="H17" s="2098"/>
      <c r="I17" s="2098"/>
      <c r="J17" s="2098"/>
      <c r="K17" s="2098"/>
      <c r="L17" s="2098"/>
      <c r="M17" s="2098"/>
      <c r="N17" s="2098"/>
      <c r="O17" s="2098"/>
      <c r="P17" s="2098"/>
      <c r="Q17" s="2098"/>
      <c r="R17" s="2098"/>
      <c r="S17" s="2150"/>
    </row>
    <row r="18" spans="1:19" ht="14.25" x14ac:dyDescent="0.2">
      <c r="A18" s="2149"/>
      <c r="B18" s="2150"/>
      <c r="C18" s="2098"/>
      <c r="D18" s="2098"/>
      <c r="E18" s="2098"/>
      <c r="F18" s="2098"/>
      <c r="G18" s="2098"/>
      <c r="H18" s="2098"/>
      <c r="I18" s="2098"/>
      <c r="J18" s="2098"/>
      <c r="K18" s="2098"/>
      <c r="L18" s="2098"/>
      <c r="M18" s="2098"/>
      <c r="N18" s="2098"/>
      <c r="O18" s="2098"/>
      <c r="P18" s="2098"/>
      <c r="Q18" s="2098"/>
      <c r="R18" s="2098"/>
      <c r="S18" s="2150"/>
    </row>
    <row r="19" spans="1:19" ht="14.25" x14ac:dyDescent="0.2">
      <c r="A19" s="2149"/>
      <c r="B19" s="2150"/>
      <c r="C19" s="2098"/>
      <c r="D19" s="2098"/>
      <c r="E19" s="2098"/>
      <c r="F19" s="2098"/>
      <c r="G19" s="2098"/>
      <c r="H19" s="2098"/>
      <c r="I19" s="2098"/>
      <c r="J19" s="2098"/>
      <c r="K19" s="2098"/>
      <c r="L19" s="2098"/>
      <c r="M19" s="2098"/>
      <c r="N19" s="2098"/>
      <c r="O19" s="2098"/>
      <c r="P19" s="2098"/>
      <c r="Q19" s="2098"/>
      <c r="R19" s="2098"/>
      <c r="S19" s="2150"/>
    </row>
    <row r="20" spans="1:19" ht="14.25" x14ac:dyDescent="0.2">
      <c r="A20" s="2149"/>
      <c r="B20" s="2150"/>
      <c r="C20" s="2098"/>
      <c r="D20" s="2098"/>
      <c r="E20" s="2098"/>
      <c r="F20" s="2098"/>
      <c r="G20" s="2098"/>
      <c r="H20" s="2098"/>
      <c r="I20" s="2098"/>
      <c r="J20" s="2098"/>
      <c r="K20" s="2098"/>
      <c r="L20" s="2098"/>
      <c r="M20" s="2098"/>
      <c r="N20" s="2098"/>
      <c r="O20" s="2098"/>
      <c r="P20" s="2098"/>
      <c r="Q20" s="2098"/>
      <c r="R20" s="2098"/>
      <c r="S20" s="2150"/>
    </row>
    <row r="21" spans="1:19" ht="14.25" x14ac:dyDescent="0.2">
      <c r="A21" s="2149"/>
      <c r="B21" s="2150"/>
      <c r="C21" s="2098"/>
      <c r="D21" s="2098"/>
      <c r="E21" s="2098"/>
      <c r="F21" s="2098"/>
      <c r="G21" s="2098"/>
      <c r="H21" s="2098"/>
      <c r="I21" s="2098"/>
      <c r="J21" s="2098"/>
      <c r="K21" s="2098"/>
      <c r="L21" s="2098"/>
      <c r="M21" s="2098"/>
      <c r="N21" s="2098"/>
      <c r="O21" s="2098"/>
      <c r="P21" s="2098"/>
      <c r="Q21" s="2098"/>
      <c r="R21" s="2098"/>
      <c r="S21" s="2150"/>
    </row>
    <row r="22" spans="1:19" ht="14.25" x14ac:dyDescent="0.2">
      <c r="A22" s="2149"/>
      <c r="B22" s="2150"/>
      <c r="C22" s="2098"/>
      <c r="D22" s="2098"/>
      <c r="E22" s="2098"/>
      <c r="F22" s="2098"/>
      <c r="G22" s="2098"/>
      <c r="H22" s="2098"/>
      <c r="I22" s="2098"/>
      <c r="J22" s="2098"/>
      <c r="K22" s="2098"/>
      <c r="L22" s="2098"/>
      <c r="M22" s="2098"/>
      <c r="N22" s="2098"/>
      <c r="O22" s="2098"/>
      <c r="P22" s="2098"/>
      <c r="Q22" s="2098"/>
      <c r="R22" s="2098"/>
      <c r="S22" s="2150"/>
    </row>
    <row r="23" spans="1:19" ht="14.25" x14ac:dyDescent="0.2">
      <c r="A23" s="2149"/>
      <c r="B23" s="2150"/>
      <c r="C23" s="2098"/>
      <c r="D23" s="2098"/>
      <c r="E23" s="2098"/>
      <c r="F23" s="2098"/>
      <c r="G23" s="2098"/>
      <c r="H23" s="2098"/>
      <c r="I23" s="2098"/>
      <c r="J23" s="2098"/>
      <c r="K23" s="2098"/>
      <c r="L23" s="2098"/>
      <c r="M23" s="2098"/>
      <c r="N23" s="2098"/>
      <c r="O23" s="2098"/>
      <c r="P23" s="2098"/>
      <c r="Q23" s="2098"/>
      <c r="R23" s="2098"/>
      <c r="S23" s="2150"/>
    </row>
    <row r="24" spans="1:19" ht="15" customHeight="1" x14ac:dyDescent="0.2">
      <c r="A24" s="2149"/>
      <c r="B24" s="2150"/>
      <c r="C24" s="2150"/>
      <c r="D24" s="2150"/>
      <c r="E24" s="2150"/>
      <c r="F24" s="2150"/>
      <c r="G24" s="2150"/>
      <c r="H24" s="2150"/>
      <c r="I24" s="2150"/>
      <c r="J24" s="2150"/>
      <c r="K24" s="2150"/>
      <c r="L24" s="2150"/>
      <c r="M24" s="2150"/>
      <c r="N24" s="2150"/>
      <c r="O24" s="2150"/>
      <c r="P24" s="2150"/>
      <c r="Q24" s="2150"/>
      <c r="R24" s="2150"/>
      <c r="S24" s="2150"/>
    </row>
    <row r="25" spans="1:19" ht="41.25" customHeight="1" x14ac:dyDescent="0.2">
      <c r="A25" s="2149"/>
      <c r="B25" s="2150"/>
      <c r="C25" s="245"/>
      <c r="D25" s="245"/>
      <c r="E25" s="245"/>
      <c r="F25" s="245"/>
      <c r="G25" s="245"/>
      <c r="H25" s="245"/>
      <c r="I25" s="245"/>
      <c r="J25" s="245"/>
      <c r="K25" s="245"/>
      <c r="L25" s="245"/>
      <c r="M25" s="245"/>
      <c r="N25" s="245"/>
      <c r="O25" s="245"/>
      <c r="P25" s="245"/>
      <c r="Q25" s="245"/>
      <c r="R25" s="245"/>
      <c r="S25" s="2150"/>
    </row>
    <row r="26" spans="1:19" ht="15" customHeight="1" x14ac:dyDescent="0.2">
      <c r="A26" s="2149"/>
      <c r="B26" s="2150"/>
      <c r="C26" s="2158" t="s">
        <v>259</v>
      </c>
      <c r="D26" s="2158"/>
      <c r="E26" s="2158"/>
      <c r="F26" s="2158"/>
      <c r="G26" s="2158"/>
      <c r="H26" s="2158"/>
      <c r="I26" s="2158"/>
      <c r="J26" s="2158"/>
      <c r="K26" s="2159">
        <f>IF('Delivery Summary'!T35&lt;0,'Delivery Summary'!V35,'Delivery Summary'!Y35)</f>
        <v>0</v>
      </c>
      <c r="L26" s="2159"/>
      <c r="M26" s="2159"/>
      <c r="N26" s="2159"/>
      <c r="O26" s="2159"/>
      <c r="P26" s="2159"/>
      <c r="Q26" s="2159"/>
      <c r="R26" s="2159"/>
      <c r="S26" s="2150"/>
    </row>
    <row r="27" spans="1:19" ht="15" customHeight="1" x14ac:dyDescent="0.2">
      <c r="A27" s="2149"/>
      <c r="B27" s="2150"/>
      <c r="C27" s="2158"/>
      <c r="D27" s="2158"/>
      <c r="E27" s="2158"/>
      <c r="F27" s="2158"/>
      <c r="G27" s="2158"/>
      <c r="H27" s="2158"/>
      <c r="I27" s="2158"/>
      <c r="J27" s="2158"/>
      <c r="K27" s="2159"/>
      <c r="L27" s="2159"/>
      <c r="M27" s="2159"/>
      <c r="N27" s="2159"/>
      <c r="O27" s="2159"/>
      <c r="P27" s="2159"/>
      <c r="Q27" s="2159"/>
      <c r="R27" s="2159"/>
      <c r="S27" s="2150"/>
    </row>
    <row r="28" spans="1:19" ht="15" customHeight="1" x14ac:dyDescent="0.2">
      <c r="A28" s="2149"/>
      <c r="B28" s="2150"/>
      <c r="C28" s="2158"/>
      <c r="D28" s="2158"/>
      <c r="E28" s="2158"/>
      <c r="F28" s="2158"/>
      <c r="G28" s="2158"/>
      <c r="H28" s="2158"/>
      <c r="I28" s="2158"/>
      <c r="J28" s="2158"/>
      <c r="K28" s="2159"/>
      <c r="L28" s="2159"/>
      <c r="M28" s="2159"/>
      <c r="N28" s="2159"/>
      <c r="O28" s="2159"/>
      <c r="P28" s="2159"/>
      <c r="Q28" s="2159"/>
      <c r="R28" s="2159"/>
      <c r="S28" s="2150"/>
    </row>
    <row r="29" spans="1:19" ht="15" customHeight="1" x14ac:dyDescent="0.2">
      <c r="A29" s="2149"/>
      <c r="B29" s="2150"/>
      <c r="C29" s="2158"/>
      <c r="D29" s="2158"/>
      <c r="E29" s="2158"/>
      <c r="F29" s="2158"/>
      <c r="G29" s="2158"/>
      <c r="H29" s="2158"/>
      <c r="I29" s="2158"/>
      <c r="J29" s="2158"/>
      <c r="K29" s="2159"/>
      <c r="L29" s="2159"/>
      <c r="M29" s="2159"/>
      <c r="N29" s="2159"/>
      <c r="O29" s="2159"/>
      <c r="P29" s="2159"/>
      <c r="Q29" s="2159"/>
      <c r="R29" s="2159"/>
      <c r="S29" s="2150"/>
    </row>
    <row r="30" spans="1:19" ht="15" customHeight="1" x14ac:dyDescent="0.2">
      <c r="A30" s="2149"/>
      <c r="B30" s="2150"/>
      <c r="C30" s="2158"/>
      <c r="D30" s="2158"/>
      <c r="E30" s="2158"/>
      <c r="F30" s="2158"/>
      <c r="G30" s="2158"/>
      <c r="H30" s="2158"/>
      <c r="I30" s="2158"/>
      <c r="J30" s="2158"/>
      <c r="K30" s="2159"/>
      <c r="L30" s="2159"/>
      <c r="M30" s="2159"/>
      <c r="N30" s="2159"/>
      <c r="O30" s="2159"/>
      <c r="P30" s="2159"/>
      <c r="Q30" s="2159"/>
      <c r="R30" s="2159"/>
      <c r="S30" s="2150"/>
    </row>
    <row r="31" spans="1:19" ht="15" customHeight="1" x14ac:dyDescent="0.2">
      <c r="A31" s="2149"/>
      <c r="B31" s="2150"/>
      <c r="C31" s="2158"/>
      <c r="D31" s="2158"/>
      <c r="E31" s="2158"/>
      <c r="F31" s="2158"/>
      <c r="G31" s="2158"/>
      <c r="H31" s="2158"/>
      <c r="I31" s="2158"/>
      <c r="J31" s="2158"/>
      <c r="K31" s="2159"/>
      <c r="L31" s="2159"/>
      <c r="M31" s="2159"/>
      <c r="N31" s="2159"/>
      <c r="O31" s="2159"/>
      <c r="P31" s="2159"/>
      <c r="Q31" s="2159"/>
      <c r="R31" s="2159"/>
      <c r="S31" s="2150"/>
    </row>
    <row r="32" spans="1:19" ht="15" customHeight="1" x14ac:dyDescent="0.2">
      <c r="A32" s="2149"/>
      <c r="B32" s="2150"/>
      <c r="C32" s="2158"/>
      <c r="D32" s="2158"/>
      <c r="E32" s="2158"/>
      <c r="F32" s="2158"/>
      <c r="G32" s="2158"/>
      <c r="H32" s="2158"/>
      <c r="I32" s="2158"/>
      <c r="J32" s="2158"/>
      <c r="K32" s="2159"/>
      <c r="L32" s="2159"/>
      <c r="M32" s="2159"/>
      <c r="N32" s="2159"/>
      <c r="O32" s="2159"/>
      <c r="P32" s="2159"/>
      <c r="Q32" s="2159"/>
      <c r="R32" s="2159"/>
      <c r="S32" s="2150"/>
    </row>
    <row r="33" spans="1:19" ht="15" customHeight="1" x14ac:dyDescent="0.2">
      <c r="A33" s="2149"/>
      <c r="B33" s="2150"/>
      <c r="C33" s="2158"/>
      <c r="D33" s="2158"/>
      <c r="E33" s="2158"/>
      <c r="F33" s="2158"/>
      <c r="G33" s="2158"/>
      <c r="H33" s="2158"/>
      <c r="I33" s="2158"/>
      <c r="J33" s="2158"/>
      <c r="K33" s="2159"/>
      <c r="L33" s="2159"/>
      <c r="M33" s="2159"/>
      <c r="N33" s="2159"/>
      <c r="O33" s="2159"/>
      <c r="P33" s="2159"/>
      <c r="Q33" s="2159"/>
      <c r="R33" s="2159"/>
      <c r="S33" s="2150"/>
    </row>
    <row r="34" spans="1:19" ht="15" customHeight="1" x14ac:dyDescent="0.2">
      <c r="A34" s="2149"/>
      <c r="B34" s="2150"/>
      <c r="C34" s="2158" t="s">
        <v>260</v>
      </c>
      <c r="D34" s="2158"/>
      <c r="E34" s="2158"/>
      <c r="F34" s="2158"/>
      <c r="G34" s="2158"/>
      <c r="H34" s="2158"/>
      <c r="I34" s="2158"/>
      <c r="J34" s="2158"/>
      <c r="K34" s="2158"/>
      <c r="L34" s="2158"/>
      <c r="M34" s="2158"/>
      <c r="N34" s="2158"/>
      <c r="O34" s="2158"/>
      <c r="P34" s="2158"/>
      <c r="Q34" s="2158"/>
      <c r="R34" s="2158"/>
      <c r="S34" s="2150"/>
    </row>
    <row r="35" spans="1:19" ht="15" customHeight="1" x14ac:dyDescent="0.2">
      <c r="A35" s="2149"/>
      <c r="B35" s="2150"/>
      <c r="C35" s="2158"/>
      <c r="D35" s="2158"/>
      <c r="E35" s="2158"/>
      <c r="F35" s="2158"/>
      <c r="G35" s="2158"/>
      <c r="H35" s="2158"/>
      <c r="I35" s="2158"/>
      <c r="J35" s="2158"/>
      <c r="K35" s="2158"/>
      <c r="L35" s="2158"/>
      <c r="M35" s="2158"/>
      <c r="N35" s="2158"/>
      <c r="O35" s="2158"/>
      <c r="P35" s="2158"/>
      <c r="Q35" s="2158"/>
      <c r="R35" s="2158"/>
      <c r="S35" s="2150"/>
    </row>
    <row r="36" spans="1:19" ht="15" customHeight="1" x14ac:dyDescent="0.2">
      <c r="A36" s="2149"/>
      <c r="B36" s="2150"/>
      <c r="C36" s="2158"/>
      <c r="D36" s="2158"/>
      <c r="E36" s="2158"/>
      <c r="F36" s="2158"/>
      <c r="G36" s="2158"/>
      <c r="H36" s="2158"/>
      <c r="I36" s="2158"/>
      <c r="J36" s="2158"/>
      <c r="K36" s="2158"/>
      <c r="L36" s="2158"/>
      <c r="M36" s="2158"/>
      <c r="N36" s="2158"/>
      <c r="O36" s="2158"/>
      <c r="P36" s="2158"/>
      <c r="Q36" s="2158"/>
      <c r="R36" s="2158"/>
      <c r="S36" s="2150"/>
    </row>
    <row r="37" spans="1:19" ht="15" customHeight="1" x14ac:dyDescent="0.2">
      <c r="A37" s="2149"/>
      <c r="B37" s="2150"/>
      <c r="C37" s="2158"/>
      <c r="D37" s="2158"/>
      <c r="E37" s="2158"/>
      <c r="F37" s="2158"/>
      <c r="G37" s="2158"/>
      <c r="H37" s="2158"/>
      <c r="I37" s="2158"/>
      <c r="J37" s="2158"/>
      <c r="K37" s="2158"/>
      <c r="L37" s="2158"/>
      <c r="M37" s="2158"/>
      <c r="N37" s="2158"/>
      <c r="O37" s="2158"/>
      <c r="P37" s="2158"/>
      <c r="Q37" s="2158"/>
      <c r="R37" s="2158"/>
      <c r="S37" s="2150"/>
    </row>
    <row r="38" spans="1:19" ht="15" customHeight="1" x14ac:dyDescent="0.2">
      <c r="A38" s="2149"/>
      <c r="B38" s="2150"/>
      <c r="C38" s="2158"/>
      <c r="D38" s="2158"/>
      <c r="E38" s="2158"/>
      <c r="F38" s="2158"/>
      <c r="G38" s="2158"/>
      <c r="H38" s="2158"/>
      <c r="I38" s="2158"/>
      <c r="J38" s="2158"/>
      <c r="K38" s="2158"/>
      <c r="L38" s="2158"/>
      <c r="M38" s="2158"/>
      <c r="N38" s="2158"/>
      <c r="O38" s="2158"/>
      <c r="P38" s="2158"/>
      <c r="Q38" s="2158"/>
      <c r="R38" s="2158"/>
      <c r="S38" s="2150"/>
    </row>
    <row r="39" spans="1:19" ht="15" customHeight="1" x14ac:dyDescent="0.2">
      <c r="A39" s="2149"/>
      <c r="B39" s="2150"/>
      <c r="C39" s="2158"/>
      <c r="D39" s="2158"/>
      <c r="E39" s="2158"/>
      <c r="F39" s="2158"/>
      <c r="G39" s="2158"/>
      <c r="H39" s="2158"/>
      <c r="I39" s="2158"/>
      <c r="J39" s="2158"/>
      <c r="K39" s="2158"/>
      <c r="L39" s="2158"/>
      <c r="M39" s="2158"/>
      <c r="N39" s="2158"/>
      <c r="O39" s="2158"/>
      <c r="P39" s="2158"/>
      <c r="Q39" s="2158"/>
      <c r="R39" s="2158"/>
      <c r="S39" s="2150"/>
    </row>
    <row r="40" spans="1:19" ht="15" customHeight="1" x14ac:dyDescent="0.2">
      <c r="A40" s="2149"/>
      <c r="B40" s="2150"/>
      <c r="C40" s="2158"/>
      <c r="D40" s="2158"/>
      <c r="E40" s="2158"/>
      <c r="F40" s="2158"/>
      <c r="G40" s="2158"/>
      <c r="H40" s="2158"/>
      <c r="I40" s="2158"/>
      <c r="J40" s="2158"/>
      <c r="K40" s="2158"/>
      <c r="L40" s="2158"/>
      <c r="M40" s="2158"/>
      <c r="N40" s="2158"/>
      <c r="O40" s="2158"/>
      <c r="P40" s="2158"/>
      <c r="Q40" s="2158"/>
      <c r="R40" s="2158"/>
      <c r="S40" s="2150"/>
    </row>
    <row r="41" spans="1:19" ht="15" customHeight="1" x14ac:dyDescent="0.2">
      <c r="A41" s="2149"/>
      <c r="B41" s="2150"/>
      <c r="C41" s="2158"/>
      <c r="D41" s="2158"/>
      <c r="E41" s="2158"/>
      <c r="F41" s="2158"/>
      <c r="G41" s="2158"/>
      <c r="H41" s="2158"/>
      <c r="I41" s="2158"/>
      <c r="J41" s="2158"/>
      <c r="K41" s="2158"/>
      <c r="L41" s="2158"/>
      <c r="M41" s="2158"/>
      <c r="N41" s="2158"/>
      <c r="O41" s="2158"/>
      <c r="P41" s="2158"/>
      <c r="Q41" s="2158"/>
      <c r="R41" s="2158"/>
      <c r="S41" s="2150"/>
    </row>
    <row r="42" spans="1:19" ht="15" customHeight="1" x14ac:dyDescent="0.2">
      <c r="A42" s="2149"/>
      <c r="B42" s="2150"/>
      <c r="C42" s="2150"/>
      <c r="D42" s="2150"/>
      <c r="E42" s="2150"/>
      <c r="F42" s="2150"/>
      <c r="G42" s="2150"/>
      <c r="H42" s="2150"/>
      <c r="I42" s="2150"/>
      <c r="J42" s="2150"/>
      <c r="K42" s="2150"/>
      <c r="L42" s="2150"/>
      <c r="M42" s="2150"/>
      <c r="N42" s="2150"/>
      <c r="O42" s="2150"/>
      <c r="P42" s="2150"/>
      <c r="Q42" s="2150"/>
      <c r="R42" s="2150"/>
      <c r="S42" s="2150"/>
    </row>
  </sheetData>
  <sheetProtection selectLockedCells="1" selectUnlockedCells="1"/>
  <mergeCells count="12">
    <mergeCell ref="A1:A42"/>
    <mergeCell ref="B1:S1"/>
    <mergeCell ref="S2:S24"/>
    <mergeCell ref="B24:R24"/>
    <mergeCell ref="B2:B23"/>
    <mergeCell ref="C2:R23"/>
    <mergeCell ref="C26:J33"/>
    <mergeCell ref="K26:R33"/>
    <mergeCell ref="C34:R41"/>
    <mergeCell ref="B42:S42"/>
    <mergeCell ref="B25:B41"/>
    <mergeCell ref="S25:S41"/>
  </mergeCells>
  <pageMargins left="0.7" right="0.7" top="0.75" bottom="0.75" header="0.3" footer="0.3"/>
  <pageSetup paperSize="9" orientation="portrait" r:id="rId1"/>
  <headerFooter>
    <oddFooter>&amp;C&amp;"Cambria,Italic"&amp;B&amp;10This File Was Prepared by LViraj on &amp;D at &amp;T</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dimension ref="A1:J8"/>
  <sheetViews>
    <sheetView showGridLines="0" workbookViewId="0">
      <selection activeCell="I7" sqref="I7"/>
    </sheetView>
  </sheetViews>
  <sheetFormatPr defaultColWidth="11" defaultRowHeight="14.25" x14ac:dyDescent="0.2"/>
  <cols>
    <col min="1" max="1" width="2.7109375" style="2" customWidth="1"/>
    <col min="2" max="3" width="11.7109375" style="2" customWidth="1"/>
    <col min="4" max="4" width="11" style="2"/>
    <col min="5" max="5" width="2.7109375" style="2" customWidth="1"/>
    <col min="6" max="6" width="11" style="2"/>
    <col min="7" max="7" width="2.7109375" style="2" customWidth="1"/>
    <col min="8" max="9" width="11" style="2"/>
    <col min="10" max="10" width="2.7109375" style="2" customWidth="1"/>
    <col min="11" max="16384" width="11" style="2"/>
  </cols>
  <sheetData>
    <row r="1" spans="1:10" ht="15" customHeight="1" thickBot="1" x14ac:dyDescent="0.25">
      <c r="A1" s="152"/>
      <c r="B1" s="152"/>
      <c r="C1" s="152"/>
      <c r="D1" s="152"/>
      <c r="E1" s="152"/>
      <c r="G1" s="152"/>
      <c r="H1" s="152"/>
      <c r="I1" s="152"/>
      <c r="J1" s="152"/>
    </row>
    <row r="2" spans="1:10" ht="24.95" customHeight="1" thickBot="1" x14ac:dyDescent="0.35">
      <c r="A2" s="152"/>
      <c r="B2" s="2160" t="s">
        <v>182</v>
      </c>
      <c r="C2" s="2161"/>
      <c r="D2" s="193" t="s">
        <v>212</v>
      </c>
      <c r="E2" s="152"/>
      <c r="G2" s="152"/>
      <c r="H2" s="2162" t="s">
        <v>182</v>
      </c>
      <c r="I2" s="2163"/>
      <c r="J2" s="152"/>
    </row>
    <row r="3" spans="1:10" x14ac:dyDescent="0.2">
      <c r="A3" s="152"/>
      <c r="B3" s="67"/>
      <c r="C3" s="79"/>
      <c r="E3" s="152"/>
      <c r="G3" s="152"/>
      <c r="H3" s="47"/>
      <c r="I3" s="46"/>
      <c r="J3" s="152"/>
    </row>
    <row r="4" spans="1:10" x14ac:dyDescent="0.2">
      <c r="A4" s="152"/>
      <c r="B4" s="67" t="s">
        <v>23</v>
      </c>
      <c r="C4" s="79">
        <v>18</v>
      </c>
      <c r="E4" s="152"/>
      <c r="G4" s="152"/>
      <c r="H4" s="47" t="s">
        <v>23</v>
      </c>
      <c r="I4" s="46">
        <f>+('Delivery Summary'!X49+'Delivery Summary'!X50+'Delivery Summary'!X60)*C4</f>
        <v>3780</v>
      </c>
      <c r="J4" s="152"/>
    </row>
    <row r="5" spans="1:10" x14ac:dyDescent="0.2">
      <c r="A5" s="152"/>
      <c r="B5" s="67" t="s">
        <v>181</v>
      </c>
      <c r="C5" s="79">
        <v>3.5</v>
      </c>
      <c r="E5" s="152"/>
      <c r="G5" s="152"/>
      <c r="H5" s="47" t="s">
        <v>181</v>
      </c>
      <c r="I5" s="46">
        <f>+('Delivery Summary'!X49+'Delivery Summary'!X50+'Delivery Summary'!X60)*C5</f>
        <v>735</v>
      </c>
      <c r="J5" s="152"/>
    </row>
    <row r="6" spans="1:10" x14ac:dyDescent="0.2">
      <c r="A6" s="152"/>
      <c r="B6" s="67" t="s">
        <v>28</v>
      </c>
      <c r="C6" s="79">
        <v>0.25</v>
      </c>
      <c r="E6" s="152"/>
      <c r="G6" s="152"/>
      <c r="H6" s="47" t="s">
        <v>28</v>
      </c>
      <c r="I6" s="46">
        <f>+('Delivery Summary'!X49+'Delivery Summary'!X50+'Delivery Summary'!X60)*C6</f>
        <v>52.5</v>
      </c>
      <c r="J6" s="152"/>
    </row>
    <row r="7" spans="1:10" ht="15" thickBot="1" x14ac:dyDescent="0.25">
      <c r="A7" s="152"/>
      <c r="B7" s="70" t="s">
        <v>5</v>
      </c>
      <c r="C7" s="181">
        <v>1.7000000000000001E-2</v>
      </c>
      <c r="E7" s="152"/>
      <c r="G7" s="152"/>
      <c r="H7" s="53" t="s">
        <v>5</v>
      </c>
      <c r="I7" s="57">
        <f>+('Delivery Summary'!X49+'Delivery Summary'!X50+'Delivery Summary'!X60)*C7</f>
        <v>3.5700000000000003</v>
      </c>
      <c r="J7" s="152"/>
    </row>
    <row r="8" spans="1:10" ht="15" customHeight="1" x14ac:dyDescent="0.2">
      <c r="A8" s="152"/>
      <c r="B8" s="152"/>
      <c r="C8" s="152"/>
      <c r="D8" s="152"/>
      <c r="E8" s="152"/>
      <c r="G8" s="152"/>
      <c r="H8" s="152"/>
      <c r="I8" s="152"/>
      <c r="J8" s="152"/>
    </row>
  </sheetData>
  <sheetProtection selectLockedCells="1"/>
  <mergeCells count="2">
    <mergeCell ref="B2:C2"/>
    <mergeCell ref="H2:I2"/>
  </mergeCells>
  <pageMargins left="0.7" right="0.7" top="0.75" bottom="0.75" header="0.3" footer="0.3"/>
  <pageSetup paperSize="9" orientation="portrait" r:id="rId1"/>
  <headerFooter>
    <oddFooter>&amp;C&amp;"Cambria,Italic"&amp;B&amp;10This File Was Prepared by LViraj on &amp;D at &amp;T</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1:I27"/>
  <sheetViews>
    <sheetView showGridLines="0" workbookViewId="0">
      <selection activeCell="G12" sqref="G12"/>
    </sheetView>
  </sheetViews>
  <sheetFormatPr defaultColWidth="0" defaultRowHeight="15" customHeight="1" zeroHeight="1" x14ac:dyDescent="0.2"/>
  <cols>
    <col min="1" max="1" width="24.28515625" style="2" customWidth="1"/>
    <col min="2" max="4" width="11.42578125" style="2" customWidth="1"/>
    <col min="5" max="5" width="4.7109375" style="2" customWidth="1"/>
    <col min="6" max="6" width="7.7109375" style="2" customWidth="1"/>
    <col min="7" max="7" width="20.7109375" style="2" customWidth="1"/>
    <col min="8" max="8" width="11.42578125" style="2" customWidth="1"/>
    <col min="9" max="9" width="2.7109375" style="2" customWidth="1"/>
    <col min="10" max="16384" width="11.42578125" style="2" hidden="1"/>
  </cols>
  <sheetData>
    <row r="1" spans="1:8" ht="15" customHeight="1" x14ac:dyDescent="0.2"/>
    <row r="2" spans="1:8" ht="30" customHeight="1" thickBot="1" x14ac:dyDescent="0.25">
      <c r="A2" s="2164" t="s">
        <v>343</v>
      </c>
      <c r="B2" s="2164"/>
      <c r="C2" s="2164"/>
      <c r="D2" s="2164"/>
      <c r="E2" s="2164"/>
      <c r="F2" s="2164"/>
      <c r="G2" s="2164"/>
      <c r="H2" s="2164"/>
    </row>
    <row r="3" spans="1:8" ht="8.1" customHeight="1" thickTop="1" x14ac:dyDescent="0.2"/>
    <row r="4" spans="1:8" ht="39.950000000000003" customHeight="1" x14ac:dyDescent="0.2">
      <c r="A4" s="396" t="s">
        <v>0</v>
      </c>
      <c r="B4" s="396" t="s">
        <v>344</v>
      </c>
      <c r="C4" s="396" t="s">
        <v>345</v>
      </c>
      <c r="D4" s="402" t="s">
        <v>346</v>
      </c>
      <c r="E4" s="1965"/>
      <c r="F4" s="396" t="s">
        <v>168</v>
      </c>
      <c r="G4" s="396" t="s">
        <v>0</v>
      </c>
      <c r="H4" s="396" t="s">
        <v>345</v>
      </c>
    </row>
    <row r="5" spans="1:8" ht="20.100000000000001" customHeight="1" x14ac:dyDescent="0.25">
      <c r="A5" s="397" t="s">
        <v>23</v>
      </c>
      <c r="B5" s="398" t="s">
        <v>92</v>
      </c>
      <c r="C5" s="399">
        <v>41</v>
      </c>
      <c r="D5" s="403">
        <f>SUM(H5:H8)*C5</f>
        <v>14965</v>
      </c>
      <c r="E5" s="1965"/>
      <c r="F5" s="400" t="s">
        <v>132</v>
      </c>
      <c r="G5" s="400" t="s">
        <v>96</v>
      </c>
      <c r="H5" s="401">
        <f>'Delivery Summary'!X72</f>
        <v>185</v>
      </c>
    </row>
    <row r="6" spans="1:8" ht="20.100000000000001" customHeight="1" x14ac:dyDescent="0.25">
      <c r="A6" s="397" t="s">
        <v>28</v>
      </c>
      <c r="B6" s="398" t="s">
        <v>92</v>
      </c>
      <c r="C6" s="399">
        <f>C5/66.6</f>
        <v>0.61561561561561562</v>
      </c>
      <c r="D6" s="403">
        <f>SUM(H5:H8)*C6</f>
        <v>224.69969969969969</v>
      </c>
      <c r="E6" s="1965"/>
      <c r="F6" s="400" t="s">
        <v>129</v>
      </c>
      <c r="G6" s="400" t="s">
        <v>210</v>
      </c>
      <c r="H6" s="401">
        <f>'Delivery Summary'!X73</f>
        <v>180</v>
      </c>
    </row>
    <row r="7" spans="1:8" ht="20.100000000000001" customHeight="1" x14ac:dyDescent="0.25">
      <c r="A7" s="397" t="s">
        <v>82</v>
      </c>
      <c r="B7" s="398" t="s">
        <v>92</v>
      </c>
      <c r="C7" s="399">
        <f>C5/66.6</f>
        <v>0.61561561561561562</v>
      </c>
      <c r="D7" s="403">
        <f>SUM(H5:H8)*C7</f>
        <v>224.69969969969969</v>
      </c>
      <c r="E7" s="1965"/>
      <c r="F7" s="400" t="s">
        <v>130</v>
      </c>
      <c r="G7" s="400" t="s">
        <v>75</v>
      </c>
      <c r="H7" s="401">
        <f>'Delivery Summary'!X74</f>
        <v>0</v>
      </c>
    </row>
    <row r="8" spans="1:8" ht="20.100000000000001" customHeight="1" x14ac:dyDescent="0.25">
      <c r="A8" s="397" t="s">
        <v>5</v>
      </c>
      <c r="B8" s="398" t="s">
        <v>1</v>
      </c>
      <c r="C8" s="399">
        <v>1</v>
      </c>
      <c r="D8" s="403">
        <f>C8*H5</f>
        <v>185</v>
      </c>
      <c r="E8" s="1965"/>
      <c r="F8" s="400" t="s">
        <v>131</v>
      </c>
      <c r="G8" s="400" t="s">
        <v>211</v>
      </c>
      <c r="H8" s="401">
        <f>'Delivery Summary'!X75</f>
        <v>0</v>
      </c>
    </row>
    <row r="9" spans="1:8" ht="20.100000000000001" customHeight="1" x14ac:dyDescent="0.25">
      <c r="A9" s="397" t="s">
        <v>778</v>
      </c>
      <c r="B9" s="398" t="s">
        <v>92</v>
      </c>
      <c r="C9" s="399">
        <v>5</v>
      </c>
      <c r="D9" s="403">
        <f>SUM(H5:H8)*C9+(H9*2)</f>
        <v>1825</v>
      </c>
      <c r="E9" s="1341"/>
      <c r="F9" s="400" t="s">
        <v>720</v>
      </c>
      <c r="G9" s="400" t="s">
        <v>719</v>
      </c>
      <c r="H9" s="401">
        <f>'Delivery Summary'!X45</f>
        <v>0</v>
      </c>
    </row>
    <row r="10" spans="1:8" ht="15" customHeight="1" x14ac:dyDescent="0.25">
      <c r="A10" s="5"/>
      <c r="B10" s="5"/>
      <c r="C10" s="5"/>
      <c r="D10" s="5"/>
      <c r="E10" s="5"/>
      <c r="F10" s="5"/>
      <c r="G10" s="5"/>
    </row>
    <row r="11" spans="1:8" ht="30" customHeight="1" thickBot="1" x14ac:dyDescent="0.3">
      <c r="A11" s="2164" t="s">
        <v>472</v>
      </c>
      <c r="B11" s="2164"/>
      <c r="C11" s="2164"/>
      <c r="D11" s="2164"/>
      <c r="E11" s="688"/>
      <c r="F11" s="5"/>
    </row>
    <row r="12" spans="1:8" ht="39.950000000000003" customHeight="1" thickTop="1" x14ac:dyDescent="0.25">
      <c r="A12" s="689" t="s">
        <v>0</v>
      </c>
      <c r="B12" s="689" t="s">
        <v>344</v>
      </c>
      <c r="C12" s="689" t="s">
        <v>345</v>
      </c>
      <c r="D12" s="690" t="s">
        <v>346</v>
      </c>
      <c r="E12" s="688"/>
      <c r="F12" s="5"/>
    </row>
    <row r="13" spans="1:8" ht="20.100000000000001" customHeight="1" x14ac:dyDescent="0.25">
      <c r="A13" s="397" t="s">
        <v>23</v>
      </c>
      <c r="B13" s="398" t="s">
        <v>92</v>
      </c>
      <c r="C13" s="399">
        <v>58</v>
      </c>
      <c r="D13" s="403">
        <f>SUM('Bakery Recipe Calculation'!L7)*Doughs!C13</f>
        <v>0</v>
      </c>
      <c r="E13" s="688"/>
      <c r="F13" s="5"/>
    </row>
    <row r="14" spans="1:8" ht="20.100000000000001" customHeight="1" x14ac:dyDescent="0.25">
      <c r="A14" s="397" t="s">
        <v>24</v>
      </c>
      <c r="B14" s="398" t="s">
        <v>92</v>
      </c>
      <c r="C14" s="399">
        <v>0.67</v>
      </c>
      <c r="D14" s="403">
        <f>SUM('Bakery Recipe Calculation'!L7)*Doughs!C14</f>
        <v>0</v>
      </c>
      <c r="E14" s="688"/>
      <c r="F14" s="5"/>
    </row>
    <row r="15" spans="1:8" ht="20.100000000000001" customHeight="1" x14ac:dyDescent="0.25">
      <c r="A15" s="397" t="s">
        <v>339</v>
      </c>
      <c r="B15" s="398" t="s">
        <v>92</v>
      </c>
      <c r="C15" s="399">
        <v>1.92</v>
      </c>
      <c r="D15" s="403">
        <f>SUM('Bakery Recipe Calculation'!L7)*Doughs!C15</f>
        <v>0</v>
      </c>
      <c r="E15" s="688"/>
      <c r="F15" s="5"/>
      <c r="G15" s="5"/>
    </row>
    <row r="16" spans="1:8" ht="20.100000000000001" customHeight="1" x14ac:dyDescent="0.25">
      <c r="A16" s="397" t="s">
        <v>82</v>
      </c>
      <c r="B16" s="398" t="s">
        <v>92</v>
      </c>
      <c r="C16" s="399">
        <v>2.4</v>
      </c>
      <c r="D16" s="403">
        <f>SUM('Bakery Recipe Calculation'!L7)*Doughs!C16</f>
        <v>0</v>
      </c>
      <c r="E16" s="688"/>
      <c r="F16" s="5"/>
      <c r="G16" s="5"/>
    </row>
    <row r="17" spans="1:7" ht="20.100000000000001" customHeight="1" x14ac:dyDescent="0.25">
      <c r="A17" s="397" t="s">
        <v>28</v>
      </c>
      <c r="B17" s="398" t="s">
        <v>92</v>
      </c>
      <c r="C17" s="399">
        <v>1.33</v>
      </c>
      <c r="D17" s="403">
        <f>SUM('Bakery Recipe Calculation'!L7)*Doughs!C17</f>
        <v>0</v>
      </c>
      <c r="E17" s="5"/>
      <c r="F17" s="5"/>
      <c r="G17" s="5"/>
    </row>
    <row r="18" spans="1:7" ht="15" customHeight="1" x14ac:dyDescent="0.25">
      <c r="A18" s="5"/>
      <c r="B18" s="5"/>
      <c r="C18" s="5"/>
      <c r="D18" s="5"/>
      <c r="E18" s="5"/>
      <c r="F18" s="5"/>
      <c r="G18" s="5"/>
    </row>
    <row r="19" spans="1:7" ht="15" hidden="1" customHeight="1" x14ac:dyDescent="0.25">
      <c r="A19" s="5"/>
      <c r="B19" s="5"/>
      <c r="C19" s="5"/>
      <c r="D19" s="5"/>
      <c r="E19" s="5"/>
      <c r="F19" s="5"/>
      <c r="G19" s="5"/>
    </row>
    <row r="20" spans="1:7" ht="15" hidden="1" customHeight="1" x14ac:dyDescent="0.25">
      <c r="A20" s="5"/>
      <c r="B20" s="5"/>
      <c r="C20" s="5"/>
      <c r="D20" s="5"/>
      <c r="E20" s="5"/>
      <c r="F20" s="5"/>
      <c r="G20" s="5"/>
    </row>
    <row r="21" spans="1:7" ht="15" hidden="1" customHeight="1" x14ac:dyDescent="0.25">
      <c r="A21" s="5"/>
      <c r="B21" s="5"/>
      <c r="C21" s="5"/>
      <c r="D21" s="5"/>
      <c r="E21" s="5"/>
      <c r="F21" s="5"/>
      <c r="G21" s="5"/>
    </row>
    <row r="22" spans="1:7" ht="15" hidden="1" customHeight="1" x14ac:dyDescent="0.25">
      <c r="A22" s="5"/>
      <c r="B22" s="5"/>
      <c r="C22" s="5"/>
      <c r="D22" s="5"/>
      <c r="E22" s="5"/>
      <c r="F22" s="5"/>
      <c r="G22" s="5"/>
    </row>
    <row r="23" spans="1:7" ht="15" hidden="1" customHeight="1" x14ac:dyDescent="0.25">
      <c r="A23" s="5"/>
      <c r="B23" s="5"/>
      <c r="C23" s="5"/>
      <c r="D23" s="5"/>
      <c r="E23" s="5"/>
      <c r="F23" s="5"/>
      <c r="G23" s="5"/>
    </row>
    <row r="24" spans="1:7" ht="15" hidden="1" customHeight="1" x14ac:dyDescent="0.25">
      <c r="A24" s="5"/>
      <c r="B24" s="5"/>
      <c r="C24" s="5"/>
      <c r="D24" s="5"/>
      <c r="E24" s="5"/>
      <c r="F24" s="5"/>
      <c r="G24" s="5"/>
    </row>
    <row r="25" spans="1:7" ht="15" hidden="1" customHeight="1" x14ac:dyDescent="0.25">
      <c r="A25" s="5"/>
      <c r="B25" s="5"/>
      <c r="C25" s="5"/>
      <c r="D25" s="5"/>
      <c r="E25" s="5"/>
      <c r="F25" s="5"/>
      <c r="G25" s="5"/>
    </row>
    <row r="26" spans="1:7" ht="15" hidden="1" customHeight="1" x14ac:dyDescent="0.25">
      <c r="A26" s="5"/>
      <c r="B26" s="5"/>
      <c r="C26" s="5"/>
      <c r="D26" s="5"/>
      <c r="E26" s="5"/>
      <c r="F26" s="5"/>
      <c r="G26" s="5"/>
    </row>
    <row r="27" spans="1:7" ht="15" hidden="1" customHeight="1" x14ac:dyDescent="0.25">
      <c r="A27" s="5"/>
      <c r="B27" s="5"/>
      <c r="C27" s="5"/>
      <c r="D27" s="5"/>
      <c r="E27" s="5"/>
      <c r="F27" s="5"/>
      <c r="G27" s="5"/>
    </row>
  </sheetData>
  <sheetProtection selectLockedCells="1"/>
  <mergeCells count="3">
    <mergeCell ref="E4:E8"/>
    <mergeCell ref="A2:H2"/>
    <mergeCell ref="A11:D11"/>
  </mergeCells>
  <pageMargins left="0.25" right="0.25" top="0.75" bottom="0.75" header="0.3" footer="0.3"/>
  <pageSetup paperSize="9" orientation="landscape" r:id="rId1"/>
  <headerFooter>
    <oddFooter>&amp;C&amp;"Cambria,Italic"&amp;B&amp;10This File Was Prepared by LViraj on &amp;D at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26</vt:i4>
      </vt:variant>
    </vt:vector>
  </HeadingPairs>
  <TitlesOfParts>
    <vt:vector size="55" baseType="lpstr">
      <vt:lpstr>Home</vt:lpstr>
      <vt:lpstr>Dashboard</vt:lpstr>
      <vt:lpstr>Users</vt:lpstr>
      <vt:lpstr>Data</vt:lpstr>
      <vt:lpstr>Order</vt:lpstr>
      <vt:lpstr>Delivery Summary</vt:lpstr>
      <vt:lpstr>5.00AM 3X Delivery</vt:lpstr>
      <vt:lpstr>10.30AM &amp; 3.30PM Summary</vt:lpstr>
      <vt:lpstr>Bakery</vt:lpstr>
      <vt:lpstr>Bakery Recipe Per Item</vt:lpstr>
      <vt:lpstr>Bakery Recipe Calculation</vt:lpstr>
      <vt:lpstr>Bakery Recipe for Stores</vt:lpstr>
      <vt:lpstr>Printing</vt:lpstr>
      <vt:lpstr>Calculation</vt:lpstr>
      <vt:lpstr>Recipe Per Item</vt:lpstr>
      <vt:lpstr>Curry Sheet </vt:lpstr>
      <vt:lpstr>Recipe for Curry Items</vt:lpstr>
      <vt:lpstr>Vegetable Curry Sheet</vt:lpstr>
      <vt:lpstr>Printing Filling Section</vt:lpstr>
      <vt:lpstr>Printing Recipt</vt:lpstr>
      <vt:lpstr>Plain Roll Section</vt:lpstr>
      <vt:lpstr>Filling Section</vt:lpstr>
      <vt:lpstr>Size Totals</vt:lpstr>
      <vt:lpstr>Section Printing</vt:lpstr>
      <vt:lpstr>DMS Recipe</vt:lpstr>
      <vt:lpstr>DMS Recipe Upload</vt:lpstr>
      <vt:lpstr>Egg Sandwich Label</vt:lpstr>
      <vt:lpstr>Patties Doudgh</vt:lpstr>
      <vt:lpstr>Doughs</vt:lpstr>
      <vt:lpstr>'10.30AM &amp; 3.30PM Summary'!Criteria</vt:lpstr>
      <vt:lpstr>'5.00AM 3X Delivery'!Criteria</vt:lpstr>
      <vt:lpstr>'10.30AM &amp; 3.30PM Summary'!Print_Area</vt:lpstr>
      <vt:lpstr>'5.00AM 3X Delivery'!Print_Area</vt:lpstr>
      <vt:lpstr>'Bakery Recipe Calculation'!Print_Area</vt:lpstr>
      <vt:lpstr>'Bakery Recipe for Stores'!Print_Area</vt:lpstr>
      <vt:lpstr>'Bakery Recipe Per Item'!Print_Area</vt:lpstr>
      <vt:lpstr>Calculation!Print_Area</vt:lpstr>
      <vt:lpstr>'Curry Sheet '!Print_Area</vt:lpstr>
      <vt:lpstr>Dashboard!Print_Area</vt:lpstr>
      <vt:lpstr>'Delivery Summary'!Print_Area</vt:lpstr>
      <vt:lpstr>'DMS Recipe'!Print_Area</vt:lpstr>
      <vt:lpstr>Doughs!Print_Area</vt:lpstr>
      <vt:lpstr>'Egg Sandwich Label'!Print_Area</vt:lpstr>
      <vt:lpstr>'Filling Section'!Print_Area</vt:lpstr>
      <vt:lpstr>'Plain Roll Section'!Print_Area</vt:lpstr>
      <vt:lpstr>Printing!Print_Area</vt:lpstr>
      <vt:lpstr>'Printing Filling Section'!Print_Area</vt:lpstr>
      <vt:lpstr>'Recipe for Curry Items'!Print_Area</vt:lpstr>
      <vt:lpstr>'Recipe Per Item'!Print_Area</vt:lpstr>
      <vt:lpstr>'Section Printing'!Print_Area</vt:lpstr>
      <vt:lpstr>Users!Print_Area</vt:lpstr>
      <vt:lpstr>'Vegetable Curry Sheet'!Print_Area</vt:lpstr>
      <vt:lpstr>'Bakery Recipe Per Item'!Print_Titles</vt:lpstr>
      <vt:lpstr>'Filling Section'!Print_Titles</vt:lpstr>
      <vt:lpstr>'Plain Roll Section'!Print_Titles</vt:lpstr>
    </vt:vector>
  </TitlesOfParts>
  <Manager>Viraj Lakshan</Manager>
  <Company>Don &amp; Sons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Viraj Lakshan Rathnayake</dc:creator>
  <cp:lastModifiedBy>Viraj G.</cp:lastModifiedBy>
  <cp:lastPrinted>2026-03-26T06:18:25Z</cp:lastPrinted>
  <dcterms:created xsi:type="dcterms:W3CDTF">2014-03-01T11:18:42Z</dcterms:created>
  <dcterms:modified xsi:type="dcterms:W3CDTF">2026-04-10T12:26:17Z</dcterms:modified>
  <dc:language>English</dc:language>
</cp:coreProperties>
</file>