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ra\Documents\Man Sci 2\hw1\"/>
    </mc:Choice>
  </mc:AlternateContent>
  <xr:revisionPtr revIDLastSave="0" documentId="13_ncr:1_{8A81EE13-8795-4F5D-90AE-118B00879CE7}" xr6:coauthVersionLast="45" xr6:coauthVersionMax="45" xr10:uidLastSave="{00000000-0000-0000-0000-000000000000}"/>
  <bookViews>
    <workbookView xWindow="702" yWindow="2046" windowWidth="17280" windowHeight="8994" firstSheet="1" activeTab="3" xr2:uid="{00000000-000D-0000-FFFF-FFFF00000000}"/>
  </bookViews>
  <sheets>
    <sheet name="Stationary Methods" sheetId="3" r:id="rId1"/>
    <sheet name="Exp Smooth w Seasonal Indices" sheetId="4" r:id="rId2"/>
    <sheet name="Regression with Indices" sheetId="5" r:id="rId3"/>
    <sheet name="Seasonal Regression" sheetId="1" r:id="rId4"/>
  </sheets>
  <definedNames>
    <definedName name="solver_adj" localSheetId="1" hidden="1">'Exp Smooth w Seasonal Indices'!#REF!</definedName>
    <definedName name="solver_adj" localSheetId="2" hidden="1">'Regression with Indices'!#REF!</definedName>
    <definedName name="solver_adj" localSheetId="0" hidden="1">'Stationary Methods'!$E$4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'Exp Smooth w Seasonal Indices'!#REF!</definedName>
    <definedName name="solver_lhs1" localSheetId="2" hidden="1">'Regression with Indices'!#REF!</definedName>
    <definedName name="solver_lhs1" localSheetId="0" hidden="1">'Stationary Methods'!$G$1:$G$4</definedName>
    <definedName name="solver_lhs2" localSheetId="1" hidden="1">'Exp Smooth w Seasonal Indices'!$H$4</definedName>
    <definedName name="solver_lhs2" localSheetId="2" hidden="1">'Regression with Indices'!$H$4</definedName>
    <definedName name="solver_lhs2" localSheetId="0" hidden="1">'Stationary Methods'!$H$4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</definedName>
    <definedName name="solver_num" localSheetId="2" hidden="1">2</definedName>
    <definedName name="solver_num" localSheetId="0" hidden="1">2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'Exp Smooth w Seasonal Indices'!$G$9</definedName>
    <definedName name="solver_opt" localSheetId="2" hidden="1">'Regression with Indices'!$G$7</definedName>
    <definedName name="solver_opt" localSheetId="0" hidden="1">'Stationary Methods'!$E$6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el1" localSheetId="0" hidden="1">1</definedName>
    <definedName name="solver_rel2" localSheetId="1" hidden="1">2</definedName>
    <definedName name="solver_rel2" localSheetId="2" hidden="1">2</definedName>
    <definedName name="solver_rel2" localSheetId="0" hidden="1">2</definedName>
    <definedName name="solver_rhs1" localSheetId="1" hidden="1">1</definedName>
    <definedName name="solver_rhs1" localSheetId="2" hidden="1">1</definedName>
    <definedName name="solver_rhs1" localSheetId="0" hidden="1">1</definedName>
    <definedName name="solver_rhs2" localSheetId="1" hidden="1">1</definedName>
    <definedName name="solver_rhs2" localSheetId="2" hidden="1">1</definedName>
    <definedName name="solver_rhs2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E50" i="5" l="1"/>
  <c r="E51" i="5"/>
  <c r="E52" i="5"/>
  <c r="E53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10" i="5"/>
  <c r="E12" i="4"/>
  <c r="E13" i="4" l="1"/>
  <c r="E14" i="4" s="1"/>
  <c r="E15" i="4" s="1"/>
  <c r="E16" i="4" s="1"/>
  <c r="F16" i="4" s="1"/>
  <c r="F11" i="5"/>
  <c r="E7" i="5"/>
  <c r="F10" i="5"/>
  <c r="F12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G13" i="3"/>
  <c r="G6" i="3" s="1"/>
  <c r="F12" i="3"/>
  <c r="E9" i="3"/>
  <c r="E10" i="3" s="1"/>
  <c r="E11" i="3" s="1"/>
  <c r="E12" i="3" s="1"/>
  <c r="E13" i="3" s="1"/>
  <c r="F6" i="3" l="1"/>
  <c r="E17" i="4"/>
  <c r="E18" i="4" s="1"/>
  <c r="F13" i="4"/>
  <c r="F14" i="4"/>
  <c r="F15" i="4"/>
  <c r="F12" i="5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F17" i="4" l="1"/>
  <c r="E6" i="3"/>
  <c r="F13" i="5"/>
  <c r="E19" i="4"/>
  <c r="F18" i="4"/>
  <c r="F14" i="5" l="1"/>
  <c r="E20" i="4"/>
  <c r="F19" i="4"/>
  <c r="F15" i="5" l="1"/>
  <c r="E21" i="4"/>
  <c r="F20" i="4"/>
  <c r="H38" i="1"/>
  <c r="I38" i="1" s="1"/>
  <c r="H40" i="1"/>
  <c r="I40" i="1" s="1"/>
  <c r="H12" i="1"/>
  <c r="H30" i="1"/>
  <c r="I30" i="1" s="1"/>
  <c r="H54" i="1"/>
  <c r="H50" i="1"/>
  <c r="I50" i="1" s="1"/>
  <c r="H53" i="1"/>
  <c r="H46" i="1"/>
  <c r="I46" i="1" s="1"/>
  <c r="H17" i="1"/>
  <c r="I17" i="1" s="1"/>
  <c r="H52" i="1"/>
  <c r="H51" i="1"/>
  <c r="H22" i="1"/>
  <c r="I22" i="1" s="1"/>
  <c r="H14" i="1"/>
  <c r="I14" i="1" s="1"/>
  <c r="H43" i="1"/>
  <c r="I43" i="1" s="1"/>
  <c r="H35" i="1"/>
  <c r="I35" i="1" s="1"/>
  <c r="H27" i="1"/>
  <c r="I27" i="1" s="1"/>
  <c r="H19" i="1"/>
  <c r="I19" i="1" s="1"/>
  <c r="H24" i="1"/>
  <c r="I24" i="1" s="1"/>
  <c r="H45" i="1"/>
  <c r="I45" i="1" s="1"/>
  <c r="H37" i="1"/>
  <c r="I37" i="1" s="1"/>
  <c r="H29" i="1"/>
  <c r="I29" i="1" s="1"/>
  <c r="H21" i="1"/>
  <c r="I21" i="1" s="1"/>
  <c r="H13" i="1"/>
  <c r="I13" i="1" s="1"/>
  <c r="H42" i="1"/>
  <c r="I42" i="1" s="1"/>
  <c r="H34" i="1"/>
  <c r="I34" i="1" s="1"/>
  <c r="H26" i="1"/>
  <c r="I26" i="1" s="1"/>
  <c r="H18" i="1"/>
  <c r="I18" i="1" s="1"/>
  <c r="H48" i="1"/>
  <c r="I48" i="1" s="1"/>
  <c r="H16" i="1"/>
  <c r="I16" i="1" s="1"/>
  <c r="H47" i="1"/>
  <c r="I47" i="1" s="1"/>
  <c r="H39" i="1"/>
  <c r="I39" i="1" s="1"/>
  <c r="H31" i="1"/>
  <c r="I31" i="1" s="1"/>
  <c r="H23" i="1"/>
  <c r="I23" i="1" s="1"/>
  <c r="H15" i="1"/>
  <c r="I15" i="1" s="1"/>
  <c r="I12" i="1"/>
  <c r="H32" i="1"/>
  <c r="I32" i="1" s="1"/>
  <c r="H44" i="1"/>
  <c r="I44" i="1" s="1"/>
  <c r="H36" i="1"/>
  <c r="I36" i="1" s="1"/>
  <c r="H28" i="1"/>
  <c r="I28" i="1" s="1"/>
  <c r="H20" i="1"/>
  <c r="I20" i="1" s="1"/>
  <c r="H49" i="1"/>
  <c r="I49" i="1" s="1"/>
  <c r="H41" i="1"/>
  <c r="I41" i="1" s="1"/>
  <c r="H33" i="1"/>
  <c r="I33" i="1" s="1"/>
  <c r="H25" i="1"/>
  <c r="I25" i="1" s="1"/>
  <c r="F16" i="5" l="1"/>
  <c r="E22" i="4"/>
  <c r="F21" i="4"/>
  <c r="H7" i="1"/>
  <c r="F17" i="5" l="1"/>
  <c r="E23" i="4"/>
  <c r="F22" i="4"/>
  <c r="I11" i="1"/>
  <c r="I5" i="1"/>
  <c r="I3" i="1"/>
  <c r="I4" i="1"/>
  <c r="I2" i="1"/>
  <c r="F18" i="5" l="1"/>
  <c r="E24" i="4"/>
  <c r="F23" i="4"/>
  <c r="F19" i="5" l="1"/>
  <c r="E25" i="4"/>
  <c r="F24" i="4"/>
  <c r="F20" i="5" l="1"/>
  <c r="E26" i="4"/>
  <c r="F25" i="4"/>
  <c r="F21" i="5" l="1"/>
  <c r="E27" i="4"/>
  <c r="F26" i="4"/>
  <c r="F22" i="5" l="1"/>
  <c r="E28" i="4"/>
  <c r="F27" i="4"/>
  <c r="F23" i="5" l="1"/>
  <c r="E29" i="4"/>
  <c r="F28" i="4"/>
  <c r="F24" i="5" l="1"/>
  <c r="E30" i="4"/>
  <c r="F29" i="4"/>
  <c r="F25" i="5" l="1"/>
  <c r="E31" i="4"/>
  <c r="F30" i="4"/>
  <c r="F26" i="5" l="1"/>
  <c r="E32" i="4"/>
  <c r="F31" i="4"/>
  <c r="F27" i="5" l="1"/>
  <c r="E33" i="4"/>
  <c r="F32" i="4"/>
  <c r="F28" i="5" l="1"/>
  <c r="E34" i="4"/>
  <c r="F33" i="4"/>
  <c r="F29" i="5" l="1"/>
  <c r="E35" i="4"/>
  <c r="F34" i="4"/>
  <c r="F30" i="5" l="1"/>
  <c r="E36" i="4"/>
  <c r="F35" i="4"/>
  <c r="F31" i="5" l="1"/>
  <c r="E37" i="4"/>
  <c r="F36" i="4"/>
  <c r="F32" i="5" l="1"/>
  <c r="E38" i="4"/>
  <c r="F37" i="4"/>
  <c r="F33" i="5" l="1"/>
  <c r="E39" i="4"/>
  <c r="F38" i="4"/>
  <c r="F34" i="5" l="1"/>
  <c r="E40" i="4"/>
  <c r="F39" i="4"/>
  <c r="F35" i="5" l="1"/>
  <c r="E41" i="4"/>
  <c r="F40" i="4"/>
  <c r="F36" i="5" l="1"/>
  <c r="E42" i="4"/>
  <c r="F41" i="4"/>
  <c r="F37" i="5" l="1"/>
  <c r="E43" i="4"/>
  <c r="F42" i="4"/>
  <c r="F38" i="5" l="1"/>
  <c r="E44" i="4"/>
  <c r="F43" i="4"/>
  <c r="F39" i="5" l="1"/>
  <c r="E45" i="4"/>
  <c r="F44" i="4"/>
  <c r="F40" i="5" l="1"/>
  <c r="E46" i="4"/>
  <c r="F45" i="4"/>
  <c r="F41" i="5" l="1"/>
  <c r="E47" i="4"/>
  <c r="F46" i="4"/>
  <c r="F42" i="5" l="1"/>
  <c r="E48" i="4"/>
  <c r="F47" i="4"/>
  <c r="F43" i="5" l="1"/>
  <c r="E49" i="4"/>
  <c r="F48" i="4"/>
  <c r="F44" i="5" l="1"/>
  <c r="E50" i="4"/>
  <c r="F49" i="4"/>
  <c r="F45" i="5" l="1"/>
  <c r="E51" i="4"/>
  <c r="E9" i="4" s="1"/>
  <c r="F50" i="4"/>
  <c r="F46" i="5" l="1"/>
  <c r="E52" i="4"/>
  <c r="F51" i="4"/>
  <c r="F47" i="5" l="1"/>
  <c r="F4" i="4"/>
  <c r="F5" i="4"/>
  <c r="F2" i="4"/>
  <c r="F3" i="4"/>
  <c r="G13" i="4" l="1"/>
  <c r="G17" i="4"/>
  <c r="G21" i="4"/>
  <c r="G25" i="4"/>
  <c r="G29" i="4"/>
  <c r="G33" i="4"/>
  <c r="G37" i="4"/>
  <c r="G41" i="4"/>
  <c r="G45" i="4"/>
  <c r="G49" i="4"/>
  <c r="G16" i="4"/>
  <c r="G12" i="4"/>
  <c r="G9" i="4" s="1"/>
  <c r="G20" i="4"/>
  <c r="G24" i="4"/>
  <c r="G28" i="4"/>
  <c r="G32" i="4"/>
  <c r="G36" i="4"/>
  <c r="G40" i="4"/>
  <c r="G44" i="4"/>
  <c r="G48" i="4"/>
  <c r="G14" i="4"/>
  <c r="G18" i="4"/>
  <c r="G22" i="4"/>
  <c r="G26" i="4"/>
  <c r="G30" i="4"/>
  <c r="G34" i="4"/>
  <c r="G38" i="4"/>
  <c r="G42" i="4"/>
  <c r="G46" i="4"/>
  <c r="G50" i="4"/>
  <c r="G15" i="4"/>
  <c r="G19" i="4"/>
  <c r="G23" i="4"/>
  <c r="G27" i="4"/>
  <c r="G31" i="4"/>
  <c r="G35" i="4"/>
  <c r="G39" i="4"/>
  <c r="G43" i="4"/>
  <c r="G47" i="4"/>
  <c r="G51" i="4"/>
  <c r="G52" i="4"/>
  <c r="F48" i="5"/>
  <c r="F49" i="5" l="1"/>
  <c r="F2" i="5" l="1"/>
  <c r="G50" i="5" s="1"/>
  <c r="F3" i="5"/>
  <c r="G51" i="5" s="1"/>
  <c r="F4" i="5"/>
  <c r="G52" i="5" s="1"/>
  <c r="F5" i="5"/>
  <c r="G53" i="5" s="1"/>
  <c r="G13" i="5" l="1"/>
  <c r="G17" i="5"/>
  <c r="G21" i="5"/>
  <c r="G25" i="5"/>
  <c r="G29" i="5"/>
  <c r="G33" i="5"/>
  <c r="G37" i="5"/>
  <c r="G41" i="5"/>
  <c r="G45" i="5"/>
  <c r="G49" i="5"/>
  <c r="G12" i="5"/>
  <c r="G16" i="5"/>
  <c r="G20" i="5"/>
  <c r="G24" i="5"/>
  <c r="G28" i="5"/>
  <c r="G32" i="5"/>
  <c r="G36" i="5"/>
  <c r="G40" i="5"/>
  <c r="G44" i="5"/>
  <c r="G48" i="5"/>
  <c r="G11" i="5"/>
  <c r="G15" i="5"/>
  <c r="G19" i="5"/>
  <c r="G23" i="5"/>
  <c r="G27" i="5"/>
  <c r="G31" i="5"/>
  <c r="G35" i="5"/>
  <c r="G39" i="5"/>
  <c r="G43" i="5"/>
  <c r="G47" i="5"/>
  <c r="G10" i="5"/>
  <c r="G7" i="5" s="1"/>
  <c r="G14" i="5"/>
  <c r="G18" i="5"/>
  <c r="G22" i="5"/>
  <c r="G26" i="5"/>
  <c r="G30" i="5"/>
  <c r="G34" i="5"/>
  <c r="G38" i="5"/>
  <c r="G42" i="5"/>
  <c r="G46" i="5"/>
</calcChain>
</file>

<file path=xl/sharedStrings.xml><?xml version="1.0" encoding="utf-8"?>
<sst xmlns="http://schemas.openxmlformats.org/spreadsheetml/2006/main" count="236" uniqueCount="33">
  <si>
    <t>Dummy Vars for Season</t>
  </si>
  <si>
    <t>Actual Rel.</t>
  </si>
  <si>
    <t>Year</t>
  </si>
  <si>
    <t>Quarter</t>
  </si>
  <si>
    <t>Obs</t>
  </si>
  <si>
    <t>Winter?</t>
  </si>
  <si>
    <t>Spring?</t>
  </si>
  <si>
    <t>Summer?</t>
  </si>
  <si>
    <t>Actual</t>
  </si>
  <si>
    <t>Forecast</t>
  </si>
  <si>
    <t>To Trend</t>
  </si>
  <si>
    <t>Winter</t>
  </si>
  <si>
    <t>Spring</t>
  </si>
  <si>
    <t>Summer</t>
  </si>
  <si>
    <t>Fall</t>
  </si>
  <si>
    <t>Avg Error</t>
  </si>
  <si>
    <t>(Diff)</t>
  </si>
  <si>
    <t>w3</t>
  </si>
  <si>
    <t>w2</t>
  </si>
  <si>
    <t>Sum of wi's</t>
  </si>
  <si>
    <t>w1</t>
  </si>
  <si>
    <t>Exp Smoothing</t>
  </si>
  <si>
    <t>w4</t>
  </si>
  <si>
    <t>3-period MA</t>
  </si>
  <si>
    <t>4 Period WMA</t>
  </si>
  <si>
    <t>Alpha</t>
  </si>
  <si>
    <t>RMSE for 2011 - 2019</t>
  </si>
  <si>
    <t>RMSE</t>
  </si>
  <si>
    <t>w/ Indices</t>
  </si>
  <si>
    <t>Regression</t>
  </si>
  <si>
    <t>**Constraints need to be set in solver for this sum to be = 1, and each w to be &lt;= 1</t>
  </si>
  <si>
    <t>** Do not include the predictive row (Winter 2020)</t>
  </si>
  <si>
    <t>In TREND, Xs are Obs AND all 3 cols of dummies, and new Xs are the Obs and 3 dummies for each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</si>
</sst>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0" fillId="0" borderId="1" xfId="0" applyBorder="1"/>
    <xf numFmtId="0" fontId="1" fillId="0" borderId="0" xfId="0" applyFont="1" applyFill="1" applyBorder="1" applyAlignment="1" applyProtection="1">
      <alignment horizontal="left"/>
    </xf>
    <xf numFmtId="0" fontId="1" fillId="0" borderId="2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1" fontId="2" fillId="0" borderId="0" xfId="0" applyNumberFormat="1" applyFont="1" applyFill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4" xfId="0" applyFont="1" applyFill="1" applyBorder="1"/>
    <xf numFmtId="0" fontId="2" fillId="0" borderId="5" xfId="0" applyFont="1" applyFill="1" applyBorder="1" applyAlignment="1">
      <alignment horizontal="center"/>
    </xf>
    <xf numFmtId="1" fontId="2" fillId="0" borderId="4" xfId="0" applyNumberFormat="1" applyFont="1" applyFill="1" applyBorder="1" applyAlignment="1" applyProtection="1">
      <alignment horizontal="center"/>
    </xf>
    <xf numFmtId="1" fontId="2" fillId="0" borderId="5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right"/>
    </xf>
    <xf numFmtId="166" fontId="2" fillId="2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" fontId="2" fillId="0" borderId="6" xfId="0" applyNumberFormat="1" applyFont="1" applyFill="1" applyBorder="1" applyAlignment="1" applyProtection="1">
      <alignment horizontal="center"/>
    </xf>
    <xf numFmtId="1" fontId="2" fillId="0" borderId="4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80787673068489E-2"/>
          <c:y val="2.6900339537356523E-2"/>
          <c:w val="0.91799912306985298"/>
          <c:h val="0.91636863516688893"/>
        </c:manualLayout>
      </c:layout>
      <c:scatterChart>
        <c:scatterStyle val="lineMarker"/>
        <c:varyColors val="0"/>
        <c:ser>
          <c:idx val="3"/>
          <c:order val="0"/>
          <c:tx>
            <c:strRef>
              <c:f>'Stationary Methods'!$D$8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'Stationary Methods'!$C$9:$C$49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'Stationary Methods'!$D$9:$D$49</c:f>
              <c:numCache>
                <c:formatCode>0</c:formatCode>
                <c:ptCount val="41"/>
                <c:pt idx="0">
                  <c:v>187</c:v>
                </c:pt>
                <c:pt idx="1">
                  <c:v>113</c:v>
                </c:pt>
                <c:pt idx="2">
                  <c:v>178</c:v>
                </c:pt>
                <c:pt idx="3">
                  <c:v>222</c:v>
                </c:pt>
                <c:pt idx="4">
                  <c:v>245</c:v>
                </c:pt>
                <c:pt idx="5">
                  <c:v>282</c:v>
                </c:pt>
                <c:pt idx="6">
                  <c:v>225</c:v>
                </c:pt>
                <c:pt idx="7">
                  <c:v>279</c:v>
                </c:pt>
                <c:pt idx="8">
                  <c:v>219</c:v>
                </c:pt>
                <c:pt idx="9">
                  <c:v>172</c:v>
                </c:pt>
                <c:pt idx="10">
                  <c:v>103</c:v>
                </c:pt>
                <c:pt idx="11">
                  <c:v>304</c:v>
                </c:pt>
                <c:pt idx="12">
                  <c:v>327</c:v>
                </c:pt>
                <c:pt idx="13">
                  <c:v>269</c:v>
                </c:pt>
                <c:pt idx="14">
                  <c:v>159</c:v>
                </c:pt>
                <c:pt idx="15">
                  <c:v>268</c:v>
                </c:pt>
                <c:pt idx="16">
                  <c:v>228</c:v>
                </c:pt>
                <c:pt idx="17">
                  <c:v>311</c:v>
                </c:pt>
                <c:pt idx="18">
                  <c:v>98</c:v>
                </c:pt>
                <c:pt idx="19">
                  <c:v>221</c:v>
                </c:pt>
                <c:pt idx="20">
                  <c:v>392</c:v>
                </c:pt>
                <c:pt idx="21">
                  <c:v>211</c:v>
                </c:pt>
                <c:pt idx="22">
                  <c:v>280</c:v>
                </c:pt>
                <c:pt idx="23">
                  <c:v>221</c:v>
                </c:pt>
                <c:pt idx="24">
                  <c:v>292</c:v>
                </c:pt>
                <c:pt idx="25">
                  <c:v>334</c:v>
                </c:pt>
                <c:pt idx="26">
                  <c:v>230</c:v>
                </c:pt>
                <c:pt idx="27">
                  <c:v>249</c:v>
                </c:pt>
                <c:pt idx="28">
                  <c:v>258</c:v>
                </c:pt>
                <c:pt idx="29">
                  <c:v>282</c:v>
                </c:pt>
                <c:pt idx="30">
                  <c:v>289</c:v>
                </c:pt>
                <c:pt idx="31">
                  <c:v>380</c:v>
                </c:pt>
                <c:pt idx="32">
                  <c:v>250</c:v>
                </c:pt>
                <c:pt idx="33">
                  <c:v>208</c:v>
                </c:pt>
                <c:pt idx="34">
                  <c:v>169</c:v>
                </c:pt>
                <c:pt idx="35">
                  <c:v>295</c:v>
                </c:pt>
                <c:pt idx="36">
                  <c:v>405</c:v>
                </c:pt>
                <c:pt idx="37">
                  <c:v>207</c:v>
                </c:pt>
                <c:pt idx="38">
                  <c:v>265</c:v>
                </c:pt>
                <c:pt idx="39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4-4048-A884-83D4D76B346D}"/>
            </c:ext>
          </c:extLst>
        </c:ser>
        <c:ser>
          <c:idx val="4"/>
          <c:order val="1"/>
          <c:tx>
            <c:strRef>
              <c:f>'Stationary Methods'!$E$8</c:f>
              <c:strCache>
                <c:ptCount val="1"/>
                <c:pt idx="0">
                  <c:v>Exp Smoothing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'Stationary Methods'!$C$9:$C$49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'Stationary Methods'!$E$9:$E$49</c:f>
              <c:numCache>
                <c:formatCode>0.0</c:formatCode>
                <c:ptCount val="41"/>
                <c:pt idx="0">
                  <c:v>187</c:v>
                </c:pt>
                <c:pt idx="1">
                  <c:v>187.00000000000003</c:v>
                </c:pt>
                <c:pt idx="2">
                  <c:v>177.49378947563119</c:v>
                </c:pt>
                <c:pt idx="3">
                  <c:v>177.55881844609473</c:v>
                </c:pt>
                <c:pt idx="4">
                  <c:v>183.26783503802881</c:v>
                </c:pt>
                <c:pt idx="5">
                  <c:v>191.19809120361751</c:v>
                </c:pt>
                <c:pt idx="6">
                  <c:v>202.86271365000874</c:v>
                </c:pt>
                <c:pt idx="7">
                  <c:v>205.706520467323</c:v>
                </c:pt>
                <c:pt idx="8">
                  <c:v>215.12196974436551</c:v>
                </c:pt>
                <c:pt idx="9">
                  <c:v>215.62015044747272</c:v>
                </c:pt>
                <c:pt idx="10">
                  <c:v>210.01660540344142</c:v>
                </c:pt>
                <c:pt idx="11">
                  <c:v>196.26900566603032</c:v>
                </c:pt>
                <c:pt idx="12">
                  <c:v>210.10837745168308</c:v>
                </c:pt>
                <c:pt idx="13">
                  <c:v>225.12454464735012</c:v>
                </c:pt>
                <c:pt idx="14">
                  <c:v>230.76088674782088</c:v>
                </c:pt>
                <c:pt idx="15">
                  <c:v>221.54231787160231</c:v>
                </c:pt>
                <c:pt idx="16">
                  <c:v>227.51037877412605</c:v>
                </c:pt>
                <c:pt idx="17">
                  <c:v>227.57327664507685</c:v>
                </c:pt>
                <c:pt idx="18">
                  <c:v>238.2904657744036</c:v>
                </c:pt>
                <c:pt idx="19">
                  <c:v>220.26842925800844</c:v>
                </c:pt>
                <c:pt idx="20">
                  <c:v>220.36240852134415</c:v>
                </c:pt>
                <c:pt idx="21">
                  <c:v>242.4113690415025</c:v>
                </c:pt>
                <c:pt idx="22">
                  <c:v>238.37619219059488</c:v>
                </c:pt>
                <c:pt idx="23">
                  <c:v>243.72328245900127</c:v>
                </c:pt>
                <c:pt idx="24">
                  <c:v>240.80419723116395</c:v>
                </c:pt>
                <c:pt idx="25">
                  <c:v>247.38092802960477</c:v>
                </c:pt>
                <c:pt idx="26">
                  <c:v>258.50821361847011</c:v>
                </c:pt>
                <c:pt idx="27">
                  <c:v>254.84598280318829</c:v>
                </c:pt>
                <c:pt idx="28">
                  <c:v>254.09499438090521</c:v>
                </c:pt>
                <c:pt idx="29">
                  <c:v>254.59664040136414</c:v>
                </c:pt>
                <c:pt idx="30">
                  <c:v>258.11693912325086</c:v>
                </c:pt>
                <c:pt idx="31">
                  <c:v>262.08424828988973</c:v>
                </c:pt>
                <c:pt idx="32">
                  <c:v>277.23197747766693</c:v>
                </c:pt>
                <c:pt idx="33">
                  <c:v>273.73369489797</c:v>
                </c:pt>
                <c:pt idx="34">
                  <c:v>265.28939297574391</c:v>
                </c:pt>
                <c:pt idx="35">
                  <c:v>252.91983566640468</c:v>
                </c:pt>
                <c:pt idx="36">
                  <c:v>258.32555054552893</c:v>
                </c:pt>
                <c:pt idx="37">
                  <c:v>277.16768831661136</c:v>
                </c:pt>
                <c:pt idx="38">
                  <c:v>268.15378538220591</c:v>
                </c:pt>
                <c:pt idx="39">
                  <c:v>267.74864284447716</c:v>
                </c:pt>
                <c:pt idx="40">
                  <c:v>280.8840878110019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4-4048-A884-83D4D76B346D}"/>
            </c:ext>
          </c:extLst>
        </c:ser>
        <c:ser>
          <c:idx val="1"/>
          <c:order val="2"/>
          <c:tx>
            <c:strRef>
              <c:f>'Stationary Methods'!$G$8</c:f>
              <c:strCache>
                <c:ptCount val="1"/>
                <c:pt idx="0">
                  <c:v>4 Period WMA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'Stationary Methods'!$C$13:$C$49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</c:numCache>
            </c:numRef>
          </c:xVal>
          <c:yVal>
            <c:numRef>
              <c:f>'Stationary Methods'!$G$13:$G$49</c:f>
              <c:numCache>
                <c:formatCode>0.0</c:formatCode>
                <c:ptCount val="37"/>
                <c:pt idx="0">
                  <c:v>184.80221317351067</c:v>
                </c:pt>
                <c:pt idx="1">
                  <c:v>174.3530341605414</c:v>
                </c:pt>
                <c:pt idx="2">
                  <c:v>224.18671836045846</c:v>
                </c:pt>
                <c:pt idx="3">
                  <c:v>229.86819391911064</c:v>
                </c:pt>
                <c:pt idx="4">
                  <c:v>262.44066360931919</c:v>
                </c:pt>
                <c:pt idx="5">
                  <c:v>250.06747144529407</c:v>
                </c:pt>
                <c:pt idx="6">
                  <c:v>216.77322309586032</c:v>
                </c:pt>
                <c:pt idx="7">
                  <c:v>203.78126372344133</c:v>
                </c:pt>
                <c:pt idx="8">
                  <c:v>234.01650301793831</c:v>
                </c:pt>
                <c:pt idx="9">
                  <c:v>217.43619981470607</c:v>
                </c:pt>
                <c:pt idx="10">
                  <c:v>205.92288898631068</c:v>
                </c:pt>
                <c:pt idx="11">
                  <c:v>257.69531122308916</c:v>
                </c:pt>
                <c:pt idx="12">
                  <c:v>289.04303439261804</c:v>
                </c:pt>
                <c:pt idx="13">
                  <c:v>234.82453878673618</c:v>
                </c:pt>
                <c:pt idx="14">
                  <c:v>233.47917181688274</c:v>
                </c:pt>
                <c:pt idx="15">
                  <c:v>205.03385534345142</c:v>
                </c:pt>
                <c:pt idx="16">
                  <c:v>235.26284647343428</c:v>
                </c:pt>
                <c:pt idx="17">
                  <c:v>295.20578787709155</c:v>
                </c:pt>
                <c:pt idx="18">
                  <c:v>171.6829085936032</c:v>
                </c:pt>
                <c:pt idx="19">
                  <c:v>272.02250900134607</c:v>
                </c:pt>
                <c:pt idx="20">
                  <c:v>295.95470307138964</c:v>
                </c:pt>
                <c:pt idx="21">
                  <c:v>251.53407428791525</c:v>
                </c:pt>
                <c:pt idx="22">
                  <c:v>287.90493370131429</c:v>
                </c:pt>
                <c:pt idx="23">
                  <c:v>242.05261972458709</c:v>
                </c:pt>
                <c:pt idx="24">
                  <c:v>282.50125016484441</c:v>
                </c:pt>
                <c:pt idx="25">
                  <c:v>285.43685223774673</c:v>
                </c:pt>
                <c:pt idx="26">
                  <c:v>252.30075043444347</c:v>
                </c:pt>
                <c:pt idx="27">
                  <c:v>265.61918399769013</c:v>
                </c:pt>
                <c:pt idx="28">
                  <c:v>305.01666411298208</c:v>
                </c:pt>
                <c:pt idx="29">
                  <c:v>276.74415424377401</c:v>
                </c:pt>
                <c:pt idx="30">
                  <c:v>276.6879352021237</c:v>
                </c:pt>
                <c:pt idx="31">
                  <c:v>277.21588328585352</c:v>
                </c:pt>
                <c:pt idx="32">
                  <c:v>253.9414812699618</c:v>
                </c:pt>
                <c:pt idx="33">
                  <c:v>271.20151534406853</c:v>
                </c:pt>
                <c:pt idx="34">
                  <c:v>215.35358363902816</c:v>
                </c:pt>
                <c:pt idx="35">
                  <c:v>301.2941956462131</c:v>
                </c:pt>
                <c:pt idx="36">
                  <c:v>350.57647405732104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4-4048-A884-83D4D76B3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42168"/>
        <c:axId val="741842824"/>
      </c:scatterChart>
      <c:valAx>
        <c:axId val="7418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824"/>
        <c:crosses val="autoZero"/>
        <c:crossBetween val="midCat"/>
      </c:valAx>
      <c:valAx>
        <c:axId val="7418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77416207625651"/>
          <c:y val="0.66804923243530101"/>
          <c:w val="0.27304658244739666"/>
          <c:h val="0.1850907034390649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80787673068489E-2"/>
          <c:y val="2.6900339537356523E-2"/>
          <c:w val="0.91799912306985298"/>
          <c:h val="0.91636863516688893"/>
        </c:manualLayout>
      </c:layout>
      <c:scatterChart>
        <c:scatterStyle val="lineMarker"/>
        <c:varyColors val="0"/>
        <c:ser>
          <c:idx val="3"/>
          <c:order val="0"/>
          <c:tx>
            <c:strRef>
              <c:f>'Exp Smooth w Seasonal Indices'!$D$11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Smooth w Seasonal Indices'!$C$12:$C$52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'Exp Smooth w Seasonal Indices'!$D$12:$D$52</c:f>
              <c:numCache>
                <c:formatCode>0</c:formatCode>
                <c:ptCount val="41"/>
                <c:pt idx="0">
                  <c:v>187</c:v>
                </c:pt>
                <c:pt idx="1">
                  <c:v>113</c:v>
                </c:pt>
                <c:pt idx="2">
                  <c:v>178</c:v>
                </c:pt>
                <c:pt idx="3">
                  <c:v>222</c:v>
                </c:pt>
                <c:pt idx="4">
                  <c:v>245</c:v>
                </c:pt>
                <c:pt idx="5">
                  <c:v>282</c:v>
                </c:pt>
                <c:pt idx="6">
                  <c:v>225</c:v>
                </c:pt>
                <c:pt idx="7">
                  <c:v>279</c:v>
                </c:pt>
                <c:pt idx="8">
                  <c:v>219</c:v>
                </c:pt>
                <c:pt idx="9">
                  <c:v>172</c:v>
                </c:pt>
                <c:pt idx="10">
                  <c:v>103</c:v>
                </c:pt>
                <c:pt idx="11">
                  <c:v>304</c:v>
                </c:pt>
                <c:pt idx="12">
                  <c:v>327</c:v>
                </c:pt>
                <c:pt idx="13">
                  <c:v>269</c:v>
                </c:pt>
                <c:pt idx="14">
                  <c:v>159</c:v>
                </c:pt>
                <c:pt idx="15">
                  <c:v>268</c:v>
                </c:pt>
                <c:pt idx="16">
                  <c:v>228</c:v>
                </c:pt>
                <c:pt idx="17">
                  <c:v>311</c:v>
                </c:pt>
                <c:pt idx="18">
                  <c:v>98</c:v>
                </c:pt>
                <c:pt idx="19">
                  <c:v>221</c:v>
                </c:pt>
                <c:pt idx="20">
                  <c:v>392</c:v>
                </c:pt>
                <c:pt idx="21">
                  <c:v>211</c:v>
                </c:pt>
                <c:pt idx="22">
                  <c:v>280</c:v>
                </c:pt>
                <c:pt idx="23">
                  <c:v>221</c:v>
                </c:pt>
                <c:pt idx="24">
                  <c:v>292</c:v>
                </c:pt>
                <c:pt idx="25">
                  <c:v>334</c:v>
                </c:pt>
                <c:pt idx="26">
                  <c:v>230</c:v>
                </c:pt>
                <c:pt idx="27">
                  <c:v>249</c:v>
                </c:pt>
                <c:pt idx="28">
                  <c:v>258</c:v>
                </c:pt>
                <c:pt idx="29">
                  <c:v>282</c:v>
                </c:pt>
                <c:pt idx="30">
                  <c:v>289</c:v>
                </c:pt>
                <c:pt idx="31">
                  <c:v>380</c:v>
                </c:pt>
                <c:pt idx="32">
                  <c:v>250</c:v>
                </c:pt>
                <c:pt idx="33">
                  <c:v>208</c:v>
                </c:pt>
                <c:pt idx="34">
                  <c:v>169</c:v>
                </c:pt>
                <c:pt idx="35">
                  <c:v>295</c:v>
                </c:pt>
                <c:pt idx="36">
                  <c:v>405</c:v>
                </c:pt>
                <c:pt idx="37">
                  <c:v>207</c:v>
                </c:pt>
                <c:pt idx="38">
                  <c:v>265</c:v>
                </c:pt>
                <c:pt idx="39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9-4FA6-9B71-52FE97EBD4EC}"/>
            </c:ext>
          </c:extLst>
        </c:ser>
        <c:ser>
          <c:idx val="4"/>
          <c:order val="1"/>
          <c:tx>
            <c:strRef>
              <c:f>'Exp Smooth w Seasonal Indices'!$E$11</c:f>
              <c:strCache>
                <c:ptCount val="1"/>
                <c:pt idx="0">
                  <c:v>Exp Smoothing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 Smooth w Seasonal Indices'!$C$12:$C$52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'Exp Smooth w Seasonal Indices'!$E$12:$E$52</c:f>
              <c:numCache>
                <c:formatCode>0.0</c:formatCode>
                <c:ptCount val="41"/>
                <c:pt idx="0">
                  <c:v>187</c:v>
                </c:pt>
                <c:pt idx="1">
                  <c:v>187.00000000000003</c:v>
                </c:pt>
                <c:pt idx="2">
                  <c:v>177.49378947563119</c:v>
                </c:pt>
                <c:pt idx="3">
                  <c:v>177.55881844609473</c:v>
                </c:pt>
                <c:pt idx="4">
                  <c:v>183.26783503802881</c:v>
                </c:pt>
                <c:pt idx="5">
                  <c:v>191.19809120361751</c:v>
                </c:pt>
                <c:pt idx="6">
                  <c:v>202.86271365000874</c:v>
                </c:pt>
                <c:pt idx="7">
                  <c:v>205.706520467323</c:v>
                </c:pt>
                <c:pt idx="8">
                  <c:v>215.12196974436551</c:v>
                </c:pt>
                <c:pt idx="9">
                  <c:v>215.62015044747272</c:v>
                </c:pt>
                <c:pt idx="10">
                  <c:v>210.01660540344142</c:v>
                </c:pt>
                <c:pt idx="11">
                  <c:v>196.26900566603032</c:v>
                </c:pt>
                <c:pt idx="12">
                  <c:v>210.10837745168308</c:v>
                </c:pt>
                <c:pt idx="13">
                  <c:v>225.12454464735012</c:v>
                </c:pt>
                <c:pt idx="14">
                  <c:v>230.76088674782088</c:v>
                </c:pt>
                <c:pt idx="15">
                  <c:v>221.54231787160231</c:v>
                </c:pt>
                <c:pt idx="16">
                  <c:v>227.51037877412605</c:v>
                </c:pt>
                <c:pt idx="17">
                  <c:v>227.57327664507685</c:v>
                </c:pt>
                <c:pt idx="18">
                  <c:v>238.2904657744036</c:v>
                </c:pt>
                <c:pt idx="19">
                  <c:v>220.26842925800844</c:v>
                </c:pt>
                <c:pt idx="20">
                  <c:v>220.36240852134415</c:v>
                </c:pt>
                <c:pt idx="21">
                  <c:v>242.4113690415025</c:v>
                </c:pt>
                <c:pt idx="22">
                  <c:v>238.37619219059488</c:v>
                </c:pt>
                <c:pt idx="23">
                  <c:v>243.72328245900127</c:v>
                </c:pt>
                <c:pt idx="24">
                  <c:v>240.80419723116395</c:v>
                </c:pt>
                <c:pt idx="25">
                  <c:v>247.38092802960477</c:v>
                </c:pt>
                <c:pt idx="26">
                  <c:v>258.50821361847011</c:v>
                </c:pt>
                <c:pt idx="27">
                  <c:v>254.84598280318829</c:v>
                </c:pt>
                <c:pt idx="28">
                  <c:v>254.09499438090521</c:v>
                </c:pt>
                <c:pt idx="29">
                  <c:v>254.59664040136414</c:v>
                </c:pt>
                <c:pt idx="30">
                  <c:v>258.11693912325086</c:v>
                </c:pt>
                <c:pt idx="31">
                  <c:v>262.08424828988973</c:v>
                </c:pt>
                <c:pt idx="32">
                  <c:v>277.23197747766693</c:v>
                </c:pt>
                <c:pt idx="33">
                  <c:v>273.73369489797</c:v>
                </c:pt>
                <c:pt idx="34">
                  <c:v>265.28939297574391</c:v>
                </c:pt>
                <c:pt idx="35">
                  <c:v>252.91983566640468</c:v>
                </c:pt>
                <c:pt idx="36">
                  <c:v>258.32555054552893</c:v>
                </c:pt>
                <c:pt idx="37">
                  <c:v>277.16768831661136</c:v>
                </c:pt>
                <c:pt idx="38">
                  <c:v>268.15378538220591</c:v>
                </c:pt>
                <c:pt idx="39">
                  <c:v>267.74864284447716</c:v>
                </c:pt>
                <c:pt idx="40">
                  <c:v>280.8840878110019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9-4FA6-9B71-52FE97EBD4EC}"/>
            </c:ext>
          </c:extLst>
        </c:ser>
        <c:ser>
          <c:idx val="1"/>
          <c:order val="2"/>
          <c:tx>
            <c:strRef>
              <c:f>'Exp Smooth w Seasonal Indices'!$G$11</c:f>
              <c:strCache>
                <c:ptCount val="1"/>
                <c:pt idx="0">
                  <c:v>w/ Indices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Smooth w Seasonal Indices'!$C$16:$C$52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</c:numCache>
            </c:numRef>
          </c:xVal>
          <c:yVal>
            <c:numRef>
              <c:f>'Exp Smooth w Seasonal Indices'!$G$16:$G$52</c:f>
              <c:numCache>
                <c:formatCode>0.0</c:formatCode>
                <c:ptCount val="37"/>
                <c:pt idx="0">
                  <c:v>236.18506612154755</c:v>
                </c:pt>
                <c:pt idx="1">
                  <c:v>195.91745284056051</c:v>
                </c:pt>
                <c:pt idx="2">
                  <c:v>167.6758152158516</c:v>
                </c:pt>
                <c:pt idx="3">
                  <c:v>256.33981209012103</c:v>
                </c:pt>
                <c:pt idx="4">
                  <c:v>268.03920082788426</c:v>
                </c:pt>
                <c:pt idx="5">
                  <c:v>220.33951208441573</c:v>
                </c:pt>
                <c:pt idx="6">
                  <c:v>174.82970696928427</c:v>
                </c:pt>
                <c:pt idx="7">
                  <c:v>246.90229728882832</c:v>
                </c:pt>
                <c:pt idx="8">
                  <c:v>263.0256085352018</c:v>
                </c:pt>
                <c:pt idx="9">
                  <c:v>229.84390628429313</c:v>
                </c:pt>
                <c:pt idx="10">
                  <c:v>195.57398831366373</c:v>
                </c:pt>
                <c:pt idx="11">
                  <c:v>272.17560949440031</c:v>
                </c:pt>
                <c:pt idx="12">
                  <c:v>280.42760985764477</c:v>
                </c:pt>
                <c:pt idx="13">
                  <c:v>232.29263828201985</c:v>
                </c:pt>
                <c:pt idx="14">
                  <c:v>203.10356734024646</c:v>
                </c:pt>
                <c:pt idx="15">
                  <c:v>270.90172088080647</c:v>
                </c:pt>
                <c:pt idx="16">
                  <c:v>273.27963960486289</c:v>
                </c:pt>
                <c:pt idx="17">
                  <c:v>247.1307306784455</c:v>
                </c:pt>
                <c:pt idx="18">
                  <c:v>203.18929375643773</c:v>
                </c:pt>
                <c:pt idx="19">
                  <c:v>294.35657408179929</c:v>
                </c:pt>
                <c:pt idx="20">
                  <c:v>293.72142831468267</c:v>
                </c:pt>
                <c:pt idx="21">
                  <c:v>252.10028966654778</c:v>
                </c:pt>
                <c:pt idx="22">
                  <c:v>223.32131518431297</c:v>
                </c:pt>
                <c:pt idx="23">
                  <c:v>305.47927442598632</c:v>
                </c:pt>
                <c:pt idx="24">
                  <c:v>307.01222546442392</c:v>
                </c:pt>
                <c:pt idx="25">
                  <c:v>259.31600203830715</c:v>
                </c:pt>
                <c:pt idx="26">
                  <c:v>222.93004068909372</c:v>
                </c:pt>
                <c:pt idx="27">
                  <c:v>312.71753991268776</c:v>
                </c:pt>
                <c:pt idx="28">
                  <c:v>330.14920856118567</c:v>
                </c:pt>
                <c:pt idx="29">
                  <c:v>278.453056534913</c:v>
                </c:pt>
                <c:pt idx="30">
                  <c:v>230.10249454158676</c:v>
                </c:pt>
                <c:pt idx="31">
                  <c:v>303.55312728920268</c:v>
                </c:pt>
                <c:pt idx="32">
                  <c:v>311.24278162904767</c:v>
                </c:pt>
                <c:pt idx="33">
                  <c:v>281.88704995355437</c:v>
                </c:pt>
                <c:pt idx="34">
                  <c:v>232.96688694804877</c:v>
                </c:pt>
                <c:pt idx="35">
                  <c:v>318.38193446727519</c:v>
                </c:pt>
                <c:pt idx="36">
                  <c:v>333.80131889452065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9-4FA6-9B71-52FE97EB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42168"/>
        <c:axId val="741842824"/>
      </c:scatterChart>
      <c:valAx>
        <c:axId val="7418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824"/>
        <c:crosses val="autoZero"/>
        <c:crossBetween val="midCat"/>
      </c:valAx>
      <c:valAx>
        <c:axId val="7418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77416207625651"/>
          <c:y val="0.66804923243530101"/>
          <c:w val="0.2600273623294358"/>
          <c:h val="0.1850907034390649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80787673068489E-2"/>
          <c:y val="2.6900339537356523E-2"/>
          <c:w val="0.91799912306985298"/>
          <c:h val="0.91636863516688893"/>
        </c:manualLayout>
      </c:layout>
      <c:scatterChart>
        <c:scatterStyle val="lineMarker"/>
        <c:varyColors val="0"/>
        <c:ser>
          <c:idx val="3"/>
          <c:order val="0"/>
          <c:tx>
            <c:strRef>
              <c:f>'Regression with Indices'!$D$9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'Regression with Indices'!$C$10:$C$50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'Regression with Indices'!$D$10:$D$50</c:f>
              <c:numCache>
                <c:formatCode>0</c:formatCode>
                <c:ptCount val="41"/>
                <c:pt idx="0">
                  <c:v>187</c:v>
                </c:pt>
                <c:pt idx="1">
                  <c:v>113</c:v>
                </c:pt>
                <c:pt idx="2">
                  <c:v>178</c:v>
                </c:pt>
                <c:pt idx="3">
                  <c:v>222</c:v>
                </c:pt>
                <c:pt idx="4">
                  <c:v>245</c:v>
                </c:pt>
                <c:pt idx="5">
                  <c:v>282</c:v>
                </c:pt>
                <c:pt idx="6">
                  <c:v>225</c:v>
                </c:pt>
                <c:pt idx="7">
                  <c:v>279</c:v>
                </c:pt>
                <c:pt idx="8">
                  <c:v>219</c:v>
                </c:pt>
                <c:pt idx="9">
                  <c:v>172</c:v>
                </c:pt>
                <c:pt idx="10">
                  <c:v>103</c:v>
                </c:pt>
                <c:pt idx="11">
                  <c:v>304</c:v>
                </c:pt>
                <c:pt idx="12">
                  <c:v>327</c:v>
                </c:pt>
                <c:pt idx="13">
                  <c:v>269</c:v>
                </c:pt>
                <c:pt idx="14">
                  <c:v>159</c:v>
                </c:pt>
                <c:pt idx="15">
                  <c:v>268</c:v>
                </c:pt>
                <c:pt idx="16">
                  <c:v>228</c:v>
                </c:pt>
                <c:pt idx="17">
                  <c:v>311</c:v>
                </c:pt>
                <c:pt idx="18">
                  <c:v>98</c:v>
                </c:pt>
                <c:pt idx="19">
                  <c:v>221</c:v>
                </c:pt>
                <c:pt idx="20">
                  <c:v>392</c:v>
                </c:pt>
                <c:pt idx="21">
                  <c:v>211</c:v>
                </c:pt>
                <c:pt idx="22">
                  <c:v>280</c:v>
                </c:pt>
                <c:pt idx="23">
                  <c:v>221</c:v>
                </c:pt>
                <c:pt idx="24">
                  <c:v>292</c:v>
                </c:pt>
                <c:pt idx="25">
                  <c:v>334</c:v>
                </c:pt>
                <c:pt idx="26">
                  <c:v>230</c:v>
                </c:pt>
                <c:pt idx="27">
                  <c:v>249</c:v>
                </c:pt>
                <c:pt idx="28">
                  <c:v>258</c:v>
                </c:pt>
                <c:pt idx="29">
                  <c:v>282</c:v>
                </c:pt>
                <c:pt idx="30">
                  <c:v>289</c:v>
                </c:pt>
                <c:pt idx="31">
                  <c:v>380</c:v>
                </c:pt>
                <c:pt idx="32">
                  <c:v>250</c:v>
                </c:pt>
                <c:pt idx="33">
                  <c:v>208</c:v>
                </c:pt>
                <c:pt idx="34">
                  <c:v>169</c:v>
                </c:pt>
                <c:pt idx="35">
                  <c:v>295</c:v>
                </c:pt>
                <c:pt idx="36">
                  <c:v>405</c:v>
                </c:pt>
                <c:pt idx="37">
                  <c:v>207</c:v>
                </c:pt>
                <c:pt idx="38">
                  <c:v>265</c:v>
                </c:pt>
                <c:pt idx="39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A-4984-B6FC-DC17A67EF845}"/>
            </c:ext>
          </c:extLst>
        </c:ser>
        <c:ser>
          <c:idx val="4"/>
          <c:order val="1"/>
          <c:tx>
            <c:strRef>
              <c:f>'Regression with Indices'!$E$9</c:f>
              <c:strCache>
                <c:ptCount val="1"/>
                <c:pt idx="0">
                  <c:v>Regression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'Regression with Indices'!$C$10:$C$50</c:f>
              <c:numCache>
                <c:formatCode>0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'Regression with Indices'!$E$10:$E$50</c:f>
              <c:numCache>
                <c:formatCode>0.0</c:formatCode>
                <c:ptCount val="41"/>
                <c:pt idx="0">
                  <c:v>201.53536585365856</c:v>
                </c:pt>
                <c:pt idx="1">
                  <c:v>204.01688555347093</c:v>
                </c:pt>
                <c:pt idx="2">
                  <c:v>206.49840525328332</c:v>
                </c:pt>
                <c:pt idx="3">
                  <c:v>208.97992495309569</c:v>
                </c:pt>
                <c:pt idx="4">
                  <c:v>211.46144465290809</c:v>
                </c:pt>
                <c:pt idx="5">
                  <c:v>213.94296435272045</c:v>
                </c:pt>
                <c:pt idx="6">
                  <c:v>216.42448405253285</c:v>
                </c:pt>
                <c:pt idx="7">
                  <c:v>218.90600375234521</c:v>
                </c:pt>
                <c:pt idx="8">
                  <c:v>221.38752345215761</c:v>
                </c:pt>
                <c:pt idx="9">
                  <c:v>223.86904315197</c:v>
                </c:pt>
                <c:pt idx="10">
                  <c:v>226.35056285178237</c:v>
                </c:pt>
                <c:pt idx="11">
                  <c:v>228.83208255159474</c:v>
                </c:pt>
                <c:pt idx="12">
                  <c:v>231.31360225140713</c:v>
                </c:pt>
                <c:pt idx="13">
                  <c:v>233.79512195121953</c:v>
                </c:pt>
                <c:pt idx="14">
                  <c:v>236.27664165103189</c:v>
                </c:pt>
                <c:pt idx="15">
                  <c:v>238.75816135084429</c:v>
                </c:pt>
                <c:pt idx="16">
                  <c:v>241.23968105065666</c:v>
                </c:pt>
                <c:pt idx="17">
                  <c:v>243.72120075046905</c:v>
                </c:pt>
                <c:pt idx="18">
                  <c:v>246.20272045028145</c:v>
                </c:pt>
                <c:pt idx="19">
                  <c:v>248.68424015009381</c:v>
                </c:pt>
                <c:pt idx="20">
                  <c:v>251.16575984990618</c:v>
                </c:pt>
                <c:pt idx="21">
                  <c:v>253.64727954971858</c:v>
                </c:pt>
                <c:pt idx="22">
                  <c:v>256.12879924953097</c:v>
                </c:pt>
                <c:pt idx="23">
                  <c:v>258.61031894934331</c:v>
                </c:pt>
                <c:pt idx="24">
                  <c:v>261.0918386491557</c:v>
                </c:pt>
                <c:pt idx="25">
                  <c:v>263.5733583489681</c:v>
                </c:pt>
                <c:pt idx="26">
                  <c:v>266.05487804878049</c:v>
                </c:pt>
                <c:pt idx="27">
                  <c:v>268.53639774859289</c:v>
                </c:pt>
                <c:pt idx="28">
                  <c:v>271.01791744840523</c:v>
                </c:pt>
                <c:pt idx="29">
                  <c:v>273.49943714821762</c:v>
                </c:pt>
                <c:pt idx="30">
                  <c:v>275.98095684803002</c:v>
                </c:pt>
                <c:pt idx="31">
                  <c:v>278.46247654784241</c:v>
                </c:pt>
                <c:pt idx="32">
                  <c:v>280.94399624765481</c:v>
                </c:pt>
                <c:pt idx="33">
                  <c:v>283.42551594746715</c:v>
                </c:pt>
                <c:pt idx="34">
                  <c:v>285.90703564727954</c:v>
                </c:pt>
                <c:pt idx="35">
                  <c:v>288.38855534709194</c:v>
                </c:pt>
                <c:pt idx="36">
                  <c:v>290.87007504690428</c:v>
                </c:pt>
                <c:pt idx="37">
                  <c:v>293.35159474671673</c:v>
                </c:pt>
                <c:pt idx="38">
                  <c:v>295.83311444652907</c:v>
                </c:pt>
                <c:pt idx="39">
                  <c:v>298.31463414634146</c:v>
                </c:pt>
                <c:pt idx="40">
                  <c:v>300.79615384615386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A-4984-B6FC-DC17A67EF845}"/>
            </c:ext>
          </c:extLst>
        </c:ser>
        <c:ser>
          <c:idx val="1"/>
          <c:order val="2"/>
          <c:tx>
            <c:strRef>
              <c:f>'Regression with Indices'!$G$9</c:f>
              <c:strCache>
                <c:ptCount val="1"/>
                <c:pt idx="0">
                  <c:v>w/ Indices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 with Indices'!$C$14:$C$50</c:f>
              <c:numCache>
                <c:formatCode>0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</c:numCache>
            </c:numRef>
          </c:xVal>
          <c:yVal>
            <c:numRef>
              <c:f>'Regression with Indices'!$G$14:$G$50</c:f>
              <c:numCache>
                <c:formatCode>0.0</c:formatCode>
                <c:ptCount val="37"/>
                <c:pt idx="0">
                  <c:v>245.55872420262665</c:v>
                </c:pt>
                <c:pt idx="1">
                  <c:v>204.15872420262664</c:v>
                </c:pt>
                <c:pt idx="2">
                  <c:v>164.85872420262666</c:v>
                </c:pt>
                <c:pt idx="3">
                  <c:v>246.15872420262664</c:v>
                </c:pt>
                <c:pt idx="4">
                  <c:v>255.48480300187617</c:v>
                </c:pt>
                <c:pt idx="5">
                  <c:v>214.0848030018762</c:v>
                </c:pt>
                <c:pt idx="6">
                  <c:v>174.78480300187618</c:v>
                </c:pt>
                <c:pt idx="7">
                  <c:v>256.08480300187614</c:v>
                </c:pt>
                <c:pt idx="8">
                  <c:v>265.4108818011257</c:v>
                </c:pt>
                <c:pt idx="9">
                  <c:v>224.01088180112572</c:v>
                </c:pt>
                <c:pt idx="10">
                  <c:v>184.71088180112571</c:v>
                </c:pt>
                <c:pt idx="11">
                  <c:v>266.01088180112572</c:v>
                </c:pt>
                <c:pt idx="12">
                  <c:v>275.33696060037522</c:v>
                </c:pt>
                <c:pt idx="13">
                  <c:v>233.93696060037524</c:v>
                </c:pt>
                <c:pt idx="14">
                  <c:v>194.63696060037523</c:v>
                </c:pt>
                <c:pt idx="15">
                  <c:v>275.93696060037524</c:v>
                </c:pt>
                <c:pt idx="16">
                  <c:v>285.26303939962474</c:v>
                </c:pt>
                <c:pt idx="17">
                  <c:v>243.86303939962477</c:v>
                </c:pt>
                <c:pt idx="18">
                  <c:v>204.56303939962476</c:v>
                </c:pt>
                <c:pt idx="19">
                  <c:v>285.86303939962471</c:v>
                </c:pt>
                <c:pt idx="20">
                  <c:v>295.18911819887427</c:v>
                </c:pt>
                <c:pt idx="21">
                  <c:v>253.78911819887429</c:v>
                </c:pt>
                <c:pt idx="22">
                  <c:v>214.48911819887428</c:v>
                </c:pt>
                <c:pt idx="23">
                  <c:v>295.78911819887429</c:v>
                </c:pt>
                <c:pt idx="24">
                  <c:v>305.11519699812379</c:v>
                </c:pt>
                <c:pt idx="25">
                  <c:v>263.71519699812382</c:v>
                </c:pt>
                <c:pt idx="26">
                  <c:v>224.4151969981238</c:v>
                </c:pt>
                <c:pt idx="27">
                  <c:v>305.71519699812382</c:v>
                </c:pt>
                <c:pt idx="28">
                  <c:v>315.04127579737337</c:v>
                </c:pt>
                <c:pt idx="29">
                  <c:v>273.64127579737334</c:v>
                </c:pt>
                <c:pt idx="30">
                  <c:v>234.34127579737333</c:v>
                </c:pt>
                <c:pt idx="31">
                  <c:v>315.64127579737334</c:v>
                </c:pt>
                <c:pt idx="32">
                  <c:v>324.96735459662284</c:v>
                </c:pt>
                <c:pt idx="33">
                  <c:v>283.56735459662292</c:v>
                </c:pt>
                <c:pt idx="34">
                  <c:v>244.26735459662285</c:v>
                </c:pt>
                <c:pt idx="35">
                  <c:v>325.56735459662286</c:v>
                </c:pt>
                <c:pt idx="36">
                  <c:v>334.89343339587242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A-4984-B6FC-DC17A67E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42168"/>
        <c:axId val="741842824"/>
      </c:scatterChart>
      <c:valAx>
        <c:axId val="7418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824"/>
        <c:crosses val="autoZero"/>
        <c:crossBetween val="midCat"/>
      </c:valAx>
      <c:valAx>
        <c:axId val="7418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77416207625651"/>
          <c:y val="0.66804923243530101"/>
          <c:w val="0.2600273623294358"/>
          <c:h val="0.1850907034390649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'Seasonal Regression'!$G$10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'Seasonal Regression'!$C$11:$C$54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'Seasonal Regression'!$G$11:$G$54</c:f>
              <c:numCache>
                <c:formatCode>0</c:formatCode>
                <c:ptCount val="44"/>
                <c:pt idx="0">
                  <c:v>187</c:v>
                </c:pt>
                <c:pt idx="1">
                  <c:v>113</c:v>
                </c:pt>
                <c:pt idx="2">
                  <c:v>178</c:v>
                </c:pt>
                <c:pt idx="3">
                  <c:v>222</c:v>
                </c:pt>
                <c:pt idx="4">
                  <c:v>245</c:v>
                </c:pt>
                <c:pt idx="5">
                  <c:v>282</c:v>
                </c:pt>
                <c:pt idx="6">
                  <c:v>225</c:v>
                </c:pt>
                <c:pt idx="7">
                  <c:v>279</c:v>
                </c:pt>
                <c:pt idx="8">
                  <c:v>219</c:v>
                </c:pt>
                <c:pt idx="9">
                  <c:v>172</c:v>
                </c:pt>
                <c:pt idx="10">
                  <c:v>103</c:v>
                </c:pt>
                <c:pt idx="11">
                  <c:v>304</c:v>
                </c:pt>
                <c:pt idx="12">
                  <c:v>327</c:v>
                </c:pt>
                <c:pt idx="13">
                  <c:v>269</c:v>
                </c:pt>
                <c:pt idx="14">
                  <c:v>159</c:v>
                </c:pt>
                <c:pt idx="15">
                  <c:v>268</c:v>
                </c:pt>
                <c:pt idx="16">
                  <c:v>228</c:v>
                </c:pt>
                <c:pt idx="17">
                  <c:v>311</c:v>
                </c:pt>
                <c:pt idx="18">
                  <c:v>98</c:v>
                </c:pt>
                <c:pt idx="19">
                  <c:v>221</c:v>
                </c:pt>
                <c:pt idx="20">
                  <c:v>392</c:v>
                </c:pt>
                <c:pt idx="21">
                  <c:v>211</c:v>
                </c:pt>
                <c:pt idx="22">
                  <c:v>280</c:v>
                </c:pt>
                <c:pt idx="23">
                  <c:v>221</c:v>
                </c:pt>
                <c:pt idx="24">
                  <c:v>292</c:v>
                </c:pt>
                <c:pt idx="25">
                  <c:v>334</c:v>
                </c:pt>
                <c:pt idx="26">
                  <c:v>230</c:v>
                </c:pt>
                <c:pt idx="27">
                  <c:v>249</c:v>
                </c:pt>
                <c:pt idx="28">
                  <c:v>258</c:v>
                </c:pt>
                <c:pt idx="29">
                  <c:v>282</c:v>
                </c:pt>
                <c:pt idx="30">
                  <c:v>289</c:v>
                </c:pt>
                <c:pt idx="31">
                  <c:v>380</c:v>
                </c:pt>
                <c:pt idx="32">
                  <c:v>250</c:v>
                </c:pt>
                <c:pt idx="33">
                  <c:v>208</c:v>
                </c:pt>
                <c:pt idx="34">
                  <c:v>169</c:v>
                </c:pt>
                <c:pt idx="35">
                  <c:v>295</c:v>
                </c:pt>
                <c:pt idx="36">
                  <c:v>405</c:v>
                </c:pt>
                <c:pt idx="37">
                  <c:v>207</c:v>
                </c:pt>
                <c:pt idx="38">
                  <c:v>265</c:v>
                </c:pt>
                <c:pt idx="39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7-4FF3-91F5-98AD1937AE82}"/>
            </c:ext>
          </c:extLst>
        </c:ser>
        <c:ser>
          <c:idx val="4"/>
          <c:order val="1"/>
          <c:tx>
            <c:strRef>
              <c:f>'Seasonal Regression'!$H$10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'Seasonal Regression'!$C$11:$C$54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'Seasonal Regression'!$H$11:$H$54</c:f>
              <c:numCache>
                <c:formatCode>0</c:formatCode>
                <c:ptCount val="44"/>
                <c:pt idx="0">
                  <c:v>234.57045454545457</c:v>
                </c:pt>
                <c:pt idx="1">
                  <c:v>193.17045454545453</c:v>
                </c:pt>
                <c:pt idx="2">
                  <c:v>153.87045454545455</c:v>
                </c:pt>
                <c:pt idx="3">
                  <c:v>235.17045454545453</c:v>
                </c:pt>
                <c:pt idx="4">
                  <c:v>244.73257575757577</c:v>
                </c:pt>
                <c:pt idx="5">
                  <c:v>203.33257575757574</c:v>
                </c:pt>
                <c:pt idx="6">
                  <c:v>164.03257575757578</c:v>
                </c:pt>
                <c:pt idx="7">
                  <c:v>245.33257575757574</c:v>
                </c:pt>
                <c:pt idx="8">
                  <c:v>254.89469696969698</c:v>
                </c:pt>
                <c:pt idx="9">
                  <c:v>213.49469696969695</c:v>
                </c:pt>
                <c:pt idx="10">
                  <c:v>174.19469696969696</c:v>
                </c:pt>
                <c:pt idx="11">
                  <c:v>255.49469696969695</c:v>
                </c:pt>
                <c:pt idx="12">
                  <c:v>265.05681818181819</c:v>
                </c:pt>
                <c:pt idx="13">
                  <c:v>223.65681818181815</c:v>
                </c:pt>
                <c:pt idx="14">
                  <c:v>184.3568181818182</c:v>
                </c:pt>
                <c:pt idx="15">
                  <c:v>265.65681818181815</c:v>
                </c:pt>
                <c:pt idx="16">
                  <c:v>275.21893939393942</c:v>
                </c:pt>
                <c:pt idx="17">
                  <c:v>233.81893939393936</c:v>
                </c:pt>
                <c:pt idx="18">
                  <c:v>194.51893939393941</c:v>
                </c:pt>
                <c:pt idx="19">
                  <c:v>275.81893939393939</c:v>
                </c:pt>
                <c:pt idx="20">
                  <c:v>285.3810606060606</c:v>
                </c:pt>
                <c:pt idx="21">
                  <c:v>243.98106060606057</c:v>
                </c:pt>
                <c:pt idx="22">
                  <c:v>204.68106060606061</c:v>
                </c:pt>
                <c:pt idx="23">
                  <c:v>285.98106060606057</c:v>
                </c:pt>
                <c:pt idx="24">
                  <c:v>295.54318181818184</c:v>
                </c:pt>
                <c:pt idx="25">
                  <c:v>254.1431818181818</c:v>
                </c:pt>
                <c:pt idx="26">
                  <c:v>214.84318181818182</c:v>
                </c:pt>
                <c:pt idx="27">
                  <c:v>296.1431818181818</c:v>
                </c:pt>
                <c:pt idx="28">
                  <c:v>305.70530303030301</c:v>
                </c:pt>
                <c:pt idx="29">
                  <c:v>264.30530303030298</c:v>
                </c:pt>
                <c:pt idx="30">
                  <c:v>225.00530303030303</c:v>
                </c:pt>
                <c:pt idx="31">
                  <c:v>306.30530303030298</c:v>
                </c:pt>
                <c:pt idx="32">
                  <c:v>315.86742424242425</c:v>
                </c:pt>
                <c:pt idx="33">
                  <c:v>274.46742424242422</c:v>
                </c:pt>
                <c:pt idx="34">
                  <c:v>235.16742424242426</c:v>
                </c:pt>
                <c:pt idx="35">
                  <c:v>316.46742424242422</c:v>
                </c:pt>
                <c:pt idx="36">
                  <c:v>326.02954545454543</c:v>
                </c:pt>
                <c:pt idx="37">
                  <c:v>284.62954545454539</c:v>
                </c:pt>
                <c:pt idx="38">
                  <c:v>245.32954545454544</c:v>
                </c:pt>
                <c:pt idx="39">
                  <c:v>326.62954545454545</c:v>
                </c:pt>
                <c:pt idx="40">
                  <c:v>336.19166666666666</c:v>
                </c:pt>
                <c:pt idx="41">
                  <c:v>294.79166666666663</c:v>
                </c:pt>
                <c:pt idx="42">
                  <c:v>255.49166666666667</c:v>
                </c:pt>
                <c:pt idx="43">
                  <c:v>336.79166666666663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C7-4FF3-91F5-98AD1937A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42168"/>
        <c:axId val="741842824"/>
      </c:scatterChart>
      <c:valAx>
        <c:axId val="7418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824"/>
        <c:crosses val="autoZero"/>
        <c:crossBetween val="midCat"/>
      </c:valAx>
      <c:valAx>
        <c:axId val="7418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20345856624361"/>
          <c:y val="0.69141040461373526"/>
          <c:w val="0.12117203154463455"/>
          <c:h val="0.1271515935934663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431801</xdr:colOff>
      <xdr:row>1</xdr:row>
      <xdr:rowOff>22224</xdr:rowOff>
    </xdr:from>
    <xdr:to>
      <xdr:col>19</xdr:col>
      <xdr:colOff>228601</xdr:colOff>
      <xdr:row>27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334964</xdr:colOff>
      <xdr:row>4</xdr:row>
      <xdr:rowOff>157691</xdr:rowOff>
    </xdr:from>
    <xdr:to>
      <xdr:col>18</xdr:col>
      <xdr:colOff>131763</xdr:colOff>
      <xdr:row>31</xdr:row>
      <xdr:rowOff>77260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148698</xdr:colOff>
      <xdr:row>2</xdr:row>
      <xdr:rowOff>174625</xdr:rowOff>
    </xdr:from>
    <xdr:to>
      <xdr:col>17</xdr:col>
      <xdr:colOff>584730</xdr:colOff>
      <xdr:row>29</xdr:row>
      <xdr:rowOff>94194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2</xdr:row>
      <xdr:rowOff>9524</xdr:rowOff>
    </xdr:from>
    <xdr:to>
      <xdr:col>23</xdr:col>
      <xdr:colOff>127000</xdr:colOff>
      <xdr:row>35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zoomScale="90" zoomScaleNormal="90" workbookViewId="0">
      <selection activeCell="H5" sqref="H5"/>
    </sheetView>
  </sheetViews>
  <sheetFormatPr defaultRowHeight="14.4" x14ac:dyDescent="0.55000000000000004"/>
  <cols>
    <col min="5" max="7" width="18.05078125" customWidth="1"/>
  </cols>
  <sheetData>
    <row r="1" spans="1:8" ht="15.3" x14ac:dyDescent="0.55000000000000004">
      <c r="F1" s="21" t="s">
        <v>22</v>
      </c>
      <c r="G1" s="26">
        <v>0.43406882730989244</v>
      </c>
    </row>
    <row r="2" spans="1:8" ht="15.3" x14ac:dyDescent="0.55000000000000004">
      <c r="F2" s="21" t="s">
        <v>17</v>
      </c>
      <c r="G2" s="26">
        <v>0.18428822978045006</v>
      </c>
      <c r="H2" s="20"/>
    </row>
    <row r="3" spans="1:8" ht="15.3" x14ac:dyDescent="0.55000000000000004">
      <c r="E3" s="22" t="s">
        <v>25</v>
      </c>
      <c r="F3" s="21" t="s">
        <v>18</v>
      </c>
      <c r="G3" s="26">
        <v>4.3590065369110038E-2</v>
      </c>
      <c r="H3" s="20" t="s">
        <v>19</v>
      </c>
    </row>
    <row r="4" spans="1:8" ht="15.3" x14ac:dyDescent="0.55000000000000004">
      <c r="E4" s="26">
        <v>0.12846230438336265</v>
      </c>
      <c r="F4" s="21" t="s">
        <v>20</v>
      </c>
      <c r="G4" s="26">
        <v>0.33805288678228984</v>
      </c>
      <c r="H4" s="12"/>
    </row>
    <row r="5" spans="1:8" x14ac:dyDescent="0.55000000000000004">
      <c r="H5" s="37" t="s">
        <v>30</v>
      </c>
    </row>
    <row r="6" spans="1:8" ht="15.3" x14ac:dyDescent="0.55000000000000004">
      <c r="D6" s="25" t="s">
        <v>26</v>
      </c>
      <c r="E6" s="19">
        <f>SQRT(SUMXMY2($D13:$D48,E13:E48)/36)</f>
        <v>75.411817579096322</v>
      </c>
      <c r="F6" s="19">
        <f t="shared" ref="F6:G6" si="0">SQRT(SUMXMY2($D13:$D48,F13:F48)/36)</f>
        <v>87.124219535268324</v>
      </c>
      <c r="G6" s="19">
        <f t="shared" si="0"/>
        <v>77.350390619456064</v>
      </c>
      <c r="H6" s="20"/>
    </row>
    <row r="7" spans="1:8" ht="15.3" x14ac:dyDescent="0.55000000000000004">
      <c r="B7" s="2"/>
      <c r="E7" s="10"/>
      <c r="F7" s="12"/>
      <c r="G7" s="20"/>
      <c r="H7" s="23"/>
    </row>
    <row r="8" spans="1:8" ht="15.6" thickBot="1" x14ac:dyDescent="0.6">
      <c r="A8" s="4" t="s">
        <v>2</v>
      </c>
      <c r="B8" s="5" t="s">
        <v>3</v>
      </c>
      <c r="C8" s="6" t="s">
        <v>4</v>
      </c>
      <c r="D8" s="6" t="s">
        <v>8</v>
      </c>
      <c r="E8" s="6" t="s">
        <v>21</v>
      </c>
      <c r="F8" s="6" t="s">
        <v>23</v>
      </c>
      <c r="G8" s="6" t="s">
        <v>24</v>
      </c>
      <c r="H8" s="23"/>
    </row>
    <row r="9" spans="1:8" ht="15.3" x14ac:dyDescent="0.55000000000000004">
      <c r="A9" s="8">
        <v>2010</v>
      </c>
      <c r="B9" s="9" t="s">
        <v>11</v>
      </c>
      <c r="C9" s="10">
        <v>1</v>
      </c>
      <c r="D9" s="12">
        <v>187</v>
      </c>
      <c r="E9" s="24">
        <f>D9</f>
        <v>187</v>
      </c>
    </row>
    <row r="10" spans="1:8" ht="15.3" x14ac:dyDescent="0.55000000000000004">
      <c r="A10" s="8"/>
      <c r="B10" s="9" t="s">
        <v>12</v>
      </c>
      <c r="C10" s="10">
        <v>2</v>
      </c>
      <c r="D10" s="12">
        <v>113</v>
      </c>
      <c r="E10" s="24">
        <f t="shared" ref="E10:E49" si="1">E$4*D9+(1-E$4)*E9</f>
        <v>187.00000000000003</v>
      </c>
    </row>
    <row r="11" spans="1:8" ht="15.3" x14ac:dyDescent="0.55000000000000004">
      <c r="A11" s="8"/>
      <c r="B11" s="9" t="s">
        <v>13</v>
      </c>
      <c r="C11" s="10">
        <v>3</v>
      </c>
      <c r="D11" s="12">
        <v>178</v>
      </c>
      <c r="E11" s="24">
        <f t="shared" si="1"/>
        <v>177.49378947563119</v>
      </c>
    </row>
    <row r="12" spans="1:8" ht="15.3" x14ac:dyDescent="0.55000000000000004">
      <c r="A12" s="13"/>
      <c r="B12" s="9" t="s">
        <v>14</v>
      </c>
      <c r="C12" s="10">
        <v>4</v>
      </c>
      <c r="D12" s="12">
        <v>222</v>
      </c>
      <c r="E12" s="24">
        <f t="shared" si="1"/>
        <v>177.55881844609473</v>
      </c>
      <c r="F12" s="24">
        <f>AVERAGE(D9:D11)</f>
        <v>159.33333333333334</v>
      </c>
      <c r="G12" s="24"/>
    </row>
    <row r="13" spans="1:8" ht="15.3" x14ac:dyDescent="0.55000000000000004">
      <c r="A13" s="8">
        <v>2011</v>
      </c>
      <c r="B13" s="9" t="s">
        <v>11</v>
      </c>
      <c r="C13" s="10">
        <v>5</v>
      </c>
      <c r="D13" s="12">
        <v>245</v>
      </c>
      <c r="E13" s="24">
        <f t="shared" si="1"/>
        <v>183.26783503802881</v>
      </c>
      <c r="F13" s="24">
        <f t="shared" ref="F13:F49" si="2">AVERAGE(D10:D12)</f>
        <v>171</v>
      </c>
      <c r="G13" s="24">
        <f t="shared" ref="G13:G49" si="3">SUMPRODUCT(D9:D12,G$1:G$4)</f>
        <v>184.80221317351067</v>
      </c>
    </row>
    <row r="14" spans="1:8" ht="15.3" x14ac:dyDescent="0.55000000000000004">
      <c r="A14" s="8"/>
      <c r="B14" s="9" t="s">
        <v>12</v>
      </c>
      <c r="C14" s="10">
        <v>6</v>
      </c>
      <c r="D14" s="12">
        <v>282</v>
      </c>
      <c r="E14" s="24">
        <f t="shared" si="1"/>
        <v>191.19809120361751</v>
      </c>
      <c r="F14" s="24">
        <f t="shared" si="2"/>
        <v>215</v>
      </c>
      <c r="G14" s="24">
        <f t="shared" si="3"/>
        <v>174.3530341605414</v>
      </c>
    </row>
    <row r="15" spans="1:8" ht="15.3" x14ac:dyDescent="0.55000000000000004">
      <c r="A15" s="8"/>
      <c r="B15" s="9" t="s">
        <v>13</v>
      </c>
      <c r="C15" s="10">
        <v>7</v>
      </c>
      <c r="D15" s="12">
        <v>225</v>
      </c>
      <c r="E15" s="24">
        <f t="shared" si="1"/>
        <v>202.86271365000874</v>
      </c>
      <c r="F15" s="24">
        <f t="shared" si="2"/>
        <v>249.66666666666666</v>
      </c>
      <c r="G15" s="24">
        <f t="shared" si="3"/>
        <v>224.18671836045846</v>
      </c>
    </row>
    <row r="16" spans="1:8" ht="15.3" x14ac:dyDescent="0.55000000000000004">
      <c r="A16" s="8"/>
      <c r="B16" s="9" t="s">
        <v>14</v>
      </c>
      <c r="C16" s="10">
        <v>8</v>
      </c>
      <c r="D16" s="12">
        <v>279</v>
      </c>
      <c r="E16" s="24">
        <f t="shared" si="1"/>
        <v>205.706520467323</v>
      </c>
      <c r="F16" s="24">
        <f t="shared" si="2"/>
        <v>250.66666666666666</v>
      </c>
      <c r="G16" s="24">
        <f t="shared" si="3"/>
        <v>229.86819391911064</v>
      </c>
    </row>
    <row r="17" spans="1:7" ht="15.3" x14ac:dyDescent="0.55000000000000004">
      <c r="A17" s="8">
        <v>2012</v>
      </c>
      <c r="B17" s="9" t="s">
        <v>11</v>
      </c>
      <c r="C17" s="10">
        <v>9</v>
      </c>
      <c r="D17" s="12">
        <v>219</v>
      </c>
      <c r="E17" s="24">
        <f t="shared" si="1"/>
        <v>215.12196974436551</v>
      </c>
      <c r="F17" s="24">
        <f t="shared" si="2"/>
        <v>262</v>
      </c>
      <c r="G17" s="24">
        <f t="shared" si="3"/>
        <v>262.44066360931919</v>
      </c>
    </row>
    <row r="18" spans="1:7" ht="15.3" x14ac:dyDescent="0.55000000000000004">
      <c r="A18" s="8"/>
      <c r="B18" s="9" t="s">
        <v>12</v>
      </c>
      <c r="C18" s="10">
        <v>10</v>
      </c>
      <c r="D18" s="12">
        <v>172</v>
      </c>
      <c r="E18" s="24">
        <f t="shared" si="1"/>
        <v>215.62015044747272</v>
      </c>
      <c r="F18" s="24">
        <f t="shared" si="2"/>
        <v>241</v>
      </c>
      <c r="G18" s="24">
        <f t="shared" si="3"/>
        <v>250.06747144529407</v>
      </c>
    </row>
    <row r="19" spans="1:7" ht="15.3" x14ac:dyDescent="0.55000000000000004">
      <c r="A19" s="8"/>
      <c r="B19" s="9" t="s">
        <v>13</v>
      </c>
      <c r="C19" s="10">
        <v>11</v>
      </c>
      <c r="D19" s="12">
        <v>103</v>
      </c>
      <c r="E19" s="24">
        <f t="shared" si="1"/>
        <v>210.01660540344142</v>
      </c>
      <c r="F19" s="24">
        <f t="shared" si="2"/>
        <v>223.33333333333334</v>
      </c>
      <c r="G19" s="24">
        <f t="shared" si="3"/>
        <v>216.77322309586032</v>
      </c>
    </row>
    <row r="20" spans="1:7" ht="15.3" x14ac:dyDescent="0.55000000000000004">
      <c r="A20" s="8"/>
      <c r="B20" s="9" t="s">
        <v>14</v>
      </c>
      <c r="C20" s="10">
        <v>12</v>
      </c>
      <c r="D20" s="12">
        <v>304</v>
      </c>
      <c r="E20" s="24">
        <f t="shared" si="1"/>
        <v>196.26900566603032</v>
      </c>
      <c r="F20" s="24">
        <f t="shared" si="2"/>
        <v>164.66666666666666</v>
      </c>
      <c r="G20" s="24">
        <f t="shared" si="3"/>
        <v>203.78126372344133</v>
      </c>
    </row>
    <row r="21" spans="1:7" ht="15.3" x14ac:dyDescent="0.55000000000000004">
      <c r="A21" s="8">
        <v>2013</v>
      </c>
      <c r="B21" s="9" t="s">
        <v>11</v>
      </c>
      <c r="C21" s="10">
        <v>13</v>
      </c>
      <c r="D21" s="12">
        <v>327</v>
      </c>
      <c r="E21" s="24">
        <f t="shared" si="1"/>
        <v>210.10837745168308</v>
      </c>
      <c r="F21" s="24">
        <f t="shared" si="2"/>
        <v>193</v>
      </c>
      <c r="G21" s="24">
        <f t="shared" si="3"/>
        <v>234.01650301793831</v>
      </c>
    </row>
    <row r="22" spans="1:7" ht="15.3" x14ac:dyDescent="0.55000000000000004">
      <c r="A22" s="8"/>
      <c r="B22" s="9" t="s">
        <v>12</v>
      </c>
      <c r="C22" s="10">
        <v>14</v>
      </c>
      <c r="D22" s="12">
        <v>269</v>
      </c>
      <c r="E22" s="24">
        <f t="shared" si="1"/>
        <v>225.12454464735012</v>
      </c>
      <c r="F22" s="24">
        <f t="shared" si="2"/>
        <v>244.66666666666666</v>
      </c>
      <c r="G22" s="24">
        <f t="shared" si="3"/>
        <v>217.43619981470607</v>
      </c>
    </row>
    <row r="23" spans="1:7" ht="15.3" x14ac:dyDescent="0.55000000000000004">
      <c r="A23" s="8"/>
      <c r="B23" s="9" t="s">
        <v>13</v>
      </c>
      <c r="C23" s="10">
        <v>15</v>
      </c>
      <c r="D23" s="12">
        <v>159</v>
      </c>
      <c r="E23" s="24">
        <f t="shared" si="1"/>
        <v>230.76088674782088</v>
      </c>
      <c r="F23" s="24">
        <f t="shared" si="2"/>
        <v>300</v>
      </c>
      <c r="G23" s="24">
        <f t="shared" si="3"/>
        <v>205.92288898631068</v>
      </c>
    </row>
    <row r="24" spans="1:7" ht="15.3" x14ac:dyDescent="0.55000000000000004">
      <c r="A24" s="8"/>
      <c r="B24" s="9" t="s">
        <v>14</v>
      </c>
      <c r="C24" s="10">
        <v>16</v>
      </c>
      <c r="D24" s="12">
        <v>268</v>
      </c>
      <c r="E24" s="24">
        <f t="shared" si="1"/>
        <v>221.54231787160231</v>
      </c>
      <c r="F24" s="24">
        <f t="shared" si="2"/>
        <v>251.66666666666666</v>
      </c>
      <c r="G24" s="24">
        <f t="shared" si="3"/>
        <v>257.69531122308916</v>
      </c>
    </row>
    <row r="25" spans="1:7" ht="15.3" x14ac:dyDescent="0.55000000000000004">
      <c r="A25" s="8">
        <v>2014</v>
      </c>
      <c r="B25" s="9" t="s">
        <v>11</v>
      </c>
      <c r="C25" s="10">
        <v>17</v>
      </c>
      <c r="D25" s="12">
        <v>228</v>
      </c>
      <c r="E25" s="24">
        <f t="shared" si="1"/>
        <v>227.51037877412605</v>
      </c>
      <c r="F25" s="24">
        <f t="shared" si="2"/>
        <v>232</v>
      </c>
      <c r="G25" s="24">
        <f t="shared" si="3"/>
        <v>289.04303439261804</v>
      </c>
    </row>
    <row r="26" spans="1:7" ht="15.3" x14ac:dyDescent="0.55000000000000004">
      <c r="A26" s="8"/>
      <c r="B26" s="9" t="s">
        <v>12</v>
      </c>
      <c r="C26" s="10">
        <v>18</v>
      </c>
      <c r="D26" s="12">
        <v>311</v>
      </c>
      <c r="E26" s="24">
        <f t="shared" si="1"/>
        <v>227.57327664507685</v>
      </c>
      <c r="F26" s="24">
        <f t="shared" si="2"/>
        <v>218.33333333333334</v>
      </c>
      <c r="G26" s="24">
        <f t="shared" si="3"/>
        <v>234.82453878673618</v>
      </c>
    </row>
    <row r="27" spans="1:7" ht="15.3" x14ac:dyDescent="0.55000000000000004">
      <c r="A27" s="8"/>
      <c r="B27" s="9" t="s">
        <v>13</v>
      </c>
      <c r="C27" s="10">
        <v>19</v>
      </c>
      <c r="D27" s="12">
        <v>98</v>
      </c>
      <c r="E27" s="24">
        <f t="shared" si="1"/>
        <v>238.2904657744036</v>
      </c>
      <c r="F27" s="24">
        <f t="shared" si="2"/>
        <v>269</v>
      </c>
      <c r="G27" s="24">
        <f t="shared" si="3"/>
        <v>233.47917181688274</v>
      </c>
    </row>
    <row r="28" spans="1:7" ht="15.3" x14ac:dyDescent="0.55000000000000004">
      <c r="A28" s="8"/>
      <c r="B28" s="9" t="s">
        <v>14</v>
      </c>
      <c r="C28" s="10">
        <v>20</v>
      </c>
      <c r="D28" s="12">
        <v>221</v>
      </c>
      <c r="E28" s="24">
        <f t="shared" si="1"/>
        <v>220.26842925800844</v>
      </c>
      <c r="F28" s="24">
        <f t="shared" si="2"/>
        <v>212.33333333333334</v>
      </c>
      <c r="G28" s="24">
        <f t="shared" si="3"/>
        <v>205.03385534345142</v>
      </c>
    </row>
    <row r="29" spans="1:7" ht="15.3" x14ac:dyDescent="0.55000000000000004">
      <c r="A29" s="8">
        <v>2015</v>
      </c>
      <c r="B29" s="9" t="s">
        <v>11</v>
      </c>
      <c r="C29" s="10">
        <v>21</v>
      </c>
      <c r="D29" s="12">
        <v>392</v>
      </c>
      <c r="E29" s="24">
        <f t="shared" si="1"/>
        <v>220.36240852134415</v>
      </c>
      <c r="F29" s="24">
        <f t="shared" si="2"/>
        <v>210</v>
      </c>
      <c r="G29" s="24">
        <f t="shared" si="3"/>
        <v>235.26284647343428</v>
      </c>
    </row>
    <row r="30" spans="1:7" ht="15.3" x14ac:dyDescent="0.55000000000000004">
      <c r="A30" s="8"/>
      <c r="B30" s="9" t="s">
        <v>12</v>
      </c>
      <c r="C30" s="10">
        <v>22</v>
      </c>
      <c r="D30" s="12">
        <v>211</v>
      </c>
      <c r="E30" s="24">
        <f t="shared" si="1"/>
        <v>242.4113690415025</v>
      </c>
      <c r="F30" s="24">
        <f t="shared" si="2"/>
        <v>237</v>
      </c>
      <c r="G30" s="24">
        <f t="shared" si="3"/>
        <v>295.20578787709155</v>
      </c>
    </row>
    <row r="31" spans="1:7" ht="15.3" x14ac:dyDescent="0.55000000000000004">
      <c r="A31" s="8"/>
      <c r="B31" s="9" t="s">
        <v>13</v>
      </c>
      <c r="C31" s="10">
        <v>23</v>
      </c>
      <c r="D31" s="12">
        <v>280</v>
      </c>
      <c r="E31" s="24">
        <f t="shared" si="1"/>
        <v>238.37619219059488</v>
      </c>
      <c r="F31" s="24">
        <f t="shared" si="2"/>
        <v>274.66666666666669</v>
      </c>
      <c r="G31" s="24">
        <f t="shared" si="3"/>
        <v>171.6829085936032</v>
      </c>
    </row>
    <row r="32" spans="1:7" ht="15.3" x14ac:dyDescent="0.55000000000000004">
      <c r="A32" s="8"/>
      <c r="B32" s="9" t="s">
        <v>14</v>
      </c>
      <c r="C32" s="10">
        <v>24</v>
      </c>
      <c r="D32" s="12">
        <v>221</v>
      </c>
      <c r="E32" s="24">
        <f t="shared" si="1"/>
        <v>243.72328245900127</v>
      </c>
      <c r="F32" s="24">
        <f t="shared" si="2"/>
        <v>294.33333333333331</v>
      </c>
      <c r="G32" s="24">
        <f t="shared" si="3"/>
        <v>272.02250900134607</v>
      </c>
    </row>
    <row r="33" spans="1:7" ht="15.3" x14ac:dyDescent="0.55000000000000004">
      <c r="A33" s="8">
        <v>2016</v>
      </c>
      <c r="B33" s="9" t="s">
        <v>11</v>
      </c>
      <c r="C33" s="10">
        <v>25</v>
      </c>
      <c r="D33" s="12">
        <v>292</v>
      </c>
      <c r="E33" s="24">
        <f t="shared" si="1"/>
        <v>240.80419723116395</v>
      </c>
      <c r="F33" s="24">
        <f t="shared" si="2"/>
        <v>237.33333333333334</v>
      </c>
      <c r="G33" s="24">
        <f t="shared" si="3"/>
        <v>295.95470307138964</v>
      </c>
    </row>
    <row r="34" spans="1:7" ht="15.3" x14ac:dyDescent="0.55000000000000004">
      <c r="A34" s="8"/>
      <c r="B34" s="9" t="s">
        <v>12</v>
      </c>
      <c r="C34" s="10">
        <v>26</v>
      </c>
      <c r="D34" s="12">
        <v>334</v>
      </c>
      <c r="E34" s="24">
        <f t="shared" si="1"/>
        <v>247.38092802960477</v>
      </c>
      <c r="F34" s="24">
        <f t="shared" si="2"/>
        <v>264.33333333333331</v>
      </c>
      <c r="G34" s="24">
        <f t="shared" si="3"/>
        <v>251.53407428791525</v>
      </c>
    </row>
    <row r="35" spans="1:7" ht="15.3" x14ac:dyDescent="0.55000000000000004">
      <c r="A35" s="8"/>
      <c r="B35" s="9" t="s">
        <v>13</v>
      </c>
      <c r="C35" s="10">
        <v>27</v>
      </c>
      <c r="D35" s="12">
        <v>230</v>
      </c>
      <c r="E35" s="24">
        <f t="shared" si="1"/>
        <v>258.50821361847011</v>
      </c>
      <c r="F35" s="24">
        <f t="shared" si="2"/>
        <v>282.33333333333331</v>
      </c>
      <c r="G35" s="24">
        <f t="shared" si="3"/>
        <v>287.90493370131429</v>
      </c>
    </row>
    <row r="36" spans="1:7" ht="15.3" x14ac:dyDescent="0.55000000000000004">
      <c r="A36" s="8"/>
      <c r="B36" s="9" t="s">
        <v>14</v>
      </c>
      <c r="C36" s="10">
        <v>28</v>
      </c>
      <c r="D36" s="12">
        <v>249</v>
      </c>
      <c r="E36" s="24">
        <f t="shared" si="1"/>
        <v>254.84598280318829</v>
      </c>
      <c r="F36" s="24">
        <f t="shared" si="2"/>
        <v>285.33333333333331</v>
      </c>
      <c r="G36" s="24">
        <f t="shared" si="3"/>
        <v>242.05261972458709</v>
      </c>
    </row>
    <row r="37" spans="1:7" ht="15.3" x14ac:dyDescent="0.55000000000000004">
      <c r="A37" s="8">
        <v>2017</v>
      </c>
      <c r="B37" s="9" t="s">
        <v>11</v>
      </c>
      <c r="C37" s="10">
        <v>29</v>
      </c>
      <c r="D37" s="12">
        <v>258</v>
      </c>
      <c r="E37" s="24">
        <f t="shared" si="1"/>
        <v>254.09499438090521</v>
      </c>
      <c r="F37" s="24">
        <f t="shared" si="2"/>
        <v>271</v>
      </c>
      <c r="G37" s="24">
        <f t="shared" si="3"/>
        <v>282.50125016484441</v>
      </c>
    </row>
    <row r="38" spans="1:7" ht="15.3" x14ac:dyDescent="0.55000000000000004">
      <c r="A38" s="8"/>
      <c r="B38" s="9" t="s">
        <v>12</v>
      </c>
      <c r="C38" s="10">
        <v>30</v>
      </c>
      <c r="D38" s="12">
        <v>282</v>
      </c>
      <c r="E38" s="24">
        <f t="shared" si="1"/>
        <v>254.59664040136414</v>
      </c>
      <c r="F38" s="24">
        <f t="shared" si="2"/>
        <v>245.66666666666666</v>
      </c>
      <c r="G38" s="24">
        <f t="shared" si="3"/>
        <v>285.43685223774673</v>
      </c>
    </row>
    <row r="39" spans="1:7" ht="15.3" x14ac:dyDescent="0.55000000000000004">
      <c r="A39" s="8"/>
      <c r="B39" s="9" t="s">
        <v>13</v>
      </c>
      <c r="C39" s="10">
        <v>31</v>
      </c>
      <c r="D39" s="12">
        <v>289</v>
      </c>
      <c r="E39" s="24">
        <f t="shared" si="1"/>
        <v>258.11693912325086</v>
      </c>
      <c r="F39" s="24">
        <f t="shared" si="2"/>
        <v>263</v>
      </c>
      <c r="G39" s="24">
        <f t="shared" si="3"/>
        <v>252.30075043444347</v>
      </c>
    </row>
    <row r="40" spans="1:7" ht="15.3" x14ac:dyDescent="0.55000000000000004">
      <c r="A40" s="8"/>
      <c r="B40" s="9" t="s">
        <v>14</v>
      </c>
      <c r="C40" s="10">
        <v>32</v>
      </c>
      <c r="D40" s="12">
        <v>380</v>
      </c>
      <c r="E40" s="24">
        <f t="shared" si="1"/>
        <v>262.08424828988973</v>
      </c>
      <c r="F40" s="24">
        <f t="shared" si="2"/>
        <v>276.33333333333331</v>
      </c>
      <c r="G40" s="24">
        <f t="shared" si="3"/>
        <v>265.61918399769013</v>
      </c>
    </row>
    <row r="41" spans="1:7" ht="15.3" x14ac:dyDescent="0.55000000000000004">
      <c r="A41" s="8">
        <v>2018</v>
      </c>
      <c r="B41" s="9" t="s">
        <v>11</v>
      </c>
      <c r="C41" s="10">
        <v>33</v>
      </c>
      <c r="D41" s="12">
        <v>250</v>
      </c>
      <c r="E41" s="24">
        <f t="shared" si="1"/>
        <v>277.23197747766693</v>
      </c>
      <c r="F41" s="24">
        <f t="shared" si="2"/>
        <v>317</v>
      </c>
      <c r="G41" s="24">
        <f t="shared" si="3"/>
        <v>305.01666411298208</v>
      </c>
    </row>
    <row r="42" spans="1:7" ht="15.3" x14ac:dyDescent="0.55000000000000004">
      <c r="A42" s="8"/>
      <c r="B42" s="9" t="s">
        <v>12</v>
      </c>
      <c r="C42" s="10">
        <v>34</v>
      </c>
      <c r="D42" s="12">
        <v>208</v>
      </c>
      <c r="E42" s="24">
        <f t="shared" si="1"/>
        <v>273.73369489797</v>
      </c>
      <c r="F42" s="24">
        <f t="shared" si="2"/>
        <v>306.33333333333331</v>
      </c>
      <c r="G42" s="24">
        <f t="shared" si="3"/>
        <v>276.74415424377401</v>
      </c>
    </row>
    <row r="43" spans="1:7" ht="15.3" x14ac:dyDescent="0.55000000000000004">
      <c r="A43" s="8"/>
      <c r="B43" s="9" t="s">
        <v>13</v>
      </c>
      <c r="C43" s="10">
        <v>35</v>
      </c>
      <c r="D43" s="12">
        <v>169</v>
      </c>
      <c r="E43" s="24">
        <f t="shared" si="1"/>
        <v>265.28939297574391</v>
      </c>
      <c r="F43" s="24">
        <f t="shared" si="2"/>
        <v>279.33333333333331</v>
      </c>
      <c r="G43" s="24">
        <f t="shared" si="3"/>
        <v>276.6879352021237</v>
      </c>
    </row>
    <row r="44" spans="1:7" ht="15.3" x14ac:dyDescent="0.55000000000000004">
      <c r="A44" s="8"/>
      <c r="B44" s="9" t="s">
        <v>14</v>
      </c>
      <c r="C44" s="10">
        <v>36</v>
      </c>
      <c r="D44" s="12">
        <v>295</v>
      </c>
      <c r="E44" s="24">
        <f t="shared" si="1"/>
        <v>252.91983566640468</v>
      </c>
      <c r="F44" s="24">
        <f t="shared" si="2"/>
        <v>209</v>
      </c>
      <c r="G44" s="24">
        <f t="shared" si="3"/>
        <v>277.21588328585352</v>
      </c>
    </row>
    <row r="45" spans="1:7" ht="15.3" x14ac:dyDescent="0.55000000000000004">
      <c r="A45" s="8">
        <v>2019</v>
      </c>
      <c r="B45" s="9" t="s">
        <v>11</v>
      </c>
      <c r="C45" s="10">
        <v>37</v>
      </c>
      <c r="D45" s="12">
        <v>405</v>
      </c>
      <c r="E45" s="24">
        <f t="shared" si="1"/>
        <v>258.32555054552893</v>
      </c>
      <c r="F45" s="24">
        <f t="shared" si="2"/>
        <v>224</v>
      </c>
      <c r="G45" s="24">
        <f t="shared" si="3"/>
        <v>253.9414812699618</v>
      </c>
    </row>
    <row r="46" spans="1:7" ht="15.3" x14ac:dyDescent="0.55000000000000004">
      <c r="A46" s="8"/>
      <c r="B46" s="9" t="s">
        <v>12</v>
      </c>
      <c r="C46" s="10">
        <v>38</v>
      </c>
      <c r="D46" s="12">
        <v>207</v>
      </c>
      <c r="E46" s="24">
        <f t="shared" si="1"/>
        <v>277.16768831661136</v>
      </c>
      <c r="F46" s="24">
        <f t="shared" si="2"/>
        <v>289.66666666666669</v>
      </c>
      <c r="G46" s="24">
        <f t="shared" si="3"/>
        <v>271.20151534406853</v>
      </c>
    </row>
    <row r="47" spans="1:7" ht="15.3" x14ac:dyDescent="0.55000000000000004">
      <c r="A47" s="8"/>
      <c r="B47" s="9" t="s">
        <v>13</v>
      </c>
      <c r="C47" s="10">
        <v>39</v>
      </c>
      <c r="D47" s="12">
        <v>265</v>
      </c>
      <c r="E47" s="24">
        <f t="shared" si="1"/>
        <v>268.15378538220591</v>
      </c>
      <c r="F47" s="24">
        <f t="shared" si="2"/>
        <v>302.33333333333331</v>
      </c>
      <c r="G47" s="24">
        <f t="shared" si="3"/>
        <v>215.35358363902816</v>
      </c>
    </row>
    <row r="48" spans="1:7" ht="15.3" x14ac:dyDescent="0.55000000000000004">
      <c r="A48" s="14"/>
      <c r="B48" s="15" t="s">
        <v>14</v>
      </c>
      <c r="C48" s="28">
        <v>40</v>
      </c>
      <c r="D48" s="29">
        <v>370</v>
      </c>
      <c r="E48" s="30">
        <f t="shared" si="1"/>
        <v>267.74864284447716</v>
      </c>
      <c r="F48" s="30">
        <f t="shared" si="2"/>
        <v>292.33333333333331</v>
      </c>
      <c r="G48" s="30">
        <f t="shared" si="3"/>
        <v>301.2941956462131</v>
      </c>
    </row>
    <row r="49" spans="1:7" ht="15.3" x14ac:dyDescent="0.55000000000000004">
      <c r="A49" s="8">
        <v>2020</v>
      </c>
      <c r="B49" s="9" t="s">
        <v>11</v>
      </c>
      <c r="C49" s="10">
        <v>41</v>
      </c>
      <c r="E49" s="24">
        <f t="shared" si="1"/>
        <v>280.8840878110019</v>
      </c>
      <c r="F49" s="24">
        <f t="shared" si="2"/>
        <v>280.66666666666669</v>
      </c>
      <c r="G49" s="24">
        <f t="shared" si="3"/>
        <v>350.57647405732104</v>
      </c>
    </row>
  </sheetData>
  <pageMargins left="0.7" right="0.7" top="0.75" bottom="0.75" header="0.3" footer="0.3"/>
  <ignoredErrors>
    <ignoredError sqref="F12:G4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zoomScale="90" zoomScaleNormal="90" workbookViewId="0">
      <selection activeCell="G12" sqref="G12"/>
    </sheetView>
  </sheetViews>
  <sheetFormatPr defaultRowHeight="14.4" x14ac:dyDescent="0.55000000000000004"/>
  <cols>
    <col min="5" max="7" width="18.05078125" customWidth="1"/>
  </cols>
  <sheetData>
    <row r="1" spans="1:8" ht="15.6" thickBot="1" x14ac:dyDescent="0.6">
      <c r="E1" s="6" t="s">
        <v>15</v>
      </c>
      <c r="F1" s="6" t="s">
        <v>16</v>
      </c>
    </row>
    <row r="2" spans="1:8" ht="15.3" x14ac:dyDescent="0.55000000000000004">
      <c r="E2" s="18" t="s">
        <v>11</v>
      </c>
      <c r="F2" s="27">
        <f>AVERAGEIF($B$12:$B$51,E2,F$12:F$51)</f>
        <v>52.917231083518729</v>
      </c>
      <c r="G2" s="38" t="s">
        <v>31</v>
      </c>
    </row>
    <row r="3" spans="1:8" ht="15.3" x14ac:dyDescent="0.55000000000000004">
      <c r="E3" s="18" t="s">
        <v>12</v>
      </c>
      <c r="F3" s="27">
        <f>AVERAGEIF($B$12:$B$51,E3,F$12:F$51)</f>
        <v>4.7193616369430007</v>
      </c>
    </row>
    <row r="4" spans="1:8" ht="15.3" x14ac:dyDescent="0.55000000000000004">
      <c r="E4" s="18" t="s">
        <v>13</v>
      </c>
      <c r="F4" s="27">
        <f>AVERAGEIF($B$12:$B$51,E4,F$12:F$51)</f>
        <v>-35.18689843415715</v>
      </c>
    </row>
    <row r="5" spans="1:8" ht="15.3" x14ac:dyDescent="0.55000000000000004">
      <c r="E5" s="18" t="s">
        <v>14</v>
      </c>
      <c r="F5" s="27">
        <f>AVERAGEIF($B$12:$B$51,E5,F$12:F$51)</f>
        <v>50.633291622798012</v>
      </c>
    </row>
    <row r="6" spans="1:8" ht="15.3" x14ac:dyDescent="0.55000000000000004">
      <c r="F6" s="18"/>
      <c r="G6" s="27"/>
    </row>
    <row r="7" spans="1:8" ht="15.3" x14ac:dyDescent="0.55000000000000004">
      <c r="D7" s="22" t="s">
        <v>25</v>
      </c>
      <c r="E7" s="26">
        <v>0.12846230438336265</v>
      </c>
      <c r="F7" s="18"/>
      <c r="G7" s="27"/>
    </row>
    <row r="8" spans="1:8" ht="15.3" x14ac:dyDescent="0.55000000000000004">
      <c r="F8" s="18"/>
      <c r="G8" s="27"/>
    </row>
    <row r="9" spans="1:8" ht="15.3" x14ac:dyDescent="0.55000000000000004">
      <c r="D9" s="25" t="s">
        <v>27</v>
      </c>
      <c r="E9" s="19">
        <f>SQRT(SUMXMY2($D12:$D51,E12:E51)/40)</f>
        <v>72.832203586048848</v>
      </c>
      <c r="F9" s="19"/>
      <c r="G9" s="19">
        <f>SQRT(SUMXMY2($D12:$D51,G12:G51)/40)</f>
        <v>60.402329746080376</v>
      </c>
      <c r="H9" s="20"/>
    </row>
    <row r="10" spans="1:8" ht="15.3" x14ac:dyDescent="0.55000000000000004">
      <c r="B10" s="2"/>
      <c r="E10" s="10"/>
      <c r="F10" s="1" t="s">
        <v>1</v>
      </c>
      <c r="G10" s="20"/>
      <c r="H10" s="23"/>
    </row>
    <row r="11" spans="1:8" ht="15.6" thickBot="1" x14ac:dyDescent="0.6">
      <c r="A11" s="4" t="s">
        <v>2</v>
      </c>
      <c r="B11" s="5" t="s">
        <v>3</v>
      </c>
      <c r="C11" s="6" t="s">
        <v>4</v>
      </c>
      <c r="D11" s="6" t="s">
        <v>8</v>
      </c>
      <c r="E11" s="6" t="s">
        <v>21</v>
      </c>
      <c r="F11" s="6" t="s">
        <v>10</v>
      </c>
      <c r="G11" s="6" t="s">
        <v>28</v>
      </c>
      <c r="H11" s="23"/>
    </row>
    <row r="12" spans="1:8" ht="15.3" x14ac:dyDescent="0.55000000000000004">
      <c r="A12" s="8">
        <v>2010</v>
      </c>
      <c r="B12" s="9" t="s">
        <v>11</v>
      </c>
      <c r="C12" s="10">
        <v>1</v>
      </c>
      <c r="D12" s="12">
        <v>187</v>
      </c>
      <c r="E12" s="24">
        <f>D12</f>
        <v>187</v>
      </c>
      <c r="F12" s="24">
        <f>D12-E12</f>
        <v>0</v>
      </c>
      <c r="G12" s="24">
        <f t="shared" ref="G12:G52" si="0">E12+VLOOKUP(B12,E$2:F$5,2,0)</f>
        <v>239.91723108351874</v>
      </c>
    </row>
    <row r="13" spans="1:8" ht="15.3" x14ac:dyDescent="0.55000000000000004">
      <c r="A13" s="8"/>
      <c r="B13" s="9" t="s">
        <v>12</v>
      </c>
      <c r="C13" s="10">
        <v>2</v>
      </c>
      <c r="D13" s="12">
        <v>113</v>
      </c>
      <c r="E13" s="24">
        <f t="shared" ref="E13:E52" si="1">E$7*D12+(1-E$7)*E12</f>
        <v>187.00000000000003</v>
      </c>
      <c r="F13" s="24">
        <f t="shared" ref="F13:F51" si="2">D13-E13</f>
        <v>-74.000000000000028</v>
      </c>
      <c r="G13" s="24">
        <f t="shared" si="0"/>
        <v>191.71936163694303</v>
      </c>
    </row>
    <row r="14" spans="1:8" ht="15.3" x14ac:dyDescent="0.55000000000000004">
      <c r="A14" s="8"/>
      <c r="B14" s="9" t="s">
        <v>13</v>
      </c>
      <c r="C14" s="10">
        <v>3</v>
      </c>
      <c r="D14" s="12">
        <v>178</v>
      </c>
      <c r="E14" s="24">
        <f t="shared" si="1"/>
        <v>177.49378947563119</v>
      </c>
      <c r="F14" s="24">
        <f t="shared" si="2"/>
        <v>0.50621052436881087</v>
      </c>
      <c r="G14" s="24">
        <f t="shared" si="0"/>
        <v>142.30689104147405</v>
      </c>
    </row>
    <row r="15" spans="1:8" ht="15.3" x14ac:dyDescent="0.55000000000000004">
      <c r="A15" s="13"/>
      <c r="B15" s="9" t="s">
        <v>14</v>
      </c>
      <c r="C15" s="10">
        <v>4</v>
      </c>
      <c r="D15" s="12">
        <v>222</v>
      </c>
      <c r="E15" s="24">
        <f t="shared" si="1"/>
        <v>177.55881844609473</v>
      </c>
      <c r="F15" s="24">
        <f t="shared" si="2"/>
        <v>44.441181553905267</v>
      </c>
      <c r="G15" s="24">
        <f t="shared" si="0"/>
        <v>228.19211006889276</v>
      </c>
    </row>
    <row r="16" spans="1:8" ht="15.3" x14ac:dyDescent="0.55000000000000004">
      <c r="A16" s="8">
        <v>2011</v>
      </c>
      <c r="B16" s="9" t="s">
        <v>11</v>
      </c>
      <c r="C16" s="10">
        <v>5</v>
      </c>
      <c r="D16" s="12">
        <v>245</v>
      </c>
      <c r="E16" s="24">
        <f t="shared" si="1"/>
        <v>183.26783503802881</v>
      </c>
      <c r="F16" s="24">
        <f t="shared" si="2"/>
        <v>61.732164961971193</v>
      </c>
      <c r="G16" s="24">
        <f t="shared" si="0"/>
        <v>236.18506612154755</v>
      </c>
    </row>
    <row r="17" spans="1:7" ht="15.3" x14ac:dyDescent="0.55000000000000004">
      <c r="A17" s="8"/>
      <c r="B17" s="9" t="s">
        <v>12</v>
      </c>
      <c r="C17" s="10">
        <v>6</v>
      </c>
      <c r="D17" s="12">
        <v>282</v>
      </c>
      <c r="E17" s="24">
        <f t="shared" si="1"/>
        <v>191.19809120361751</v>
      </c>
      <c r="F17" s="24">
        <f t="shared" si="2"/>
        <v>90.801908796382492</v>
      </c>
      <c r="G17" s="24">
        <f t="shared" si="0"/>
        <v>195.91745284056051</v>
      </c>
    </row>
    <row r="18" spans="1:7" ht="15.3" x14ac:dyDescent="0.55000000000000004">
      <c r="A18" s="8"/>
      <c r="B18" s="9" t="s">
        <v>13</v>
      </c>
      <c r="C18" s="10">
        <v>7</v>
      </c>
      <c r="D18" s="12">
        <v>225</v>
      </c>
      <c r="E18" s="24">
        <f t="shared" si="1"/>
        <v>202.86271365000874</v>
      </c>
      <c r="F18" s="24">
        <f t="shared" si="2"/>
        <v>22.137286349991257</v>
      </c>
      <c r="G18" s="24">
        <f t="shared" si="0"/>
        <v>167.6758152158516</v>
      </c>
    </row>
    <row r="19" spans="1:7" ht="15.3" x14ac:dyDescent="0.55000000000000004">
      <c r="A19" s="8"/>
      <c r="B19" s="9" t="s">
        <v>14</v>
      </c>
      <c r="C19" s="10">
        <v>8</v>
      </c>
      <c r="D19" s="12">
        <v>279</v>
      </c>
      <c r="E19" s="24">
        <f t="shared" si="1"/>
        <v>205.706520467323</v>
      </c>
      <c r="F19" s="24">
        <f t="shared" si="2"/>
        <v>73.293479532676997</v>
      </c>
      <c r="G19" s="24">
        <f t="shared" si="0"/>
        <v>256.33981209012103</v>
      </c>
    </row>
    <row r="20" spans="1:7" ht="15.3" x14ac:dyDescent="0.55000000000000004">
      <c r="A20" s="8">
        <v>2012</v>
      </c>
      <c r="B20" s="9" t="s">
        <v>11</v>
      </c>
      <c r="C20" s="10">
        <v>9</v>
      </c>
      <c r="D20" s="12">
        <v>219</v>
      </c>
      <c r="E20" s="24">
        <f t="shared" si="1"/>
        <v>215.12196974436551</v>
      </c>
      <c r="F20" s="24">
        <f t="shared" si="2"/>
        <v>3.878030255634485</v>
      </c>
      <c r="G20" s="24">
        <f t="shared" si="0"/>
        <v>268.03920082788426</v>
      </c>
    </row>
    <row r="21" spans="1:7" ht="15.3" x14ac:dyDescent="0.55000000000000004">
      <c r="A21" s="8"/>
      <c r="B21" s="9" t="s">
        <v>12</v>
      </c>
      <c r="C21" s="10">
        <v>10</v>
      </c>
      <c r="D21" s="12">
        <v>172</v>
      </c>
      <c r="E21" s="24">
        <f t="shared" si="1"/>
        <v>215.62015044747272</v>
      </c>
      <c r="F21" s="24">
        <f t="shared" si="2"/>
        <v>-43.620150447472724</v>
      </c>
      <c r="G21" s="24">
        <f t="shared" si="0"/>
        <v>220.33951208441573</v>
      </c>
    </row>
    <row r="22" spans="1:7" ht="15.3" x14ac:dyDescent="0.55000000000000004">
      <c r="A22" s="8"/>
      <c r="B22" s="9" t="s">
        <v>13</v>
      </c>
      <c r="C22" s="10">
        <v>11</v>
      </c>
      <c r="D22" s="12">
        <v>103</v>
      </c>
      <c r="E22" s="24">
        <f t="shared" si="1"/>
        <v>210.01660540344142</v>
      </c>
      <c r="F22" s="24">
        <f t="shared" si="2"/>
        <v>-107.01660540344142</v>
      </c>
      <c r="G22" s="24">
        <f t="shared" si="0"/>
        <v>174.82970696928427</v>
      </c>
    </row>
    <row r="23" spans="1:7" ht="15.3" x14ac:dyDescent="0.55000000000000004">
      <c r="A23" s="8"/>
      <c r="B23" s="9" t="s">
        <v>14</v>
      </c>
      <c r="C23" s="10">
        <v>12</v>
      </c>
      <c r="D23" s="12">
        <v>304</v>
      </c>
      <c r="E23" s="24">
        <f t="shared" si="1"/>
        <v>196.26900566603032</v>
      </c>
      <c r="F23" s="24">
        <f t="shared" si="2"/>
        <v>107.73099433396968</v>
      </c>
      <c r="G23" s="24">
        <f t="shared" si="0"/>
        <v>246.90229728882832</v>
      </c>
    </row>
    <row r="24" spans="1:7" ht="15.3" x14ac:dyDescent="0.55000000000000004">
      <c r="A24" s="8">
        <v>2013</v>
      </c>
      <c r="B24" s="9" t="s">
        <v>11</v>
      </c>
      <c r="C24" s="10">
        <v>13</v>
      </c>
      <c r="D24" s="12">
        <v>327</v>
      </c>
      <c r="E24" s="24">
        <f t="shared" si="1"/>
        <v>210.10837745168308</v>
      </c>
      <c r="F24" s="24">
        <f t="shared" si="2"/>
        <v>116.89162254831692</v>
      </c>
      <c r="G24" s="24">
        <f t="shared" si="0"/>
        <v>263.0256085352018</v>
      </c>
    </row>
    <row r="25" spans="1:7" ht="15.3" x14ac:dyDescent="0.55000000000000004">
      <c r="A25" s="8"/>
      <c r="B25" s="9" t="s">
        <v>12</v>
      </c>
      <c r="C25" s="10">
        <v>14</v>
      </c>
      <c r="D25" s="12">
        <v>269</v>
      </c>
      <c r="E25" s="24">
        <f t="shared" si="1"/>
        <v>225.12454464735012</v>
      </c>
      <c r="F25" s="24">
        <f t="shared" si="2"/>
        <v>43.87545535264988</v>
      </c>
      <c r="G25" s="24">
        <f t="shared" si="0"/>
        <v>229.84390628429313</v>
      </c>
    </row>
    <row r="26" spans="1:7" ht="15.3" x14ac:dyDescent="0.55000000000000004">
      <c r="A26" s="8"/>
      <c r="B26" s="9" t="s">
        <v>13</v>
      </c>
      <c r="C26" s="10">
        <v>15</v>
      </c>
      <c r="D26" s="12">
        <v>159</v>
      </c>
      <c r="E26" s="24">
        <f t="shared" si="1"/>
        <v>230.76088674782088</v>
      </c>
      <c r="F26" s="24">
        <f t="shared" si="2"/>
        <v>-71.760886747820877</v>
      </c>
      <c r="G26" s="24">
        <f t="shared" si="0"/>
        <v>195.57398831366373</v>
      </c>
    </row>
    <row r="27" spans="1:7" ht="15.3" x14ac:dyDescent="0.55000000000000004">
      <c r="A27" s="8"/>
      <c r="B27" s="9" t="s">
        <v>14</v>
      </c>
      <c r="C27" s="10">
        <v>16</v>
      </c>
      <c r="D27" s="12">
        <v>268</v>
      </c>
      <c r="E27" s="24">
        <f t="shared" si="1"/>
        <v>221.54231787160231</v>
      </c>
      <c r="F27" s="24">
        <f t="shared" si="2"/>
        <v>46.457682128397693</v>
      </c>
      <c r="G27" s="24">
        <f t="shared" si="0"/>
        <v>272.17560949440031</v>
      </c>
    </row>
    <row r="28" spans="1:7" ht="15.3" x14ac:dyDescent="0.55000000000000004">
      <c r="A28" s="8">
        <v>2014</v>
      </c>
      <c r="B28" s="9" t="s">
        <v>11</v>
      </c>
      <c r="C28" s="10">
        <v>17</v>
      </c>
      <c r="D28" s="12">
        <v>228</v>
      </c>
      <c r="E28" s="24">
        <f t="shared" si="1"/>
        <v>227.51037877412605</v>
      </c>
      <c r="F28" s="24">
        <f t="shared" si="2"/>
        <v>0.48962122587394674</v>
      </c>
      <c r="G28" s="24">
        <f t="shared" si="0"/>
        <v>280.42760985764477</v>
      </c>
    </row>
    <row r="29" spans="1:7" ht="15.3" x14ac:dyDescent="0.55000000000000004">
      <c r="A29" s="8"/>
      <c r="B29" s="9" t="s">
        <v>12</v>
      </c>
      <c r="C29" s="10">
        <v>18</v>
      </c>
      <c r="D29" s="12">
        <v>311</v>
      </c>
      <c r="E29" s="24">
        <f t="shared" si="1"/>
        <v>227.57327664507685</v>
      </c>
      <c r="F29" s="24">
        <f t="shared" si="2"/>
        <v>83.426723354923155</v>
      </c>
      <c r="G29" s="24">
        <f t="shared" si="0"/>
        <v>232.29263828201985</v>
      </c>
    </row>
    <row r="30" spans="1:7" ht="15.3" x14ac:dyDescent="0.55000000000000004">
      <c r="A30" s="8"/>
      <c r="B30" s="9" t="s">
        <v>13</v>
      </c>
      <c r="C30" s="10">
        <v>19</v>
      </c>
      <c r="D30" s="12">
        <v>98</v>
      </c>
      <c r="E30" s="24">
        <f t="shared" si="1"/>
        <v>238.2904657744036</v>
      </c>
      <c r="F30" s="24">
        <f t="shared" si="2"/>
        <v>-140.2904657744036</v>
      </c>
      <c r="G30" s="24">
        <f t="shared" si="0"/>
        <v>203.10356734024646</v>
      </c>
    </row>
    <row r="31" spans="1:7" ht="15.3" x14ac:dyDescent="0.55000000000000004">
      <c r="A31" s="8"/>
      <c r="B31" s="9" t="s">
        <v>14</v>
      </c>
      <c r="C31" s="10">
        <v>20</v>
      </c>
      <c r="D31" s="12">
        <v>221</v>
      </c>
      <c r="E31" s="24">
        <f t="shared" si="1"/>
        <v>220.26842925800844</v>
      </c>
      <c r="F31" s="24">
        <f t="shared" si="2"/>
        <v>0.73157074199156114</v>
      </c>
      <c r="G31" s="24">
        <f t="shared" si="0"/>
        <v>270.90172088080647</v>
      </c>
    </row>
    <row r="32" spans="1:7" ht="15.3" x14ac:dyDescent="0.55000000000000004">
      <c r="A32" s="8">
        <v>2015</v>
      </c>
      <c r="B32" s="9" t="s">
        <v>11</v>
      </c>
      <c r="C32" s="10">
        <v>21</v>
      </c>
      <c r="D32" s="12">
        <v>392</v>
      </c>
      <c r="E32" s="24">
        <f t="shared" si="1"/>
        <v>220.36240852134415</v>
      </c>
      <c r="F32" s="24">
        <f t="shared" si="2"/>
        <v>171.63759147865585</v>
      </c>
      <c r="G32" s="24">
        <f t="shared" si="0"/>
        <v>273.27963960486289</v>
      </c>
    </row>
    <row r="33" spans="1:7" ht="15.3" x14ac:dyDescent="0.55000000000000004">
      <c r="A33" s="8"/>
      <c r="B33" s="9" t="s">
        <v>12</v>
      </c>
      <c r="C33" s="10">
        <v>22</v>
      </c>
      <c r="D33" s="12">
        <v>211</v>
      </c>
      <c r="E33" s="24">
        <f t="shared" si="1"/>
        <v>242.4113690415025</v>
      </c>
      <c r="F33" s="24">
        <f t="shared" si="2"/>
        <v>-31.411369041502496</v>
      </c>
      <c r="G33" s="24">
        <f t="shared" si="0"/>
        <v>247.1307306784455</v>
      </c>
    </row>
    <row r="34" spans="1:7" ht="15.3" x14ac:dyDescent="0.55000000000000004">
      <c r="A34" s="8"/>
      <c r="B34" s="9" t="s">
        <v>13</v>
      </c>
      <c r="C34" s="10">
        <v>23</v>
      </c>
      <c r="D34" s="12">
        <v>280</v>
      </c>
      <c r="E34" s="24">
        <f t="shared" si="1"/>
        <v>238.37619219059488</v>
      </c>
      <c r="F34" s="24">
        <f t="shared" si="2"/>
        <v>41.623807809405122</v>
      </c>
      <c r="G34" s="24">
        <f t="shared" si="0"/>
        <v>203.18929375643773</v>
      </c>
    </row>
    <row r="35" spans="1:7" ht="15.3" x14ac:dyDescent="0.55000000000000004">
      <c r="A35" s="8"/>
      <c r="B35" s="9" t="s">
        <v>14</v>
      </c>
      <c r="C35" s="10">
        <v>24</v>
      </c>
      <c r="D35" s="12">
        <v>221</v>
      </c>
      <c r="E35" s="24">
        <f t="shared" si="1"/>
        <v>243.72328245900127</v>
      </c>
      <c r="F35" s="24">
        <f t="shared" si="2"/>
        <v>-22.723282459001268</v>
      </c>
      <c r="G35" s="24">
        <f t="shared" si="0"/>
        <v>294.35657408179929</v>
      </c>
    </row>
    <row r="36" spans="1:7" ht="15.3" x14ac:dyDescent="0.55000000000000004">
      <c r="A36" s="8">
        <v>2016</v>
      </c>
      <c r="B36" s="9" t="s">
        <v>11</v>
      </c>
      <c r="C36" s="10">
        <v>25</v>
      </c>
      <c r="D36" s="12">
        <v>292</v>
      </c>
      <c r="E36" s="24">
        <f t="shared" si="1"/>
        <v>240.80419723116395</v>
      </c>
      <c r="F36" s="24">
        <f t="shared" si="2"/>
        <v>51.195802768836046</v>
      </c>
      <c r="G36" s="24">
        <f t="shared" si="0"/>
        <v>293.72142831468267</v>
      </c>
    </row>
    <row r="37" spans="1:7" ht="15.3" x14ac:dyDescent="0.55000000000000004">
      <c r="A37" s="8"/>
      <c r="B37" s="9" t="s">
        <v>12</v>
      </c>
      <c r="C37" s="10">
        <v>26</v>
      </c>
      <c r="D37" s="12">
        <v>334</v>
      </c>
      <c r="E37" s="24">
        <f t="shared" si="1"/>
        <v>247.38092802960477</v>
      </c>
      <c r="F37" s="24">
        <f t="shared" si="2"/>
        <v>86.619071970395225</v>
      </c>
      <c r="G37" s="24">
        <f t="shared" si="0"/>
        <v>252.10028966654778</v>
      </c>
    </row>
    <row r="38" spans="1:7" ht="15.3" x14ac:dyDescent="0.55000000000000004">
      <c r="A38" s="8"/>
      <c r="B38" s="9" t="s">
        <v>13</v>
      </c>
      <c r="C38" s="10">
        <v>27</v>
      </c>
      <c r="D38" s="12">
        <v>230</v>
      </c>
      <c r="E38" s="24">
        <f t="shared" si="1"/>
        <v>258.50821361847011</v>
      </c>
      <c r="F38" s="24">
        <f t="shared" si="2"/>
        <v>-28.508213618470108</v>
      </c>
      <c r="G38" s="24">
        <f t="shared" si="0"/>
        <v>223.32131518431297</v>
      </c>
    </row>
    <row r="39" spans="1:7" ht="15.3" x14ac:dyDescent="0.55000000000000004">
      <c r="A39" s="8"/>
      <c r="B39" s="9" t="s">
        <v>14</v>
      </c>
      <c r="C39" s="10">
        <v>28</v>
      </c>
      <c r="D39" s="12">
        <v>249</v>
      </c>
      <c r="E39" s="24">
        <f t="shared" si="1"/>
        <v>254.84598280318829</v>
      </c>
      <c r="F39" s="24">
        <f t="shared" si="2"/>
        <v>-5.8459828031882921</v>
      </c>
      <c r="G39" s="24">
        <f t="shared" si="0"/>
        <v>305.47927442598632</v>
      </c>
    </row>
    <row r="40" spans="1:7" ht="15.3" x14ac:dyDescent="0.55000000000000004">
      <c r="A40" s="8">
        <v>2017</v>
      </c>
      <c r="B40" s="9" t="s">
        <v>11</v>
      </c>
      <c r="C40" s="10">
        <v>29</v>
      </c>
      <c r="D40" s="12">
        <v>258</v>
      </c>
      <c r="E40" s="24">
        <f t="shared" si="1"/>
        <v>254.09499438090521</v>
      </c>
      <c r="F40" s="24">
        <f t="shared" si="2"/>
        <v>3.9050056190947942</v>
      </c>
      <c r="G40" s="24">
        <f t="shared" si="0"/>
        <v>307.01222546442392</v>
      </c>
    </row>
    <row r="41" spans="1:7" ht="15.3" x14ac:dyDescent="0.55000000000000004">
      <c r="A41" s="8"/>
      <c r="B41" s="9" t="s">
        <v>12</v>
      </c>
      <c r="C41" s="10">
        <v>30</v>
      </c>
      <c r="D41" s="12">
        <v>282</v>
      </c>
      <c r="E41" s="24">
        <f t="shared" si="1"/>
        <v>254.59664040136414</v>
      </c>
      <c r="F41" s="24">
        <f t="shared" si="2"/>
        <v>27.403359598635859</v>
      </c>
      <c r="G41" s="24">
        <f t="shared" si="0"/>
        <v>259.31600203830715</v>
      </c>
    </row>
    <row r="42" spans="1:7" ht="15.3" x14ac:dyDescent="0.55000000000000004">
      <c r="A42" s="8"/>
      <c r="B42" s="9" t="s">
        <v>13</v>
      </c>
      <c r="C42" s="10">
        <v>31</v>
      </c>
      <c r="D42" s="12">
        <v>289</v>
      </c>
      <c r="E42" s="24">
        <f t="shared" si="1"/>
        <v>258.11693912325086</v>
      </c>
      <c r="F42" s="24">
        <f t="shared" si="2"/>
        <v>30.883060876749141</v>
      </c>
      <c r="G42" s="24">
        <f t="shared" si="0"/>
        <v>222.93004068909372</v>
      </c>
    </row>
    <row r="43" spans="1:7" ht="15.3" x14ac:dyDescent="0.55000000000000004">
      <c r="A43" s="8"/>
      <c r="B43" s="9" t="s">
        <v>14</v>
      </c>
      <c r="C43" s="10">
        <v>32</v>
      </c>
      <c r="D43" s="12">
        <v>380</v>
      </c>
      <c r="E43" s="24">
        <f t="shared" si="1"/>
        <v>262.08424828988973</v>
      </c>
      <c r="F43" s="24">
        <f t="shared" si="2"/>
        <v>117.91575171011027</v>
      </c>
      <c r="G43" s="24">
        <f t="shared" si="0"/>
        <v>312.71753991268776</v>
      </c>
    </row>
    <row r="44" spans="1:7" ht="15.3" x14ac:dyDescent="0.55000000000000004">
      <c r="A44" s="8">
        <v>2018</v>
      </c>
      <c r="B44" s="9" t="s">
        <v>11</v>
      </c>
      <c r="C44" s="10">
        <v>33</v>
      </c>
      <c r="D44" s="12">
        <v>250</v>
      </c>
      <c r="E44" s="24">
        <f t="shared" si="1"/>
        <v>277.23197747766693</v>
      </c>
      <c r="F44" s="24">
        <f t="shared" si="2"/>
        <v>-27.231977477666931</v>
      </c>
      <c r="G44" s="24">
        <f t="shared" si="0"/>
        <v>330.14920856118567</v>
      </c>
    </row>
    <row r="45" spans="1:7" ht="15.3" x14ac:dyDescent="0.55000000000000004">
      <c r="A45" s="8"/>
      <c r="B45" s="9" t="s">
        <v>12</v>
      </c>
      <c r="C45" s="10">
        <v>34</v>
      </c>
      <c r="D45" s="12">
        <v>208</v>
      </c>
      <c r="E45" s="24">
        <f t="shared" si="1"/>
        <v>273.73369489797</v>
      </c>
      <c r="F45" s="24">
        <f t="shared" si="2"/>
        <v>-65.733694897969997</v>
      </c>
      <c r="G45" s="24">
        <f t="shared" si="0"/>
        <v>278.453056534913</v>
      </c>
    </row>
    <row r="46" spans="1:7" ht="15.3" x14ac:dyDescent="0.55000000000000004">
      <c r="A46" s="8"/>
      <c r="B46" s="9" t="s">
        <v>13</v>
      </c>
      <c r="C46" s="10">
        <v>35</v>
      </c>
      <c r="D46" s="12">
        <v>169</v>
      </c>
      <c r="E46" s="24">
        <f t="shared" si="1"/>
        <v>265.28939297574391</v>
      </c>
      <c r="F46" s="24">
        <f t="shared" si="2"/>
        <v>-96.289392975743908</v>
      </c>
      <c r="G46" s="24">
        <f t="shared" si="0"/>
        <v>230.10249454158676</v>
      </c>
    </row>
    <row r="47" spans="1:7" ht="15.3" x14ac:dyDescent="0.55000000000000004">
      <c r="A47" s="8"/>
      <c r="B47" s="9" t="s">
        <v>14</v>
      </c>
      <c r="C47" s="10">
        <v>36</v>
      </c>
      <c r="D47" s="12">
        <v>295</v>
      </c>
      <c r="E47" s="24">
        <f t="shared" si="1"/>
        <v>252.91983566640468</v>
      </c>
      <c r="F47" s="24">
        <f t="shared" si="2"/>
        <v>42.08016433359532</v>
      </c>
      <c r="G47" s="24">
        <f t="shared" si="0"/>
        <v>303.55312728920268</v>
      </c>
    </row>
    <row r="48" spans="1:7" ht="15.3" x14ac:dyDescent="0.55000000000000004">
      <c r="A48" s="8">
        <v>2019</v>
      </c>
      <c r="B48" s="9" t="s">
        <v>11</v>
      </c>
      <c r="C48" s="10">
        <v>37</v>
      </c>
      <c r="D48" s="12">
        <v>405</v>
      </c>
      <c r="E48" s="24">
        <f t="shared" si="1"/>
        <v>258.32555054552893</v>
      </c>
      <c r="F48" s="24">
        <f t="shared" si="2"/>
        <v>146.67444945447107</v>
      </c>
      <c r="G48" s="24">
        <f t="shared" si="0"/>
        <v>311.24278162904767</v>
      </c>
    </row>
    <row r="49" spans="1:7" ht="15.3" x14ac:dyDescent="0.55000000000000004">
      <c r="A49" s="8"/>
      <c r="B49" s="9" t="s">
        <v>12</v>
      </c>
      <c r="C49" s="10">
        <v>38</v>
      </c>
      <c r="D49" s="12">
        <v>207</v>
      </c>
      <c r="E49" s="24">
        <f t="shared" si="1"/>
        <v>277.16768831661136</v>
      </c>
      <c r="F49" s="24">
        <f t="shared" si="2"/>
        <v>-70.167688316611361</v>
      </c>
      <c r="G49" s="24">
        <f t="shared" si="0"/>
        <v>281.88704995355437</v>
      </c>
    </row>
    <row r="50" spans="1:7" ht="15.3" x14ac:dyDescent="0.55000000000000004">
      <c r="A50" s="8"/>
      <c r="B50" s="9" t="s">
        <v>13</v>
      </c>
      <c r="C50" s="10">
        <v>39</v>
      </c>
      <c r="D50" s="12">
        <v>265</v>
      </c>
      <c r="E50" s="24">
        <f t="shared" si="1"/>
        <v>268.15378538220591</v>
      </c>
      <c r="F50" s="24">
        <f t="shared" si="2"/>
        <v>-3.1537853822059105</v>
      </c>
      <c r="G50" s="24">
        <f t="shared" si="0"/>
        <v>232.96688694804877</v>
      </c>
    </row>
    <row r="51" spans="1:7" ht="15.3" x14ac:dyDescent="0.55000000000000004">
      <c r="A51" s="14"/>
      <c r="B51" s="15" t="s">
        <v>14</v>
      </c>
      <c r="C51" s="28">
        <v>40</v>
      </c>
      <c r="D51" s="29">
        <v>370</v>
      </c>
      <c r="E51" s="30">
        <f t="shared" si="1"/>
        <v>267.74864284447716</v>
      </c>
      <c r="F51" s="30">
        <f t="shared" si="2"/>
        <v>102.25135715552284</v>
      </c>
      <c r="G51" s="30">
        <f t="shared" si="0"/>
        <v>318.38193446727519</v>
      </c>
    </row>
    <row r="52" spans="1:7" ht="15.3" x14ac:dyDescent="0.55000000000000004">
      <c r="A52" s="8">
        <v>2020</v>
      </c>
      <c r="B52" s="9" t="s">
        <v>11</v>
      </c>
      <c r="C52" s="10">
        <v>41</v>
      </c>
      <c r="E52" s="24">
        <f t="shared" si="1"/>
        <v>280.8840878110019</v>
      </c>
      <c r="F52" s="24"/>
      <c r="G52" s="24">
        <f t="shared" si="0"/>
        <v>333.80131889452065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zoomScale="90" zoomScaleNormal="90" workbookViewId="0">
      <selection activeCell="E10" sqref="E10"/>
    </sheetView>
  </sheetViews>
  <sheetFormatPr defaultRowHeight="14.4" x14ac:dyDescent="0.55000000000000004"/>
  <cols>
    <col min="5" max="7" width="18.05078125" customWidth="1"/>
  </cols>
  <sheetData>
    <row r="1" spans="1:8" ht="15.6" thickBot="1" x14ac:dyDescent="0.6">
      <c r="E1" s="6" t="s">
        <v>15</v>
      </c>
      <c r="F1" s="6" t="s">
        <v>16</v>
      </c>
    </row>
    <row r="2" spans="1:8" ht="15.3" x14ac:dyDescent="0.55000000000000004">
      <c r="E2" s="18" t="s">
        <v>11</v>
      </c>
      <c r="F2" s="27">
        <f>AVERAGEIF($B$10:$B$49,E2,F$10:F$49)</f>
        <v>34.097279549718579</v>
      </c>
    </row>
    <row r="3" spans="1:8" ht="15.3" x14ac:dyDescent="0.55000000000000004">
      <c r="E3" s="18" t="s">
        <v>12</v>
      </c>
      <c r="F3" s="27">
        <f>AVERAGEIF($B$10:$B$49,E3,F$10:F$49)</f>
        <v>-9.7842401500938134</v>
      </c>
    </row>
    <row r="4" spans="1:8" ht="15.3" x14ac:dyDescent="0.55000000000000004">
      <c r="E4" s="18" t="s">
        <v>13</v>
      </c>
      <c r="F4" s="27">
        <f>AVERAGEIF($B$10:$B$49,E4,F$10:F$49)</f>
        <v>-51.5657598499062</v>
      </c>
    </row>
    <row r="5" spans="1:8" ht="15.3" x14ac:dyDescent="0.55000000000000004">
      <c r="E5" s="18" t="s">
        <v>14</v>
      </c>
      <c r="F5" s="27">
        <f>AVERAGEIF($B$10:$B$49,E5,F$10:F$49)</f>
        <v>27.252720450281423</v>
      </c>
    </row>
    <row r="6" spans="1:8" ht="15.3" x14ac:dyDescent="0.55000000000000004">
      <c r="F6" s="18"/>
      <c r="G6" s="27"/>
    </row>
    <row r="7" spans="1:8" ht="15.3" x14ac:dyDescent="0.55000000000000004">
      <c r="D7" s="25" t="s">
        <v>27</v>
      </c>
      <c r="E7" s="19">
        <f>SQRT(SUMXMY2($D10:$D49,E10:E49)/40)</f>
        <v>66.336067619815907</v>
      </c>
      <c r="F7" s="19"/>
      <c r="G7" s="19">
        <f>SQRT(SUMXMY2($D10:$D49,G10:G49)/40)</f>
        <v>56.881018978648328</v>
      </c>
      <c r="H7" s="20"/>
    </row>
    <row r="8" spans="1:8" ht="15.3" x14ac:dyDescent="0.55000000000000004">
      <c r="B8" s="2"/>
      <c r="E8" s="10"/>
      <c r="F8" s="1" t="s">
        <v>1</v>
      </c>
      <c r="G8" s="20"/>
      <c r="H8" s="23"/>
    </row>
    <row r="9" spans="1:8" ht="15.6" thickBot="1" x14ac:dyDescent="0.6">
      <c r="A9" s="4" t="s">
        <v>2</v>
      </c>
      <c r="B9" s="5" t="s">
        <v>3</v>
      </c>
      <c r="C9" s="6" t="s">
        <v>4</v>
      </c>
      <c r="D9" s="6" t="s">
        <v>8</v>
      </c>
      <c r="E9" s="6" t="s">
        <v>29</v>
      </c>
      <c r="F9" s="6" t="s">
        <v>10</v>
      </c>
      <c r="G9" s="6" t="s">
        <v>28</v>
      </c>
      <c r="H9" s="23"/>
    </row>
    <row r="10" spans="1:8" ht="15.3" x14ac:dyDescent="0.55000000000000004">
      <c r="A10" s="8">
        <v>2010</v>
      </c>
      <c r="B10" s="9" t="s">
        <v>11</v>
      </c>
      <c r="C10" s="10">
        <v>1</v>
      </c>
      <c r="D10" s="12">
        <v>187</v>
      </c>
      <c r="E10" s="24">
        <f>TREND(D$10:D$49,C$10:C$49,C10)</f>
        <v>201.53536585365856</v>
      </c>
      <c r="F10" s="24">
        <f>D10-E10</f>
        <v>-14.535365853658561</v>
      </c>
      <c r="G10" s="24">
        <f t="shared" ref="G10:G53" si="0">E10+VLOOKUP(B10,E$2:F$5,2,0)</f>
        <v>235.63264540337713</v>
      </c>
    </row>
    <row r="11" spans="1:8" ht="15.3" x14ac:dyDescent="0.55000000000000004">
      <c r="A11" s="8"/>
      <c r="B11" s="9" t="s">
        <v>12</v>
      </c>
      <c r="C11" s="10">
        <v>2</v>
      </c>
      <c r="D11" s="12">
        <v>113</v>
      </c>
      <c r="E11" s="24">
        <f t="shared" ref="E11:E53" si="1">TREND(D$10:D$49,C$10:C$49,C11)</f>
        <v>204.01688555347093</v>
      </c>
      <c r="F11" s="24">
        <f t="shared" ref="F11:F49" si="2">D11-E11</f>
        <v>-91.016885553470928</v>
      </c>
      <c r="G11" s="24">
        <f t="shared" si="0"/>
        <v>194.23264540337712</v>
      </c>
    </row>
    <row r="12" spans="1:8" ht="15.3" x14ac:dyDescent="0.55000000000000004">
      <c r="A12" s="8"/>
      <c r="B12" s="9" t="s">
        <v>13</v>
      </c>
      <c r="C12" s="10">
        <v>3</v>
      </c>
      <c r="D12" s="12">
        <v>178</v>
      </c>
      <c r="E12" s="24">
        <f t="shared" si="1"/>
        <v>206.49840525328332</v>
      </c>
      <c r="F12" s="24">
        <f t="shared" si="2"/>
        <v>-28.498405253283323</v>
      </c>
      <c r="G12" s="24">
        <f t="shared" si="0"/>
        <v>154.93264540337714</v>
      </c>
    </row>
    <row r="13" spans="1:8" ht="15.3" x14ac:dyDescent="0.55000000000000004">
      <c r="A13" s="13"/>
      <c r="B13" s="9" t="s">
        <v>14</v>
      </c>
      <c r="C13" s="10">
        <v>4</v>
      </c>
      <c r="D13" s="12">
        <v>222</v>
      </c>
      <c r="E13" s="24">
        <f t="shared" si="1"/>
        <v>208.97992495309569</v>
      </c>
      <c r="F13" s="24">
        <f t="shared" si="2"/>
        <v>13.02007504690431</v>
      </c>
      <c r="G13" s="24">
        <f t="shared" si="0"/>
        <v>236.23264540337712</v>
      </c>
    </row>
    <row r="14" spans="1:8" ht="15.3" x14ac:dyDescent="0.55000000000000004">
      <c r="A14" s="8">
        <v>2011</v>
      </c>
      <c r="B14" s="9" t="s">
        <v>11</v>
      </c>
      <c r="C14" s="10">
        <v>5</v>
      </c>
      <c r="D14" s="12">
        <v>245</v>
      </c>
      <c r="E14" s="24">
        <f t="shared" si="1"/>
        <v>211.46144465290809</v>
      </c>
      <c r="F14" s="24">
        <f t="shared" si="2"/>
        <v>33.538555347091915</v>
      </c>
      <c r="G14" s="24">
        <f t="shared" si="0"/>
        <v>245.55872420262665</v>
      </c>
    </row>
    <row r="15" spans="1:8" ht="15.3" x14ac:dyDescent="0.55000000000000004">
      <c r="A15" s="8"/>
      <c r="B15" s="9" t="s">
        <v>12</v>
      </c>
      <c r="C15" s="10">
        <v>6</v>
      </c>
      <c r="D15" s="12">
        <v>282</v>
      </c>
      <c r="E15" s="24">
        <f t="shared" si="1"/>
        <v>213.94296435272045</v>
      </c>
      <c r="F15" s="24">
        <f t="shared" si="2"/>
        <v>68.057035647279548</v>
      </c>
      <c r="G15" s="24">
        <f t="shared" si="0"/>
        <v>204.15872420262664</v>
      </c>
    </row>
    <row r="16" spans="1:8" ht="15.3" x14ac:dyDescent="0.55000000000000004">
      <c r="A16" s="8"/>
      <c r="B16" s="9" t="s">
        <v>13</v>
      </c>
      <c r="C16" s="10">
        <v>7</v>
      </c>
      <c r="D16" s="12">
        <v>225</v>
      </c>
      <c r="E16" s="24">
        <f t="shared" si="1"/>
        <v>216.42448405253285</v>
      </c>
      <c r="F16" s="24">
        <f t="shared" si="2"/>
        <v>8.575515947467153</v>
      </c>
      <c r="G16" s="24">
        <f t="shared" si="0"/>
        <v>164.85872420262666</v>
      </c>
    </row>
    <row r="17" spans="1:7" ht="15.3" x14ac:dyDescent="0.55000000000000004">
      <c r="A17" s="8"/>
      <c r="B17" s="9" t="s">
        <v>14</v>
      </c>
      <c r="C17" s="10">
        <v>8</v>
      </c>
      <c r="D17" s="12">
        <v>279</v>
      </c>
      <c r="E17" s="24">
        <f t="shared" si="1"/>
        <v>218.90600375234521</v>
      </c>
      <c r="F17" s="24">
        <f t="shared" si="2"/>
        <v>60.093996247654786</v>
      </c>
      <c r="G17" s="24">
        <f t="shared" si="0"/>
        <v>246.15872420262664</v>
      </c>
    </row>
    <row r="18" spans="1:7" ht="15.3" x14ac:dyDescent="0.55000000000000004">
      <c r="A18" s="8">
        <v>2012</v>
      </c>
      <c r="B18" s="9" t="s">
        <v>11</v>
      </c>
      <c r="C18" s="10">
        <v>9</v>
      </c>
      <c r="D18" s="12">
        <v>219</v>
      </c>
      <c r="E18" s="24">
        <f t="shared" si="1"/>
        <v>221.38752345215761</v>
      </c>
      <c r="F18" s="24">
        <f t="shared" si="2"/>
        <v>-2.387523452157609</v>
      </c>
      <c r="G18" s="24">
        <f t="shared" si="0"/>
        <v>255.48480300187617</v>
      </c>
    </row>
    <row r="19" spans="1:7" ht="15.3" x14ac:dyDescent="0.55000000000000004">
      <c r="A19" s="8"/>
      <c r="B19" s="9" t="s">
        <v>12</v>
      </c>
      <c r="C19" s="10">
        <v>10</v>
      </c>
      <c r="D19" s="12">
        <v>172</v>
      </c>
      <c r="E19" s="24">
        <f t="shared" si="1"/>
        <v>223.86904315197</v>
      </c>
      <c r="F19" s="24">
        <f t="shared" si="2"/>
        <v>-51.869043151970004</v>
      </c>
      <c r="G19" s="24">
        <f t="shared" si="0"/>
        <v>214.0848030018762</v>
      </c>
    </row>
    <row r="20" spans="1:7" ht="15.3" x14ac:dyDescent="0.55000000000000004">
      <c r="A20" s="8"/>
      <c r="B20" s="9" t="s">
        <v>13</v>
      </c>
      <c r="C20" s="10">
        <v>11</v>
      </c>
      <c r="D20" s="12">
        <v>103</v>
      </c>
      <c r="E20" s="24">
        <f t="shared" si="1"/>
        <v>226.35056285178237</v>
      </c>
      <c r="F20" s="24">
        <f t="shared" si="2"/>
        <v>-123.35056285178237</v>
      </c>
      <c r="G20" s="24">
        <f t="shared" si="0"/>
        <v>174.78480300187618</v>
      </c>
    </row>
    <row r="21" spans="1:7" ht="15.3" x14ac:dyDescent="0.55000000000000004">
      <c r="A21" s="8"/>
      <c r="B21" s="9" t="s">
        <v>14</v>
      </c>
      <c r="C21" s="10">
        <v>12</v>
      </c>
      <c r="D21" s="12">
        <v>304</v>
      </c>
      <c r="E21" s="24">
        <f t="shared" si="1"/>
        <v>228.83208255159474</v>
      </c>
      <c r="F21" s="24">
        <f t="shared" si="2"/>
        <v>75.167917448405262</v>
      </c>
      <c r="G21" s="24">
        <f t="shared" si="0"/>
        <v>256.08480300187614</v>
      </c>
    </row>
    <row r="22" spans="1:7" ht="15.3" x14ac:dyDescent="0.55000000000000004">
      <c r="A22" s="8">
        <v>2013</v>
      </c>
      <c r="B22" s="9" t="s">
        <v>11</v>
      </c>
      <c r="C22" s="10">
        <v>13</v>
      </c>
      <c r="D22" s="12">
        <v>327</v>
      </c>
      <c r="E22" s="24">
        <f t="shared" si="1"/>
        <v>231.31360225140713</v>
      </c>
      <c r="F22" s="24">
        <f t="shared" si="2"/>
        <v>95.686397748592867</v>
      </c>
      <c r="G22" s="24">
        <f t="shared" si="0"/>
        <v>265.4108818011257</v>
      </c>
    </row>
    <row r="23" spans="1:7" ht="15.3" x14ac:dyDescent="0.55000000000000004">
      <c r="A23" s="8"/>
      <c r="B23" s="9" t="s">
        <v>12</v>
      </c>
      <c r="C23" s="10">
        <v>14</v>
      </c>
      <c r="D23" s="12">
        <v>269</v>
      </c>
      <c r="E23" s="24">
        <f t="shared" si="1"/>
        <v>233.79512195121953</v>
      </c>
      <c r="F23" s="24">
        <f t="shared" si="2"/>
        <v>35.204878048780472</v>
      </c>
      <c r="G23" s="24">
        <f t="shared" si="0"/>
        <v>224.01088180112572</v>
      </c>
    </row>
    <row r="24" spans="1:7" ht="15.3" x14ac:dyDescent="0.55000000000000004">
      <c r="A24" s="8"/>
      <c r="B24" s="9" t="s">
        <v>13</v>
      </c>
      <c r="C24" s="10">
        <v>15</v>
      </c>
      <c r="D24" s="12">
        <v>159</v>
      </c>
      <c r="E24" s="24">
        <f t="shared" si="1"/>
        <v>236.27664165103189</v>
      </c>
      <c r="F24" s="24">
        <f t="shared" si="2"/>
        <v>-77.276641651031895</v>
      </c>
      <c r="G24" s="24">
        <f t="shared" si="0"/>
        <v>184.71088180112571</v>
      </c>
    </row>
    <row r="25" spans="1:7" ht="15.3" x14ac:dyDescent="0.55000000000000004">
      <c r="A25" s="8"/>
      <c r="B25" s="9" t="s">
        <v>14</v>
      </c>
      <c r="C25" s="10">
        <v>16</v>
      </c>
      <c r="D25" s="12">
        <v>268</v>
      </c>
      <c r="E25" s="24">
        <f t="shared" si="1"/>
        <v>238.75816135084429</v>
      </c>
      <c r="F25" s="24">
        <f t="shared" si="2"/>
        <v>29.24183864915571</v>
      </c>
      <c r="G25" s="24">
        <f t="shared" si="0"/>
        <v>266.01088180112572</v>
      </c>
    </row>
    <row r="26" spans="1:7" ht="15.3" x14ac:dyDescent="0.55000000000000004">
      <c r="A26" s="8">
        <v>2014</v>
      </c>
      <c r="B26" s="9" t="s">
        <v>11</v>
      </c>
      <c r="C26" s="10">
        <v>17</v>
      </c>
      <c r="D26" s="12">
        <v>228</v>
      </c>
      <c r="E26" s="24">
        <f t="shared" si="1"/>
        <v>241.23968105065666</v>
      </c>
      <c r="F26" s="24">
        <f t="shared" si="2"/>
        <v>-13.239681050656657</v>
      </c>
      <c r="G26" s="24">
        <f t="shared" si="0"/>
        <v>275.33696060037522</v>
      </c>
    </row>
    <row r="27" spans="1:7" ht="15.3" x14ac:dyDescent="0.55000000000000004">
      <c r="A27" s="8"/>
      <c r="B27" s="9" t="s">
        <v>12</v>
      </c>
      <c r="C27" s="10">
        <v>18</v>
      </c>
      <c r="D27" s="12">
        <v>311</v>
      </c>
      <c r="E27" s="24">
        <f t="shared" si="1"/>
        <v>243.72120075046905</v>
      </c>
      <c r="F27" s="24">
        <f t="shared" si="2"/>
        <v>67.278799249530948</v>
      </c>
      <c r="G27" s="24">
        <f t="shared" si="0"/>
        <v>233.93696060037524</v>
      </c>
    </row>
    <row r="28" spans="1:7" ht="15.3" x14ac:dyDescent="0.55000000000000004">
      <c r="A28" s="8"/>
      <c r="B28" s="9" t="s">
        <v>13</v>
      </c>
      <c r="C28" s="10">
        <v>19</v>
      </c>
      <c r="D28" s="12">
        <v>98</v>
      </c>
      <c r="E28" s="24">
        <f t="shared" si="1"/>
        <v>246.20272045028145</v>
      </c>
      <c r="F28" s="24">
        <f t="shared" si="2"/>
        <v>-148.20272045028145</v>
      </c>
      <c r="G28" s="24">
        <f t="shared" si="0"/>
        <v>194.63696060037523</v>
      </c>
    </row>
    <row r="29" spans="1:7" ht="15.3" x14ac:dyDescent="0.55000000000000004">
      <c r="A29" s="8"/>
      <c r="B29" s="9" t="s">
        <v>14</v>
      </c>
      <c r="C29" s="10">
        <v>20</v>
      </c>
      <c r="D29" s="12">
        <v>221</v>
      </c>
      <c r="E29" s="24">
        <f t="shared" si="1"/>
        <v>248.68424015009381</v>
      </c>
      <c r="F29" s="24">
        <f t="shared" si="2"/>
        <v>-27.684240150093814</v>
      </c>
      <c r="G29" s="24">
        <f t="shared" si="0"/>
        <v>275.93696060037524</v>
      </c>
    </row>
    <row r="30" spans="1:7" ht="15.3" x14ac:dyDescent="0.55000000000000004">
      <c r="A30" s="8">
        <v>2015</v>
      </c>
      <c r="B30" s="9" t="s">
        <v>11</v>
      </c>
      <c r="C30" s="10">
        <v>21</v>
      </c>
      <c r="D30" s="12">
        <v>392</v>
      </c>
      <c r="E30" s="24">
        <f t="shared" si="1"/>
        <v>251.16575984990618</v>
      </c>
      <c r="F30" s="24">
        <f t="shared" si="2"/>
        <v>140.83424015009382</v>
      </c>
      <c r="G30" s="24">
        <f t="shared" si="0"/>
        <v>285.26303939962474</v>
      </c>
    </row>
    <row r="31" spans="1:7" ht="15.3" x14ac:dyDescent="0.55000000000000004">
      <c r="A31" s="8"/>
      <c r="B31" s="9" t="s">
        <v>12</v>
      </c>
      <c r="C31" s="10">
        <v>22</v>
      </c>
      <c r="D31" s="12">
        <v>211</v>
      </c>
      <c r="E31" s="24">
        <f t="shared" si="1"/>
        <v>253.64727954971858</v>
      </c>
      <c r="F31" s="24">
        <f t="shared" si="2"/>
        <v>-42.647279549718576</v>
      </c>
      <c r="G31" s="24">
        <f t="shared" si="0"/>
        <v>243.86303939962477</v>
      </c>
    </row>
    <row r="32" spans="1:7" ht="15.3" x14ac:dyDescent="0.55000000000000004">
      <c r="A32" s="8"/>
      <c r="B32" s="9" t="s">
        <v>13</v>
      </c>
      <c r="C32" s="10">
        <v>23</v>
      </c>
      <c r="D32" s="12">
        <v>280</v>
      </c>
      <c r="E32" s="24">
        <f t="shared" si="1"/>
        <v>256.12879924953097</v>
      </c>
      <c r="F32" s="24">
        <f t="shared" si="2"/>
        <v>23.871200750469029</v>
      </c>
      <c r="G32" s="24">
        <f t="shared" si="0"/>
        <v>204.56303939962476</v>
      </c>
    </row>
    <row r="33" spans="1:7" ht="15.3" x14ac:dyDescent="0.55000000000000004">
      <c r="A33" s="8"/>
      <c r="B33" s="9" t="s">
        <v>14</v>
      </c>
      <c r="C33" s="10">
        <v>24</v>
      </c>
      <c r="D33" s="12">
        <v>221</v>
      </c>
      <c r="E33" s="24">
        <f t="shared" si="1"/>
        <v>258.61031894934331</v>
      </c>
      <c r="F33" s="24">
        <f t="shared" si="2"/>
        <v>-37.610318949343309</v>
      </c>
      <c r="G33" s="24">
        <f t="shared" si="0"/>
        <v>285.86303939962471</v>
      </c>
    </row>
    <row r="34" spans="1:7" ht="15.3" x14ac:dyDescent="0.55000000000000004">
      <c r="A34" s="8">
        <v>2016</v>
      </c>
      <c r="B34" s="9" t="s">
        <v>11</v>
      </c>
      <c r="C34" s="10">
        <v>25</v>
      </c>
      <c r="D34" s="12">
        <v>292</v>
      </c>
      <c r="E34" s="24">
        <f t="shared" si="1"/>
        <v>261.0918386491557</v>
      </c>
      <c r="F34" s="24">
        <f t="shared" si="2"/>
        <v>30.908161350844296</v>
      </c>
      <c r="G34" s="24">
        <f t="shared" si="0"/>
        <v>295.18911819887427</v>
      </c>
    </row>
    <row r="35" spans="1:7" ht="15.3" x14ac:dyDescent="0.55000000000000004">
      <c r="A35" s="8"/>
      <c r="B35" s="9" t="s">
        <v>12</v>
      </c>
      <c r="C35" s="10">
        <v>26</v>
      </c>
      <c r="D35" s="12">
        <v>334</v>
      </c>
      <c r="E35" s="24">
        <f t="shared" si="1"/>
        <v>263.5733583489681</v>
      </c>
      <c r="F35" s="24">
        <f t="shared" si="2"/>
        <v>70.4266416510319</v>
      </c>
      <c r="G35" s="24">
        <f t="shared" si="0"/>
        <v>253.78911819887429</v>
      </c>
    </row>
    <row r="36" spans="1:7" ht="15.3" x14ac:dyDescent="0.55000000000000004">
      <c r="A36" s="8"/>
      <c r="B36" s="9" t="s">
        <v>13</v>
      </c>
      <c r="C36" s="10">
        <v>27</v>
      </c>
      <c r="D36" s="12">
        <v>230</v>
      </c>
      <c r="E36" s="24">
        <f t="shared" si="1"/>
        <v>266.05487804878049</v>
      </c>
      <c r="F36" s="24">
        <f t="shared" si="2"/>
        <v>-36.054878048780495</v>
      </c>
      <c r="G36" s="24">
        <f t="shared" si="0"/>
        <v>214.48911819887428</v>
      </c>
    </row>
    <row r="37" spans="1:7" ht="15.3" x14ac:dyDescent="0.55000000000000004">
      <c r="A37" s="8"/>
      <c r="B37" s="9" t="s">
        <v>14</v>
      </c>
      <c r="C37" s="10">
        <v>28</v>
      </c>
      <c r="D37" s="12">
        <v>249</v>
      </c>
      <c r="E37" s="24">
        <f t="shared" si="1"/>
        <v>268.53639774859289</v>
      </c>
      <c r="F37" s="24">
        <f t="shared" si="2"/>
        <v>-19.53639774859289</v>
      </c>
      <c r="G37" s="24">
        <f t="shared" si="0"/>
        <v>295.78911819887429</v>
      </c>
    </row>
    <row r="38" spans="1:7" ht="15.3" x14ac:dyDescent="0.55000000000000004">
      <c r="A38" s="8">
        <v>2017</v>
      </c>
      <c r="B38" s="9" t="s">
        <v>11</v>
      </c>
      <c r="C38" s="10">
        <v>29</v>
      </c>
      <c r="D38" s="12">
        <v>258</v>
      </c>
      <c r="E38" s="24">
        <f t="shared" si="1"/>
        <v>271.01791744840523</v>
      </c>
      <c r="F38" s="24">
        <f t="shared" si="2"/>
        <v>-13.017917448405228</v>
      </c>
      <c r="G38" s="24">
        <f t="shared" si="0"/>
        <v>305.11519699812379</v>
      </c>
    </row>
    <row r="39" spans="1:7" ht="15.3" x14ac:dyDescent="0.55000000000000004">
      <c r="A39" s="8"/>
      <c r="B39" s="9" t="s">
        <v>12</v>
      </c>
      <c r="C39" s="10">
        <v>30</v>
      </c>
      <c r="D39" s="12">
        <v>282</v>
      </c>
      <c r="E39" s="24">
        <f t="shared" si="1"/>
        <v>273.49943714821762</v>
      </c>
      <c r="F39" s="24">
        <f t="shared" si="2"/>
        <v>8.5005628517823766</v>
      </c>
      <c r="G39" s="24">
        <f t="shared" si="0"/>
        <v>263.71519699812382</v>
      </c>
    </row>
    <row r="40" spans="1:7" ht="15.3" x14ac:dyDescent="0.55000000000000004">
      <c r="A40" s="8"/>
      <c r="B40" s="9" t="s">
        <v>13</v>
      </c>
      <c r="C40" s="10">
        <v>31</v>
      </c>
      <c r="D40" s="12">
        <v>289</v>
      </c>
      <c r="E40" s="24">
        <f t="shared" si="1"/>
        <v>275.98095684803002</v>
      </c>
      <c r="F40" s="24">
        <f t="shared" si="2"/>
        <v>13.019043151969981</v>
      </c>
      <c r="G40" s="24">
        <f t="shared" si="0"/>
        <v>224.4151969981238</v>
      </c>
    </row>
    <row r="41" spans="1:7" ht="15.3" x14ac:dyDescent="0.55000000000000004">
      <c r="A41" s="8"/>
      <c r="B41" s="9" t="s">
        <v>14</v>
      </c>
      <c r="C41" s="10">
        <v>32</v>
      </c>
      <c r="D41" s="12">
        <v>380</v>
      </c>
      <c r="E41" s="24">
        <f t="shared" si="1"/>
        <v>278.46247654784241</v>
      </c>
      <c r="F41" s="24">
        <f t="shared" si="2"/>
        <v>101.53752345215759</v>
      </c>
      <c r="G41" s="24">
        <f t="shared" si="0"/>
        <v>305.71519699812382</v>
      </c>
    </row>
    <row r="42" spans="1:7" ht="15.3" x14ac:dyDescent="0.55000000000000004">
      <c r="A42" s="8">
        <v>2018</v>
      </c>
      <c r="B42" s="9" t="s">
        <v>11</v>
      </c>
      <c r="C42" s="10">
        <v>33</v>
      </c>
      <c r="D42" s="12">
        <v>250</v>
      </c>
      <c r="E42" s="24">
        <f t="shared" si="1"/>
        <v>280.94399624765481</v>
      </c>
      <c r="F42" s="24">
        <f t="shared" si="2"/>
        <v>-30.943996247654809</v>
      </c>
      <c r="G42" s="24">
        <f t="shared" si="0"/>
        <v>315.04127579737337</v>
      </c>
    </row>
    <row r="43" spans="1:7" ht="15.3" x14ac:dyDescent="0.55000000000000004">
      <c r="A43" s="8"/>
      <c r="B43" s="9" t="s">
        <v>12</v>
      </c>
      <c r="C43" s="10">
        <v>34</v>
      </c>
      <c r="D43" s="12">
        <v>208</v>
      </c>
      <c r="E43" s="24">
        <f t="shared" si="1"/>
        <v>283.42551594746715</v>
      </c>
      <c r="F43" s="24">
        <f t="shared" si="2"/>
        <v>-75.425515947467147</v>
      </c>
      <c r="G43" s="24">
        <f t="shared" si="0"/>
        <v>273.64127579737334</v>
      </c>
    </row>
    <row r="44" spans="1:7" ht="15.3" x14ac:dyDescent="0.55000000000000004">
      <c r="A44" s="8"/>
      <c r="B44" s="9" t="s">
        <v>13</v>
      </c>
      <c r="C44" s="10">
        <v>35</v>
      </c>
      <c r="D44" s="12">
        <v>169</v>
      </c>
      <c r="E44" s="24">
        <f t="shared" si="1"/>
        <v>285.90703564727954</v>
      </c>
      <c r="F44" s="24">
        <f t="shared" si="2"/>
        <v>-116.90703564727954</v>
      </c>
      <c r="G44" s="24">
        <f t="shared" si="0"/>
        <v>234.34127579737333</v>
      </c>
    </row>
    <row r="45" spans="1:7" ht="15.3" x14ac:dyDescent="0.55000000000000004">
      <c r="A45" s="8"/>
      <c r="B45" s="9" t="s">
        <v>14</v>
      </c>
      <c r="C45" s="10">
        <v>36</v>
      </c>
      <c r="D45" s="12">
        <v>295</v>
      </c>
      <c r="E45" s="24">
        <f t="shared" si="1"/>
        <v>288.38855534709194</v>
      </c>
      <c r="F45" s="24">
        <f t="shared" si="2"/>
        <v>6.6114446529080624</v>
      </c>
      <c r="G45" s="24">
        <f t="shared" si="0"/>
        <v>315.64127579737334</v>
      </c>
    </row>
    <row r="46" spans="1:7" ht="15.3" x14ac:dyDescent="0.55000000000000004">
      <c r="A46" s="8">
        <v>2019</v>
      </c>
      <c r="B46" s="9" t="s">
        <v>11</v>
      </c>
      <c r="C46" s="10">
        <v>37</v>
      </c>
      <c r="D46" s="12">
        <v>405</v>
      </c>
      <c r="E46" s="24">
        <f t="shared" si="1"/>
        <v>290.87007504690428</v>
      </c>
      <c r="F46" s="24">
        <f t="shared" si="2"/>
        <v>114.12992495309572</v>
      </c>
      <c r="G46" s="24">
        <f t="shared" si="0"/>
        <v>324.96735459662284</v>
      </c>
    </row>
    <row r="47" spans="1:7" ht="15.3" x14ac:dyDescent="0.55000000000000004">
      <c r="A47" s="8"/>
      <c r="B47" s="9" t="s">
        <v>12</v>
      </c>
      <c r="C47" s="10">
        <v>38</v>
      </c>
      <c r="D47" s="12">
        <v>207</v>
      </c>
      <c r="E47" s="24">
        <f t="shared" si="1"/>
        <v>293.35159474671673</v>
      </c>
      <c r="F47" s="24">
        <f t="shared" si="2"/>
        <v>-86.351594746716728</v>
      </c>
      <c r="G47" s="24">
        <f t="shared" si="0"/>
        <v>283.56735459662292</v>
      </c>
    </row>
    <row r="48" spans="1:7" ht="15.3" x14ac:dyDescent="0.55000000000000004">
      <c r="A48" s="8"/>
      <c r="B48" s="9" t="s">
        <v>13</v>
      </c>
      <c r="C48" s="10">
        <v>39</v>
      </c>
      <c r="D48" s="12">
        <v>265</v>
      </c>
      <c r="E48" s="24">
        <f t="shared" si="1"/>
        <v>295.83311444652907</v>
      </c>
      <c r="F48" s="24">
        <f t="shared" si="2"/>
        <v>-30.833114446529066</v>
      </c>
      <c r="G48" s="24">
        <f t="shared" si="0"/>
        <v>244.26735459662285</v>
      </c>
    </row>
    <row r="49" spans="1:7" ht="15.3" x14ac:dyDescent="0.55000000000000004">
      <c r="A49" s="14"/>
      <c r="B49" s="15" t="s">
        <v>14</v>
      </c>
      <c r="C49" s="28">
        <v>40</v>
      </c>
      <c r="D49" s="29">
        <v>370</v>
      </c>
      <c r="E49" s="30">
        <f t="shared" si="1"/>
        <v>298.31463414634146</v>
      </c>
      <c r="F49" s="30">
        <f t="shared" si="2"/>
        <v>71.685365853658539</v>
      </c>
      <c r="G49" s="30">
        <f t="shared" si="0"/>
        <v>325.56735459662286</v>
      </c>
    </row>
    <row r="50" spans="1:7" ht="15.3" x14ac:dyDescent="0.55000000000000004">
      <c r="A50" s="8">
        <v>2020</v>
      </c>
      <c r="B50" s="9" t="s">
        <v>11</v>
      </c>
      <c r="C50" s="10">
        <v>41</v>
      </c>
      <c r="D50" s="10"/>
      <c r="E50" s="24">
        <f t="shared" si="1"/>
        <v>300.79615384615386</v>
      </c>
      <c r="F50" s="31"/>
      <c r="G50" s="32">
        <f t="shared" si="0"/>
        <v>334.89343339587242</v>
      </c>
    </row>
    <row r="51" spans="1:7" ht="15.3" x14ac:dyDescent="0.55000000000000004">
      <c r="A51" s="8"/>
      <c r="B51" s="9" t="s">
        <v>12</v>
      </c>
      <c r="C51" s="10">
        <v>42</v>
      </c>
      <c r="D51" s="10"/>
      <c r="E51" s="24">
        <f t="shared" si="1"/>
        <v>303.27767354596619</v>
      </c>
      <c r="F51" s="31"/>
      <c r="G51" s="32">
        <f t="shared" si="0"/>
        <v>293.49343339587239</v>
      </c>
    </row>
    <row r="52" spans="1:7" ht="15.3" x14ac:dyDescent="0.55000000000000004">
      <c r="A52" s="8"/>
      <c r="B52" s="9" t="s">
        <v>13</v>
      </c>
      <c r="C52" s="10">
        <v>43</v>
      </c>
      <c r="D52" s="10"/>
      <c r="E52" s="24">
        <f t="shared" si="1"/>
        <v>305.75919324577859</v>
      </c>
      <c r="F52" s="31"/>
      <c r="G52" s="32">
        <f t="shared" si="0"/>
        <v>254.19343339587238</v>
      </c>
    </row>
    <row r="53" spans="1:7" ht="15.3" x14ac:dyDescent="0.55000000000000004">
      <c r="A53" s="8"/>
      <c r="B53" s="9" t="s">
        <v>14</v>
      </c>
      <c r="C53" s="10">
        <v>44</v>
      </c>
      <c r="D53" s="10"/>
      <c r="E53" s="24">
        <f t="shared" si="1"/>
        <v>308.24071294559099</v>
      </c>
      <c r="F53" s="31"/>
      <c r="G53" s="32">
        <f t="shared" si="0"/>
        <v>335.49343339587239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tabSelected="1" zoomScale="90" zoomScaleNormal="90" workbookViewId="0">
      <selection activeCell="D8" sqref="D8"/>
    </sheetView>
  </sheetViews>
  <sheetFormatPr defaultRowHeight="14.4" x14ac:dyDescent="0.55000000000000004"/>
  <cols>
    <col min="1" max="1" width="8.83984375" style="33"/>
    <col min="4" max="6" width="10" customWidth="1"/>
    <col min="8" max="8" width="15.26171875" customWidth="1"/>
    <col min="9" max="9" width="13.578125" customWidth="1"/>
  </cols>
  <sheetData>
    <row r="1" spans="1:9" ht="15.6" thickBot="1" x14ac:dyDescent="0.6">
      <c r="H1" s="6" t="s">
        <v>15</v>
      </c>
      <c r="I1" s="6" t="s">
        <v>16</v>
      </c>
    </row>
    <row r="2" spans="1:9" ht="15.3" x14ac:dyDescent="0.55000000000000004">
      <c r="H2" s="18" t="s">
        <v>11</v>
      </c>
      <c r="I2" s="12">
        <f>AVERAGEIF($B$11:$B$50,$H2,I$11:I$50)</f>
        <v>-5.6843418860808018E-15</v>
      </c>
    </row>
    <row r="3" spans="1:9" ht="15.3" x14ac:dyDescent="0.55000000000000004">
      <c r="H3" s="18" t="s">
        <v>12</v>
      </c>
      <c r="I3" s="12">
        <f>AVERAGEIF($B$11:$B$50,$H3,I$11:I$50)</f>
        <v>3.1263880373444411E-14</v>
      </c>
    </row>
    <row r="4" spans="1:9" ht="15.3" x14ac:dyDescent="0.55000000000000004">
      <c r="H4" s="18" t="s">
        <v>13</v>
      </c>
      <c r="I4" s="12">
        <f>AVERAGEIF($B$11:$B$50,$H4,I$11:I$50)</f>
        <v>-5.6843418860808018E-15</v>
      </c>
    </row>
    <row r="5" spans="1:9" ht="15.3" x14ac:dyDescent="0.55000000000000004">
      <c r="H5" s="18" t="s">
        <v>14</v>
      </c>
      <c r="I5" s="12">
        <f>AVERAGEIF($B$11:$B$50,$H5,I$11:I$50)</f>
        <v>2.2737367544323207E-14</v>
      </c>
    </row>
    <row r="7" spans="1:9" ht="15.3" x14ac:dyDescent="0.55000000000000004">
      <c r="D7" s="38" t="s">
        <v>32</v>
      </c>
      <c r="G7" s="1" t="s">
        <v>27</v>
      </c>
      <c r="H7" s="19">
        <f>SQRT(SUMXMY2($G11:$G50,H11:H50)/40)</f>
        <v>56.876978320571737</v>
      </c>
    </row>
    <row r="9" spans="1:9" ht="15.3" x14ac:dyDescent="0.55000000000000004">
      <c r="B9" s="2"/>
      <c r="D9" s="3" t="s">
        <v>0</v>
      </c>
      <c r="F9" s="2"/>
      <c r="I9" s="1" t="s">
        <v>1</v>
      </c>
    </row>
    <row r="10" spans="1:9" ht="15.6" thickBot="1" x14ac:dyDescent="0.6">
      <c r="A10" s="34" t="s">
        <v>2</v>
      </c>
      <c r="B10" s="5" t="s">
        <v>3</v>
      </c>
      <c r="C10" s="6" t="s">
        <v>4</v>
      </c>
      <c r="D10" s="6" t="s">
        <v>5</v>
      </c>
      <c r="E10" s="6" t="s">
        <v>6</v>
      </c>
      <c r="F10" s="7" t="s">
        <v>7</v>
      </c>
      <c r="G10" s="6" t="s">
        <v>8</v>
      </c>
      <c r="H10" s="6" t="s">
        <v>9</v>
      </c>
      <c r="I10" s="6" t="s">
        <v>10</v>
      </c>
    </row>
    <row r="11" spans="1:9" ht="15.3" x14ac:dyDescent="0.55000000000000004">
      <c r="A11" s="18">
        <v>2010</v>
      </c>
      <c r="B11" s="9" t="s">
        <v>11</v>
      </c>
      <c r="C11" s="10">
        <v>1</v>
      </c>
      <c r="D11" s="10">
        <v>1</v>
      </c>
      <c r="E11" s="10">
        <v>0</v>
      </c>
      <c r="F11" s="11">
        <v>0</v>
      </c>
      <c r="G11" s="12">
        <v>187</v>
      </c>
      <c r="H11" s="12">
        <f>TREND(G$11:G$50,C$11:F$50,C11:F11)</f>
        <v>234.57045454545457</v>
      </c>
      <c r="I11" s="12">
        <f>G11-H11</f>
        <v>-47.570454545454567</v>
      </c>
    </row>
    <row r="12" spans="1:9" ht="15.3" x14ac:dyDescent="0.55000000000000004">
      <c r="A12" s="18"/>
      <c r="B12" s="9" t="s">
        <v>12</v>
      </c>
      <c r="C12" s="10">
        <v>2</v>
      </c>
      <c r="D12" s="10">
        <v>0</v>
      </c>
      <c r="E12" s="10">
        <v>1</v>
      </c>
      <c r="F12" s="11">
        <v>0</v>
      </c>
      <c r="G12" s="12">
        <v>113</v>
      </c>
      <c r="H12" s="12">
        <f t="shared" ref="H12:H54" si="0">TREND(G$11:G$50,C$11:F$50,C12:F12)</f>
        <v>193.17045454545453</v>
      </c>
      <c r="I12" s="12">
        <f t="shared" ref="I12:I50" si="1">G12-H12</f>
        <v>-80.170454545454533</v>
      </c>
    </row>
    <row r="13" spans="1:9" ht="15.3" x14ac:dyDescent="0.55000000000000004">
      <c r="A13" s="18"/>
      <c r="B13" s="9" t="s">
        <v>13</v>
      </c>
      <c r="C13" s="10">
        <v>3</v>
      </c>
      <c r="D13" s="10">
        <v>0</v>
      </c>
      <c r="E13" s="10">
        <v>0</v>
      </c>
      <c r="F13" s="11">
        <v>1</v>
      </c>
      <c r="G13" s="12">
        <v>178</v>
      </c>
      <c r="H13" s="12">
        <f t="shared" si="0"/>
        <v>153.87045454545455</v>
      </c>
      <c r="I13" s="12">
        <f t="shared" si="1"/>
        <v>24.12954545454545</v>
      </c>
    </row>
    <row r="14" spans="1:9" ht="15.3" x14ac:dyDescent="0.55000000000000004">
      <c r="A14" s="35"/>
      <c r="B14" s="9" t="s">
        <v>14</v>
      </c>
      <c r="C14" s="10">
        <v>4</v>
      </c>
      <c r="D14" s="10">
        <v>0</v>
      </c>
      <c r="E14" s="10">
        <v>0</v>
      </c>
      <c r="F14" s="11">
        <v>0</v>
      </c>
      <c r="G14" s="12">
        <v>222</v>
      </c>
      <c r="H14" s="12">
        <f t="shared" si="0"/>
        <v>235.17045454545453</v>
      </c>
      <c r="I14" s="12">
        <f t="shared" si="1"/>
        <v>-13.170454545454533</v>
      </c>
    </row>
    <row r="15" spans="1:9" ht="15.3" x14ac:dyDescent="0.55000000000000004">
      <c r="A15" s="18">
        <v>2011</v>
      </c>
      <c r="B15" s="9" t="s">
        <v>11</v>
      </c>
      <c r="C15" s="10">
        <v>5</v>
      </c>
      <c r="D15" s="10">
        <v>1</v>
      </c>
      <c r="E15" s="10">
        <v>0</v>
      </c>
      <c r="F15" s="11">
        <v>0</v>
      </c>
      <c r="G15" s="12">
        <v>245</v>
      </c>
      <c r="H15" s="12">
        <f t="shared" si="0"/>
        <v>244.73257575757577</v>
      </c>
      <c r="I15" s="12">
        <f t="shared" si="1"/>
        <v>0.26742424242422658</v>
      </c>
    </row>
    <row r="16" spans="1:9" ht="15.3" x14ac:dyDescent="0.55000000000000004">
      <c r="A16" s="18"/>
      <c r="B16" s="9" t="s">
        <v>12</v>
      </c>
      <c r="C16" s="10">
        <v>6</v>
      </c>
      <c r="D16" s="10">
        <v>0</v>
      </c>
      <c r="E16" s="10">
        <v>1</v>
      </c>
      <c r="F16" s="11">
        <v>0</v>
      </c>
      <c r="G16" s="12">
        <v>282</v>
      </c>
      <c r="H16" s="12">
        <f t="shared" si="0"/>
        <v>203.33257575757574</v>
      </c>
      <c r="I16" s="12">
        <f t="shared" si="1"/>
        <v>78.667424242424261</v>
      </c>
    </row>
    <row r="17" spans="1:9" ht="15.3" x14ac:dyDescent="0.55000000000000004">
      <c r="A17" s="18"/>
      <c r="B17" s="9" t="s">
        <v>13</v>
      </c>
      <c r="C17" s="10">
        <v>7</v>
      </c>
      <c r="D17" s="10">
        <v>0</v>
      </c>
      <c r="E17" s="10">
        <v>0</v>
      </c>
      <c r="F17" s="11">
        <v>1</v>
      </c>
      <c r="G17" s="12">
        <v>225</v>
      </c>
      <c r="H17" s="12">
        <f t="shared" si="0"/>
        <v>164.03257575757578</v>
      </c>
      <c r="I17" s="12">
        <f t="shared" si="1"/>
        <v>60.967424242424215</v>
      </c>
    </row>
    <row r="18" spans="1:9" ht="15.3" x14ac:dyDescent="0.55000000000000004">
      <c r="A18" s="18"/>
      <c r="B18" s="9" t="s">
        <v>14</v>
      </c>
      <c r="C18" s="10">
        <v>8</v>
      </c>
      <c r="D18" s="10">
        <v>0</v>
      </c>
      <c r="E18" s="10">
        <v>0</v>
      </c>
      <c r="F18" s="11">
        <v>0</v>
      </c>
      <c r="G18" s="12">
        <v>279</v>
      </c>
      <c r="H18" s="12">
        <f t="shared" si="0"/>
        <v>245.33257575757574</v>
      </c>
      <c r="I18" s="12">
        <f t="shared" si="1"/>
        <v>33.667424242424261</v>
      </c>
    </row>
    <row r="19" spans="1:9" ht="15.3" x14ac:dyDescent="0.55000000000000004">
      <c r="A19" s="18">
        <v>2012</v>
      </c>
      <c r="B19" s="9" t="s">
        <v>11</v>
      </c>
      <c r="C19" s="10">
        <v>9</v>
      </c>
      <c r="D19" s="10">
        <v>1</v>
      </c>
      <c r="E19" s="10">
        <v>0</v>
      </c>
      <c r="F19" s="11">
        <v>0</v>
      </c>
      <c r="G19" s="12">
        <v>219</v>
      </c>
      <c r="H19" s="12">
        <f t="shared" si="0"/>
        <v>254.89469696969698</v>
      </c>
      <c r="I19" s="12">
        <f t="shared" si="1"/>
        <v>-35.89469696969698</v>
      </c>
    </row>
    <row r="20" spans="1:9" ht="15.3" x14ac:dyDescent="0.55000000000000004">
      <c r="A20" s="18"/>
      <c r="B20" s="9" t="s">
        <v>12</v>
      </c>
      <c r="C20" s="10">
        <v>10</v>
      </c>
      <c r="D20" s="10">
        <v>0</v>
      </c>
      <c r="E20" s="10">
        <v>1</v>
      </c>
      <c r="F20" s="11">
        <v>0</v>
      </c>
      <c r="G20" s="12">
        <v>172</v>
      </c>
      <c r="H20" s="12">
        <f t="shared" si="0"/>
        <v>213.49469696969695</v>
      </c>
      <c r="I20" s="12">
        <f t="shared" si="1"/>
        <v>-41.494696969696946</v>
      </c>
    </row>
    <row r="21" spans="1:9" ht="15.3" x14ac:dyDescent="0.55000000000000004">
      <c r="A21" s="18"/>
      <c r="B21" s="9" t="s">
        <v>13</v>
      </c>
      <c r="C21" s="10">
        <v>11</v>
      </c>
      <c r="D21" s="10">
        <v>0</v>
      </c>
      <c r="E21" s="10">
        <v>0</v>
      </c>
      <c r="F21" s="11">
        <v>1</v>
      </c>
      <c r="G21" s="12">
        <v>103</v>
      </c>
      <c r="H21" s="12">
        <f t="shared" si="0"/>
        <v>174.19469696969696</v>
      </c>
      <c r="I21" s="12">
        <f t="shared" si="1"/>
        <v>-71.194696969696963</v>
      </c>
    </row>
    <row r="22" spans="1:9" ht="15.3" x14ac:dyDescent="0.55000000000000004">
      <c r="A22" s="18"/>
      <c r="B22" s="9" t="s">
        <v>14</v>
      </c>
      <c r="C22" s="10">
        <v>12</v>
      </c>
      <c r="D22" s="10">
        <v>0</v>
      </c>
      <c r="E22" s="10">
        <v>0</v>
      </c>
      <c r="F22" s="11">
        <v>0</v>
      </c>
      <c r="G22" s="12">
        <v>304</v>
      </c>
      <c r="H22" s="12">
        <f t="shared" si="0"/>
        <v>255.49469696969695</v>
      </c>
      <c r="I22" s="12">
        <f t="shared" si="1"/>
        <v>48.505303030303054</v>
      </c>
    </row>
    <row r="23" spans="1:9" ht="15.3" x14ac:dyDescent="0.55000000000000004">
      <c r="A23" s="18">
        <v>2013</v>
      </c>
      <c r="B23" s="9" t="s">
        <v>11</v>
      </c>
      <c r="C23" s="10">
        <v>13</v>
      </c>
      <c r="D23" s="10">
        <v>1</v>
      </c>
      <c r="E23" s="10">
        <v>0</v>
      </c>
      <c r="F23" s="11">
        <v>0</v>
      </c>
      <c r="G23" s="12">
        <v>327</v>
      </c>
      <c r="H23" s="12">
        <f t="shared" si="0"/>
        <v>265.05681818181819</v>
      </c>
      <c r="I23" s="12">
        <f t="shared" si="1"/>
        <v>61.943181818181813</v>
      </c>
    </row>
    <row r="24" spans="1:9" ht="15.3" x14ac:dyDescent="0.55000000000000004">
      <c r="A24" s="18"/>
      <c r="B24" s="9" t="s">
        <v>12</v>
      </c>
      <c r="C24" s="10">
        <v>14</v>
      </c>
      <c r="D24" s="10">
        <v>0</v>
      </c>
      <c r="E24" s="10">
        <v>1</v>
      </c>
      <c r="F24" s="11">
        <v>0</v>
      </c>
      <c r="G24" s="12">
        <v>269</v>
      </c>
      <c r="H24" s="12">
        <f t="shared" si="0"/>
        <v>223.65681818181815</v>
      </c>
      <c r="I24" s="12">
        <f t="shared" si="1"/>
        <v>45.343181818181847</v>
      </c>
    </row>
    <row r="25" spans="1:9" ht="15.3" x14ac:dyDescent="0.55000000000000004">
      <c r="A25" s="18"/>
      <c r="B25" s="9" t="s">
        <v>13</v>
      </c>
      <c r="C25" s="10">
        <v>15</v>
      </c>
      <c r="D25" s="10">
        <v>0</v>
      </c>
      <c r="E25" s="10">
        <v>0</v>
      </c>
      <c r="F25" s="11">
        <v>1</v>
      </c>
      <c r="G25" s="12">
        <v>159</v>
      </c>
      <c r="H25" s="12">
        <f t="shared" si="0"/>
        <v>184.3568181818182</v>
      </c>
      <c r="I25" s="12">
        <f t="shared" si="1"/>
        <v>-25.356818181818198</v>
      </c>
    </row>
    <row r="26" spans="1:9" ht="15.3" x14ac:dyDescent="0.55000000000000004">
      <c r="A26" s="18"/>
      <c r="B26" s="9" t="s">
        <v>14</v>
      </c>
      <c r="C26" s="10">
        <v>16</v>
      </c>
      <c r="D26" s="10">
        <v>0</v>
      </c>
      <c r="E26" s="10">
        <v>0</v>
      </c>
      <c r="F26" s="11">
        <v>0</v>
      </c>
      <c r="G26" s="12">
        <v>268</v>
      </c>
      <c r="H26" s="12">
        <f t="shared" si="0"/>
        <v>265.65681818181815</v>
      </c>
      <c r="I26" s="12">
        <f t="shared" si="1"/>
        <v>2.3431818181818471</v>
      </c>
    </row>
    <row r="27" spans="1:9" ht="15.3" x14ac:dyDescent="0.55000000000000004">
      <c r="A27" s="18">
        <v>2014</v>
      </c>
      <c r="B27" s="9" t="s">
        <v>11</v>
      </c>
      <c r="C27" s="10">
        <v>17</v>
      </c>
      <c r="D27" s="10">
        <v>1</v>
      </c>
      <c r="E27" s="10">
        <v>0</v>
      </c>
      <c r="F27" s="11">
        <v>0</v>
      </c>
      <c r="G27" s="12">
        <v>228</v>
      </c>
      <c r="H27" s="12">
        <f t="shared" si="0"/>
        <v>275.21893939393942</v>
      </c>
      <c r="I27" s="12">
        <f t="shared" si="1"/>
        <v>-47.218939393939422</v>
      </c>
    </row>
    <row r="28" spans="1:9" ht="15.3" x14ac:dyDescent="0.55000000000000004">
      <c r="A28" s="18"/>
      <c r="B28" s="9" t="s">
        <v>12</v>
      </c>
      <c r="C28" s="10">
        <v>18</v>
      </c>
      <c r="D28" s="10">
        <v>0</v>
      </c>
      <c r="E28" s="10">
        <v>1</v>
      </c>
      <c r="F28" s="11">
        <v>0</v>
      </c>
      <c r="G28" s="12">
        <v>311</v>
      </c>
      <c r="H28" s="12">
        <f t="shared" si="0"/>
        <v>233.81893939393936</v>
      </c>
      <c r="I28" s="12">
        <f t="shared" si="1"/>
        <v>77.18106060606064</v>
      </c>
    </row>
    <row r="29" spans="1:9" ht="15.3" x14ac:dyDescent="0.55000000000000004">
      <c r="A29" s="18"/>
      <c r="B29" s="9" t="s">
        <v>13</v>
      </c>
      <c r="C29" s="10">
        <v>19</v>
      </c>
      <c r="D29" s="10">
        <v>0</v>
      </c>
      <c r="E29" s="10">
        <v>0</v>
      </c>
      <c r="F29" s="11">
        <v>1</v>
      </c>
      <c r="G29" s="12">
        <v>98</v>
      </c>
      <c r="H29" s="12">
        <f t="shared" si="0"/>
        <v>194.51893939393941</v>
      </c>
      <c r="I29" s="12">
        <f t="shared" si="1"/>
        <v>-96.518939393939405</v>
      </c>
    </row>
    <row r="30" spans="1:9" ht="15.3" x14ac:dyDescent="0.55000000000000004">
      <c r="A30" s="18"/>
      <c r="B30" s="9" t="s">
        <v>14</v>
      </c>
      <c r="C30" s="10">
        <v>20</v>
      </c>
      <c r="D30" s="10">
        <v>0</v>
      </c>
      <c r="E30" s="10">
        <v>0</v>
      </c>
      <c r="F30" s="11">
        <v>0</v>
      </c>
      <c r="G30" s="12">
        <v>221</v>
      </c>
      <c r="H30" s="12">
        <f t="shared" si="0"/>
        <v>275.81893939393939</v>
      </c>
      <c r="I30" s="12">
        <f t="shared" si="1"/>
        <v>-54.818939393939388</v>
      </c>
    </row>
    <row r="31" spans="1:9" ht="15.3" x14ac:dyDescent="0.55000000000000004">
      <c r="A31" s="18">
        <v>2015</v>
      </c>
      <c r="B31" s="9" t="s">
        <v>11</v>
      </c>
      <c r="C31" s="10">
        <v>21</v>
      </c>
      <c r="D31" s="10">
        <v>1</v>
      </c>
      <c r="E31" s="10">
        <v>0</v>
      </c>
      <c r="F31" s="11">
        <v>0</v>
      </c>
      <c r="G31" s="12">
        <v>392</v>
      </c>
      <c r="H31" s="12">
        <f t="shared" si="0"/>
        <v>285.3810606060606</v>
      </c>
      <c r="I31" s="12">
        <f t="shared" si="1"/>
        <v>106.6189393939394</v>
      </c>
    </row>
    <row r="32" spans="1:9" ht="15.3" x14ac:dyDescent="0.55000000000000004">
      <c r="A32" s="18"/>
      <c r="B32" s="9" t="s">
        <v>12</v>
      </c>
      <c r="C32" s="10">
        <v>22</v>
      </c>
      <c r="D32" s="10">
        <v>0</v>
      </c>
      <c r="E32" s="10">
        <v>1</v>
      </c>
      <c r="F32" s="11">
        <v>0</v>
      </c>
      <c r="G32" s="12">
        <v>211</v>
      </c>
      <c r="H32" s="12">
        <f t="shared" si="0"/>
        <v>243.98106060606057</v>
      </c>
      <c r="I32" s="12">
        <f t="shared" si="1"/>
        <v>-32.981060606060566</v>
      </c>
    </row>
    <row r="33" spans="1:9" ht="15.3" x14ac:dyDescent="0.55000000000000004">
      <c r="A33" s="18"/>
      <c r="B33" s="9" t="s">
        <v>13</v>
      </c>
      <c r="C33" s="10">
        <v>23</v>
      </c>
      <c r="D33" s="10">
        <v>0</v>
      </c>
      <c r="E33" s="10">
        <v>0</v>
      </c>
      <c r="F33" s="11">
        <v>1</v>
      </c>
      <c r="G33" s="12">
        <v>280</v>
      </c>
      <c r="H33" s="12">
        <f t="shared" si="0"/>
        <v>204.68106060606061</v>
      </c>
      <c r="I33" s="12">
        <f t="shared" si="1"/>
        <v>75.318939393939388</v>
      </c>
    </row>
    <row r="34" spans="1:9" ht="15.3" x14ac:dyDescent="0.55000000000000004">
      <c r="A34" s="18"/>
      <c r="B34" s="9" t="s">
        <v>14</v>
      </c>
      <c r="C34" s="10">
        <v>24</v>
      </c>
      <c r="D34" s="10">
        <v>0</v>
      </c>
      <c r="E34" s="10">
        <v>0</v>
      </c>
      <c r="F34" s="11">
        <v>0</v>
      </c>
      <c r="G34" s="12">
        <v>221</v>
      </c>
      <c r="H34" s="12">
        <f t="shared" si="0"/>
        <v>285.98106060606057</v>
      </c>
      <c r="I34" s="12">
        <f t="shared" si="1"/>
        <v>-64.981060606060566</v>
      </c>
    </row>
    <row r="35" spans="1:9" ht="15.3" x14ac:dyDescent="0.55000000000000004">
      <c r="A35" s="18">
        <v>2016</v>
      </c>
      <c r="B35" s="9" t="s">
        <v>11</v>
      </c>
      <c r="C35" s="10">
        <v>25</v>
      </c>
      <c r="D35" s="10">
        <v>1</v>
      </c>
      <c r="E35" s="10">
        <v>0</v>
      </c>
      <c r="F35" s="11">
        <v>0</v>
      </c>
      <c r="G35" s="12">
        <v>292</v>
      </c>
      <c r="H35" s="12">
        <f t="shared" si="0"/>
        <v>295.54318181818184</v>
      </c>
      <c r="I35" s="12">
        <f t="shared" si="1"/>
        <v>-3.5431818181818358</v>
      </c>
    </row>
    <row r="36" spans="1:9" ht="15.3" x14ac:dyDescent="0.55000000000000004">
      <c r="A36" s="18"/>
      <c r="B36" s="9" t="s">
        <v>12</v>
      </c>
      <c r="C36" s="10">
        <v>26</v>
      </c>
      <c r="D36" s="10">
        <v>0</v>
      </c>
      <c r="E36" s="10">
        <v>1</v>
      </c>
      <c r="F36" s="11">
        <v>0</v>
      </c>
      <c r="G36" s="12">
        <v>334</v>
      </c>
      <c r="H36" s="12">
        <f t="shared" si="0"/>
        <v>254.1431818181818</v>
      </c>
      <c r="I36" s="12">
        <f t="shared" si="1"/>
        <v>79.856818181818198</v>
      </c>
    </row>
    <row r="37" spans="1:9" ht="15.3" x14ac:dyDescent="0.55000000000000004">
      <c r="A37" s="18"/>
      <c r="B37" s="9" t="s">
        <v>13</v>
      </c>
      <c r="C37" s="10">
        <v>27</v>
      </c>
      <c r="D37" s="10">
        <v>0</v>
      </c>
      <c r="E37" s="10">
        <v>0</v>
      </c>
      <c r="F37" s="11">
        <v>1</v>
      </c>
      <c r="G37" s="12">
        <v>230</v>
      </c>
      <c r="H37" s="12">
        <f t="shared" si="0"/>
        <v>214.84318181818182</v>
      </c>
      <c r="I37" s="12">
        <f t="shared" si="1"/>
        <v>15.156818181818181</v>
      </c>
    </row>
    <row r="38" spans="1:9" ht="15.3" x14ac:dyDescent="0.55000000000000004">
      <c r="A38" s="18"/>
      <c r="B38" s="9" t="s">
        <v>14</v>
      </c>
      <c r="C38" s="10">
        <v>28</v>
      </c>
      <c r="D38" s="10">
        <v>0</v>
      </c>
      <c r="E38" s="10">
        <v>0</v>
      </c>
      <c r="F38" s="11">
        <v>0</v>
      </c>
      <c r="G38" s="12">
        <v>249</v>
      </c>
      <c r="H38" s="12">
        <f t="shared" si="0"/>
        <v>296.1431818181818</v>
      </c>
      <c r="I38" s="12">
        <f t="shared" si="1"/>
        <v>-47.143181818181802</v>
      </c>
    </row>
    <row r="39" spans="1:9" ht="15.3" x14ac:dyDescent="0.55000000000000004">
      <c r="A39" s="18">
        <v>2017</v>
      </c>
      <c r="B39" s="9" t="s">
        <v>11</v>
      </c>
      <c r="C39" s="10">
        <v>29</v>
      </c>
      <c r="D39" s="10">
        <v>1</v>
      </c>
      <c r="E39" s="10">
        <v>0</v>
      </c>
      <c r="F39" s="11">
        <v>0</v>
      </c>
      <c r="G39" s="12">
        <v>258</v>
      </c>
      <c r="H39" s="12">
        <f t="shared" si="0"/>
        <v>305.70530303030301</v>
      </c>
      <c r="I39" s="12">
        <f t="shared" si="1"/>
        <v>-47.705303030303014</v>
      </c>
    </row>
    <row r="40" spans="1:9" ht="15.3" x14ac:dyDescent="0.55000000000000004">
      <c r="A40" s="18"/>
      <c r="B40" s="9" t="s">
        <v>12</v>
      </c>
      <c r="C40" s="10">
        <v>30</v>
      </c>
      <c r="D40" s="10">
        <v>0</v>
      </c>
      <c r="E40" s="10">
        <v>1</v>
      </c>
      <c r="F40" s="11">
        <v>0</v>
      </c>
      <c r="G40" s="12">
        <v>282</v>
      </c>
      <c r="H40" s="12">
        <f t="shared" si="0"/>
        <v>264.30530303030298</v>
      </c>
      <c r="I40" s="12">
        <f t="shared" si="1"/>
        <v>17.69469696969702</v>
      </c>
    </row>
    <row r="41" spans="1:9" ht="15.3" x14ac:dyDescent="0.55000000000000004">
      <c r="A41" s="18"/>
      <c r="B41" s="9" t="s">
        <v>13</v>
      </c>
      <c r="C41" s="10">
        <v>31</v>
      </c>
      <c r="D41" s="10">
        <v>0</v>
      </c>
      <c r="E41" s="10">
        <v>0</v>
      </c>
      <c r="F41" s="11">
        <v>1</v>
      </c>
      <c r="G41" s="12">
        <v>289</v>
      </c>
      <c r="H41" s="12">
        <f t="shared" si="0"/>
        <v>225.00530303030303</v>
      </c>
      <c r="I41" s="12">
        <f t="shared" si="1"/>
        <v>63.994696969696975</v>
      </c>
    </row>
    <row r="42" spans="1:9" ht="15.3" x14ac:dyDescent="0.55000000000000004">
      <c r="A42" s="18"/>
      <c r="B42" s="9" t="s">
        <v>14</v>
      </c>
      <c r="C42" s="10">
        <v>32</v>
      </c>
      <c r="D42" s="10">
        <v>0</v>
      </c>
      <c r="E42" s="10">
        <v>0</v>
      </c>
      <c r="F42" s="11">
        <v>0</v>
      </c>
      <c r="G42" s="12">
        <v>380</v>
      </c>
      <c r="H42" s="12">
        <f t="shared" si="0"/>
        <v>306.30530303030298</v>
      </c>
      <c r="I42" s="12">
        <f t="shared" si="1"/>
        <v>73.69469696969702</v>
      </c>
    </row>
    <row r="43" spans="1:9" ht="15.3" x14ac:dyDescent="0.55000000000000004">
      <c r="A43" s="18">
        <v>2018</v>
      </c>
      <c r="B43" s="9" t="s">
        <v>11</v>
      </c>
      <c r="C43" s="10">
        <v>33</v>
      </c>
      <c r="D43" s="10">
        <v>1</v>
      </c>
      <c r="E43" s="10">
        <v>0</v>
      </c>
      <c r="F43" s="11">
        <v>0</v>
      </c>
      <c r="G43" s="12">
        <v>250</v>
      </c>
      <c r="H43" s="12">
        <f t="shared" si="0"/>
        <v>315.86742424242425</v>
      </c>
      <c r="I43" s="12">
        <f t="shared" si="1"/>
        <v>-65.867424242424249</v>
      </c>
    </row>
    <row r="44" spans="1:9" ht="15.3" x14ac:dyDescent="0.55000000000000004">
      <c r="A44" s="18"/>
      <c r="B44" s="9" t="s">
        <v>12</v>
      </c>
      <c r="C44" s="10">
        <v>34</v>
      </c>
      <c r="D44" s="10">
        <v>0</v>
      </c>
      <c r="E44" s="10">
        <v>1</v>
      </c>
      <c r="F44" s="11">
        <v>0</v>
      </c>
      <c r="G44" s="12">
        <v>208</v>
      </c>
      <c r="H44" s="12">
        <f t="shared" si="0"/>
        <v>274.46742424242422</v>
      </c>
      <c r="I44" s="12">
        <f t="shared" si="1"/>
        <v>-66.467424242424215</v>
      </c>
    </row>
    <row r="45" spans="1:9" ht="15.3" x14ac:dyDescent="0.55000000000000004">
      <c r="A45" s="18"/>
      <c r="B45" s="9" t="s">
        <v>13</v>
      </c>
      <c r="C45" s="10">
        <v>35</v>
      </c>
      <c r="D45" s="10">
        <v>0</v>
      </c>
      <c r="E45" s="10">
        <v>0</v>
      </c>
      <c r="F45" s="11">
        <v>1</v>
      </c>
      <c r="G45" s="12">
        <v>169</v>
      </c>
      <c r="H45" s="12">
        <f t="shared" si="0"/>
        <v>235.16742424242426</v>
      </c>
      <c r="I45" s="12">
        <f t="shared" si="1"/>
        <v>-66.167424242424261</v>
      </c>
    </row>
    <row r="46" spans="1:9" ht="15.3" x14ac:dyDescent="0.55000000000000004">
      <c r="A46" s="18"/>
      <c r="B46" s="9" t="s">
        <v>14</v>
      </c>
      <c r="C46" s="10">
        <v>36</v>
      </c>
      <c r="D46" s="10">
        <v>0</v>
      </c>
      <c r="E46" s="10">
        <v>0</v>
      </c>
      <c r="F46" s="11">
        <v>0</v>
      </c>
      <c r="G46" s="12">
        <v>295</v>
      </c>
      <c r="H46" s="12">
        <f t="shared" si="0"/>
        <v>316.46742424242422</v>
      </c>
      <c r="I46" s="12">
        <f t="shared" si="1"/>
        <v>-21.467424242424215</v>
      </c>
    </row>
    <row r="47" spans="1:9" ht="15.3" x14ac:dyDescent="0.55000000000000004">
      <c r="A47" s="18">
        <v>2019</v>
      </c>
      <c r="B47" s="9" t="s">
        <v>11</v>
      </c>
      <c r="C47" s="10">
        <v>37</v>
      </c>
      <c r="D47" s="10">
        <v>1</v>
      </c>
      <c r="E47" s="10">
        <v>0</v>
      </c>
      <c r="F47" s="11">
        <v>0</v>
      </c>
      <c r="G47" s="12">
        <v>405</v>
      </c>
      <c r="H47" s="12">
        <f t="shared" si="0"/>
        <v>326.02954545454543</v>
      </c>
      <c r="I47" s="12">
        <f t="shared" si="1"/>
        <v>78.970454545454572</v>
      </c>
    </row>
    <row r="48" spans="1:9" ht="15.3" x14ac:dyDescent="0.55000000000000004">
      <c r="A48" s="18"/>
      <c r="B48" s="9" t="s">
        <v>12</v>
      </c>
      <c r="C48" s="10">
        <v>38</v>
      </c>
      <c r="D48" s="10">
        <v>0</v>
      </c>
      <c r="E48" s="10">
        <v>1</v>
      </c>
      <c r="F48" s="11">
        <v>0</v>
      </c>
      <c r="G48" s="12">
        <v>207</v>
      </c>
      <c r="H48" s="12">
        <f t="shared" si="0"/>
        <v>284.62954545454539</v>
      </c>
      <c r="I48" s="12">
        <f t="shared" si="1"/>
        <v>-77.629545454545394</v>
      </c>
    </row>
    <row r="49" spans="1:9" ht="15.3" x14ac:dyDescent="0.55000000000000004">
      <c r="A49" s="18"/>
      <c r="B49" s="9" t="s">
        <v>13</v>
      </c>
      <c r="C49" s="10">
        <v>39</v>
      </c>
      <c r="D49" s="10">
        <v>0</v>
      </c>
      <c r="E49" s="10">
        <v>0</v>
      </c>
      <c r="F49" s="11">
        <v>1</v>
      </c>
      <c r="G49" s="12">
        <v>265</v>
      </c>
      <c r="H49" s="12">
        <f t="shared" si="0"/>
        <v>245.32954545454544</v>
      </c>
      <c r="I49" s="12">
        <f t="shared" si="1"/>
        <v>19.670454545454561</v>
      </c>
    </row>
    <row r="50" spans="1:9" ht="15.3" x14ac:dyDescent="0.55000000000000004">
      <c r="A50" s="36"/>
      <c r="B50" s="15" t="s">
        <v>14</v>
      </c>
      <c r="C50" s="16">
        <v>40</v>
      </c>
      <c r="D50" s="16">
        <v>0</v>
      </c>
      <c r="E50" s="16">
        <v>0</v>
      </c>
      <c r="F50" s="17">
        <v>0</v>
      </c>
      <c r="G50" s="29">
        <v>370</v>
      </c>
      <c r="H50" s="29">
        <f t="shared" si="0"/>
        <v>326.62954545454545</v>
      </c>
      <c r="I50" s="29">
        <f t="shared" si="1"/>
        <v>43.37045454545455</v>
      </c>
    </row>
    <row r="51" spans="1:9" ht="15.3" x14ac:dyDescent="0.55000000000000004">
      <c r="A51" s="18">
        <v>2020</v>
      </c>
      <c r="B51" s="9" t="s">
        <v>11</v>
      </c>
      <c r="C51" s="10">
        <v>41</v>
      </c>
      <c r="D51" s="10">
        <v>1</v>
      </c>
      <c r="E51" s="10">
        <v>0</v>
      </c>
      <c r="F51" s="11">
        <v>0</v>
      </c>
      <c r="H51" s="12">
        <f t="shared" si="0"/>
        <v>336.19166666666666</v>
      </c>
    </row>
    <row r="52" spans="1:9" ht="15.3" x14ac:dyDescent="0.55000000000000004">
      <c r="A52" s="18"/>
      <c r="B52" s="9" t="s">
        <v>12</v>
      </c>
      <c r="C52" s="10">
        <v>42</v>
      </c>
      <c r="D52" s="10">
        <v>0</v>
      </c>
      <c r="E52" s="10">
        <v>1</v>
      </c>
      <c r="F52" s="11">
        <v>0</v>
      </c>
      <c r="H52" s="12">
        <f t="shared" si="0"/>
        <v>294.79166666666663</v>
      </c>
    </row>
    <row r="53" spans="1:9" ht="15.3" x14ac:dyDescent="0.55000000000000004">
      <c r="A53" s="18"/>
      <c r="B53" s="9" t="s">
        <v>13</v>
      </c>
      <c r="C53" s="10">
        <v>43</v>
      </c>
      <c r="D53" s="10">
        <v>0</v>
      </c>
      <c r="E53" s="10">
        <v>0</v>
      </c>
      <c r="F53" s="11">
        <v>1</v>
      </c>
      <c r="H53" s="12">
        <f t="shared" si="0"/>
        <v>255.49166666666667</v>
      </c>
    </row>
    <row r="54" spans="1:9" ht="15.3" x14ac:dyDescent="0.55000000000000004">
      <c r="A54" s="18"/>
      <c r="B54" s="9" t="s">
        <v>14</v>
      </c>
      <c r="C54" s="10">
        <v>44</v>
      </c>
      <c r="D54" s="10">
        <v>0</v>
      </c>
      <c r="E54" s="10">
        <v>0</v>
      </c>
      <c r="F54" s="11">
        <v>0</v>
      </c>
      <c r="H54" s="12">
        <f t="shared" si="0"/>
        <v>336.79166666666663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Stationary Methods</vt:lpstr>
      <vt:lpstr>Exp Smooth w Seasonal Indices</vt:lpstr>
      <vt:lpstr>Regression with Indices</vt:lpstr>
      <vt:lpstr>Seasonal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Caulkins</dc:creator>
  <cp:lastModifiedBy>Lara</cp:lastModifiedBy>
  <dcterms:created xsi:type="dcterms:W3CDTF">2020-03-17T12:24:55Z</dcterms:created>
  <dcterms:modified xsi:type="dcterms:W3CDTF">2020-04-16T00:47:22Z</dcterms:modified>
</cp:coreProperties>
</file>