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ara\Documents\Management Science\"/>
    </mc:Choice>
  </mc:AlternateContent>
  <xr:revisionPtr revIDLastSave="0" documentId="13_ncr:1_{E724F89F-1665-4211-A2DC-BF4CD1F986DD}" xr6:coauthVersionLast="45" xr6:coauthVersionMax="45" xr10:uidLastSave="{00000000-0000-0000-0000-000000000000}"/>
  <bookViews>
    <workbookView xWindow="-96" yWindow="-96" windowWidth="23232" windowHeight="12552" activeTab="6" xr2:uid="{00000000-000D-0000-FFFF-FFFF00000000}"/>
  </bookViews>
  <sheets>
    <sheet name="Pb #1 Weedwacker var. Data" sheetId="1" r:id="rId1"/>
    <sheet name="Pb #2 ad budget variant" sheetId="3" r:id="rId2"/>
    <sheet name="Pb #3 Trans Pb" sheetId="2" r:id="rId3"/>
    <sheet name="Pb #4" sheetId="4" r:id="rId4"/>
    <sheet name="Pb #5" sheetId="5" r:id="rId5"/>
    <sheet name="Pb #6 More Gas" sheetId="9" r:id="rId6"/>
    <sheet name="Pb #7" sheetId="6" r:id="rId7"/>
    <sheet name="3.48 Winter Wearhouse" sheetId="7" r:id="rId8"/>
    <sheet name="Pb #8 WW Variant" sheetId="8" r:id="rId9"/>
  </sheets>
  <definedNames>
    <definedName name="solver_adj" localSheetId="7" hidden="1">'3.48 Winter Wearhouse'!$D$9:$D$13,'3.48 Winter Wearhouse'!$E$9:$E$12,'3.48 Winter Wearhouse'!$F$9:$F$11,'3.48 Winter Wearhouse'!$G$9:$G$10,'3.48 Winter Wearhouse'!$H$9</definedName>
    <definedName name="solver_adj" localSheetId="1" hidden="1">'Pb #2 ad budget variant'!$E$3:$E$8</definedName>
    <definedName name="solver_adj" localSheetId="2" hidden="1">'Pb #3 Trans Pb'!$I$4:$L$23</definedName>
    <definedName name="solver_adj" localSheetId="3" hidden="1">'Pb #4'!$K$7:$N$56</definedName>
    <definedName name="solver_adj" localSheetId="4" hidden="1">'Pb #5'!$B$7:$F$8</definedName>
    <definedName name="solver_adj" localSheetId="5" hidden="1">'Pb #6 More Gas'!$E$4:$F$29</definedName>
    <definedName name="solver_adj" localSheetId="6" hidden="1">'Pb #7'!$D$4:$E$15</definedName>
    <definedName name="solver_cvg" localSheetId="7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8" hidden="1">0.0001</definedName>
    <definedName name="solver_drv" localSheetId="7" hidden="1">2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8" hidden="1">2</definedName>
    <definedName name="solver_eng" localSheetId="7" hidden="1">2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8" hidden="1">2</definedName>
    <definedName name="solver_est" localSheetId="7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8" hidden="1">1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lhs1" localSheetId="7" hidden="1">'3.48 Winter Wearhouse'!$D$21:$I$21</definedName>
    <definedName name="solver_lhs1" localSheetId="0" hidden="1">'Pb #1 Weedwacker var. Data'!#REF!</definedName>
    <definedName name="solver_lhs1" localSheetId="1" hidden="1">'Pb #2 ad budget variant'!$D$9</definedName>
    <definedName name="solver_lhs1" localSheetId="2" hidden="1">'Pb #3 Trans Pb'!$I$25:$L$25</definedName>
    <definedName name="solver_lhs1" localSheetId="3" hidden="1">'Pb #4'!$K$58:$N$58</definedName>
    <definedName name="solver_lhs1" localSheetId="4" hidden="1">'Pb #5'!$B$9</definedName>
    <definedName name="solver_lhs1" localSheetId="5" hidden="1">'Pb #6 More Gas'!$E$4:$E$29</definedName>
    <definedName name="solver_lhs1" localSheetId="6" hidden="1">'Pb #7'!$D$4:$D$15</definedName>
    <definedName name="solver_lhs1" localSheetId="8" hidden="1">'Pb #8 WW Variant'!#REF!</definedName>
    <definedName name="solver_lhs10" localSheetId="4" hidden="1">'Pb #5'!$E$9</definedName>
    <definedName name="solver_lhs11" localSheetId="4" hidden="1">'Pb #5'!$F$9</definedName>
    <definedName name="solver_lhs12" localSheetId="4" hidden="1">'Pb #5'!$G$21</definedName>
    <definedName name="solver_lhs13" localSheetId="4" hidden="1">'Pb #5'!$G$21</definedName>
    <definedName name="solver_lhs14" localSheetId="4" hidden="1">'Pb #5'!$G$22</definedName>
    <definedName name="solver_lhs15" localSheetId="4" hidden="1">'Pb #5'!$G$22</definedName>
    <definedName name="solver_lhs16" localSheetId="4" hidden="1">'Pb #5'!$G$23</definedName>
    <definedName name="solver_lhs17" localSheetId="4" hidden="1">'Pb #5'!$G$23</definedName>
    <definedName name="solver_lhs18" localSheetId="4" hidden="1">'Pb #5'!$G$7</definedName>
    <definedName name="solver_lhs19" localSheetId="4" hidden="1">'Pb #5'!$G$8</definedName>
    <definedName name="solver_lhs2" localSheetId="0" hidden="1">'Pb #1 Weedwacker var. Data'!$F$6:$F$9</definedName>
    <definedName name="solver_lhs2" localSheetId="1" hidden="1">'Pb #2 ad budget variant'!$E$3:$E$8</definedName>
    <definedName name="solver_lhs2" localSheetId="2" hidden="1">'Pb #3 Trans Pb'!$I$26:$L$26</definedName>
    <definedName name="solver_lhs2" localSheetId="3" hidden="1">'Pb #4'!$K$58:$N$58</definedName>
    <definedName name="solver_lhs2" localSheetId="4" hidden="1">'Pb #5'!$C$9</definedName>
    <definedName name="solver_lhs2" localSheetId="5" hidden="1">'Pb #6 More Gas'!$F$4:$F$29</definedName>
    <definedName name="solver_lhs2" localSheetId="6" hidden="1">'Pb #7'!$E$4:$E$15</definedName>
    <definedName name="solver_lhs3" localSheetId="2" hidden="1">'Pb #3 Trans Pb'!$N$4:$N$23</definedName>
    <definedName name="solver_lhs3" localSheetId="3" hidden="1">'Pb #4'!$O$7:$O$56</definedName>
    <definedName name="solver_lhs3" localSheetId="4" hidden="1">'Pb #5'!$D$21</definedName>
    <definedName name="solver_lhs3" localSheetId="5" hidden="1">'Pb #6 More Gas'!$G$4:$G$29</definedName>
    <definedName name="solver_lhs3" localSheetId="6" hidden="1">'Pb #7'!$F$15</definedName>
    <definedName name="solver_lhs4" localSheetId="4" hidden="1">'Pb #5'!$D$21</definedName>
    <definedName name="solver_lhs4" localSheetId="5" hidden="1">'Pb #6 More Gas'!$G$4:$G$29</definedName>
    <definedName name="solver_lhs4" localSheetId="6" hidden="1">'Pb #7'!$F$4:$F$15</definedName>
    <definedName name="solver_lhs5" localSheetId="4" hidden="1">'Pb #5'!$D$22</definedName>
    <definedName name="solver_lhs5" localSheetId="5" hidden="1">'Pb #6 More Gas'!$H$4:$H$29</definedName>
    <definedName name="solver_lhs5" localSheetId="6" hidden="1">'Pb #7'!$G$4:$G$15</definedName>
    <definedName name="solver_lhs6" localSheetId="4" hidden="1">'Pb #5'!$D$22</definedName>
    <definedName name="solver_lhs7" localSheetId="4" hidden="1">'Pb #5'!$D$23</definedName>
    <definedName name="solver_lhs8" localSheetId="4" hidden="1">'Pb #5'!$D$23</definedName>
    <definedName name="solver_lhs9" localSheetId="4" hidden="1">'Pb #5'!$D$9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rt" localSheetId="7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neg" localSheetId="7" hidden="1">1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um" localSheetId="7" hidden="1">1</definedName>
    <definedName name="solver_num" localSheetId="0" hidden="1">0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4" hidden="1">19</definedName>
    <definedName name="solver_num" localSheetId="5" hidden="1">5</definedName>
    <definedName name="solver_num" localSheetId="6" hidden="1">5</definedName>
    <definedName name="solver_num" localSheetId="8" hidden="1">0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8" hidden="1">1</definedName>
    <definedName name="solver_opt" localSheetId="7" hidden="1">'3.48 Winter Wearhouse'!$E$1</definedName>
    <definedName name="solver_opt" localSheetId="1" hidden="1">'Pb #2 ad budget variant'!$C$9</definedName>
    <definedName name="solver_opt" localSheetId="2" hidden="1">'Pb #3 Trans Pb'!$I$27</definedName>
    <definedName name="solver_opt" localSheetId="3" hidden="1">'Pb #4'!$S$8</definedName>
    <definedName name="solver_opt" localSheetId="4" hidden="1">'Pb #5'!$I$5</definedName>
    <definedName name="solver_opt" localSheetId="5" hidden="1">'Pb #6 More Gas'!$J$34</definedName>
    <definedName name="solver_opt" localSheetId="6" hidden="1">'Pb #7'!$L$17</definedName>
    <definedName name="solver_pre" localSheetId="7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rbv" localSheetId="7" hidden="1">2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8" hidden="1">2</definedName>
    <definedName name="solver_rel1" localSheetId="7" hidden="1">3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8" hidden="1">3</definedName>
    <definedName name="solver_rel10" localSheetId="4" hidden="1">1</definedName>
    <definedName name="solver_rel11" localSheetId="4" hidden="1">1</definedName>
    <definedName name="solver_rel12" localSheetId="4" hidden="1">1</definedName>
    <definedName name="solver_rel13" localSheetId="4" hidden="1">3</definedName>
    <definedName name="solver_rel14" localSheetId="4" hidden="1">1</definedName>
    <definedName name="solver_rel15" localSheetId="4" hidden="1">3</definedName>
    <definedName name="solver_rel16" localSheetId="4" hidden="1">1</definedName>
    <definedName name="solver_rel17" localSheetId="4" hidden="1">3</definedName>
    <definedName name="solver_rel18" localSheetId="4" hidden="1">2</definedName>
    <definedName name="solver_rel19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2" hidden="1">2</definedName>
    <definedName name="solver_rel3" localSheetId="3" hidden="1">2</definedName>
    <definedName name="solver_rel3" localSheetId="4" hidden="1">1</definedName>
    <definedName name="solver_rel3" localSheetId="5" hidden="1">1</definedName>
    <definedName name="solver_rel3" localSheetId="6" hidden="1">2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5" localSheetId="4" hidden="1">1</definedName>
    <definedName name="solver_rel5" localSheetId="5" hidden="1">3</definedName>
    <definedName name="solver_rel5" localSheetId="6" hidden="1">3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1</definedName>
    <definedName name="solver_rhs1" localSheetId="7" hidden="1">'3.48 Winter Wearhouse'!$D$22:$I$22</definedName>
    <definedName name="solver_rhs1" localSheetId="0" hidden="1">'Pb #1 Weedwacker var. Data'!$B$4:$E$4</definedName>
    <definedName name="solver_rhs1" localSheetId="1" hidden="1">'Pb #2 ad budget variant'!$G$3</definedName>
    <definedName name="solver_rhs1" localSheetId="2" hidden="1">'Pb #3 Trans Pb'!$I$24:$L$24</definedName>
    <definedName name="solver_rhs1" localSheetId="3" hidden="1">20</definedName>
    <definedName name="solver_rhs1" localSheetId="4" hidden="1">'Pb #5'!$B$10</definedName>
    <definedName name="solver_rhs1" localSheetId="5" hidden="1">'Pb #6 More Gas'!$E$30</definedName>
    <definedName name="solver_rhs1" localSheetId="6" hidden="1">'Pb #7'!$D$16</definedName>
    <definedName name="solver_rhs1" localSheetId="8" hidden="1">'Pb #8 WW Variant'!#REF!</definedName>
    <definedName name="solver_rhs10" localSheetId="4" hidden="1">'Pb #5'!$E$10</definedName>
    <definedName name="solver_rhs11" localSheetId="4" hidden="1">'Pb #5'!$F$10</definedName>
    <definedName name="solver_rhs12" localSheetId="4" hidden="1">'Pb #5'!$F$21</definedName>
    <definedName name="solver_rhs13" localSheetId="4" hidden="1">'Pb #5'!$E$21</definedName>
    <definedName name="solver_rhs14" localSheetId="4" hidden="1">'Pb #5'!$F$22</definedName>
    <definedName name="solver_rhs15" localSheetId="4" hidden="1">'Pb #5'!$E$22</definedName>
    <definedName name="solver_rhs16" localSheetId="4" hidden="1">'Pb #5'!$F$23</definedName>
    <definedName name="solver_rhs17" localSheetId="4" hidden="1">'Pb #5'!$E$23</definedName>
    <definedName name="solver_rhs18" localSheetId="4" hidden="1">'Pb #5'!$J$7</definedName>
    <definedName name="solver_rhs19" localSheetId="4" hidden="1">'Pb #5'!$J$8</definedName>
    <definedName name="solver_rhs2" localSheetId="0" hidden="1">'Pb #1 Weedwacker var. Data'!$G$6:$G$9</definedName>
    <definedName name="solver_rhs2" localSheetId="1" hidden="1">'Pb #2 ad budget variant'!$B$3:$B$8</definedName>
    <definedName name="solver_rhs2" localSheetId="2" hidden="1">'Pb #3 Trans Pb'!$I$24:$L$24</definedName>
    <definedName name="solver_rhs2" localSheetId="3" hidden="1">10</definedName>
    <definedName name="solver_rhs2" localSheetId="4" hidden="1">'Pb #5'!$C$10</definedName>
    <definedName name="solver_rhs2" localSheetId="5" hidden="1">'Pb #6 More Gas'!$F$30</definedName>
    <definedName name="solver_rhs2" localSheetId="6" hidden="1">'Pb #7'!$E$16</definedName>
    <definedName name="solver_rhs3" localSheetId="2" hidden="1">'Pb #3 Trans Pb'!$M$4:$M$23</definedName>
    <definedName name="solver_rhs3" localSheetId="3" hidden="1">'Pb #4'!$P$7:$P$56</definedName>
    <definedName name="solver_rhs3" localSheetId="4" hidden="1">'Pb #5'!$C$21</definedName>
    <definedName name="solver_rhs3" localSheetId="5" hidden="1">'Pb #6 More Gas'!$G$30</definedName>
    <definedName name="solver_rhs3" localSheetId="6" hidden="1">'Pb #7'!$F$16</definedName>
    <definedName name="solver_rhs4" localSheetId="4" hidden="1">'Pb #5'!$B$21</definedName>
    <definedName name="solver_rhs4" localSheetId="5" hidden="1">0</definedName>
    <definedName name="solver_rhs4" localSheetId="6" hidden="1">0</definedName>
    <definedName name="solver_rhs5" localSheetId="4" hidden="1">'Pb #5'!$C$22</definedName>
    <definedName name="solver_rhs5" localSheetId="5" hidden="1">0</definedName>
    <definedName name="solver_rhs5" localSheetId="6" hidden="1">'Pb #7'!$B$4:$B$15</definedName>
    <definedName name="solver_rhs6" localSheetId="4" hidden="1">'Pb #5'!$B$22</definedName>
    <definedName name="solver_rhs7" localSheetId="4" hidden="1">'Pb #5'!$C$23</definedName>
    <definedName name="solver_rhs8" localSheetId="4" hidden="1">'Pb #5'!$B$23</definedName>
    <definedName name="solver_rhs9" localSheetId="4" hidden="1">'Pb #5'!$D$10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8" hidden="1">2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scl" localSheetId="7" hidden="1">2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8" hidden="1">2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ol" localSheetId="7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yp" localSheetId="7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typ" localSheetId="8" hidden="1">1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er" localSheetId="7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13" i="6"/>
  <c r="I14" i="6"/>
  <c r="I15" i="6"/>
  <c r="I4" i="6"/>
  <c r="H5" i="6"/>
  <c r="H6" i="6"/>
  <c r="H7" i="6"/>
  <c r="H8" i="6"/>
  <c r="H9" i="6"/>
  <c r="H10" i="6"/>
  <c r="H11" i="6"/>
  <c r="H12" i="6"/>
  <c r="H13" i="6"/>
  <c r="H14" i="6"/>
  <c r="H15" i="6"/>
  <c r="H4" i="6"/>
  <c r="J4" i="6"/>
  <c r="F4" i="6"/>
  <c r="C5" i="6" s="1"/>
  <c r="F5" i="6" s="1"/>
  <c r="C6" i="6" s="1"/>
  <c r="F6" i="6" s="1"/>
  <c r="C7" i="6" s="1"/>
  <c r="F7" i="6" s="1"/>
  <c r="C8" i="6" s="1"/>
  <c r="F8" i="6" s="1"/>
  <c r="C9" i="6" s="1"/>
  <c r="F9" i="6" s="1"/>
  <c r="C10" i="6" s="1"/>
  <c r="F10" i="6" s="1"/>
  <c r="C11" i="6" s="1"/>
  <c r="F11" i="6" s="1"/>
  <c r="C12" i="6" s="1"/>
  <c r="F12" i="6" s="1"/>
  <c r="C13" i="6" s="1"/>
  <c r="F13" i="6" s="1"/>
  <c r="C14" i="6" s="1"/>
  <c r="F14" i="6" s="1"/>
  <c r="C15" i="6" s="1"/>
  <c r="F15" i="6" s="1"/>
  <c r="G4" i="9"/>
  <c r="D5" i="9" s="1"/>
  <c r="G5" i="9" s="1"/>
  <c r="F34" i="9"/>
  <c r="E34" i="9"/>
  <c r="G22" i="5"/>
  <c r="G23" i="5"/>
  <c r="G21" i="5"/>
  <c r="D21" i="5"/>
  <c r="D22" i="5"/>
  <c r="D23" i="5"/>
  <c r="F21" i="5"/>
  <c r="F22" i="5"/>
  <c r="F23" i="5"/>
  <c r="E22" i="5"/>
  <c r="E23" i="5"/>
  <c r="E21" i="5"/>
  <c r="C23" i="5"/>
  <c r="C22" i="5"/>
  <c r="B23" i="5"/>
  <c r="B22" i="5"/>
  <c r="C21" i="5"/>
  <c r="B21" i="5"/>
  <c r="G8" i="5"/>
  <c r="G7" i="5"/>
  <c r="F9" i="5"/>
  <c r="E9" i="5"/>
  <c r="D9" i="5"/>
  <c r="C9" i="5"/>
  <c r="B9" i="5"/>
  <c r="J6" i="6" l="1"/>
  <c r="G6" i="6"/>
  <c r="H16" i="6"/>
  <c r="J9" i="6"/>
  <c r="I16" i="6"/>
  <c r="G5" i="6"/>
  <c r="J15" i="6"/>
  <c r="J7" i="6"/>
  <c r="G12" i="6"/>
  <c r="G11" i="6"/>
  <c r="J13" i="6"/>
  <c r="J5" i="6"/>
  <c r="J14" i="6"/>
  <c r="J12" i="6"/>
  <c r="G10" i="6"/>
  <c r="G8" i="6"/>
  <c r="J11" i="6"/>
  <c r="G7" i="6"/>
  <c r="J10" i="6"/>
  <c r="J8" i="6"/>
  <c r="G15" i="6"/>
  <c r="G14" i="6"/>
  <c r="G13" i="6"/>
  <c r="G9" i="6"/>
  <c r="D6" i="9"/>
  <c r="G6" i="9" s="1"/>
  <c r="H4" i="9"/>
  <c r="I4" i="9" s="1"/>
  <c r="I5" i="5"/>
  <c r="S8" i="4"/>
  <c r="L58" i="4"/>
  <c r="M58" i="4"/>
  <c r="N58" i="4"/>
  <c r="K58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7" i="4"/>
  <c r="I27" i="2"/>
  <c r="J24" i="2"/>
  <c r="K24" i="2"/>
  <c r="L24" i="2"/>
  <c r="I2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D9" i="3"/>
  <c r="C9" i="3"/>
  <c r="J16" i="6" l="1"/>
  <c r="L17" i="6" s="1"/>
  <c r="H5" i="9"/>
  <c r="I5" i="9" s="1"/>
  <c r="D7" i="9"/>
  <c r="G7" i="9" s="1"/>
  <c r="D21" i="7"/>
  <c r="E4" i="7" s="1"/>
  <c r="I18" i="7"/>
  <c r="H18" i="7"/>
  <c r="I15" i="7"/>
  <c r="E15" i="7"/>
  <c r="C13" i="7"/>
  <c r="I19" i="7" s="1"/>
  <c r="C12" i="7"/>
  <c r="C11" i="7"/>
  <c r="I17" i="7" s="1"/>
  <c r="C10" i="7"/>
  <c r="I16" i="7" s="1"/>
  <c r="C9" i="7"/>
  <c r="H15" i="7" s="1"/>
  <c r="H6" i="9" l="1"/>
  <c r="I6" i="9" s="1"/>
  <c r="D8" i="9"/>
  <c r="G8" i="9" s="1"/>
  <c r="E21" i="7"/>
  <c r="F4" i="7" s="1"/>
  <c r="F16" i="7"/>
  <c r="G16" i="7"/>
  <c r="H16" i="7"/>
  <c r="G17" i="7"/>
  <c r="F15" i="7"/>
  <c r="G15" i="7"/>
  <c r="H17" i="7"/>
  <c r="D9" i="9" l="1"/>
  <c r="G9" i="9" s="1"/>
  <c r="H7" i="9"/>
  <c r="I7" i="9" s="1"/>
  <c r="E1" i="7"/>
  <c r="F21" i="7"/>
  <c r="G4" i="7" s="1"/>
  <c r="G21" i="7" s="1"/>
  <c r="H4" i="7" s="1"/>
  <c r="H21" i="7" s="1"/>
  <c r="I4" i="7" s="1"/>
  <c r="I21" i="7" s="1"/>
  <c r="D10" i="9" l="1"/>
  <c r="G10" i="9" s="1"/>
  <c r="H8" i="9"/>
  <c r="I8" i="9" s="1"/>
  <c r="H9" i="9" l="1"/>
  <c r="I9" i="9" s="1"/>
  <c r="D11" i="9"/>
  <c r="G11" i="9" s="1"/>
  <c r="D12" i="9" l="1"/>
  <c r="G12" i="9" s="1"/>
  <c r="H10" i="9"/>
  <c r="I10" i="9" s="1"/>
  <c r="H11" i="9" l="1"/>
  <c r="I11" i="9" s="1"/>
  <c r="D13" i="9"/>
  <c r="G13" i="9" s="1"/>
  <c r="D14" i="9" l="1"/>
  <c r="G14" i="9" s="1"/>
  <c r="H12" i="9"/>
  <c r="I12" i="9" s="1"/>
  <c r="H13" i="9" l="1"/>
  <c r="I13" i="9" s="1"/>
  <c r="D15" i="9"/>
  <c r="G15" i="9" s="1"/>
  <c r="H14" i="9" l="1"/>
  <c r="I14" i="9" s="1"/>
  <c r="D16" i="9"/>
  <c r="G16" i="9" s="1"/>
  <c r="D17" i="9" l="1"/>
  <c r="G17" i="9" s="1"/>
  <c r="H15" i="9"/>
  <c r="I15" i="9" s="1"/>
  <c r="D18" i="9" l="1"/>
  <c r="G18" i="9" s="1"/>
  <c r="H16" i="9"/>
  <c r="I16" i="9" s="1"/>
  <c r="H17" i="9" l="1"/>
  <c r="I17" i="9" s="1"/>
  <c r="D19" i="9"/>
  <c r="G19" i="9" s="1"/>
  <c r="H18" i="9" l="1"/>
  <c r="I18" i="9" s="1"/>
  <c r="D20" i="9"/>
  <c r="G20" i="9" s="1"/>
  <c r="H19" i="9" l="1"/>
  <c r="I19" i="9" s="1"/>
  <c r="D21" i="9"/>
  <c r="G21" i="9" s="1"/>
  <c r="H20" i="9" l="1"/>
  <c r="I20" i="9" s="1"/>
  <c r="D22" i="9"/>
  <c r="G22" i="9" s="1"/>
  <c r="H21" i="9" l="1"/>
  <c r="I21" i="9" s="1"/>
  <c r="D23" i="9"/>
  <c r="G23" i="9" s="1"/>
  <c r="H22" i="9" l="1"/>
  <c r="I22" i="9" s="1"/>
  <c r="D24" i="9"/>
  <c r="G24" i="9" s="1"/>
  <c r="D25" i="9" l="1"/>
  <c r="G25" i="9" s="1"/>
  <c r="H23" i="9"/>
  <c r="I23" i="9" s="1"/>
  <c r="D26" i="9" l="1"/>
  <c r="G26" i="9" s="1"/>
  <c r="H24" i="9"/>
  <c r="I24" i="9" s="1"/>
  <c r="H25" i="9" l="1"/>
  <c r="I25" i="9" s="1"/>
  <c r="D27" i="9"/>
  <c r="G27" i="9" s="1"/>
  <c r="H26" i="9" l="1"/>
  <c r="I26" i="9" s="1"/>
  <c r="D28" i="9"/>
  <c r="G28" i="9" s="1"/>
  <c r="H27" i="9" l="1"/>
  <c r="I27" i="9" s="1"/>
  <c r="D29" i="9"/>
  <c r="G29" i="9" s="1"/>
  <c r="H28" i="9" l="1"/>
  <c r="I28" i="9" s="1"/>
  <c r="H29" i="9"/>
  <c r="I29" i="9" s="1"/>
  <c r="I34" i="9" l="1"/>
  <c r="J34" i="9" s="1"/>
</calcChain>
</file>

<file path=xl/sharedStrings.xml><?xml version="1.0" encoding="utf-8"?>
<sst xmlns="http://schemas.openxmlformats.org/spreadsheetml/2006/main" count="316" uniqueCount="204">
  <si>
    <t>Ragsdale's Weedwacker Problem (modified)</t>
  </si>
  <si>
    <t>Electric</t>
  </si>
  <si>
    <t>Gas</t>
  </si>
  <si>
    <t>Solar</t>
  </si>
  <si>
    <t>Nuclear</t>
  </si>
  <si>
    <t>Demand</t>
  </si>
  <si>
    <t>Hrs Available</t>
  </si>
  <si>
    <t>Production</t>
  </si>
  <si>
    <t>Assembly</t>
  </si>
  <si>
    <t>Packaging</t>
  </si>
  <si>
    <t>Testing</t>
  </si>
  <si>
    <t>Cost to Make</t>
  </si>
  <si>
    <t>Cost to Buy</t>
  </si>
  <si>
    <t xml:space="preserve">HW #2, Problem #3 in 2020  </t>
  </si>
  <si>
    <t>Destination</t>
  </si>
  <si>
    <t>#1</t>
  </si>
  <si>
    <t>#2</t>
  </si>
  <si>
    <t>#3</t>
  </si>
  <si>
    <t>#4</t>
  </si>
  <si>
    <t>Source 1</t>
  </si>
  <si>
    <t>Source 2</t>
  </si>
  <si>
    <t>Source 3</t>
  </si>
  <si>
    <t>Source 4</t>
  </si>
  <si>
    <t>Source 5</t>
  </si>
  <si>
    <t>Source 6</t>
  </si>
  <si>
    <t>Source 7</t>
  </si>
  <si>
    <t>Source 8</t>
  </si>
  <si>
    <t>Source 9</t>
  </si>
  <si>
    <t>Source 10</t>
  </si>
  <si>
    <t>Source 11</t>
  </si>
  <si>
    <t>Source 12</t>
  </si>
  <si>
    <t>Source 13</t>
  </si>
  <si>
    <t>Source 14</t>
  </si>
  <si>
    <t>Source 15</t>
  </si>
  <si>
    <t>Source 16</t>
  </si>
  <si>
    <t>Source 17</t>
  </si>
  <si>
    <t>Source 18</t>
  </si>
  <si>
    <t>Source 19</t>
  </si>
  <si>
    <t>Source 20</t>
  </si>
  <si>
    <t>Problem 3.25 Variant</t>
  </si>
  <si>
    <t>Upper Limits</t>
  </si>
  <si>
    <t>New Customers</t>
  </si>
  <si>
    <t>Cost</t>
  </si>
  <si>
    <t>Newspaper 1-10</t>
  </si>
  <si>
    <t>Newspaper 11-20</t>
  </si>
  <si>
    <t>Newspaper 21-30</t>
  </si>
  <si>
    <t>Television 1-5</t>
  </si>
  <si>
    <t>Television 6-10</t>
  </si>
  <si>
    <t>Television 11-15</t>
  </si>
  <si>
    <t>Budget</t>
  </si>
  <si>
    <t>Facility</t>
  </si>
  <si>
    <t>A</t>
  </si>
  <si>
    <t>B</t>
  </si>
  <si>
    <t>C</t>
  </si>
  <si>
    <t>D</t>
  </si>
  <si>
    <t>x</t>
  </si>
  <si>
    <t>y</t>
  </si>
  <si>
    <t>Distance to facility</t>
  </si>
  <si>
    <t>Person</t>
  </si>
  <si>
    <t xml:space="preserve">y 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</si>
  <si>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</si>
  <si>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</si>
  <si>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</si>
  <si>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</si>
  <si>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</si>
  <si>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</si>
  <si>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</si>
  <si>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</si>
  <si>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</si>
  <si>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</si>
  <si>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</si>
  <si>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</si>
  <si>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</si>
  <si>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</si>
  <si>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</si>
  <si>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</si>
  <si>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</si>
  <si>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</si>
  <si>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</si>
  <si>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</si>
  <si>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</si>
  <si>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</si>
  <si>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</si>
  <si>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</si>
  <si>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</si>
  <si>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</si>
  <si>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</si>
  <si>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</si>
  <si>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</si>
  <si>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</si>
  <si>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</si>
  <si>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</si>
  <si>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</si>
  <si>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</si>
  <si>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</si>
  <si>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</si>
  <si>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</si>
  <si>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</si>
  <si>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</si>
  <si>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</si>
  <si>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</si>
  <si>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</si>
  <si>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</si>
  <si>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</si>
  <si>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</si>
  <si>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</si>
  <si>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E</t>
  </si>
  <si>
    <t>% Tin</t>
  </si>
  <si>
    <t>% Zinc</t>
  </si>
  <si>
    <t>% Iron</t>
  </si>
  <si>
    <t>Cost per pound</t>
  </si>
  <si>
    <t>Product #1</t>
  </si>
  <si>
    <t>Product #2</t>
  </si>
  <si>
    <t>Min %</t>
  </si>
  <si>
    <t>Max %</t>
  </si>
  <si>
    <t>Amount of Tin</t>
  </si>
  <si>
    <t>Amount of Zinc</t>
  </si>
  <si>
    <t>Amount of Iron</t>
  </si>
  <si>
    <t>Pounds Available</t>
  </si>
  <si>
    <t>Minimum and maximum allowed proportions for</t>
  </si>
  <si>
    <t>Raw material (or feedstock)</t>
  </si>
  <si>
    <t>HW #2, Problem #7 Staffing</t>
  </si>
  <si>
    <t>Required</t>
  </si>
  <si>
    <t>Month</t>
  </si>
  <si>
    <t>Staff Level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</si>
  <si>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</si>
  <si>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</si>
  <si>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</si>
  <si>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</si>
  <si>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</si>
  <si>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</si>
  <si>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</si>
  <si>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</si>
  <si>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</si>
  <si>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</si>
  <si>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</si>
  <si>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</si>
  <si>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Ragsdale Pb 3.48 Winter Wearhouse</t>
  </si>
  <si>
    <t>Total Interest Payments</t>
  </si>
  <si>
    <t>Beg. Balance</t>
  </si>
  <si>
    <t>Receipts</t>
  </si>
  <si>
    <t>Bill Payments</t>
  </si>
  <si>
    <t xml:space="preserve">Repayment </t>
  </si>
  <si>
    <t>Loans</t>
  </si>
  <si>
    <t>Interest</t>
  </si>
  <si>
    <t>Multiplier</t>
  </si>
  <si>
    <t>1 Month</t>
  </si>
  <si>
    <t>2 Month</t>
  </si>
  <si>
    <t>3 Month</t>
  </si>
  <si>
    <t>4 Month</t>
  </si>
  <si>
    <t>5 Month</t>
  </si>
  <si>
    <t>Loan Repayments</t>
  </si>
  <si>
    <t>Ending Balance</t>
  </si>
  <si>
    <t>Min Balance</t>
  </si>
  <si>
    <t>Ragsdale Pb 3.48 Winter Wearhouse, extended</t>
  </si>
  <si>
    <t>Ragsdale Problem 3.48 Variant: More Gas Trading</t>
  </si>
  <si>
    <t>Starting</t>
  </si>
  <si>
    <t>Final</t>
  </si>
  <si>
    <t>Average</t>
  </si>
  <si>
    <t>Storage</t>
  </si>
  <si>
    <t>Storage Fee</t>
  </si>
  <si>
    <t>Day</t>
  </si>
  <si>
    <t>Bid</t>
  </si>
  <si>
    <t>Ask</t>
  </si>
  <si>
    <t>Inventory</t>
  </si>
  <si>
    <t>Sell</t>
  </si>
  <si>
    <t>Buy</t>
  </si>
  <si>
    <t>Fee</t>
  </si>
  <si>
    <t>(% of Bid)</t>
  </si>
  <si>
    <t>Maximums</t>
  </si>
  <si>
    <t>Sales</t>
  </si>
  <si>
    <t>Purchase</t>
  </si>
  <si>
    <t>Revenue</t>
  </si>
  <si>
    <t>Profit</t>
  </si>
  <si>
    <t>Total customers:</t>
  </si>
  <si>
    <t>Total Cost</t>
  </si>
  <si>
    <t>How Many?</t>
  </si>
  <si>
    <t># shipped from source</t>
  </si>
  <si>
    <t>Total Supply</t>
  </si>
  <si>
    <t>Total @ destination</t>
  </si>
  <si>
    <t xml:space="preserve">Max @ destination </t>
  </si>
  <si>
    <t>total cost</t>
  </si>
  <si>
    <t>Min @ destination</t>
  </si>
  <si>
    <t>Total</t>
  </si>
  <si>
    <t>Constraint</t>
  </si>
  <si>
    <t>Total Emps</t>
  </si>
  <si>
    <t xml:space="preserve">Total Distance: </t>
  </si>
  <si>
    <t>Amt in Prod 1</t>
  </si>
  <si>
    <t>Amt in Prod 2</t>
  </si>
  <si>
    <t>Total Raw Used</t>
  </si>
  <si>
    <t>Total lbs of Prod 1</t>
  </si>
  <si>
    <t>Total lbs of Prod 2</t>
  </si>
  <si>
    <t>Min</t>
  </si>
  <si>
    <t>Max</t>
  </si>
  <si>
    <t>Actual</t>
  </si>
  <si>
    <t>Starting Staff Level</t>
  </si>
  <si>
    <t>Hire</t>
  </si>
  <si>
    <t>Ending Staff Level</t>
  </si>
  <si>
    <t>Lay off</t>
  </si>
  <si>
    <t>Trained Staff</t>
  </si>
  <si>
    <t>Hiring Costs</t>
  </si>
  <si>
    <t>Firing Costs</t>
  </si>
  <si>
    <t>Salary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</si>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</sst>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0.0"/>
    <numFmt numFmtId="166" formatCode="0.0%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/>
    </xf>
    <xf numFmtId="6" fontId="0" fillId="2" borderId="0" xfId="0" applyNumberForma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/>
    <xf numFmtId="6" fontId="2" fillId="2" borderId="0" xfId="0" applyNumberFormat="1" applyFont="1" applyFill="1" applyAlignment="1">
      <alignment horizontal="center"/>
    </xf>
    <xf numFmtId="6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9" fontId="0" fillId="2" borderId="0" xfId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166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7" fontId="1" fillId="0" borderId="7" xfId="0" applyNumberFormat="1" applyFon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'Pb #6 More Gas'!$K$9:$K$16</c:f>
              <c:numCache>
                <c:formatCode>General</c:formatCode>
                <c:ptCount val="8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'Pb #6 More Gas'!$L$9:$L$16</c:f>
              <c:numCache>
                <c:formatCode>General</c:formatCode>
                <c:ptCount val="8"/>
                <c:pt idx="0">
                  <c:v>2664.54</c:v>
                </c:pt>
                <c:pt idx="1">
                  <c:v>2664.54</c:v>
                </c:pt>
                <c:pt idx="2">
                  <c:v>2664.54</c:v>
                </c:pt>
                <c:pt idx="3" formatCode="&quot;$&quot;#,##0.00">
                  <c:v>2647.78</c:v>
                </c:pt>
                <c:pt idx="4">
                  <c:v>2595.88</c:v>
                </c:pt>
                <c:pt idx="5">
                  <c:v>2354.0549999999998</c:v>
                </c:pt>
                <c:pt idx="6">
                  <c:v>1986.43</c:v>
                </c:pt>
                <c:pt idx="7">
                  <c:v>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308-8643-3A1BCC532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4080"/>
        <c:axId val="780179984"/>
      </c:scatterChart>
      <c:valAx>
        <c:axId val="10334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9984"/>
        <c:crosses val="autoZero"/>
        <c:crossBetween val="midCat"/>
      </c:valAx>
      <c:valAx>
        <c:axId val="780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8</xdr:row>
      <xdr:rowOff>26670</xdr:rowOff>
    </xdr:from>
    <xdr:to>
      <xdr:col>19</xdr:col>
      <xdr:colOff>438150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459AA-8663-4202-8395-269E4B4D7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zoomScale="119" zoomScaleNormal="119" workbookViewId="0">
      <selection activeCell="C14" sqref="C14"/>
    </sheetView>
  </sheetViews>
  <sheetFormatPr defaultRowHeight="14.4" x14ac:dyDescent="0.55000000000000004"/>
  <cols>
    <col min="1" max="1" width="12.41796875" bestFit="1" customWidth="1"/>
    <col min="2" max="5" width="8.83984375" style="1"/>
    <col min="6" max="6" width="4.15625" customWidth="1"/>
    <col min="7" max="7" width="12.5234375" style="1" bestFit="1" customWidth="1"/>
    <col min="8" max="17" width="8.83984375" style="1"/>
  </cols>
  <sheetData>
    <row r="1" spans="1:7" x14ac:dyDescent="0.55000000000000004">
      <c r="A1" t="s">
        <v>0</v>
      </c>
    </row>
    <row r="2" spans="1:7" x14ac:dyDescent="0.55000000000000004">
      <c r="G2"/>
    </row>
    <row r="3" spans="1:7" s="1" customFormat="1" ht="14.7" thickBot="1" x14ac:dyDescent="0.6">
      <c r="A3" s="2"/>
      <c r="B3" s="3" t="s">
        <v>1</v>
      </c>
      <c r="C3" s="3" t="s">
        <v>2</v>
      </c>
      <c r="D3" s="3" t="s">
        <v>3</v>
      </c>
      <c r="E3" s="3" t="s">
        <v>4</v>
      </c>
      <c r="F3"/>
      <c r="G3"/>
    </row>
    <row r="4" spans="1:7" s="1" customFormat="1" x14ac:dyDescent="0.55000000000000004">
      <c r="A4" t="s">
        <v>5</v>
      </c>
      <c r="B4" s="4">
        <v>10000</v>
      </c>
      <c r="C4" s="4">
        <v>12000</v>
      </c>
      <c r="D4" s="4">
        <v>20000</v>
      </c>
      <c r="E4" s="4">
        <v>4000</v>
      </c>
      <c r="F4"/>
      <c r="G4" s="5"/>
    </row>
    <row r="5" spans="1:7" s="1" customFormat="1" ht="14.7" thickBot="1" x14ac:dyDescent="0.6">
      <c r="A5" s="6"/>
      <c r="B5" s="5"/>
      <c r="C5" s="5"/>
      <c r="D5" s="5"/>
      <c r="E5" s="5"/>
      <c r="F5"/>
      <c r="G5" s="3" t="s">
        <v>6</v>
      </c>
    </row>
    <row r="6" spans="1:7" s="1" customFormat="1" x14ac:dyDescent="0.55000000000000004">
      <c r="A6" t="s">
        <v>7</v>
      </c>
      <c r="B6" s="7">
        <v>0.2</v>
      </c>
      <c r="C6" s="7">
        <v>0.4</v>
      </c>
      <c r="D6" s="7">
        <v>0.5</v>
      </c>
      <c r="E6" s="7">
        <v>0.8</v>
      </c>
      <c r="F6"/>
      <c r="G6" s="4">
        <v>10000</v>
      </c>
    </row>
    <row r="7" spans="1:7" s="1" customFormat="1" x14ac:dyDescent="0.55000000000000004">
      <c r="A7" t="s">
        <v>8</v>
      </c>
      <c r="B7" s="7">
        <v>0.3</v>
      </c>
      <c r="C7" s="7">
        <v>0.5</v>
      </c>
      <c r="D7" s="7">
        <v>0.2</v>
      </c>
      <c r="E7" s="7">
        <v>1.8</v>
      </c>
      <c r="F7"/>
      <c r="G7" s="4">
        <v>15000</v>
      </c>
    </row>
    <row r="8" spans="1:7" s="1" customFormat="1" x14ac:dyDescent="0.55000000000000004">
      <c r="A8" t="s">
        <v>9</v>
      </c>
      <c r="B8" s="7">
        <v>0.1</v>
      </c>
      <c r="C8" s="7">
        <v>0.1</v>
      </c>
      <c r="D8" s="7">
        <v>0.2</v>
      </c>
      <c r="E8" s="7">
        <v>0.6</v>
      </c>
      <c r="F8"/>
      <c r="G8" s="4">
        <v>5000</v>
      </c>
    </row>
    <row r="9" spans="1:7" s="1" customFormat="1" x14ac:dyDescent="0.55000000000000004">
      <c r="A9" t="s">
        <v>10</v>
      </c>
      <c r="B9" s="7">
        <v>0.1</v>
      </c>
      <c r="C9" s="7">
        <v>0.2</v>
      </c>
      <c r="D9" s="7">
        <v>0.3</v>
      </c>
      <c r="E9" s="7">
        <v>0.6</v>
      </c>
      <c r="F9"/>
      <c r="G9" s="4">
        <v>6000</v>
      </c>
    </row>
    <row r="11" spans="1:7" s="1" customFormat="1" x14ac:dyDescent="0.55000000000000004">
      <c r="A11" t="s">
        <v>11</v>
      </c>
      <c r="B11" s="8">
        <v>55</v>
      </c>
      <c r="C11" s="8">
        <v>85</v>
      </c>
      <c r="D11" s="8">
        <v>90</v>
      </c>
      <c r="E11" s="8">
        <v>173</v>
      </c>
      <c r="F11"/>
    </row>
    <row r="12" spans="1:7" s="1" customFormat="1" x14ac:dyDescent="0.55000000000000004">
      <c r="A12" t="s">
        <v>12</v>
      </c>
      <c r="B12" s="8">
        <v>67</v>
      </c>
      <c r="C12" s="8">
        <v>95</v>
      </c>
      <c r="D12" s="8">
        <v>105</v>
      </c>
      <c r="E12" s="8">
        <v>221</v>
      </c>
      <c r="F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F10" sqref="F10"/>
    </sheetView>
  </sheetViews>
  <sheetFormatPr defaultRowHeight="14.4" x14ac:dyDescent="0.55000000000000004"/>
  <cols>
    <col min="1" max="1" width="17.5234375" bestFit="1" customWidth="1"/>
    <col min="3" max="3" width="10.3125" customWidth="1"/>
  </cols>
  <sheetData>
    <row r="1" spans="1:7" x14ac:dyDescent="0.55000000000000004">
      <c r="A1" t="s">
        <v>39</v>
      </c>
    </row>
    <row r="2" spans="1:7" ht="25.8" thickBot="1" x14ac:dyDescent="0.6">
      <c r="B2" s="15" t="s">
        <v>40</v>
      </c>
      <c r="C2" s="15" t="s">
        <v>41</v>
      </c>
      <c r="D2" s="11" t="s">
        <v>42</v>
      </c>
      <c r="E2" t="s">
        <v>176</v>
      </c>
    </row>
    <row r="3" spans="1:7" x14ac:dyDescent="0.55000000000000004">
      <c r="A3" s="16" t="s">
        <v>43</v>
      </c>
      <c r="B3" s="7">
        <v>10</v>
      </c>
      <c r="C3" s="4">
        <v>900</v>
      </c>
      <c r="D3" s="17">
        <v>1000</v>
      </c>
      <c r="E3" s="51">
        <v>10</v>
      </c>
      <c r="F3" s="1" t="s">
        <v>49</v>
      </c>
      <c r="G3" s="17">
        <v>145000</v>
      </c>
    </row>
    <row r="4" spans="1:7" x14ac:dyDescent="0.55000000000000004">
      <c r="A4" s="16" t="s">
        <v>44</v>
      </c>
      <c r="B4" s="7">
        <v>10</v>
      </c>
      <c r="C4" s="4">
        <v>400</v>
      </c>
      <c r="D4" s="17">
        <v>900</v>
      </c>
      <c r="E4" s="51">
        <v>0</v>
      </c>
    </row>
    <row r="5" spans="1:7" x14ac:dyDescent="0.55000000000000004">
      <c r="A5" s="16" t="s">
        <v>45</v>
      </c>
      <c r="B5" s="7">
        <v>10</v>
      </c>
      <c r="C5" s="4">
        <v>700</v>
      </c>
      <c r="D5" s="17">
        <v>800</v>
      </c>
      <c r="E5" s="51">
        <v>10</v>
      </c>
    </row>
    <row r="6" spans="1:7" x14ac:dyDescent="0.55000000000000004">
      <c r="A6" s="16" t="s">
        <v>46</v>
      </c>
      <c r="B6" s="7">
        <v>5</v>
      </c>
      <c r="C6" s="4">
        <v>10000</v>
      </c>
      <c r="D6" s="17">
        <v>12000</v>
      </c>
      <c r="E6" s="51">
        <v>5</v>
      </c>
    </row>
    <row r="7" spans="1:7" x14ac:dyDescent="0.55000000000000004">
      <c r="A7" s="16" t="s">
        <v>47</v>
      </c>
      <c r="B7" s="7">
        <v>5</v>
      </c>
      <c r="C7" s="4">
        <v>7500</v>
      </c>
      <c r="D7" s="17">
        <v>10000</v>
      </c>
      <c r="E7" s="51">
        <v>5</v>
      </c>
    </row>
    <row r="8" spans="1:7" x14ac:dyDescent="0.55000000000000004">
      <c r="A8" s="18" t="s">
        <v>48</v>
      </c>
      <c r="B8" s="19">
        <v>5</v>
      </c>
      <c r="C8" s="20">
        <v>5000</v>
      </c>
      <c r="D8" s="21">
        <v>8000</v>
      </c>
      <c r="E8" s="51">
        <v>2.125</v>
      </c>
    </row>
    <row r="9" spans="1:7" x14ac:dyDescent="0.55000000000000004">
      <c r="B9" s="1" t="s">
        <v>174</v>
      </c>
      <c r="C9" s="22">
        <f>SUMPRODUCT(C3:C8,E3:E8)</f>
        <v>114125</v>
      </c>
      <c r="D9" s="23">
        <f>SUMPRODUCT(D3:D8, E3:E8)</f>
        <v>145000</v>
      </c>
      <c r="E9" t="s">
        <v>175</v>
      </c>
    </row>
    <row r="10" spans="1:7" x14ac:dyDescent="0.55000000000000004"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M24" sqref="M24"/>
    </sheetView>
  </sheetViews>
  <sheetFormatPr defaultRowHeight="14.4" x14ac:dyDescent="0.55000000000000004"/>
  <cols>
    <col min="1" max="1" width="10.41796875" customWidth="1"/>
    <col min="2" max="5" width="11" customWidth="1"/>
    <col min="8" max="8" width="16.68359375" bestFit="1" customWidth="1"/>
    <col min="13" max="13" width="19.20703125" bestFit="1" customWidth="1"/>
    <col min="14" max="14" width="11.1015625" bestFit="1" customWidth="1"/>
  </cols>
  <sheetData>
    <row r="1" spans="1:14" x14ac:dyDescent="0.55000000000000004">
      <c r="A1" s="9" t="s">
        <v>13</v>
      </c>
    </row>
    <row r="2" spans="1:14" x14ac:dyDescent="0.55000000000000004">
      <c r="A2" s="9"/>
      <c r="B2" s="10"/>
      <c r="C2" s="10"/>
      <c r="D2" s="10" t="s">
        <v>14</v>
      </c>
    </row>
    <row r="3" spans="1:14" ht="14.7" thickBot="1" x14ac:dyDescent="0.6">
      <c r="A3" s="2"/>
      <c r="B3" s="11" t="s">
        <v>15</v>
      </c>
      <c r="C3" s="11" t="s">
        <v>16</v>
      </c>
      <c r="D3" s="11" t="s">
        <v>17</v>
      </c>
      <c r="E3" s="11" t="s">
        <v>18</v>
      </c>
      <c r="I3" s="11" t="s">
        <v>15</v>
      </c>
      <c r="J3" s="11" t="s">
        <v>16</v>
      </c>
      <c r="K3" s="11" t="s">
        <v>17</v>
      </c>
      <c r="L3" s="11" t="s">
        <v>18</v>
      </c>
      <c r="M3" s="52" t="s">
        <v>177</v>
      </c>
      <c r="N3" s="52" t="s">
        <v>178</v>
      </c>
    </row>
    <row r="4" spans="1:14" x14ac:dyDescent="0.55000000000000004">
      <c r="A4" s="12" t="s">
        <v>19</v>
      </c>
      <c r="B4" s="13">
        <v>104</v>
      </c>
      <c r="C4" s="13">
        <v>101</v>
      </c>
      <c r="D4" s="13">
        <v>147</v>
      </c>
      <c r="E4" s="13">
        <v>97</v>
      </c>
      <c r="H4" s="12" t="s">
        <v>19</v>
      </c>
      <c r="I4" s="51">
        <v>0</v>
      </c>
      <c r="J4" s="51">
        <v>0</v>
      </c>
      <c r="K4" s="51">
        <v>0</v>
      </c>
      <c r="L4" s="51">
        <v>1</v>
      </c>
      <c r="M4">
        <f>SUM(I4:L4)</f>
        <v>1</v>
      </c>
      <c r="N4" s="53">
        <v>1</v>
      </c>
    </row>
    <row r="5" spans="1:14" x14ac:dyDescent="0.55000000000000004">
      <c r="A5" s="12" t="s">
        <v>20</v>
      </c>
      <c r="B5" s="13">
        <v>167</v>
      </c>
      <c r="C5" s="13">
        <v>63</v>
      </c>
      <c r="D5" s="13">
        <v>172</v>
      </c>
      <c r="E5" s="13">
        <v>146</v>
      </c>
      <c r="H5" s="12" t="s">
        <v>20</v>
      </c>
      <c r="I5" s="51">
        <v>0</v>
      </c>
      <c r="J5" s="51">
        <v>2</v>
      </c>
      <c r="K5" s="51">
        <v>0</v>
      </c>
      <c r="L5" s="51">
        <v>0</v>
      </c>
      <c r="M5">
        <f t="shared" ref="M5:M23" si="0">SUM(I5:L5)</f>
        <v>2</v>
      </c>
      <c r="N5" s="53">
        <v>2</v>
      </c>
    </row>
    <row r="6" spans="1:14" x14ac:dyDescent="0.55000000000000004">
      <c r="A6" s="12" t="s">
        <v>21</v>
      </c>
      <c r="B6" s="13">
        <v>95</v>
      </c>
      <c r="C6" s="13">
        <v>92</v>
      </c>
      <c r="D6" s="13">
        <v>148</v>
      </c>
      <c r="E6" s="13">
        <v>51</v>
      </c>
      <c r="H6" s="12" t="s">
        <v>21</v>
      </c>
      <c r="I6" s="51">
        <v>0</v>
      </c>
      <c r="J6" s="51">
        <v>0</v>
      </c>
      <c r="K6" s="51">
        <v>0</v>
      </c>
      <c r="L6" s="51">
        <v>3</v>
      </c>
      <c r="M6">
        <f t="shared" si="0"/>
        <v>3</v>
      </c>
      <c r="N6" s="53">
        <v>3</v>
      </c>
    </row>
    <row r="7" spans="1:14" x14ac:dyDescent="0.55000000000000004">
      <c r="A7" s="12" t="s">
        <v>22</v>
      </c>
      <c r="B7" s="13">
        <v>83</v>
      </c>
      <c r="C7" s="13">
        <v>67</v>
      </c>
      <c r="D7" s="13">
        <v>157</v>
      </c>
      <c r="E7" s="13">
        <v>153</v>
      </c>
      <c r="H7" s="12" t="s">
        <v>22</v>
      </c>
      <c r="I7" s="51">
        <v>0</v>
      </c>
      <c r="J7" s="51">
        <v>4</v>
      </c>
      <c r="K7" s="51">
        <v>0</v>
      </c>
      <c r="L7" s="51">
        <v>0</v>
      </c>
      <c r="M7">
        <f t="shared" si="0"/>
        <v>4</v>
      </c>
      <c r="N7" s="53">
        <v>4</v>
      </c>
    </row>
    <row r="8" spans="1:14" x14ac:dyDescent="0.55000000000000004">
      <c r="A8" s="12" t="s">
        <v>23</v>
      </c>
      <c r="B8" s="13">
        <v>167</v>
      </c>
      <c r="C8" s="13">
        <v>81</v>
      </c>
      <c r="D8" s="13">
        <v>81</v>
      </c>
      <c r="E8" s="13">
        <v>125</v>
      </c>
      <c r="H8" s="12" t="s">
        <v>23</v>
      </c>
      <c r="I8" s="51">
        <v>0</v>
      </c>
      <c r="J8" s="51">
        <v>0</v>
      </c>
      <c r="K8" s="51">
        <v>5</v>
      </c>
      <c r="L8" s="51">
        <v>0</v>
      </c>
      <c r="M8">
        <f t="shared" si="0"/>
        <v>5</v>
      </c>
      <c r="N8" s="53">
        <v>5</v>
      </c>
    </row>
    <row r="9" spans="1:14" x14ac:dyDescent="0.55000000000000004">
      <c r="A9" s="12" t="s">
        <v>24</v>
      </c>
      <c r="B9" s="13">
        <v>62</v>
      </c>
      <c r="C9" s="13">
        <v>143</v>
      </c>
      <c r="D9" s="13">
        <v>172</v>
      </c>
      <c r="E9" s="13">
        <v>126</v>
      </c>
      <c r="H9" s="12" t="s">
        <v>24</v>
      </c>
      <c r="I9" s="51">
        <v>6</v>
      </c>
      <c r="J9" s="51">
        <v>0</v>
      </c>
      <c r="K9" s="51">
        <v>0</v>
      </c>
      <c r="L9" s="51">
        <v>0</v>
      </c>
      <c r="M9">
        <f t="shared" si="0"/>
        <v>6</v>
      </c>
      <c r="N9" s="53">
        <v>6</v>
      </c>
    </row>
    <row r="10" spans="1:14" x14ac:dyDescent="0.55000000000000004">
      <c r="A10" s="12" t="s">
        <v>25</v>
      </c>
      <c r="B10" s="13">
        <v>87</v>
      </c>
      <c r="C10" s="13">
        <v>132</v>
      </c>
      <c r="D10" s="13">
        <v>122</v>
      </c>
      <c r="E10" s="13">
        <v>50</v>
      </c>
      <c r="H10" s="12" t="s">
        <v>25</v>
      </c>
      <c r="I10" s="51">
        <v>0</v>
      </c>
      <c r="J10" s="51">
        <v>0</v>
      </c>
      <c r="K10" s="51">
        <v>0</v>
      </c>
      <c r="L10" s="51">
        <v>7</v>
      </c>
      <c r="M10">
        <f t="shared" si="0"/>
        <v>7</v>
      </c>
      <c r="N10" s="53">
        <v>7</v>
      </c>
    </row>
    <row r="11" spans="1:14" x14ac:dyDescent="0.55000000000000004">
      <c r="A11" s="12" t="s">
        <v>26</v>
      </c>
      <c r="B11" s="13">
        <v>102</v>
      </c>
      <c r="C11" s="13">
        <v>54</v>
      </c>
      <c r="D11" s="13">
        <v>69</v>
      </c>
      <c r="E11" s="13">
        <v>79</v>
      </c>
      <c r="H11" s="12" t="s">
        <v>26</v>
      </c>
      <c r="I11" s="51">
        <v>0</v>
      </c>
      <c r="J11" s="51">
        <v>0</v>
      </c>
      <c r="K11" s="51">
        <v>8</v>
      </c>
      <c r="L11" s="51">
        <v>0</v>
      </c>
      <c r="M11">
        <f t="shared" si="0"/>
        <v>8</v>
      </c>
      <c r="N11" s="53">
        <v>8</v>
      </c>
    </row>
    <row r="12" spans="1:14" x14ac:dyDescent="0.55000000000000004">
      <c r="A12" s="12" t="s">
        <v>27</v>
      </c>
      <c r="B12" s="13">
        <v>64</v>
      </c>
      <c r="C12" s="13">
        <v>125</v>
      </c>
      <c r="D12" s="13">
        <v>164</v>
      </c>
      <c r="E12" s="13">
        <v>106</v>
      </c>
      <c r="H12" s="12" t="s">
        <v>27</v>
      </c>
      <c r="I12" s="51">
        <v>9</v>
      </c>
      <c r="J12" s="51">
        <v>0</v>
      </c>
      <c r="K12" s="51">
        <v>0</v>
      </c>
      <c r="L12" s="51">
        <v>0</v>
      </c>
      <c r="M12">
        <f t="shared" si="0"/>
        <v>9</v>
      </c>
      <c r="N12" s="53">
        <v>9</v>
      </c>
    </row>
    <row r="13" spans="1:14" x14ac:dyDescent="0.55000000000000004">
      <c r="A13" s="12" t="s">
        <v>28</v>
      </c>
      <c r="B13" s="13">
        <v>39</v>
      </c>
      <c r="C13" s="13">
        <v>79</v>
      </c>
      <c r="D13" s="13">
        <v>48</v>
      </c>
      <c r="E13" s="13">
        <v>105</v>
      </c>
      <c r="H13" s="12" t="s">
        <v>28</v>
      </c>
      <c r="I13" s="51">
        <v>0</v>
      </c>
      <c r="J13" s="51">
        <v>0</v>
      </c>
      <c r="K13" s="51">
        <v>10</v>
      </c>
      <c r="L13" s="51">
        <v>0</v>
      </c>
      <c r="M13">
        <f t="shared" si="0"/>
        <v>10</v>
      </c>
      <c r="N13" s="53">
        <v>10</v>
      </c>
    </row>
    <row r="14" spans="1:14" x14ac:dyDescent="0.55000000000000004">
      <c r="A14" s="12" t="s">
        <v>29</v>
      </c>
      <c r="B14" s="13">
        <v>99</v>
      </c>
      <c r="C14" s="13">
        <v>101</v>
      </c>
      <c r="D14" s="13">
        <v>30</v>
      </c>
      <c r="E14" s="13">
        <v>58</v>
      </c>
      <c r="H14" s="12" t="s">
        <v>29</v>
      </c>
      <c r="I14" s="51">
        <v>0</v>
      </c>
      <c r="J14" s="51">
        <v>0</v>
      </c>
      <c r="K14" s="51">
        <v>11</v>
      </c>
      <c r="L14" s="51">
        <v>0</v>
      </c>
      <c r="M14">
        <f t="shared" si="0"/>
        <v>11</v>
      </c>
      <c r="N14" s="53">
        <v>11</v>
      </c>
    </row>
    <row r="15" spans="1:14" x14ac:dyDescent="0.55000000000000004">
      <c r="A15" s="12" t="s">
        <v>30</v>
      </c>
      <c r="B15" s="13">
        <v>157</v>
      </c>
      <c r="C15" s="13">
        <v>38</v>
      </c>
      <c r="D15" s="13">
        <v>148</v>
      </c>
      <c r="E15" s="13">
        <v>101</v>
      </c>
      <c r="H15" s="12" t="s">
        <v>30</v>
      </c>
      <c r="I15" s="51">
        <v>0</v>
      </c>
      <c r="J15" s="51">
        <v>12</v>
      </c>
      <c r="K15" s="51">
        <v>0</v>
      </c>
      <c r="L15" s="51">
        <v>0</v>
      </c>
      <c r="M15">
        <f t="shared" si="0"/>
        <v>12</v>
      </c>
      <c r="N15" s="53">
        <v>12</v>
      </c>
    </row>
    <row r="16" spans="1:14" x14ac:dyDescent="0.55000000000000004">
      <c r="A16" s="12" t="s">
        <v>31</v>
      </c>
      <c r="B16" s="13">
        <v>93</v>
      </c>
      <c r="C16" s="13">
        <v>49</v>
      </c>
      <c r="D16" s="13">
        <v>64</v>
      </c>
      <c r="E16" s="13">
        <v>81</v>
      </c>
      <c r="H16" s="12" t="s">
        <v>31</v>
      </c>
      <c r="I16" s="51">
        <v>0</v>
      </c>
      <c r="J16" s="51">
        <v>7</v>
      </c>
      <c r="K16" s="51">
        <v>6</v>
      </c>
      <c r="L16" s="51">
        <v>0</v>
      </c>
      <c r="M16">
        <f t="shared" si="0"/>
        <v>13</v>
      </c>
      <c r="N16" s="53">
        <v>13</v>
      </c>
    </row>
    <row r="17" spans="1:14" x14ac:dyDescent="0.55000000000000004">
      <c r="A17" s="12" t="s">
        <v>32</v>
      </c>
      <c r="B17" s="13">
        <v>98</v>
      </c>
      <c r="C17" s="13">
        <v>169</v>
      </c>
      <c r="D17" s="13">
        <v>82</v>
      </c>
      <c r="E17" s="13">
        <v>47</v>
      </c>
      <c r="H17" s="12" t="s">
        <v>32</v>
      </c>
      <c r="I17" s="51">
        <v>0</v>
      </c>
      <c r="J17" s="51">
        <v>0</v>
      </c>
      <c r="K17" s="51">
        <v>0</v>
      </c>
      <c r="L17" s="51">
        <v>14</v>
      </c>
      <c r="M17">
        <f t="shared" si="0"/>
        <v>14</v>
      </c>
      <c r="N17" s="53">
        <v>14</v>
      </c>
    </row>
    <row r="18" spans="1:14" x14ac:dyDescent="0.55000000000000004">
      <c r="A18" s="12" t="s">
        <v>33</v>
      </c>
      <c r="B18" s="13">
        <v>123</v>
      </c>
      <c r="C18" s="13">
        <v>162</v>
      </c>
      <c r="D18" s="13">
        <v>175</v>
      </c>
      <c r="E18" s="13">
        <v>173</v>
      </c>
      <c r="H18" s="12" t="s">
        <v>33</v>
      </c>
      <c r="I18" s="51">
        <v>15</v>
      </c>
      <c r="J18" s="51">
        <v>0</v>
      </c>
      <c r="K18" s="51">
        <v>0</v>
      </c>
      <c r="L18" s="51">
        <v>0</v>
      </c>
      <c r="M18">
        <f t="shared" si="0"/>
        <v>15</v>
      </c>
      <c r="N18" s="53">
        <v>15</v>
      </c>
    </row>
    <row r="19" spans="1:14" x14ac:dyDescent="0.55000000000000004">
      <c r="A19" s="12" t="s">
        <v>34</v>
      </c>
      <c r="B19" s="13">
        <v>71</v>
      </c>
      <c r="C19" s="13">
        <v>46</v>
      </c>
      <c r="D19" s="13">
        <v>99</v>
      </c>
      <c r="E19" s="13">
        <v>40</v>
      </c>
      <c r="H19" s="12" t="s">
        <v>34</v>
      </c>
      <c r="I19" s="51">
        <v>0</v>
      </c>
      <c r="J19" s="51">
        <v>0</v>
      </c>
      <c r="K19" s="51">
        <v>0</v>
      </c>
      <c r="L19" s="51">
        <v>16</v>
      </c>
      <c r="M19">
        <f t="shared" si="0"/>
        <v>16</v>
      </c>
      <c r="N19" s="53">
        <v>16</v>
      </c>
    </row>
    <row r="20" spans="1:14" x14ac:dyDescent="0.55000000000000004">
      <c r="A20" s="12" t="s">
        <v>35</v>
      </c>
      <c r="B20" s="13">
        <v>147</v>
      </c>
      <c r="C20" s="13">
        <v>162</v>
      </c>
      <c r="D20" s="13">
        <v>147</v>
      </c>
      <c r="E20" s="13">
        <v>44</v>
      </c>
      <c r="H20" s="12" t="s">
        <v>35</v>
      </c>
      <c r="I20" s="51">
        <v>0</v>
      </c>
      <c r="J20" s="51">
        <v>0</v>
      </c>
      <c r="K20" s="51">
        <v>0</v>
      </c>
      <c r="L20" s="51">
        <v>17</v>
      </c>
      <c r="M20">
        <f t="shared" si="0"/>
        <v>17</v>
      </c>
      <c r="N20" s="53">
        <v>17</v>
      </c>
    </row>
    <row r="21" spans="1:14" x14ac:dyDescent="0.55000000000000004">
      <c r="A21" s="12" t="s">
        <v>36</v>
      </c>
      <c r="B21" s="13">
        <v>134</v>
      </c>
      <c r="C21" s="13">
        <v>79</v>
      </c>
      <c r="D21" s="13">
        <v>97</v>
      </c>
      <c r="E21" s="13">
        <v>139</v>
      </c>
      <c r="H21" s="12" t="s">
        <v>36</v>
      </c>
      <c r="I21" s="51">
        <v>0</v>
      </c>
      <c r="J21" s="51">
        <v>18</v>
      </c>
      <c r="K21" s="51">
        <v>0</v>
      </c>
      <c r="L21" s="51">
        <v>0</v>
      </c>
      <c r="M21">
        <f t="shared" si="0"/>
        <v>18</v>
      </c>
      <c r="N21" s="53">
        <v>18</v>
      </c>
    </row>
    <row r="22" spans="1:14" x14ac:dyDescent="0.55000000000000004">
      <c r="A22" s="12" t="s">
        <v>37</v>
      </c>
      <c r="B22" s="13">
        <v>158</v>
      </c>
      <c r="C22" s="13">
        <v>60</v>
      </c>
      <c r="D22" s="13">
        <v>113</v>
      </c>
      <c r="E22" s="13">
        <v>167</v>
      </c>
      <c r="H22" s="12" t="s">
        <v>37</v>
      </c>
      <c r="I22" s="51">
        <v>0</v>
      </c>
      <c r="J22" s="51">
        <v>19</v>
      </c>
      <c r="K22" s="51">
        <v>0</v>
      </c>
      <c r="L22" s="51">
        <v>0</v>
      </c>
      <c r="M22">
        <f t="shared" si="0"/>
        <v>19</v>
      </c>
      <c r="N22" s="53">
        <v>19</v>
      </c>
    </row>
    <row r="23" spans="1:14" ht="14.7" thickBot="1" x14ac:dyDescent="0.6">
      <c r="A23" s="12" t="s">
        <v>38</v>
      </c>
      <c r="B23" s="14">
        <v>79</v>
      </c>
      <c r="C23" s="14">
        <v>116</v>
      </c>
      <c r="D23" s="14">
        <v>114</v>
      </c>
      <c r="E23" s="14">
        <v>118</v>
      </c>
      <c r="H23" s="12" t="s">
        <v>38</v>
      </c>
      <c r="I23" s="51">
        <v>20</v>
      </c>
      <c r="J23" s="51">
        <v>0</v>
      </c>
      <c r="K23" s="51">
        <v>0</v>
      </c>
      <c r="L23" s="51">
        <v>0</v>
      </c>
      <c r="M23">
        <f t="shared" si="0"/>
        <v>20</v>
      </c>
      <c r="N23" s="53">
        <v>20</v>
      </c>
    </row>
    <row r="24" spans="1:14" x14ac:dyDescent="0.55000000000000004">
      <c r="H24" s="12" t="s">
        <v>179</v>
      </c>
      <c r="I24">
        <f>SUM(I4:I23)</f>
        <v>50</v>
      </c>
      <c r="J24">
        <f t="shared" ref="J24:L24" si="1">SUM(J4:J23)</f>
        <v>62</v>
      </c>
      <c r="K24">
        <f t="shared" si="1"/>
        <v>40</v>
      </c>
      <c r="L24">
        <f t="shared" si="1"/>
        <v>58</v>
      </c>
    </row>
    <row r="25" spans="1:14" x14ac:dyDescent="0.55000000000000004">
      <c r="H25" s="12" t="s">
        <v>180</v>
      </c>
      <c r="I25" s="53">
        <v>70</v>
      </c>
      <c r="J25" s="53">
        <v>70</v>
      </c>
      <c r="K25" s="53">
        <v>70</v>
      </c>
      <c r="L25" s="53">
        <v>70</v>
      </c>
    </row>
    <row r="26" spans="1:14" x14ac:dyDescent="0.55000000000000004">
      <c r="H26" s="12" t="s">
        <v>182</v>
      </c>
      <c r="I26" s="53">
        <v>40</v>
      </c>
      <c r="J26" s="53">
        <v>40</v>
      </c>
      <c r="K26" s="53">
        <v>40</v>
      </c>
      <c r="L26" s="53">
        <v>40</v>
      </c>
    </row>
    <row r="27" spans="1:14" x14ac:dyDescent="0.55000000000000004">
      <c r="H27" s="12" t="s">
        <v>181</v>
      </c>
      <c r="I27">
        <f>SUMPRODUCT(B4:E23, I4:L23)</f>
        <v>12925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8"/>
  <sheetViews>
    <sheetView topLeftCell="B4" zoomScale="60" zoomScaleNormal="60" workbookViewId="0">
      <selection activeCell="R8" sqref="R8"/>
    </sheetView>
  </sheetViews>
  <sheetFormatPr defaultRowHeight="14.4" x14ac:dyDescent="0.55000000000000004"/>
  <cols>
    <col min="1" max="3" width="8.83984375" style="1"/>
  </cols>
  <sheetData>
    <row r="1" spans="1:19" x14ac:dyDescent="0.55000000000000004">
      <c r="C1" s="26" t="s">
        <v>50</v>
      </c>
      <c r="D1" s="25" t="s">
        <v>51</v>
      </c>
      <c r="E1" s="25" t="s">
        <v>52</v>
      </c>
      <c r="F1" s="25" t="s">
        <v>53</v>
      </c>
      <c r="G1" s="25" t="s">
        <v>54</v>
      </c>
    </row>
    <row r="2" spans="1:19" x14ac:dyDescent="0.55000000000000004">
      <c r="C2" s="27" t="s">
        <v>55</v>
      </c>
      <c r="D2" s="1">
        <v>48</v>
      </c>
      <c r="E2" s="1">
        <v>4.9000000000000004</v>
      </c>
      <c r="F2" s="1">
        <v>88</v>
      </c>
      <c r="G2" s="1">
        <v>15.5</v>
      </c>
    </row>
    <row r="3" spans="1:19" x14ac:dyDescent="0.55000000000000004">
      <c r="C3" s="27" t="s">
        <v>56</v>
      </c>
      <c r="D3" s="1">
        <v>26.1</v>
      </c>
      <c r="E3" s="1">
        <v>5.5</v>
      </c>
      <c r="F3" s="1">
        <v>53.7</v>
      </c>
      <c r="G3" s="1">
        <v>12.1</v>
      </c>
    </row>
    <row r="5" spans="1:19" x14ac:dyDescent="0.55000000000000004">
      <c r="E5" t="s">
        <v>57</v>
      </c>
    </row>
    <row r="6" spans="1:19" x14ac:dyDescent="0.55000000000000004">
      <c r="A6" s="25" t="s">
        <v>58</v>
      </c>
      <c r="B6" s="25" t="s">
        <v>55</v>
      </c>
      <c r="C6" s="26" t="s">
        <v>59</v>
      </c>
      <c r="D6" s="25" t="s">
        <v>51</v>
      </c>
      <c r="E6" s="25" t="s">
        <v>52</v>
      </c>
      <c r="F6" s="25" t="s">
        <v>53</v>
      </c>
      <c r="G6" s="25" t="s">
        <v>54</v>
      </c>
      <c r="K6" s="25" t="s">
        <v>51</v>
      </c>
      <c r="L6" s="25" t="s">
        <v>52</v>
      </c>
      <c r="M6" s="25" t="s">
        <v>53</v>
      </c>
      <c r="N6" s="25" t="s">
        <v>54</v>
      </c>
      <c r="O6" s="55" t="s">
        <v>183</v>
      </c>
      <c r="P6" s="55" t="s">
        <v>184</v>
      </c>
    </row>
    <row r="7" spans="1:19" x14ac:dyDescent="0.55000000000000004">
      <c r="A7" s="1" t="s">
        <v>15</v>
      </c>
      <c r="B7" s="1">
        <v>77.400000000000006</v>
      </c>
      <c r="C7" s="27">
        <v>64.400000000000006</v>
      </c>
      <c r="D7" s="24">
        <v>48.283019789569927</v>
      </c>
      <c r="E7" s="24">
        <v>93.410170752440024</v>
      </c>
      <c r="F7" s="24">
        <v>15.06154042586614</v>
      </c>
      <c r="G7" s="24">
        <v>81.036411569121213</v>
      </c>
      <c r="H7" s="54"/>
      <c r="J7" s="1" t="s">
        <v>15</v>
      </c>
      <c r="K7" s="51">
        <v>0</v>
      </c>
      <c r="L7" s="51">
        <v>0</v>
      </c>
      <c r="M7" s="51">
        <v>1</v>
      </c>
      <c r="N7" s="51">
        <v>0</v>
      </c>
      <c r="O7">
        <f>SUM(K7:N7)</f>
        <v>1</v>
      </c>
      <c r="P7" s="53">
        <v>1</v>
      </c>
    </row>
    <row r="8" spans="1:19" x14ac:dyDescent="0.55000000000000004">
      <c r="A8" s="1" t="s">
        <v>16</v>
      </c>
      <c r="B8" s="1">
        <v>54.2</v>
      </c>
      <c r="C8" s="27">
        <v>54.9</v>
      </c>
      <c r="D8" s="24">
        <v>29.45980312222062</v>
      </c>
      <c r="E8" s="24">
        <v>69.791475124115266</v>
      </c>
      <c r="F8" s="24">
        <v>33.821295066865787</v>
      </c>
      <c r="G8" s="24">
        <v>57.702079685224518</v>
      </c>
      <c r="J8" s="1" t="s">
        <v>16</v>
      </c>
      <c r="K8" s="51">
        <v>1</v>
      </c>
      <c r="L8" s="51">
        <v>0</v>
      </c>
      <c r="M8" s="51">
        <v>0</v>
      </c>
      <c r="N8" s="51">
        <v>0</v>
      </c>
      <c r="O8">
        <f t="shared" ref="O8:O56" si="0">SUM(K8:N8)</f>
        <v>1</v>
      </c>
      <c r="P8" s="53">
        <v>1</v>
      </c>
      <c r="R8" t="s">
        <v>186</v>
      </c>
      <c r="S8">
        <f>SUMPRODUCT(D7:G56,K7:N56)</f>
        <v>1635.8795874836226</v>
      </c>
    </row>
    <row r="9" spans="1:19" x14ac:dyDescent="0.55000000000000004">
      <c r="A9" s="1" t="s">
        <v>17</v>
      </c>
      <c r="B9" s="1">
        <v>21.6</v>
      </c>
      <c r="C9" s="27">
        <v>6.4</v>
      </c>
      <c r="D9" s="24">
        <v>32.940097146183405</v>
      </c>
      <c r="E9" s="24">
        <v>16.724233913695421</v>
      </c>
      <c r="F9" s="24">
        <v>81.524536183899883</v>
      </c>
      <c r="G9" s="24">
        <v>8.3486525858967209</v>
      </c>
      <c r="J9" s="1" t="s">
        <v>17</v>
      </c>
      <c r="K9" s="51">
        <v>0</v>
      </c>
      <c r="L9" s="51">
        <v>1</v>
      </c>
      <c r="M9" s="51">
        <v>0</v>
      </c>
      <c r="N9" s="51">
        <v>0</v>
      </c>
      <c r="O9">
        <f t="shared" si="0"/>
        <v>1</v>
      </c>
      <c r="P9" s="53">
        <v>1</v>
      </c>
    </row>
    <row r="10" spans="1:19" x14ac:dyDescent="0.55000000000000004">
      <c r="A10" s="1" t="s">
        <v>18</v>
      </c>
      <c r="B10" s="1">
        <v>62.9</v>
      </c>
      <c r="C10" s="27">
        <v>20.5</v>
      </c>
      <c r="D10" s="24">
        <v>15.917600321656527</v>
      </c>
      <c r="E10" s="24">
        <v>59.908263203000637</v>
      </c>
      <c r="F10" s="24">
        <v>41.620307543313523</v>
      </c>
      <c r="G10" s="24">
        <v>48.138550040482109</v>
      </c>
      <c r="J10" s="1" t="s">
        <v>18</v>
      </c>
      <c r="K10" s="51">
        <v>1</v>
      </c>
      <c r="L10" s="51">
        <v>0</v>
      </c>
      <c r="M10" s="51">
        <v>0</v>
      </c>
      <c r="N10" s="51">
        <v>0</v>
      </c>
      <c r="O10">
        <f t="shared" si="0"/>
        <v>1</v>
      </c>
      <c r="P10" s="53">
        <v>1</v>
      </c>
    </row>
    <row r="11" spans="1:19" x14ac:dyDescent="0.55000000000000004">
      <c r="A11" s="1" t="s">
        <v>60</v>
      </c>
      <c r="B11" s="1">
        <v>25.5</v>
      </c>
      <c r="C11" s="27">
        <v>26.2</v>
      </c>
      <c r="D11" s="24">
        <v>22.50022222112484</v>
      </c>
      <c r="E11" s="24">
        <v>29.203595669026786</v>
      </c>
      <c r="F11" s="24">
        <v>68.28250141873832</v>
      </c>
      <c r="G11" s="24">
        <v>17.286121600868135</v>
      </c>
      <c r="J11" s="1" t="s">
        <v>60</v>
      </c>
      <c r="K11" s="51">
        <v>0</v>
      </c>
      <c r="L11" s="51">
        <v>0</v>
      </c>
      <c r="M11" s="51">
        <v>0</v>
      </c>
      <c r="N11" s="51">
        <v>1</v>
      </c>
      <c r="O11">
        <f t="shared" si="0"/>
        <v>1</v>
      </c>
      <c r="P11" s="53">
        <v>1</v>
      </c>
    </row>
    <row r="12" spans="1:19" x14ac:dyDescent="0.55000000000000004">
      <c r="A12" s="1" t="s">
        <v>61</v>
      </c>
      <c r="B12" s="1">
        <v>88</v>
      </c>
      <c r="C12" s="27">
        <v>28</v>
      </c>
      <c r="D12" s="24">
        <v>40.045099575353788</v>
      </c>
      <c r="E12" s="24">
        <v>86.092159921795428</v>
      </c>
      <c r="F12" s="24">
        <v>25.700000000000003</v>
      </c>
      <c r="G12" s="24">
        <v>74.223042244305773</v>
      </c>
      <c r="J12" s="1" t="s">
        <v>61</v>
      </c>
      <c r="K12" s="51">
        <v>0</v>
      </c>
      <c r="L12" s="51">
        <v>0</v>
      </c>
      <c r="M12" s="51">
        <v>1</v>
      </c>
      <c r="N12" s="51">
        <v>0</v>
      </c>
      <c r="O12">
        <f t="shared" si="0"/>
        <v>1</v>
      </c>
      <c r="P12" s="53">
        <v>1</v>
      </c>
    </row>
    <row r="13" spans="1:19" x14ac:dyDescent="0.55000000000000004">
      <c r="A13" s="1" t="s">
        <v>62</v>
      </c>
      <c r="B13" s="1">
        <v>98.6</v>
      </c>
      <c r="C13" s="27">
        <v>90.1</v>
      </c>
      <c r="D13" s="24">
        <v>81.586518494172793</v>
      </c>
      <c r="E13" s="24">
        <v>126.24123731966507</v>
      </c>
      <c r="F13" s="24">
        <v>37.912003376239554</v>
      </c>
      <c r="G13" s="24">
        <v>113.97197023830026</v>
      </c>
      <c r="J13" s="1" t="s">
        <v>62</v>
      </c>
      <c r="K13" s="51">
        <v>0</v>
      </c>
      <c r="L13" s="51">
        <v>0</v>
      </c>
      <c r="M13" s="51">
        <v>1</v>
      </c>
      <c r="N13" s="51">
        <v>0</v>
      </c>
      <c r="O13">
        <f t="shared" si="0"/>
        <v>1</v>
      </c>
      <c r="P13" s="53">
        <v>1</v>
      </c>
    </row>
    <row r="14" spans="1:19" x14ac:dyDescent="0.55000000000000004">
      <c r="A14" s="1" t="s">
        <v>63</v>
      </c>
      <c r="B14" s="1">
        <v>88.3</v>
      </c>
      <c r="C14" s="27">
        <v>33.799999999999997</v>
      </c>
      <c r="D14" s="24">
        <v>41.029014124153647</v>
      </c>
      <c r="E14" s="24">
        <v>88.070710227634692</v>
      </c>
      <c r="F14" s="24">
        <v>19.902261178067185</v>
      </c>
      <c r="G14" s="24">
        <v>75.965321035325047</v>
      </c>
      <c r="J14" s="1" t="s">
        <v>63</v>
      </c>
      <c r="K14" s="51">
        <v>0</v>
      </c>
      <c r="L14" s="51">
        <v>0</v>
      </c>
      <c r="M14" s="51">
        <v>1</v>
      </c>
      <c r="N14" s="51">
        <v>0</v>
      </c>
      <c r="O14">
        <f t="shared" si="0"/>
        <v>1</v>
      </c>
      <c r="P14" s="53">
        <v>1</v>
      </c>
    </row>
    <row r="15" spans="1:19" x14ac:dyDescent="0.55000000000000004">
      <c r="A15" s="1" t="s">
        <v>64</v>
      </c>
      <c r="B15" s="1">
        <v>72</v>
      </c>
      <c r="C15" s="27">
        <v>17.399999999999999</v>
      </c>
      <c r="D15" s="24">
        <v>25.528219679405769</v>
      </c>
      <c r="E15" s="24">
        <v>68.147046891263003</v>
      </c>
      <c r="F15" s="24">
        <v>39.669761784008742</v>
      </c>
      <c r="G15" s="24">
        <v>56.748039613717054</v>
      </c>
      <c r="J15" s="1" t="s">
        <v>64</v>
      </c>
      <c r="K15" s="51">
        <v>1</v>
      </c>
      <c r="L15" s="51">
        <v>0</v>
      </c>
      <c r="M15" s="51">
        <v>0</v>
      </c>
      <c r="N15" s="51">
        <v>0</v>
      </c>
      <c r="O15">
        <f t="shared" si="0"/>
        <v>1</v>
      </c>
      <c r="P15" s="53">
        <v>1</v>
      </c>
    </row>
    <row r="16" spans="1:19" x14ac:dyDescent="0.55000000000000004">
      <c r="A16" s="1" t="s">
        <v>65</v>
      </c>
      <c r="B16" s="1">
        <v>35</v>
      </c>
      <c r="C16" s="27">
        <v>83.6</v>
      </c>
      <c r="D16" s="24">
        <v>58.951251046945551</v>
      </c>
      <c r="E16" s="24">
        <v>83.699581838859856</v>
      </c>
      <c r="F16" s="24">
        <v>60.852362320619889</v>
      </c>
      <c r="G16" s="24">
        <v>74.111402631443966</v>
      </c>
      <c r="J16" s="1" t="s">
        <v>65</v>
      </c>
      <c r="K16" s="51">
        <v>0</v>
      </c>
      <c r="L16" s="51">
        <v>1</v>
      </c>
      <c r="M16" s="51">
        <v>0</v>
      </c>
      <c r="N16" s="51">
        <v>0</v>
      </c>
      <c r="O16">
        <f t="shared" si="0"/>
        <v>1</v>
      </c>
      <c r="P16" s="53">
        <v>1</v>
      </c>
    </row>
    <row r="17" spans="1:16" x14ac:dyDescent="0.55000000000000004">
      <c r="A17" s="1" t="s">
        <v>66</v>
      </c>
      <c r="B17" s="1">
        <v>84.4</v>
      </c>
      <c r="C17" s="27">
        <v>91.1</v>
      </c>
      <c r="D17" s="24">
        <v>74.498053665850904</v>
      </c>
      <c r="E17" s="24">
        <v>116.82298575194865</v>
      </c>
      <c r="F17" s="24">
        <v>37.572862547322629</v>
      </c>
      <c r="G17" s="24">
        <v>104.82466312848328</v>
      </c>
      <c r="J17" s="1" t="s">
        <v>66</v>
      </c>
      <c r="K17" s="51">
        <v>0</v>
      </c>
      <c r="L17" s="51">
        <v>0</v>
      </c>
      <c r="M17" s="51">
        <v>1</v>
      </c>
      <c r="N17" s="51">
        <v>0</v>
      </c>
      <c r="O17">
        <f t="shared" si="0"/>
        <v>1</v>
      </c>
      <c r="P17" s="53">
        <v>1</v>
      </c>
    </row>
    <row r="18" spans="1:16" x14ac:dyDescent="0.55000000000000004">
      <c r="A18" s="1" t="s">
        <v>67</v>
      </c>
      <c r="B18" s="1">
        <v>0.3</v>
      </c>
      <c r="C18" s="27">
        <v>17.399999999999999</v>
      </c>
      <c r="D18" s="24">
        <v>48.48690544879102</v>
      </c>
      <c r="E18" s="24">
        <v>12.758134659894445</v>
      </c>
      <c r="F18" s="24">
        <v>94.915646760689569</v>
      </c>
      <c r="G18" s="24">
        <v>16.09751533622503</v>
      </c>
      <c r="J18" s="1" t="s">
        <v>67</v>
      </c>
      <c r="K18" s="51">
        <v>0</v>
      </c>
      <c r="L18" s="51">
        <v>1</v>
      </c>
      <c r="M18" s="51">
        <v>0</v>
      </c>
      <c r="N18" s="51">
        <v>0</v>
      </c>
      <c r="O18">
        <f t="shared" si="0"/>
        <v>1</v>
      </c>
      <c r="P18" s="53">
        <v>1</v>
      </c>
    </row>
    <row r="19" spans="1:16" x14ac:dyDescent="0.55000000000000004">
      <c r="A19" s="1" t="s">
        <v>68</v>
      </c>
      <c r="B19" s="1">
        <v>17.600000000000001</v>
      </c>
      <c r="C19" s="27">
        <v>67.5</v>
      </c>
      <c r="D19" s="24">
        <v>51.362632331297036</v>
      </c>
      <c r="E19" s="24">
        <v>63.287360507450458</v>
      </c>
      <c r="F19" s="24">
        <v>71.739807638437398</v>
      </c>
      <c r="G19" s="24">
        <v>55.439787156878587</v>
      </c>
      <c r="J19" s="1" t="s">
        <v>68</v>
      </c>
      <c r="K19" s="51">
        <v>0</v>
      </c>
      <c r="L19" s="51">
        <v>1</v>
      </c>
      <c r="M19" s="51">
        <v>0</v>
      </c>
      <c r="N19" s="51">
        <v>0</v>
      </c>
      <c r="O19">
        <f t="shared" si="0"/>
        <v>1</v>
      </c>
      <c r="P19" s="53">
        <v>1</v>
      </c>
    </row>
    <row r="20" spans="1:16" x14ac:dyDescent="0.55000000000000004">
      <c r="A20" s="1" t="s">
        <v>69</v>
      </c>
      <c r="B20" s="1">
        <v>90.3</v>
      </c>
      <c r="C20" s="27">
        <v>81.099999999999994</v>
      </c>
      <c r="D20" s="24">
        <v>69.385084852581969</v>
      </c>
      <c r="E20" s="24">
        <v>114.05489906181144</v>
      </c>
      <c r="F20" s="24">
        <v>27.496363395911093</v>
      </c>
      <c r="G20" s="24">
        <v>101.76463039779588</v>
      </c>
      <c r="J20" s="1" t="s">
        <v>69</v>
      </c>
      <c r="K20" s="51">
        <v>0</v>
      </c>
      <c r="L20" s="51">
        <v>0</v>
      </c>
      <c r="M20" s="51">
        <v>1</v>
      </c>
      <c r="N20" s="51">
        <v>0</v>
      </c>
      <c r="O20">
        <f t="shared" si="0"/>
        <v>1</v>
      </c>
      <c r="P20" s="53">
        <v>1</v>
      </c>
    </row>
    <row r="21" spans="1:16" x14ac:dyDescent="0.55000000000000004">
      <c r="A21" s="1" t="s">
        <v>70</v>
      </c>
      <c r="B21" s="1">
        <v>91.5</v>
      </c>
      <c r="C21" s="27">
        <v>16.5</v>
      </c>
      <c r="D21" s="24">
        <v>44.546717050754708</v>
      </c>
      <c r="E21" s="24">
        <v>87.295818914768191</v>
      </c>
      <c r="F21" s="24">
        <v>37.364287762514621</v>
      </c>
      <c r="G21" s="24">
        <v>76.127261871158879</v>
      </c>
      <c r="J21" s="1" t="s">
        <v>70</v>
      </c>
      <c r="K21" s="51">
        <v>0</v>
      </c>
      <c r="L21" s="51">
        <v>0</v>
      </c>
      <c r="M21" s="51">
        <v>1</v>
      </c>
      <c r="N21" s="51">
        <v>0</v>
      </c>
      <c r="O21">
        <f t="shared" si="0"/>
        <v>1</v>
      </c>
      <c r="P21" s="53">
        <v>1</v>
      </c>
    </row>
    <row r="22" spans="1:16" x14ac:dyDescent="0.55000000000000004">
      <c r="A22" s="1" t="s">
        <v>71</v>
      </c>
      <c r="B22" s="1">
        <v>6</v>
      </c>
      <c r="C22" s="27">
        <v>90.6</v>
      </c>
      <c r="D22" s="24">
        <v>76.969149664004988</v>
      </c>
      <c r="E22" s="24">
        <v>85.107108986265061</v>
      </c>
      <c r="F22" s="24">
        <v>89.920020017791359</v>
      </c>
      <c r="G22" s="24">
        <v>79.072751311687639</v>
      </c>
      <c r="J22" s="1" t="s">
        <v>71</v>
      </c>
      <c r="K22" s="51">
        <v>0</v>
      </c>
      <c r="L22" s="51">
        <v>1</v>
      </c>
      <c r="M22" s="51">
        <v>0</v>
      </c>
      <c r="N22" s="51">
        <v>0</v>
      </c>
      <c r="O22">
        <f t="shared" si="0"/>
        <v>1</v>
      </c>
      <c r="P22" s="53">
        <v>1</v>
      </c>
    </row>
    <row r="23" spans="1:16" x14ac:dyDescent="0.55000000000000004">
      <c r="A23" s="1" t="s">
        <v>72</v>
      </c>
      <c r="B23" s="1">
        <v>88.9</v>
      </c>
      <c r="C23" s="27">
        <v>91.7</v>
      </c>
      <c r="D23" s="24">
        <v>77.30569189910922</v>
      </c>
      <c r="E23" s="24">
        <v>120.35962778274117</v>
      </c>
      <c r="F23" s="24">
        <v>38.010656400541151</v>
      </c>
      <c r="G23" s="24">
        <v>108.27612848638429</v>
      </c>
      <c r="J23" s="1" t="s">
        <v>72</v>
      </c>
      <c r="K23" s="51">
        <v>0</v>
      </c>
      <c r="L23" s="51">
        <v>0</v>
      </c>
      <c r="M23" s="51">
        <v>1</v>
      </c>
      <c r="N23" s="51">
        <v>0</v>
      </c>
      <c r="O23">
        <f t="shared" si="0"/>
        <v>1</v>
      </c>
      <c r="P23" s="53">
        <v>1</v>
      </c>
    </row>
    <row r="24" spans="1:16" x14ac:dyDescent="0.55000000000000004">
      <c r="A24" s="1" t="s">
        <v>73</v>
      </c>
      <c r="B24" s="1">
        <v>98.7</v>
      </c>
      <c r="C24" s="27">
        <v>1.3</v>
      </c>
      <c r="D24" s="24">
        <v>56.44049964342981</v>
      </c>
      <c r="E24" s="24">
        <v>93.893982767800395</v>
      </c>
      <c r="F24" s="24">
        <v>53.481305144882178</v>
      </c>
      <c r="G24" s="24">
        <v>83.898033350013634</v>
      </c>
      <c r="J24" s="1" t="s">
        <v>73</v>
      </c>
      <c r="K24" s="51">
        <v>0</v>
      </c>
      <c r="L24" s="51">
        <v>0</v>
      </c>
      <c r="M24" s="51">
        <v>1</v>
      </c>
      <c r="N24" s="51">
        <v>0</v>
      </c>
      <c r="O24">
        <f t="shared" si="0"/>
        <v>1</v>
      </c>
      <c r="P24" s="53">
        <v>1</v>
      </c>
    </row>
    <row r="25" spans="1:16" x14ac:dyDescent="0.55000000000000004">
      <c r="A25" s="1" t="s">
        <v>74</v>
      </c>
      <c r="B25" s="1">
        <v>42.4</v>
      </c>
      <c r="C25" s="27">
        <v>42.3</v>
      </c>
      <c r="D25" s="24">
        <v>17.14059508885266</v>
      </c>
      <c r="E25" s="24">
        <v>52.540365434587528</v>
      </c>
      <c r="F25" s="24">
        <v>47.003404132041332</v>
      </c>
      <c r="G25" s="24">
        <v>40.443170004340651</v>
      </c>
      <c r="J25" s="1" t="s">
        <v>74</v>
      </c>
      <c r="K25" s="51">
        <v>1</v>
      </c>
      <c r="L25" s="51">
        <v>0</v>
      </c>
      <c r="M25" s="51">
        <v>0</v>
      </c>
      <c r="N25" s="51">
        <v>0</v>
      </c>
      <c r="O25">
        <f t="shared" si="0"/>
        <v>1</v>
      </c>
      <c r="P25" s="53">
        <v>1</v>
      </c>
    </row>
    <row r="26" spans="1:16" x14ac:dyDescent="0.55000000000000004">
      <c r="A26" s="1" t="s">
        <v>75</v>
      </c>
      <c r="B26" s="1">
        <v>38</v>
      </c>
      <c r="C26" s="27">
        <v>30.7</v>
      </c>
      <c r="D26" s="24">
        <v>11.007270324653609</v>
      </c>
      <c r="E26" s="24">
        <v>41.601081716705394</v>
      </c>
      <c r="F26" s="24">
        <v>55.036351623268054</v>
      </c>
      <c r="G26" s="24">
        <v>29.192636057745798</v>
      </c>
      <c r="J26" s="1" t="s">
        <v>75</v>
      </c>
      <c r="K26" s="51">
        <v>0</v>
      </c>
      <c r="L26" s="51">
        <v>0</v>
      </c>
      <c r="M26" s="51">
        <v>0</v>
      </c>
      <c r="N26" s="51">
        <v>1</v>
      </c>
      <c r="O26">
        <f t="shared" si="0"/>
        <v>1</v>
      </c>
      <c r="P26" s="53">
        <v>1</v>
      </c>
    </row>
    <row r="27" spans="1:16" x14ac:dyDescent="0.55000000000000004">
      <c r="A27" s="1" t="s">
        <v>76</v>
      </c>
      <c r="B27" s="1">
        <v>4.8</v>
      </c>
      <c r="C27" s="27">
        <v>12.3</v>
      </c>
      <c r="D27" s="24">
        <v>45.350633953672578</v>
      </c>
      <c r="E27" s="24">
        <v>6.800735254367722</v>
      </c>
      <c r="F27" s="24">
        <v>92.931157315509637</v>
      </c>
      <c r="G27" s="24">
        <v>10.701868995647441</v>
      </c>
      <c r="J27" s="1" t="s">
        <v>76</v>
      </c>
      <c r="K27" s="51">
        <v>0</v>
      </c>
      <c r="L27" s="51">
        <v>1</v>
      </c>
      <c r="M27" s="51">
        <v>0</v>
      </c>
      <c r="N27" s="51">
        <v>0</v>
      </c>
      <c r="O27">
        <f t="shared" si="0"/>
        <v>1</v>
      </c>
      <c r="P27" s="53">
        <v>1</v>
      </c>
    </row>
    <row r="28" spans="1:16" x14ac:dyDescent="0.55000000000000004">
      <c r="A28" s="1" t="s">
        <v>77</v>
      </c>
      <c r="B28" s="1">
        <v>26.7</v>
      </c>
      <c r="C28" s="27">
        <v>42</v>
      </c>
      <c r="D28" s="24">
        <v>26.580067720004024</v>
      </c>
      <c r="E28" s="24">
        <v>42.514585732428344</v>
      </c>
      <c r="F28" s="24">
        <v>62.406570166930337</v>
      </c>
      <c r="G28" s="24">
        <v>31.928827100286661</v>
      </c>
      <c r="J28" s="1" t="s">
        <v>77</v>
      </c>
      <c r="K28" s="51">
        <v>0</v>
      </c>
      <c r="L28" s="51">
        <v>0</v>
      </c>
      <c r="M28" s="51">
        <v>0</v>
      </c>
      <c r="N28" s="51">
        <v>1</v>
      </c>
      <c r="O28">
        <f t="shared" si="0"/>
        <v>1</v>
      </c>
      <c r="P28" s="53">
        <v>1</v>
      </c>
    </row>
    <row r="29" spans="1:16" x14ac:dyDescent="0.55000000000000004">
      <c r="A29" s="1" t="s">
        <v>78</v>
      </c>
      <c r="B29" s="1">
        <v>80.599999999999994</v>
      </c>
      <c r="C29" s="27">
        <v>73.900000000000006</v>
      </c>
      <c r="D29" s="24">
        <v>57.858447957061557</v>
      </c>
      <c r="E29" s="24">
        <v>102.02475189874269</v>
      </c>
      <c r="F29" s="24">
        <v>21.512786895239778</v>
      </c>
      <c r="G29" s="24">
        <v>89.762185802263076</v>
      </c>
      <c r="J29" s="1" t="s">
        <v>78</v>
      </c>
      <c r="K29" s="51">
        <v>0</v>
      </c>
      <c r="L29" s="51">
        <v>0</v>
      </c>
      <c r="M29" s="51">
        <v>1</v>
      </c>
      <c r="N29" s="51">
        <v>0</v>
      </c>
      <c r="O29">
        <f t="shared" si="0"/>
        <v>1</v>
      </c>
      <c r="P29" s="53">
        <v>1</v>
      </c>
    </row>
    <row r="30" spans="1:16" x14ac:dyDescent="0.55000000000000004">
      <c r="A30" s="1" t="s">
        <v>79</v>
      </c>
      <c r="B30" s="1">
        <v>28.1</v>
      </c>
      <c r="C30" s="27">
        <v>10.6</v>
      </c>
      <c r="D30" s="24">
        <v>25.224194734421157</v>
      </c>
      <c r="E30" s="24">
        <v>23.753947040439407</v>
      </c>
      <c r="F30" s="24">
        <v>73.794444235321677</v>
      </c>
      <c r="G30" s="24">
        <v>12.688971589533962</v>
      </c>
      <c r="J30" s="1" t="s">
        <v>79</v>
      </c>
      <c r="K30" s="51">
        <v>0</v>
      </c>
      <c r="L30" s="51">
        <v>0</v>
      </c>
      <c r="M30" s="51">
        <v>0</v>
      </c>
      <c r="N30" s="51">
        <v>1</v>
      </c>
      <c r="O30">
        <f t="shared" si="0"/>
        <v>1</v>
      </c>
      <c r="P30" s="53">
        <v>1</v>
      </c>
    </row>
    <row r="31" spans="1:16" x14ac:dyDescent="0.55000000000000004">
      <c r="A31" s="1" t="s">
        <v>80</v>
      </c>
      <c r="B31" s="1">
        <v>86.4</v>
      </c>
      <c r="C31" s="27">
        <v>19.8</v>
      </c>
      <c r="D31" s="24">
        <v>38.913365313218549</v>
      </c>
      <c r="E31" s="24">
        <v>82.745030062233951</v>
      </c>
      <c r="F31" s="24">
        <v>33.937737107827331</v>
      </c>
      <c r="G31" s="24">
        <v>71.316898418257082</v>
      </c>
      <c r="J31" s="1" t="s">
        <v>80</v>
      </c>
      <c r="K31" s="51">
        <v>0</v>
      </c>
      <c r="L31" s="51">
        <v>0</v>
      </c>
      <c r="M31" s="51">
        <v>1</v>
      </c>
      <c r="N31" s="51">
        <v>0</v>
      </c>
      <c r="O31">
        <f t="shared" si="0"/>
        <v>1</v>
      </c>
      <c r="P31" s="53">
        <v>1</v>
      </c>
    </row>
    <row r="32" spans="1:16" x14ac:dyDescent="0.55000000000000004">
      <c r="A32" s="1" t="s">
        <v>81</v>
      </c>
      <c r="B32" s="1">
        <v>54</v>
      </c>
      <c r="C32" s="27">
        <v>15.1</v>
      </c>
      <c r="D32" s="24">
        <v>12.529964086141669</v>
      </c>
      <c r="E32" s="24">
        <v>50.029691184335725</v>
      </c>
      <c r="F32" s="24">
        <v>51.438895789081634</v>
      </c>
      <c r="G32" s="24">
        <v>38.616706229299254</v>
      </c>
      <c r="J32" s="1" t="s">
        <v>81</v>
      </c>
      <c r="K32" s="51">
        <v>1</v>
      </c>
      <c r="L32" s="51">
        <v>0</v>
      </c>
      <c r="M32" s="51">
        <v>0</v>
      </c>
      <c r="N32" s="51">
        <v>0</v>
      </c>
      <c r="O32">
        <f t="shared" si="0"/>
        <v>1</v>
      </c>
      <c r="P32" s="53">
        <v>1</v>
      </c>
    </row>
    <row r="33" spans="1:16" x14ac:dyDescent="0.55000000000000004">
      <c r="A33" s="1" t="s">
        <v>82</v>
      </c>
      <c r="B33" s="1">
        <v>35.799999999999997</v>
      </c>
      <c r="C33" s="27">
        <v>64.599999999999994</v>
      </c>
      <c r="D33" s="24">
        <v>40.386755254662383</v>
      </c>
      <c r="E33" s="24">
        <v>66.690479080600397</v>
      </c>
      <c r="F33" s="24">
        <v>53.32588489654907</v>
      </c>
      <c r="G33" s="24">
        <v>56.288009380328937</v>
      </c>
      <c r="J33" s="1" t="s">
        <v>82</v>
      </c>
      <c r="K33" s="51">
        <v>0</v>
      </c>
      <c r="L33" s="51">
        <v>0</v>
      </c>
      <c r="M33" s="51">
        <v>0</v>
      </c>
      <c r="N33" s="51">
        <v>1</v>
      </c>
      <c r="O33">
        <f t="shared" si="0"/>
        <v>1</v>
      </c>
      <c r="P33" s="53">
        <v>1</v>
      </c>
    </row>
    <row r="34" spans="1:16" x14ac:dyDescent="0.55000000000000004">
      <c r="A34" s="1" t="s">
        <v>83</v>
      </c>
      <c r="B34" s="1">
        <v>94.8</v>
      </c>
      <c r="C34" s="27">
        <v>92.6</v>
      </c>
      <c r="D34" s="24">
        <v>81.317218348883529</v>
      </c>
      <c r="E34" s="24">
        <v>125.17355950838818</v>
      </c>
      <c r="F34" s="24">
        <v>39.489872119316864</v>
      </c>
      <c r="G34" s="24">
        <v>112.99884955166578</v>
      </c>
      <c r="J34" s="1" t="s">
        <v>83</v>
      </c>
      <c r="K34" s="51">
        <v>0</v>
      </c>
      <c r="L34" s="51">
        <v>0</v>
      </c>
      <c r="M34" s="51">
        <v>1</v>
      </c>
      <c r="N34" s="51">
        <v>0</v>
      </c>
      <c r="O34">
        <f t="shared" si="0"/>
        <v>1</v>
      </c>
      <c r="P34" s="53">
        <v>1</v>
      </c>
    </row>
    <row r="35" spans="1:16" x14ac:dyDescent="0.55000000000000004">
      <c r="A35" s="1" t="s">
        <v>84</v>
      </c>
      <c r="B35" s="1">
        <v>42.3</v>
      </c>
      <c r="C35" s="27">
        <v>44.3</v>
      </c>
      <c r="D35" s="24">
        <v>19.071706793048172</v>
      </c>
      <c r="E35" s="24">
        <v>53.890629983328267</v>
      </c>
      <c r="F35" s="24">
        <v>46.65672513153919</v>
      </c>
      <c r="G35" s="24">
        <v>41.893674940257981</v>
      </c>
      <c r="J35" s="1" t="s">
        <v>84</v>
      </c>
      <c r="K35" s="51">
        <v>0</v>
      </c>
      <c r="L35" s="51">
        <v>0</v>
      </c>
      <c r="M35" s="51">
        <v>0</v>
      </c>
      <c r="N35" s="51">
        <v>1</v>
      </c>
      <c r="O35">
        <f t="shared" si="0"/>
        <v>1</v>
      </c>
      <c r="P35" s="53">
        <v>1</v>
      </c>
    </row>
    <row r="36" spans="1:16" x14ac:dyDescent="0.55000000000000004">
      <c r="A36" s="1" t="s">
        <v>85</v>
      </c>
      <c r="B36" s="1">
        <v>52.4</v>
      </c>
      <c r="C36" s="27">
        <v>64.8</v>
      </c>
      <c r="D36" s="24">
        <v>38.949326053219451</v>
      </c>
      <c r="E36" s="24">
        <v>75.97854960447718</v>
      </c>
      <c r="F36" s="24">
        <v>37.290347276473575</v>
      </c>
      <c r="G36" s="24">
        <v>64.334283239964677</v>
      </c>
      <c r="J36" s="1" t="s">
        <v>85</v>
      </c>
      <c r="K36" s="51">
        <v>0</v>
      </c>
      <c r="L36" s="51">
        <v>0</v>
      </c>
      <c r="M36" s="51">
        <v>1</v>
      </c>
      <c r="N36" s="51">
        <v>0</v>
      </c>
      <c r="O36">
        <f t="shared" si="0"/>
        <v>1</v>
      </c>
      <c r="P36" s="53">
        <v>1</v>
      </c>
    </row>
    <row r="37" spans="1:16" x14ac:dyDescent="0.55000000000000004">
      <c r="A37" s="1" t="s">
        <v>86</v>
      </c>
      <c r="B37" s="1">
        <v>72.5</v>
      </c>
      <c r="C37" s="27">
        <v>85.8</v>
      </c>
      <c r="D37" s="24">
        <v>64.531697637672607</v>
      </c>
      <c r="E37" s="24">
        <v>104.96594685896945</v>
      </c>
      <c r="F37" s="24">
        <v>35.646318182948427</v>
      </c>
      <c r="G37" s="24">
        <v>93.170220564298333</v>
      </c>
      <c r="J37" s="1" t="s">
        <v>86</v>
      </c>
      <c r="K37" s="51">
        <v>0</v>
      </c>
      <c r="L37" s="51">
        <v>0</v>
      </c>
      <c r="M37" s="51">
        <v>1</v>
      </c>
      <c r="N37" s="51">
        <v>0</v>
      </c>
      <c r="O37">
        <f t="shared" si="0"/>
        <v>1</v>
      </c>
      <c r="P37" s="53">
        <v>1</v>
      </c>
    </row>
    <row r="38" spans="1:16" x14ac:dyDescent="0.55000000000000004">
      <c r="A38" s="1" t="s">
        <v>87</v>
      </c>
      <c r="B38" s="1">
        <v>55.5</v>
      </c>
      <c r="C38" s="27">
        <v>68.2</v>
      </c>
      <c r="D38" s="24">
        <v>42.762834330759695</v>
      </c>
      <c r="E38" s="24">
        <v>80.570776339811943</v>
      </c>
      <c r="F38" s="24">
        <v>35.587919298548492</v>
      </c>
      <c r="G38" s="24">
        <v>68.900000000000006</v>
      </c>
      <c r="J38" s="1" t="s">
        <v>87</v>
      </c>
      <c r="K38" s="51">
        <v>0</v>
      </c>
      <c r="L38" s="51">
        <v>0</v>
      </c>
      <c r="M38" s="51">
        <v>1</v>
      </c>
      <c r="N38" s="51">
        <v>0</v>
      </c>
      <c r="O38">
        <f t="shared" si="0"/>
        <v>1</v>
      </c>
      <c r="P38" s="53">
        <v>1</v>
      </c>
    </row>
    <row r="39" spans="1:16" x14ac:dyDescent="0.55000000000000004">
      <c r="A39" s="1" t="s">
        <v>88</v>
      </c>
      <c r="B39" s="1">
        <v>91.3</v>
      </c>
      <c r="C39" s="27">
        <v>97.8</v>
      </c>
      <c r="D39" s="24">
        <v>83.760253103724551</v>
      </c>
      <c r="E39" s="24">
        <v>126.42883373661246</v>
      </c>
      <c r="F39" s="24">
        <v>44.22329702769796</v>
      </c>
      <c r="G39" s="24">
        <v>114.41210600281774</v>
      </c>
      <c r="J39" s="1" t="s">
        <v>88</v>
      </c>
      <c r="K39" s="51">
        <v>0</v>
      </c>
      <c r="L39" s="51">
        <v>0</v>
      </c>
      <c r="M39" s="51">
        <v>1</v>
      </c>
      <c r="N39" s="51">
        <v>0</v>
      </c>
      <c r="O39">
        <f t="shared" si="0"/>
        <v>1</v>
      </c>
      <c r="P39" s="53">
        <v>1</v>
      </c>
    </row>
    <row r="40" spans="1:16" x14ac:dyDescent="0.55000000000000004">
      <c r="A40" s="1" t="s">
        <v>89</v>
      </c>
      <c r="B40" s="1">
        <v>93</v>
      </c>
      <c r="C40" s="27">
        <v>71.3</v>
      </c>
      <c r="D40" s="24">
        <v>63.781188449259858</v>
      </c>
      <c r="E40" s="24">
        <v>109.96022007980885</v>
      </c>
      <c r="F40" s="24">
        <v>18.296447742663052</v>
      </c>
      <c r="G40" s="24">
        <v>97.523791968934432</v>
      </c>
      <c r="J40" s="1" t="s">
        <v>89</v>
      </c>
      <c r="K40" s="51">
        <v>0</v>
      </c>
      <c r="L40" s="51">
        <v>0</v>
      </c>
      <c r="M40" s="51">
        <v>1</v>
      </c>
      <c r="N40" s="51">
        <v>0</v>
      </c>
      <c r="O40">
        <f t="shared" si="0"/>
        <v>1</v>
      </c>
      <c r="P40" s="53">
        <v>1</v>
      </c>
    </row>
    <row r="41" spans="1:16" x14ac:dyDescent="0.55000000000000004">
      <c r="A41" s="1" t="s">
        <v>90</v>
      </c>
      <c r="B41" s="1">
        <v>0.3</v>
      </c>
      <c r="C41" s="27">
        <v>54.5</v>
      </c>
      <c r="D41" s="24">
        <v>55.514412543050476</v>
      </c>
      <c r="E41" s="24">
        <v>49.215444730287665</v>
      </c>
      <c r="F41" s="24">
        <v>87.703648726834629</v>
      </c>
      <c r="G41" s="24">
        <v>45.04220243282959</v>
      </c>
      <c r="J41" s="1" t="s">
        <v>90</v>
      </c>
      <c r="K41" s="51">
        <v>0</v>
      </c>
      <c r="L41" s="51">
        <v>1</v>
      </c>
      <c r="M41" s="51">
        <v>0</v>
      </c>
      <c r="N41" s="51">
        <v>0</v>
      </c>
      <c r="O41">
        <f t="shared" si="0"/>
        <v>1</v>
      </c>
      <c r="P41" s="53">
        <v>1</v>
      </c>
    </row>
    <row r="42" spans="1:16" x14ac:dyDescent="0.55000000000000004">
      <c r="A42" s="1" t="s">
        <v>91</v>
      </c>
      <c r="B42" s="1">
        <v>62.5</v>
      </c>
      <c r="C42" s="27">
        <v>16.5</v>
      </c>
      <c r="D42" s="24">
        <v>17.389939620366714</v>
      </c>
      <c r="E42" s="24">
        <v>58.640941329415924</v>
      </c>
      <c r="F42" s="24">
        <v>45.100886909239378</v>
      </c>
      <c r="G42" s="24">
        <v>47.205508153180602</v>
      </c>
      <c r="J42" s="1" t="s">
        <v>91</v>
      </c>
      <c r="K42" s="51">
        <v>1</v>
      </c>
      <c r="L42" s="51">
        <v>0</v>
      </c>
      <c r="M42" s="51">
        <v>0</v>
      </c>
      <c r="N42" s="51">
        <v>0</v>
      </c>
      <c r="O42">
        <f t="shared" si="0"/>
        <v>1</v>
      </c>
      <c r="P42" s="53">
        <v>1</v>
      </c>
    </row>
    <row r="43" spans="1:16" x14ac:dyDescent="0.55000000000000004">
      <c r="A43" s="1" t="s">
        <v>92</v>
      </c>
      <c r="B43" s="1">
        <v>43.3</v>
      </c>
      <c r="C43" s="27">
        <v>23.9</v>
      </c>
      <c r="D43" s="24">
        <v>5.1894122981316526</v>
      </c>
      <c r="E43" s="24">
        <v>42.580746822948043</v>
      </c>
      <c r="F43" s="24">
        <v>53.722714004413447</v>
      </c>
      <c r="G43" s="24">
        <v>30.200662244394572</v>
      </c>
      <c r="J43" s="1" t="s">
        <v>92</v>
      </c>
      <c r="K43" s="51">
        <v>1</v>
      </c>
      <c r="L43" s="51">
        <v>0</v>
      </c>
      <c r="M43" s="51">
        <v>0</v>
      </c>
      <c r="N43" s="51">
        <v>0</v>
      </c>
      <c r="O43">
        <f t="shared" si="0"/>
        <v>1</v>
      </c>
      <c r="P43" s="53">
        <v>1</v>
      </c>
    </row>
    <row r="44" spans="1:16" x14ac:dyDescent="0.55000000000000004">
      <c r="A44" s="1" t="s">
        <v>93</v>
      </c>
      <c r="B44" s="1">
        <v>92.6</v>
      </c>
      <c r="C44" s="27">
        <v>4.5</v>
      </c>
      <c r="D44" s="24">
        <v>49.555221722841672</v>
      </c>
      <c r="E44" s="24">
        <v>87.705701068972701</v>
      </c>
      <c r="F44" s="24">
        <v>49.414572749341872</v>
      </c>
      <c r="G44" s="24">
        <v>77.47367294765364</v>
      </c>
      <c r="J44" s="1" t="s">
        <v>93</v>
      </c>
      <c r="K44" s="51">
        <v>1</v>
      </c>
      <c r="L44" s="51">
        <v>0</v>
      </c>
      <c r="M44" s="51">
        <v>0</v>
      </c>
      <c r="N44" s="51">
        <v>0</v>
      </c>
      <c r="O44">
        <f t="shared" si="0"/>
        <v>1</v>
      </c>
      <c r="P44" s="53">
        <v>1</v>
      </c>
    </row>
    <row r="45" spans="1:16" x14ac:dyDescent="0.55000000000000004">
      <c r="A45" s="1" t="s">
        <v>94</v>
      </c>
      <c r="B45" s="1">
        <v>62.9</v>
      </c>
      <c r="C45" s="27">
        <v>30.3</v>
      </c>
      <c r="D45" s="24">
        <v>15.480633061990712</v>
      </c>
      <c r="E45" s="24">
        <v>63.079632211990585</v>
      </c>
      <c r="F45" s="24">
        <v>34.315739828830736</v>
      </c>
      <c r="G45" s="24">
        <v>50.774009099144415</v>
      </c>
      <c r="J45" s="1" t="s">
        <v>94</v>
      </c>
      <c r="K45" s="51">
        <v>1</v>
      </c>
      <c r="L45" s="51">
        <v>0</v>
      </c>
      <c r="M45" s="51">
        <v>0</v>
      </c>
      <c r="N45" s="51">
        <v>0</v>
      </c>
      <c r="O45">
        <f t="shared" si="0"/>
        <v>1</v>
      </c>
      <c r="P45" s="53">
        <v>1</v>
      </c>
    </row>
    <row r="46" spans="1:16" x14ac:dyDescent="0.55000000000000004">
      <c r="A46" s="1" t="s">
        <v>95</v>
      </c>
      <c r="B46" s="1">
        <v>62.9</v>
      </c>
      <c r="C46" s="27">
        <v>87</v>
      </c>
      <c r="D46" s="24">
        <v>62.69625188159177</v>
      </c>
      <c r="E46" s="24">
        <v>100.03124511871279</v>
      </c>
      <c r="F46" s="24">
        <v>41.700119903904351</v>
      </c>
      <c r="G46" s="24">
        <v>88.638422819903568</v>
      </c>
      <c r="J46" s="1" t="s">
        <v>95</v>
      </c>
      <c r="K46" s="51">
        <v>0</v>
      </c>
      <c r="L46" s="51">
        <v>0</v>
      </c>
      <c r="M46" s="51">
        <v>1</v>
      </c>
      <c r="N46" s="51">
        <v>0</v>
      </c>
      <c r="O46">
        <f t="shared" si="0"/>
        <v>1</v>
      </c>
      <c r="P46" s="53">
        <v>1</v>
      </c>
    </row>
    <row r="47" spans="1:16" x14ac:dyDescent="0.55000000000000004">
      <c r="A47" s="1" t="s">
        <v>96</v>
      </c>
      <c r="B47" s="1">
        <v>42.9</v>
      </c>
      <c r="C47" s="27">
        <v>4.5999999999999996</v>
      </c>
      <c r="D47" s="24">
        <v>22.096606074236831</v>
      </c>
      <c r="E47" s="24">
        <v>38.010656400541151</v>
      </c>
      <c r="F47" s="24">
        <v>66.669483273833762</v>
      </c>
      <c r="G47" s="24">
        <v>28.407921430474282</v>
      </c>
      <c r="J47" s="1" t="s">
        <v>96</v>
      </c>
      <c r="K47" s="51">
        <v>0</v>
      </c>
      <c r="L47" s="51">
        <v>1</v>
      </c>
      <c r="M47" s="51">
        <v>0</v>
      </c>
      <c r="N47" s="51">
        <v>0</v>
      </c>
      <c r="O47">
        <f t="shared" si="0"/>
        <v>1</v>
      </c>
      <c r="P47" s="53">
        <v>1</v>
      </c>
    </row>
    <row r="48" spans="1:16" x14ac:dyDescent="0.55000000000000004">
      <c r="A48" s="1" t="s">
        <v>97</v>
      </c>
      <c r="B48" s="1">
        <v>17.899999999999999</v>
      </c>
      <c r="C48" s="27">
        <v>10.199999999999999</v>
      </c>
      <c r="D48" s="24">
        <v>34.041445327717803</v>
      </c>
      <c r="E48" s="24">
        <v>13.823530663329104</v>
      </c>
      <c r="F48" s="24">
        <v>82.500060606038346</v>
      </c>
      <c r="G48" s="24">
        <v>3.0610455730027923</v>
      </c>
      <c r="J48" s="1" t="s">
        <v>97</v>
      </c>
      <c r="K48" s="51">
        <v>0</v>
      </c>
      <c r="L48" s="51">
        <v>0</v>
      </c>
      <c r="M48" s="51">
        <v>0</v>
      </c>
      <c r="N48" s="51">
        <v>1</v>
      </c>
      <c r="O48">
        <f t="shared" si="0"/>
        <v>1</v>
      </c>
      <c r="P48" s="53">
        <v>1</v>
      </c>
    </row>
    <row r="49" spans="1:16" x14ac:dyDescent="0.55000000000000004">
      <c r="A49" s="1" t="s">
        <v>98</v>
      </c>
      <c r="B49" s="1">
        <v>25.4</v>
      </c>
      <c r="C49" s="27">
        <v>43.5</v>
      </c>
      <c r="D49" s="24">
        <v>28.522271999264014</v>
      </c>
      <c r="E49" s="24">
        <v>43.176961449365564</v>
      </c>
      <c r="F49" s="24">
        <v>63.42554690343632</v>
      </c>
      <c r="G49" s="24">
        <v>32.923699670602026</v>
      </c>
      <c r="J49" s="1" t="s">
        <v>98</v>
      </c>
      <c r="K49" s="51">
        <v>0</v>
      </c>
      <c r="L49" s="51">
        <v>0</v>
      </c>
      <c r="M49" s="51">
        <v>0</v>
      </c>
      <c r="N49" s="51">
        <v>1</v>
      </c>
      <c r="O49">
        <f t="shared" si="0"/>
        <v>1</v>
      </c>
      <c r="P49" s="53">
        <v>1</v>
      </c>
    </row>
    <row r="50" spans="1:16" x14ac:dyDescent="0.55000000000000004">
      <c r="A50" s="1" t="s">
        <v>99</v>
      </c>
      <c r="B50" s="1">
        <v>23.1</v>
      </c>
      <c r="C50" s="27">
        <v>46</v>
      </c>
      <c r="D50" s="24">
        <v>31.8750686273771</v>
      </c>
      <c r="E50" s="24">
        <v>44.401463939829732</v>
      </c>
      <c r="F50" s="24">
        <v>65.355183421056978</v>
      </c>
      <c r="G50" s="24">
        <v>34.741473774150684</v>
      </c>
      <c r="J50" s="1" t="s">
        <v>99</v>
      </c>
      <c r="K50" s="51">
        <v>0</v>
      </c>
      <c r="L50" s="51">
        <v>1</v>
      </c>
      <c r="M50" s="51">
        <v>0</v>
      </c>
      <c r="N50" s="51">
        <v>0</v>
      </c>
      <c r="O50">
        <f t="shared" si="0"/>
        <v>1</v>
      </c>
      <c r="P50" s="53">
        <v>1</v>
      </c>
    </row>
    <row r="51" spans="1:16" x14ac:dyDescent="0.55000000000000004">
      <c r="A51" s="1" t="s">
        <v>100</v>
      </c>
      <c r="B51" s="1">
        <v>58.6</v>
      </c>
      <c r="C51" s="27">
        <v>1.7</v>
      </c>
      <c r="D51" s="24">
        <v>26.603007348794236</v>
      </c>
      <c r="E51" s="24">
        <v>53.834282757365685</v>
      </c>
      <c r="F51" s="24">
        <v>59.735751439150739</v>
      </c>
      <c r="G51" s="24">
        <v>44.337004860499995</v>
      </c>
      <c r="J51" s="1" t="s">
        <v>100</v>
      </c>
      <c r="K51" s="51">
        <v>0</v>
      </c>
      <c r="L51" s="51">
        <v>1</v>
      </c>
      <c r="M51" s="51">
        <v>0</v>
      </c>
      <c r="N51" s="51">
        <v>0</v>
      </c>
      <c r="O51">
        <f t="shared" si="0"/>
        <v>1</v>
      </c>
      <c r="P51" s="53">
        <v>1</v>
      </c>
    </row>
    <row r="52" spans="1:16" x14ac:dyDescent="0.55000000000000004">
      <c r="A52" s="1" t="s">
        <v>101</v>
      </c>
      <c r="B52" s="1">
        <v>47.3</v>
      </c>
      <c r="C52" s="27">
        <v>10.8</v>
      </c>
      <c r="D52" s="24">
        <v>15.316004700965589</v>
      </c>
      <c r="E52" s="24">
        <v>42.72996606598231</v>
      </c>
      <c r="F52" s="24">
        <v>59.134592245148696</v>
      </c>
      <c r="G52" s="24">
        <v>31.826561234289823</v>
      </c>
      <c r="J52" s="1" t="s">
        <v>101</v>
      </c>
      <c r="K52" s="51">
        <v>0</v>
      </c>
      <c r="L52" s="51">
        <v>0</v>
      </c>
      <c r="M52" s="51">
        <v>0</v>
      </c>
      <c r="N52" s="51">
        <v>1</v>
      </c>
      <c r="O52">
        <f t="shared" si="0"/>
        <v>1</v>
      </c>
      <c r="P52" s="53">
        <v>1</v>
      </c>
    </row>
    <row r="53" spans="1:16" x14ac:dyDescent="0.55000000000000004">
      <c r="A53" s="1" t="s">
        <v>102</v>
      </c>
      <c r="B53" s="1">
        <v>40.9</v>
      </c>
      <c r="C53" s="27">
        <v>24.3</v>
      </c>
      <c r="D53" s="24">
        <v>7.3246160308919963</v>
      </c>
      <c r="E53" s="24">
        <v>40.613298314714605</v>
      </c>
      <c r="F53" s="24">
        <v>55.522698061243389</v>
      </c>
      <c r="G53" s="24">
        <v>28.178005607210743</v>
      </c>
      <c r="J53" s="1" t="s">
        <v>102</v>
      </c>
      <c r="K53" s="51">
        <v>0</v>
      </c>
      <c r="L53" s="51">
        <v>0</v>
      </c>
      <c r="M53" s="51">
        <v>0</v>
      </c>
      <c r="N53" s="51">
        <v>1</v>
      </c>
      <c r="O53">
        <f t="shared" si="0"/>
        <v>1</v>
      </c>
      <c r="P53" s="53">
        <v>1</v>
      </c>
    </row>
    <row r="54" spans="1:16" x14ac:dyDescent="0.55000000000000004">
      <c r="A54" s="1" t="s">
        <v>103</v>
      </c>
      <c r="B54" s="1">
        <v>64.8</v>
      </c>
      <c r="C54" s="27">
        <v>48.7</v>
      </c>
      <c r="D54" s="24">
        <v>28.160255680657446</v>
      </c>
      <c r="E54" s="24">
        <v>73.852894323783957</v>
      </c>
      <c r="F54" s="24">
        <v>23.732677893571136</v>
      </c>
      <c r="G54" s="24">
        <v>61.400732894648741</v>
      </c>
      <c r="J54" s="1" t="s">
        <v>103</v>
      </c>
      <c r="K54" s="51">
        <v>0</v>
      </c>
      <c r="L54" s="51">
        <v>0</v>
      </c>
      <c r="M54" s="51">
        <v>1</v>
      </c>
      <c r="N54" s="51">
        <v>0</v>
      </c>
      <c r="O54">
        <f t="shared" si="0"/>
        <v>1</v>
      </c>
      <c r="P54" s="53">
        <v>1</v>
      </c>
    </row>
    <row r="55" spans="1:16" x14ac:dyDescent="0.55000000000000004">
      <c r="A55" s="1" t="s">
        <v>104</v>
      </c>
      <c r="B55" s="1">
        <v>45.5</v>
      </c>
      <c r="C55" s="27">
        <v>82</v>
      </c>
      <c r="D55" s="24">
        <v>55.955875473447826</v>
      </c>
      <c r="E55" s="24">
        <v>86.606062143478155</v>
      </c>
      <c r="F55" s="24">
        <v>51.060160595125431</v>
      </c>
      <c r="G55" s="24">
        <v>76.065826755514863</v>
      </c>
      <c r="J55" s="1" t="s">
        <v>104</v>
      </c>
      <c r="K55" s="51">
        <v>0</v>
      </c>
      <c r="L55" s="51">
        <v>0</v>
      </c>
      <c r="M55" s="51">
        <v>1</v>
      </c>
      <c r="N55" s="51">
        <v>0</v>
      </c>
      <c r="O55">
        <f t="shared" si="0"/>
        <v>1</v>
      </c>
      <c r="P55" s="53">
        <v>1</v>
      </c>
    </row>
    <row r="56" spans="1:16" x14ac:dyDescent="0.55000000000000004">
      <c r="A56" s="1" t="s">
        <v>105</v>
      </c>
      <c r="B56" s="1">
        <v>79.5</v>
      </c>
      <c r="C56" s="27">
        <v>14.4</v>
      </c>
      <c r="D56" s="24">
        <v>33.602678464670049</v>
      </c>
      <c r="E56" s="24">
        <v>75.129022354879595</v>
      </c>
      <c r="F56" s="24">
        <v>40.208705525047684</v>
      </c>
      <c r="G56" s="24">
        <v>64.041314789751155</v>
      </c>
      <c r="J56" s="1" t="s">
        <v>105</v>
      </c>
      <c r="K56" s="51">
        <v>1</v>
      </c>
      <c r="L56" s="51">
        <v>0</v>
      </c>
      <c r="M56" s="51">
        <v>0</v>
      </c>
      <c r="N56" s="51">
        <v>0</v>
      </c>
      <c r="O56">
        <f t="shared" si="0"/>
        <v>1</v>
      </c>
      <c r="P56" s="53">
        <v>1</v>
      </c>
    </row>
    <row r="58" spans="1:16" x14ac:dyDescent="0.55000000000000004">
      <c r="J58" s="1" t="s">
        <v>185</v>
      </c>
      <c r="K58">
        <f>SUM(K7:K56)</f>
        <v>10</v>
      </c>
      <c r="L58">
        <f t="shared" ref="L58:N58" si="1">SUM(L7:L56)</f>
        <v>10</v>
      </c>
      <c r="M58">
        <f t="shared" si="1"/>
        <v>20</v>
      </c>
      <c r="N58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zoomScaleNormal="100" workbookViewId="0">
      <selection activeCell="K21" sqref="K21"/>
    </sheetView>
  </sheetViews>
  <sheetFormatPr defaultRowHeight="14.4" x14ac:dyDescent="0.55000000000000004"/>
  <cols>
    <col min="1" max="1" width="15.47265625" customWidth="1"/>
    <col min="2" max="6" width="15.47265625" style="1" customWidth="1"/>
    <col min="7" max="7" width="9.26171875" customWidth="1"/>
  </cols>
  <sheetData>
    <row r="1" spans="1:10" x14ac:dyDescent="0.55000000000000004">
      <c r="B1" s="31" t="s">
        <v>120</v>
      </c>
    </row>
    <row r="2" spans="1:10" x14ac:dyDescent="0.55000000000000004">
      <c r="A2" s="28"/>
      <c r="B2" s="25" t="s">
        <v>51</v>
      </c>
      <c r="C2" s="25" t="s">
        <v>52</v>
      </c>
      <c r="D2" s="25" t="s">
        <v>53</v>
      </c>
      <c r="E2" s="25" t="s">
        <v>54</v>
      </c>
      <c r="F2" s="25" t="s">
        <v>106</v>
      </c>
    </row>
    <row r="3" spans="1:10" x14ac:dyDescent="0.55000000000000004">
      <c r="A3" s="1" t="s">
        <v>107</v>
      </c>
      <c r="B3" s="29">
        <v>0.46</v>
      </c>
      <c r="C3" s="29">
        <v>0.39</v>
      </c>
      <c r="D3" s="29">
        <v>0.21</v>
      </c>
      <c r="E3" s="29">
        <v>0.24</v>
      </c>
      <c r="F3" s="29">
        <v>0.12</v>
      </c>
    </row>
    <row r="4" spans="1:10" x14ac:dyDescent="0.55000000000000004">
      <c r="A4" s="1" t="s">
        <v>108</v>
      </c>
      <c r="B4" s="29">
        <v>0.2</v>
      </c>
      <c r="C4" s="29">
        <v>0.28000000000000003</v>
      </c>
      <c r="D4" s="29">
        <v>0.19</v>
      </c>
      <c r="E4" s="29">
        <v>0.4</v>
      </c>
      <c r="F4" s="29">
        <v>0.56000000000000005</v>
      </c>
    </row>
    <row r="5" spans="1:10" x14ac:dyDescent="0.55000000000000004">
      <c r="A5" s="1" t="s">
        <v>109</v>
      </c>
      <c r="B5" s="29">
        <v>0.32</v>
      </c>
      <c r="C5" s="29">
        <v>0.33</v>
      </c>
      <c r="D5" s="29">
        <v>0.6</v>
      </c>
      <c r="E5" s="29">
        <v>0.36</v>
      </c>
      <c r="F5" s="29">
        <v>0.32</v>
      </c>
      <c r="H5" t="s">
        <v>175</v>
      </c>
      <c r="I5">
        <f>SUMPRODUCT(B6:F6,B9:F9)</f>
        <v>163728.57142857142</v>
      </c>
    </row>
    <row r="6" spans="1:10" x14ac:dyDescent="0.55000000000000004">
      <c r="A6" s="1" t="s">
        <v>110</v>
      </c>
      <c r="B6" s="17">
        <v>61</v>
      </c>
      <c r="C6" s="17">
        <v>75</v>
      </c>
      <c r="D6" s="17">
        <v>54</v>
      </c>
      <c r="E6" s="17">
        <v>48</v>
      </c>
      <c r="F6" s="17">
        <v>50</v>
      </c>
      <c r="G6" s="1"/>
    </row>
    <row r="7" spans="1:10" x14ac:dyDescent="0.55000000000000004">
      <c r="A7" s="1" t="s">
        <v>187</v>
      </c>
      <c r="B7" s="56">
        <v>0</v>
      </c>
      <c r="C7" s="56">
        <v>96.634155670299819</v>
      </c>
      <c r="D7" s="56">
        <v>359.30388219544886</v>
      </c>
      <c r="E7" s="56">
        <v>0</v>
      </c>
      <c r="F7" s="56">
        <v>544.0619621342513</v>
      </c>
      <c r="G7" s="22">
        <f>SUM(B7:F7)</f>
        <v>1000</v>
      </c>
      <c r="H7" t="s">
        <v>190</v>
      </c>
      <c r="J7">
        <v>1000</v>
      </c>
    </row>
    <row r="8" spans="1:10" x14ac:dyDescent="0.55000000000000004">
      <c r="A8" s="1" t="s">
        <v>188</v>
      </c>
      <c r="B8" s="56">
        <v>700</v>
      </c>
      <c r="C8" s="56">
        <v>60.508701472557249</v>
      </c>
      <c r="D8" s="56">
        <v>440.69611780455119</v>
      </c>
      <c r="E8" s="56">
        <v>550</v>
      </c>
      <c r="F8" s="56">
        <v>248.7951807228915</v>
      </c>
      <c r="G8" s="22">
        <f>SUM(B8:F8)</f>
        <v>2000</v>
      </c>
      <c r="H8" t="s">
        <v>191</v>
      </c>
      <c r="J8">
        <v>2000</v>
      </c>
    </row>
    <row r="9" spans="1:10" x14ac:dyDescent="0.55000000000000004">
      <c r="A9" s="1" t="s">
        <v>189</v>
      </c>
      <c r="B9" s="22">
        <f>SUM(B7:B8)</f>
        <v>700</v>
      </c>
      <c r="C9" s="22">
        <f>SUM(C7:C8)</f>
        <v>157.14285714285705</v>
      </c>
      <c r="D9" s="22">
        <f>SUM(D7:D8)</f>
        <v>800</v>
      </c>
      <c r="E9" s="22">
        <f>SUM(E7:E8)</f>
        <v>550</v>
      </c>
      <c r="F9" s="22">
        <f>SUM(F7:F8)</f>
        <v>792.85714285714278</v>
      </c>
    </row>
    <row r="10" spans="1:10" x14ac:dyDescent="0.55000000000000004">
      <c r="A10" s="1" t="s">
        <v>118</v>
      </c>
      <c r="B10" s="7">
        <v>700</v>
      </c>
      <c r="C10" s="7">
        <v>1200</v>
      </c>
      <c r="D10" s="7">
        <v>800</v>
      </c>
      <c r="E10" s="7">
        <v>550</v>
      </c>
      <c r="F10" s="7">
        <v>800</v>
      </c>
    </row>
    <row r="11" spans="1:10" x14ac:dyDescent="0.55000000000000004">
      <c r="A11" s="1"/>
    </row>
    <row r="12" spans="1:10" x14ac:dyDescent="0.55000000000000004">
      <c r="A12" s="1"/>
      <c r="B12" s="31" t="s">
        <v>119</v>
      </c>
    </row>
    <row r="13" spans="1:10" x14ac:dyDescent="0.55000000000000004">
      <c r="A13" s="5"/>
      <c r="B13" s="5" t="s">
        <v>111</v>
      </c>
      <c r="C13" s="5"/>
      <c r="E13" s="1" t="s">
        <v>112</v>
      </c>
    </row>
    <row r="14" spans="1:10" x14ac:dyDescent="0.55000000000000004">
      <c r="B14" s="25" t="s">
        <v>113</v>
      </c>
      <c r="C14" s="25" t="s">
        <v>114</v>
      </c>
      <c r="E14" s="25" t="s">
        <v>113</v>
      </c>
      <c r="F14" s="25" t="s">
        <v>114</v>
      </c>
    </row>
    <row r="15" spans="1:10" x14ac:dyDescent="0.55000000000000004">
      <c r="A15" s="1" t="s">
        <v>115</v>
      </c>
      <c r="B15" s="30">
        <v>0.15</v>
      </c>
      <c r="C15" s="30">
        <v>0.2</v>
      </c>
      <c r="E15" s="30">
        <v>0.25</v>
      </c>
      <c r="F15" s="30">
        <v>0.3</v>
      </c>
    </row>
    <row r="16" spans="1:10" x14ac:dyDescent="0.55000000000000004">
      <c r="A16" s="1" t="s">
        <v>116</v>
      </c>
      <c r="B16" s="30">
        <v>0.37</v>
      </c>
      <c r="C16" s="30">
        <v>0.4</v>
      </c>
      <c r="E16" s="30">
        <v>0.2</v>
      </c>
      <c r="F16" s="30">
        <v>0.3</v>
      </c>
    </row>
    <row r="17" spans="1:7" x14ac:dyDescent="0.55000000000000004">
      <c r="A17" s="1" t="s">
        <v>117</v>
      </c>
      <c r="B17" s="30">
        <v>0.35</v>
      </c>
      <c r="C17" s="30">
        <v>0.45</v>
      </c>
      <c r="E17" s="30">
        <v>0.3</v>
      </c>
      <c r="F17" s="30">
        <v>0.4</v>
      </c>
    </row>
    <row r="18" spans="1:7" x14ac:dyDescent="0.55000000000000004">
      <c r="A18" s="1"/>
    </row>
    <row r="19" spans="1:7" x14ac:dyDescent="0.55000000000000004">
      <c r="A19" s="5"/>
      <c r="B19" s="5" t="s">
        <v>111</v>
      </c>
      <c r="C19" s="5"/>
      <c r="E19" s="1" t="s">
        <v>112</v>
      </c>
    </row>
    <row r="20" spans="1:7" x14ac:dyDescent="0.55000000000000004">
      <c r="B20" s="25" t="s">
        <v>192</v>
      </c>
      <c r="C20" s="25" t="s">
        <v>193</v>
      </c>
      <c r="D20" s="1" t="s">
        <v>194</v>
      </c>
      <c r="E20" s="25" t="s">
        <v>192</v>
      </c>
      <c r="F20" s="25" t="s">
        <v>193</v>
      </c>
      <c r="G20" s="55" t="s">
        <v>194</v>
      </c>
    </row>
    <row r="21" spans="1:7" x14ac:dyDescent="0.55000000000000004">
      <c r="A21" s="1" t="s">
        <v>115</v>
      </c>
      <c r="B21" s="57">
        <f>PRODUCT(B15,J7)</f>
        <v>150</v>
      </c>
      <c r="C21" s="57">
        <f>PRODUCT(C15,J7)</f>
        <v>200</v>
      </c>
      <c r="D21" s="1">
        <f>SUMPRODUCT(B3:F3,B$7:F$7)</f>
        <v>178.42857142857133</v>
      </c>
      <c r="E21" s="57">
        <f>PRODUCT(E15,2000)</f>
        <v>500</v>
      </c>
      <c r="F21" s="57">
        <f>PRODUCT(F15,2000)</f>
        <v>600</v>
      </c>
      <c r="G21" s="1">
        <f>SUMPRODUCT(B3:F3,B$8:F$8)</f>
        <v>600</v>
      </c>
    </row>
    <row r="22" spans="1:7" x14ac:dyDescent="0.55000000000000004">
      <c r="A22" s="1" t="s">
        <v>116</v>
      </c>
      <c r="B22" s="57">
        <f>PRODUCT(B16,J7)</f>
        <v>370</v>
      </c>
      <c r="C22" s="57">
        <f>PRODUCT(C16,J7)</f>
        <v>400</v>
      </c>
      <c r="D22" s="1">
        <f>SUMPRODUCT(B4:F4,B$7:F$7)</f>
        <v>400</v>
      </c>
      <c r="E22" s="57">
        <f t="shared" ref="E22:F23" si="0">PRODUCT(E16,2000)</f>
        <v>400</v>
      </c>
      <c r="F22" s="57">
        <f t="shared" si="0"/>
        <v>600</v>
      </c>
      <c r="G22" s="1">
        <f>SUMPRODUCT(B4:F4,B$8:F$8)</f>
        <v>600</v>
      </c>
    </row>
    <row r="23" spans="1:7" x14ac:dyDescent="0.55000000000000004">
      <c r="A23" s="1" t="s">
        <v>117</v>
      </c>
      <c r="B23" s="57">
        <f>PRODUCT(B17,J7)</f>
        <v>350</v>
      </c>
      <c r="C23" s="57">
        <f>PRODUCT(C17,J7)</f>
        <v>450</v>
      </c>
      <c r="D23" s="1">
        <f>SUMPRODUCT(B5:F5,B$7:F$7)</f>
        <v>421.57142857142867</v>
      </c>
      <c r="E23" s="57">
        <f t="shared" si="0"/>
        <v>600</v>
      </c>
      <c r="F23" s="57">
        <f t="shared" si="0"/>
        <v>800</v>
      </c>
      <c r="G23" s="1">
        <f>SUMPRODUCT(B5:F5,B$8:F$8)</f>
        <v>785.99999999999989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topLeftCell="B1" zoomScaleNormal="100" workbookViewId="0">
      <selection activeCell="N29" sqref="N29"/>
    </sheetView>
  </sheetViews>
  <sheetFormatPr defaultColWidth="8.89453125" defaultRowHeight="14.4" x14ac:dyDescent="0.55000000000000004"/>
  <cols>
    <col min="1" max="4" width="8.89453125" style="1"/>
    <col min="5" max="6" width="9.5234375" style="32" customWidth="1"/>
    <col min="7" max="8" width="8.89453125" style="32"/>
    <col min="9" max="9" width="11.41796875" style="32" customWidth="1"/>
    <col min="10" max="10" width="10.20703125" style="32" customWidth="1"/>
    <col min="11" max="11" width="11.5234375" style="1" bestFit="1" customWidth="1"/>
    <col min="12" max="16384" width="8.89453125" style="1"/>
  </cols>
  <sheetData>
    <row r="1" spans="1:12" x14ac:dyDescent="0.55000000000000004">
      <c r="A1" s="9" t="s">
        <v>155</v>
      </c>
    </row>
    <row r="2" spans="1:12" x14ac:dyDescent="0.55000000000000004">
      <c r="D2" s="34" t="s">
        <v>156</v>
      </c>
      <c r="E2" s="1"/>
      <c r="F2" s="1"/>
      <c r="G2" s="34" t="s">
        <v>157</v>
      </c>
      <c r="H2" s="34" t="s">
        <v>158</v>
      </c>
      <c r="I2" s="34" t="s">
        <v>159</v>
      </c>
      <c r="J2" s="34" t="s">
        <v>160</v>
      </c>
    </row>
    <row r="3" spans="1:12" ht="14.7" thickBot="1" x14ac:dyDescent="0.6">
      <c r="A3" s="11" t="s">
        <v>161</v>
      </c>
      <c r="B3" s="11" t="s">
        <v>162</v>
      </c>
      <c r="C3" s="11" t="s">
        <v>163</v>
      </c>
      <c r="D3" s="11" t="s">
        <v>164</v>
      </c>
      <c r="E3" s="11" t="s">
        <v>165</v>
      </c>
      <c r="F3" s="11" t="s">
        <v>166</v>
      </c>
      <c r="G3" s="11" t="s">
        <v>164</v>
      </c>
      <c r="H3" s="11" t="s">
        <v>164</v>
      </c>
      <c r="I3" s="11" t="s">
        <v>167</v>
      </c>
      <c r="J3" s="11" t="s">
        <v>168</v>
      </c>
    </row>
    <row r="4" spans="1:12" x14ac:dyDescent="0.55000000000000004">
      <c r="A4" s="1">
        <v>1</v>
      </c>
      <c r="B4" s="43">
        <v>6.92</v>
      </c>
      <c r="C4" s="43">
        <v>7.01</v>
      </c>
      <c r="D4" s="7">
        <v>0</v>
      </c>
      <c r="E4" s="44">
        <v>0</v>
      </c>
      <c r="F4" s="44">
        <v>0</v>
      </c>
      <c r="G4" s="32">
        <f>D4-E4+F4</f>
        <v>0</v>
      </c>
      <c r="H4" s="32">
        <f>AVERAGE(D4,G4)</f>
        <v>0</v>
      </c>
      <c r="I4" s="45">
        <f>$J$4*H4*B4</f>
        <v>0</v>
      </c>
      <c r="J4" s="30">
        <v>0.05</v>
      </c>
    </row>
    <row r="5" spans="1:12" x14ac:dyDescent="0.55000000000000004">
      <c r="A5" s="1">
        <v>2</v>
      </c>
      <c r="B5" s="43">
        <v>3.4699999999999998</v>
      </c>
      <c r="C5" s="43">
        <v>3.7699999999999996</v>
      </c>
      <c r="D5" s="1">
        <f>G4</f>
        <v>0</v>
      </c>
      <c r="E5" s="44">
        <v>0</v>
      </c>
      <c r="F5" s="44">
        <v>200</v>
      </c>
      <c r="G5" s="32">
        <f t="shared" ref="G5:G29" si="0">D5-E5+F5</f>
        <v>200</v>
      </c>
      <c r="H5" s="32">
        <f t="shared" ref="H5:H29" si="1">AVERAGE(D5,G5)</f>
        <v>100</v>
      </c>
      <c r="I5" s="45">
        <f t="shared" ref="I5:I29" si="2">$J$4*H5*B5</f>
        <v>17.349999999999998</v>
      </c>
      <c r="J5" s="34"/>
    </row>
    <row r="6" spans="1:12" x14ac:dyDescent="0.55000000000000004">
      <c r="A6" s="1">
        <v>3</v>
      </c>
      <c r="B6" s="43">
        <v>3.67</v>
      </c>
      <c r="C6" s="43">
        <v>3.85</v>
      </c>
      <c r="D6" s="1">
        <f t="shared" ref="D6:D29" si="3">G5</f>
        <v>200</v>
      </c>
      <c r="E6" s="44">
        <v>0</v>
      </c>
      <c r="F6" s="44">
        <v>200</v>
      </c>
      <c r="G6" s="32">
        <f t="shared" si="0"/>
        <v>400</v>
      </c>
      <c r="H6" s="32">
        <f t="shared" si="1"/>
        <v>300</v>
      </c>
      <c r="I6" s="45">
        <f t="shared" si="2"/>
        <v>55.05</v>
      </c>
    </row>
    <row r="7" spans="1:12" x14ac:dyDescent="0.55000000000000004">
      <c r="A7" s="1">
        <v>4</v>
      </c>
      <c r="B7" s="43">
        <v>6.65</v>
      </c>
      <c r="C7" s="43">
        <v>6.79</v>
      </c>
      <c r="D7" s="1">
        <f t="shared" si="3"/>
        <v>400</v>
      </c>
      <c r="E7" s="44">
        <v>180</v>
      </c>
      <c r="F7" s="44">
        <v>0</v>
      </c>
      <c r="G7" s="32">
        <f t="shared" si="0"/>
        <v>220</v>
      </c>
      <c r="H7" s="32">
        <f t="shared" si="1"/>
        <v>310</v>
      </c>
      <c r="I7" s="45">
        <f t="shared" si="2"/>
        <v>103.075</v>
      </c>
    </row>
    <row r="8" spans="1:12" x14ac:dyDescent="0.55000000000000004">
      <c r="A8" s="1">
        <v>5</v>
      </c>
      <c r="B8" s="43">
        <v>6.25</v>
      </c>
      <c r="C8" s="43">
        <v>6.6</v>
      </c>
      <c r="D8" s="1">
        <f t="shared" si="3"/>
        <v>220</v>
      </c>
      <c r="E8" s="44">
        <v>180</v>
      </c>
      <c r="F8" s="44">
        <v>0</v>
      </c>
      <c r="G8" s="32">
        <f t="shared" si="0"/>
        <v>40</v>
      </c>
      <c r="H8" s="32">
        <f t="shared" si="1"/>
        <v>130</v>
      </c>
      <c r="I8" s="45">
        <f t="shared" si="2"/>
        <v>40.625</v>
      </c>
    </row>
    <row r="9" spans="1:12" x14ac:dyDescent="0.55000000000000004">
      <c r="A9" s="1">
        <v>6</v>
      </c>
      <c r="B9" s="43">
        <v>3.7199999999999998</v>
      </c>
      <c r="C9" s="43">
        <v>4.08</v>
      </c>
      <c r="D9" s="1">
        <f t="shared" si="3"/>
        <v>40</v>
      </c>
      <c r="E9" s="44">
        <v>0</v>
      </c>
      <c r="F9" s="44">
        <v>200</v>
      </c>
      <c r="G9" s="32">
        <f t="shared" si="0"/>
        <v>240</v>
      </c>
      <c r="H9" s="32">
        <f t="shared" si="1"/>
        <v>140</v>
      </c>
      <c r="I9" s="45">
        <f t="shared" si="2"/>
        <v>26.04</v>
      </c>
      <c r="K9" s="1">
        <v>800</v>
      </c>
      <c r="L9" s="1">
        <v>2664.54</v>
      </c>
    </row>
    <row r="10" spans="1:12" x14ac:dyDescent="0.55000000000000004">
      <c r="A10" s="1">
        <v>7</v>
      </c>
      <c r="B10" s="43">
        <v>5.08</v>
      </c>
      <c r="C10" s="43">
        <v>5.33</v>
      </c>
      <c r="D10" s="1">
        <f t="shared" si="3"/>
        <v>240</v>
      </c>
      <c r="E10" s="44">
        <v>0</v>
      </c>
      <c r="F10" s="44">
        <v>100</v>
      </c>
      <c r="G10" s="32">
        <f t="shared" si="0"/>
        <v>340</v>
      </c>
      <c r="H10" s="32">
        <f t="shared" si="1"/>
        <v>290</v>
      </c>
      <c r="I10" s="45">
        <f t="shared" si="2"/>
        <v>73.66</v>
      </c>
      <c r="K10" s="1">
        <v>700</v>
      </c>
      <c r="L10" s="1">
        <v>2664.54</v>
      </c>
    </row>
    <row r="11" spans="1:12" x14ac:dyDescent="0.55000000000000004">
      <c r="A11" s="1">
        <v>8</v>
      </c>
      <c r="B11" s="43">
        <v>3.49</v>
      </c>
      <c r="C11" s="43">
        <v>3.75</v>
      </c>
      <c r="D11" s="1">
        <f t="shared" si="3"/>
        <v>340</v>
      </c>
      <c r="E11" s="44">
        <v>0</v>
      </c>
      <c r="F11" s="44">
        <v>200</v>
      </c>
      <c r="G11" s="32">
        <f t="shared" si="0"/>
        <v>540</v>
      </c>
      <c r="H11" s="32">
        <f t="shared" si="1"/>
        <v>440</v>
      </c>
      <c r="I11" s="45">
        <f t="shared" si="2"/>
        <v>76.78</v>
      </c>
      <c r="K11" s="1">
        <v>600</v>
      </c>
      <c r="L11" s="1">
        <v>2664.54</v>
      </c>
    </row>
    <row r="12" spans="1:12" x14ac:dyDescent="0.55000000000000004">
      <c r="A12" s="1">
        <v>9</v>
      </c>
      <c r="B12" s="43">
        <v>6.9399999999999995</v>
      </c>
      <c r="C12" s="43">
        <v>7.1899999999999995</v>
      </c>
      <c r="D12" s="1">
        <f t="shared" si="3"/>
        <v>540</v>
      </c>
      <c r="E12" s="44">
        <v>180</v>
      </c>
      <c r="F12" s="44">
        <v>0</v>
      </c>
      <c r="G12" s="32">
        <f t="shared" si="0"/>
        <v>360</v>
      </c>
      <c r="H12" s="32">
        <f t="shared" si="1"/>
        <v>450</v>
      </c>
      <c r="I12" s="45">
        <f t="shared" si="2"/>
        <v>156.14999999999998</v>
      </c>
      <c r="K12" s="1">
        <v>500</v>
      </c>
      <c r="L12" s="58">
        <v>2647.78</v>
      </c>
    </row>
    <row r="13" spans="1:12" x14ac:dyDescent="0.55000000000000004">
      <c r="A13" s="1">
        <v>10</v>
      </c>
      <c r="B13" s="43">
        <v>6.6</v>
      </c>
      <c r="C13" s="43">
        <v>6.67</v>
      </c>
      <c r="D13" s="1">
        <f t="shared" si="3"/>
        <v>360</v>
      </c>
      <c r="E13" s="44">
        <v>180</v>
      </c>
      <c r="F13" s="44">
        <v>0</v>
      </c>
      <c r="G13" s="32">
        <f t="shared" si="0"/>
        <v>180</v>
      </c>
      <c r="H13" s="32">
        <f t="shared" si="1"/>
        <v>270</v>
      </c>
      <c r="I13" s="45">
        <f t="shared" si="2"/>
        <v>89.1</v>
      </c>
      <c r="K13" s="1">
        <v>400</v>
      </c>
      <c r="L13" s="1">
        <v>2595.88</v>
      </c>
    </row>
    <row r="14" spans="1:12" x14ac:dyDescent="0.55000000000000004">
      <c r="A14" s="1">
        <v>11</v>
      </c>
      <c r="B14" s="43">
        <v>6.9</v>
      </c>
      <c r="C14" s="43">
        <v>6.96</v>
      </c>
      <c r="D14" s="1">
        <f t="shared" si="3"/>
        <v>180</v>
      </c>
      <c r="E14" s="44">
        <v>180</v>
      </c>
      <c r="F14" s="44">
        <v>0</v>
      </c>
      <c r="G14" s="32">
        <f t="shared" si="0"/>
        <v>0</v>
      </c>
      <c r="H14" s="32">
        <f t="shared" si="1"/>
        <v>90</v>
      </c>
      <c r="I14" s="45">
        <f t="shared" si="2"/>
        <v>31.05</v>
      </c>
      <c r="K14" s="1">
        <v>300</v>
      </c>
      <c r="L14" s="1">
        <v>2354.0549999999998</v>
      </c>
    </row>
    <row r="15" spans="1:12" x14ac:dyDescent="0.55000000000000004">
      <c r="A15" s="1">
        <v>12</v>
      </c>
      <c r="B15" s="43">
        <v>6.76</v>
      </c>
      <c r="C15" s="43">
        <v>6.88</v>
      </c>
      <c r="D15" s="1">
        <f t="shared" si="3"/>
        <v>0</v>
      </c>
      <c r="E15" s="44">
        <v>0</v>
      </c>
      <c r="F15" s="44">
        <v>0</v>
      </c>
      <c r="G15" s="32">
        <f t="shared" si="0"/>
        <v>0</v>
      </c>
      <c r="H15" s="32">
        <f t="shared" si="1"/>
        <v>0</v>
      </c>
      <c r="I15" s="45">
        <f t="shared" si="2"/>
        <v>0</v>
      </c>
      <c r="K15" s="1">
        <v>200</v>
      </c>
      <c r="L15" s="1">
        <v>1986.43</v>
      </c>
    </row>
    <row r="16" spans="1:12" x14ac:dyDescent="0.55000000000000004">
      <c r="A16" s="1">
        <v>13</v>
      </c>
      <c r="B16" s="43">
        <v>6.58</v>
      </c>
      <c r="C16" s="43">
        <v>6.59</v>
      </c>
      <c r="D16" s="1">
        <f t="shared" si="3"/>
        <v>0</v>
      </c>
      <c r="E16" s="44">
        <v>0</v>
      </c>
      <c r="F16" s="44">
        <v>0</v>
      </c>
      <c r="G16" s="32">
        <f t="shared" si="0"/>
        <v>0</v>
      </c>
      <c r="H16" s="32">
        <f t="shared" si="1"/>
        <v>0</v>
      </c>
      <c r="I16" s="45">
        <f t="shared" si="2"/>
        <v>0</v>
      </c>
      <c r="K16" s="1">
        <v>100</v>
      </c>
      <c r="L16" s="1">
        <v>1032</v>
      </c>
    </row>
    <row r="17" spans="1:9" x14ac:dyDescent="0.55000000000000004">
      <c r="A17" s="1">
        <v>14</v>
      </c>
      <c r="B17" s="43">
        <v>6.76</v>
      </c>
      <c r="C17" s="43">
        <v>6.93</v>
      </c>
      <c r="D17" s="1">
        <f t="shared" si="3"/>
        <v>0</v>
      </c>
      <c r="E17" s="44">
        <v>0</v>
      </c>
      <c r="F17" s="44">
        <v>0</v>
      </c>
      <c r="G17" s="32">
        <f t="shared" si="0"/>
        <v>0</v>
      </c>
      <c r="H17" s="32">
        <f t="shared" si="1"/>
        <v>0</v>
      </c>
      <c r="I17" s="45">
        <f t="shared" si="2"/>
        <v>0</v>
      </c>
    </row>
    <row r="18" spans="1:9" x14ac:dyDescent="0.55000000000000004">
      <c r="A18" s="1">
        <v>15</v>
      </c>
      <c r="B18" s="43">
        <v>4.79</v>
      </c>
      <c r="C18" s="43">
        <v>5.12</v>
      </c>
      <c r="D18" s="1">
        <f t="shared" si="3"/>
        <v>0</v>
      </c>
      <c r="E18" s="44">
        <v>0</v>
      </c>
      <c r="F18" s="44">
        <v>200</v>
      </c>
      <c r="G18" s="32">
        <f t="shared" si="0"/>
        <v>200</v>
      </c>
      <c r="H18" s="32">
        <f t="shared" si="1"/>
        <v>100</v>
      </c>
      <c r="I18" s="45">
        <f t="shared" si="2"/>
        <v>23.95</v>
      </c>
    </row>
    <row r="19" spans="1:9" x14ac:dyDescent="0.55000000000000004">
      <c r="A19" s="1">
        <v>16</v>
      </c>
      <c r="B19" s="43">
        <v>6.5</v>
      </c>
      <c r="C19" s="43">
        <v>6.52</v>
      </c>
      <c r="D19" s="1">
        <f t="shared" si="3"/>
        <v>200</v>
      </c>
      <c r="E19" s="44">
        <v>180</v>
      </c>
      <c r="F19" s="44">
        <v>0</v>
      </c>
      <c r="G19" s="32">
        <f t="shared" si="0"/>
        <v>20</v>
      </c>
      <c r="H19" s="32">
        <f t="shared" si="1"/>
        <v>110</v>
      </c>
      <c r="I19" s="45">
        <f t="shared" si="2"/>
        <v>35.75</v>
      </c>
    </row>
    <row r="20" spans="1:9" x14ac:dyDescent="0.55000000000000004">
      <c r="A20" s="1">
        <v>17</v>
      </c>
      <c r="B20" s="43">
        <v>6.07</v>
      </c>
      <c r="C20" s="43">
        <v>6.32</v>
      </c>
      <c r="D20" s="1">
        <f t="shared" si="3"/>
        <v>20</v>
      </c>
      <c r="E20" s="44">
        <v>20</v>
      </c>
      <c r="F20" s="44">
        <v>0</v>
      </c>
      <c r="G20" s="32">
        <f t="shared" si="0"/>
        <v>0</v>
      </c>
      <c r="H20" s="32">
        <f t="shared" si="1"/>
        <v>10</v>
      </c>
      <c r="I20" s="45">
        <f t="shared" si="2"/>
        <v>3.0350000000000001</v>
      </c>
    </row>
    <row r="21" spans="1:9" x14ac:dyDescent="0.55000000000000004">
      <c r="A21" s="1">
        <v>18</v>
      </c>
      <c r="B21" s="43">
        <v>4.8100000000000005</v>
      </c>
      <c r="C21" s="43">
        <v>5.16</v>
      </c>
      <c r="D21" s="1">
        <f t="shared" si="3"/>
        <v>0</v>
      </c>
      <c r="E21" s="44">
        <v>0</v>
      </c>
      <c r="F21" s="44">
        <v>0</v>
      </c>
      <c r="G21" s="32">
        <f t="shared" si="0"/>
        <v>0</v>
      </c>
      <c r="H21" s="32">
        <f t="shared" si="1"/>
        <v>0</v>
      </c>
      <c r="I21" s="45">
        <f t="shared" si="2"/>
        <v>0</v>
      </c>
    </row>
    <row r="22" spans="1:9" x14ac:dyDescent="0.55000000000000004">
      <c r="A22" s="1">
        <v>19</v>
      </c>
      <c r="B22" s="43">
        <v>3.6</v>
      </c>
      <c r="C22" s="43">
        <v>3.71</v>
      </c>
      <c r="D22" s="1">
        <f t="shared" si="3"/>
        <v>0</v>
      </c>
      <c r="E22" s="44">
        <v>0</v>
      </c>
      <c r="F22" s="44">
        <v>200</v>
      </c>
      <c r="G22" s="32">
        <f t="shared" si="0"/>
        <v>200</v>
      </c>
      <c r="H22" s="32">
        <f t="shared" si="1"/>
        <v>100</v>
      </c>
      <c r="I22" s="45">
        <f t="shared" si="2"/>
        <v>18</v>
      </c>
    </row>
    <row r="23" spans="1:9" x14ac:dyDescent="0.55000000000000004">
      <c r="A23" s="1">
        <v>20</v>
      </c>
      <c r="B23" s="43">
        <v>4.5999999999999996</v>
      </c>
      <c r="C23" s="43">
        <v>4.84</v>
      </c>
      <c r="D23" s="1">
        <f t="shared" si="3"/>
        <v>200</v>
      </c>
      <c r="E23" s="44">
        <v>0</v>
      </c>
      <c r="F23" s="44">
        <v>200</v>
      </c>
      <c r="G23" s="32">
        <f t="shared" si="0"/>
        <v>400</v>
      </c>
      <c r="H23" s="32">
        <f t="shared" si="1"/>
        <v>300</v>
      </c>
      <c r="I23" s="45">
        <f t="shared" si="2"/>
        <v>69</v>
      </c>
    </row>
    <row r="24" spans="1:9" x14ac:dyDescent="0.55000000000000004">
      <c r="A24" s="1">
        <v>21</v>
      </c>
      <c r="B24" s="43">
        <v>6.77</v>
      </c>
      <c r="C24" s="43">
        <v>6.9499999999999993</v>
      </c>
      <c r="D24" s="1">
        <f t="shared" si="3"/>
        <v>400</v>
      </c>
      <c r="E24" s="44">
        <v>180</v>
      </c>
      <c r="F24" s="44">
        <v>0</v>
      </c>
      <c r="G24" s="32">
        <f t="shared" si="0"/>
        <v>220</v>
      </c>
      <c r="H24" s="32">
        <f t="shared" si="1"/>
        <v>310</v>
      </c>
      <c r="I24" s="45">
        <f t="shared" si="2"/>
        <v>104.93499999999999</v>
      </c>
    </row>
    <row r="25" spans="1:9" x14ac:dyDescent="0.55000000000000004">
      <c r="A25" s="1">
        <v>22</v>
      </c>
      <c r="B25" s="43">
        <v>6.55</v>
      </c>
      <c r="C25" s="43">
        <v>6.76</v>
      </c>
      <c r="D25" s="1">
        <f t="shared" si="3"/>
        <v>220</v>
      </c>
      <c r="E25" s="44">
        <v>180</v>
      </c>
      <c r="F25" s="44">
        <v>0</v>
      </c>
      <c r="G25" s="32">
        <f t="shared" si="0"/>
        <v>40</v>
      </c>
      <c r="H25" s="32">
        <f t="shared" si="1"/>
        <v>130</v>
      </c>
      <c r="I25" s="45">
        <f t="shared" si="2"/>
        <v>42.574999999999996</v>
      </c>
    </row>
    <row r="26" spans="1:9" x14ac:dyDescent="0.55000000000000004">
      <c r="A26" s="1">
        <v>23</v>
      </c>
      <c r="B26" s="43">
        <v>5.7799999999999994</v>
      </c>
      <c r="C26" s="43">
        <v>5.9599999999999991</v>
      </c>
      <c r="D26" s="1">
        <f t="shared" si="3"/>
        <v>40</v>
      </c>
      <c r="E26" s="44">
        <v>40</v>
      </c>
      <c r="F26" s="44">
        <v>0</v>
      </c>
      <c r="G26" s="32">
        <f t="shared" si="0"/>
        <v>0</v>
      </c>
      <c r="H26" s="32">
        <f t="shared" si="1"/>
        <v>20</v>
      </c>
      <c r="I26" s="45">
        <f t="shared" si="2"/>
        <v>5.7799999999999994</v>
      </c>
    </row>
    <row r="27" spans="1:9" x14ac:dyDescent="0.55000000000000004">
      <c r="A27" s="1">
        <v>24</v>
      </c>
      <c r="B27" s="43">
        <v>4.5199999999999996</v>
      </c>
      <c r="C27" s="43">
        <v>4.59</v>
      </c>
      <c r="D27" s="1">
        <f t="shared" si="3"/>
        <v>0</v>
      </c>
      <c r="E27" s="44">
        <v>0</v>
      </c>
      <c r="F27" s="44">
        <v>0</v>
      </c>
      <c r="G27" s="32">
        <f t="shared" si="0"/>
        <v>0</v>
      </c>
      <c r="H27" s="32">
        <f t="shared" si="1"/>
        <v>0</v>
      </c>
      <c r="I27" s="45">
        <f t="shared" si="2"/>
        <v>0</v>
      </c>
    </row>
    <row r="28" spans="1:9" x14ac:dyDescent="0.55000000000000004">
      <c r="A28" s="1">
        <v>25</v>
      </c>
      <c r="B28" s="43">
        <v>3.18</v>
      </c>
      <c r="C28" s="43">
        <v>3.43</v>
      </c>
      <c r="D28" s="1">
        <f t="shared" si="3"/>
        <v>0</v>
      </c>
      <c r="E28" s="44">
        <v>0</v>
      </c>
      <c r="F28" s="44">
        <v>180</v>
      </c>
      <c r="G28" s="32">
        <f t="shared" si="0"/>
        <v>180</v>
      </c>
      <c r="H28" s="32">
        <f t="shared" si="1"/>
        <v>90</v>
      </c>
      <c r="I28" s="45">
        <f t="shared" si="2"/>
        <v>14.31</v>
      </c>
    </row>
    <row r="29" spans="1:9" ht="14.7" thickBot="1" x14ac:dyDescent="0.6">
      <c r="A29" s="3">
        <v>25</v>
      </c>
      <c r="B29" s="46">
        <v>4.01</v>
      </c>
      <c r="C29" s="46">
        <v>4.18</v>
      </c>
      <c r="D29" s="1">
        <f t="shared" si="3"/>
        <v>180</v>
      </c>
      <c r="E29" s="47">
        <v>180</v>
      </c>
      <c r="F29" s="47">
        <v>0</v>
      </c>
      <c r="G29" s="32">
        <f t="shared" si="0"/>
        <v>0</v>
      </c>
      <c r="H29" s="32">
        <f t="shared" si="1"/>
        <v>90</v>
      </c>
      <c r="I29" s="45">
        <f t="shared" si="2"/>
        <v>18.044999999999998</v>
      </c>
    </row>
    <row r="30" spans="1:9" x14ac:dyDescent="0.55000000000000004">
      <c r="D30" s="41" t="s">
        <v>169</v>
      </c>
      <c r="E30" s="7">
        <v>180</v>
      </c>
      <c r="F30" s="7">
        <v>200</v>
      </c>
      <c r="G30" s="7">
        <v>800</v>
      </c>
    </row>
    <row r="31" spans="1:9" ht="4.2" customHeight="1" x14ac:dyDescent="0.55000000000000004">
      <c r="D31" s="41"/>
      <c r="E31" s="1"/>
      <c r="F31" s="1"/>
      <c r="G31" s="1"/>
    </row>
    <row r="32" spans="1:9" ht="14.7" thickBot="1" x14ac:dyDescent="0.6">
      <c r="E32" s="32" t="s">
        <v>170</v>
      </c>
      <c r="F32" s="32" t="s">
        <v>171</v>
      </c>
      <c r="I32" s="32" t="s">
        <v>159</v>
      </c>
    </row>
    <row r="33" spans="5:10" x14ac:dyDescent="0.55000000000000004">
      <c r="E33" s="32" t="s">
        <v>172</v>
      </c>
      <c r="F33" s="32" t="s">
        <v>42</v>
      </c>
      <c r="I33" s="32" t="s">
        <v>42</v>
      </c>
      <c r="J33" s="48" t="s">
        <v>173</v>
      </c>
    </row>
    <row r="34" spans="5:10" ht="14.7" thickBot="1" x14ac:dyDescent="0.6">
      <c r="E34" s="50">
        <f>SUMPRODUCT(E4:E29,B4:B29)</f>
        <v>10643.199999999999</v>
      </c>
      <c r="F34" s="50">
        <f>SUMPRODUCT(F4:F29,C4:C29)</f>
        <v>6974.4</v>
      </c>
      <c r="I34" s="50">
        <f>SUM(I4:I29)</f>
        <v>1004.2599999999998</v>
      </c>
      <c r="J34" s="49">
        <f>E34-F34-I34</f>
        <v>2664.5399999999995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"/>
  <sheetViews>
    <sheetView tabSelected="1" zoomScale="96" zoomScaleNormal="96" workbookViewId="0">
      <selection activeCell="F4" sqref="F4"/>
    </sheetView>
  </sheetViews>
  <sheetFormatPr defaultColWidth="8.89453125" defaultRowHeight="14.4" x14ac:dyDescent="0.55000000000000004"/>
  <cols>
    <col min="1" max="1" width="8.89453125" style="1"/>
    <col min="2" max="2" width="8.89453125" style="32"/>
    <col min="3" max="3" width="15.83984375" style="1" customWidth="1"/>
    <col min="4" max="5" width="8.89453125" style="1"/>
    <col min="6" max="6" width="16.15625" style="1" customWidth="1"/>
    <col min="7" max="7" width="11.3671875" style="1" customWidth="1"/>
    <col min="8" max="16384" width="8.89453125" style="1"/>
  </cols>
  <sheetData>
    <row r="1" spans="1:10" x14ac:dyDescent="0.55000000000000004">
      <c r="A1" s="9" t="s">
        <v>121</v>
      </c>
      <c r="B1" s="33"/>
    </row>
    <row r="2" spans="1:10" x14ac:dyDescent="0.55000000000000004">
      <c r="B2" s="34" t="s">
        <v>122</v>
      </c>
    </row>
    <row r="3" spans="1:10" ht="14.7" thickBot="1" x14ac:dyDescent="0.6">
      <c r="A3" s="11" t="s">
        <v>123</v>
      </c>
      <c r="B3" s="11" t="s">
        <v>124</v>
      </c>
      <c r="C3" s="1" t="s">
        <v>195</v>
      </c>
      <c r="D3" s="1" t="s">
        <v>196</v>
      </c>
      <c r="E3" s="1" t="s">
        <v>198</v>
      </c>
      <c r="F3" s="1" t="s">
        <v>197</v>
      </c>
      <c r="G3" s="1" t="s">
        <v>199</v>
      </c>
      <c r="H3" s="1" t="s">
        <v>200</v>
      </c>
      <c r="I3" s="1" t="s">
        <v>201</v>
      </c>
      <c r="J3" s="1" t="s">
        <v>202</v>
      </c>
    </row>
    <row r="4" spans="1:10" x14ac:dyDescent="0.55000000000000004">
      <c r="A4" s="1" t="s">
        <v>125</v>
      </c>
      <c r="B4" s="7">
        <v>10</v>
      </c>
      <c r="C4" s="1">
        <v>10</v>
      </c>
      <c r="D4" s="44">
        <v>2</v>
      </c>
      <c r="E4" s="44">
        <v>0</v>
      </c>
      <c r="F4" s="1">
        <f>C4+D4-E4</f>
        <v>12</v>
      </c>
      <c r="G4" s="1">
        <v>10</v>
      </c>
      <c r="H4" s="1">
        <f>D4*2500</f>
        <v>5000</v>
      </c>
      <c r="I4" s="1">
        <f>E4*2000</f>
        <v>0</v>
      </c>
      <c r="J4" s="1">
        <f>(C4+D4)*4000</f>
        <v>48000</v>
      </c>
    </row>
    <row r="5" spans="1:10" x14ac:dyDescent="0.55000000000000004">
      <c r="A5" s="1" t="s">
        <v>126</v>
      </c>
      <c r="B5" s="7">
        <v>12</v>
      </c>
      <c r="C5" s="1">
        <f>F4</f>
        <v>12</v>
      </c>
      <c r="D5" s="44">
        <v>0</v>
      </c>
      <c r="E5" s="44">
        <v>0</v>
      </c>
      <c r="F5" s="1">
        <f t="shared" ref="F5:F15" si="0">C5+D5-E5</f>
        <v>12</v>
      </c>
      <c r="G5" s="1">
        <f>F4</f>
        <v>12</v>
      </c>
      <c r="H5" s="1">
        <f t="shared" ref="H5:H15" si="1">D5*2500</f>
        <v>0</v>
      </c>
      <c r="I5" s="1">
        <f t="shared" ref="I5:I15" si="2">E5*2000</f>
        <v>0</v>
      </c>
      <c r="J5" s="1">
        <f t="shared" ref="J5:J15" si="3">(C5+D5)*4000</f>
        <v>48000</v>
      </c>
    </row>
    <row r="6" spans="1:10" x14ac:dyDescent="0.55000000000000004">
      <c r="A6" s="1" t="s">
        <v>127</v>
      </c>
      <c r="B6" s="7">
        <v>12</v>
      </c>
      <c r="C6" s="1">
        <f t="shared" ref="C6:C15" si="4">F5</f>
        <v>12</v>
      </c>
      <c r="D6" s="44">
        <v>3</v>
      </c>
      <c r="E6" s="44">
        <v>0</v>
      </c>
      <c r="F6" s="1">
        <f t="shared" si="0"/>
        <v>15</v>
      </c>
      <c r="G6" s="1">
        <f t="shared" ref="G6:G15" si="5">F5</f>
        <v>12</v>
      </c>
      <c r="H6" s="1">
        <f t="shared" si="1"/>
        <v>7500</v>
      </c>
      <c r="I6" s="1">
        <f t="shared" si="2"/>
        <v>0</v>
      </c>
      <c r="J6" s="1">
        <f t="shared" si="3"/>
        <v>60000</v>
      </c>
    </row>
    <row r="7" spans="1:10" x14ac:dyDescent="0.55000000000000004">
      <c r="A7" s="1" t="s">
        <v>128</v>
      </c>
      <c r="B7" s="7">
        <v>12</v>
      </c>
      <c r="C7" s="1">
        <f t="shared" si="4"/>
        <v>15</v>
      </c>
      <c r="D7" s="44">
        <v>5</v>
      </c>
      <c r="E7" s="44">
        <v>0</v>
      </c>
      <c r="F7" s="1">
        <f t="shared" si="0"/>
        <v>20</v>
      </c>
      <c r="G7" s="1">
        <f t="shared" si="5"/>
        <v>15</v>
      </c>
      <c r="H7" s="1">
        <f t="shared" si="1"/>
        <v>12500</v>
      </c>
      <c r="I7" s="1">
        <f t="shared" si="2"/>
        <v>0</v>
      </c>
      <c r="J7" s="1">
        <f t="shared" si="3"/>
        <v>80000</v>
      </c>
    </row>
    <row r="8" spans="1:10" x14ac:dyDescent="0.55000000000000004">
      <c r="A8" s="1" t="s">
        <v>129</v>
      </c>
      <c r="B8" s="7">
        <v>20</v>
      </c>
      <c r="C8" s="1">
        <f t="shared" si="4"/>
        <v>20</v>
      </c>
      <c r="D8" s="44">
        <v>4</v>
      </c>
      <c r="E8" s="44">
        <v>0</v>
      </c>
      <c r="F8" s="1">
        <f t="shared" si="0"/>
        <v>24</v>
      </c>
      <c r="G8" s="1">
        <f t="shared" si="5"/>
        <v>20</v>
      </c>
      <c r="H8" s="1">
        <f t="shared" si="1"/>
        <v>10000</v>
      </c>
      <c r="I8" s="1">
        <f t="shared" si="2"/>
        <v>0</v>
      </c>
      <c r="J8" s="1">
        <f t="shared" si="3"/>
        <v>96000</v>
      </c>
    </row>
    <row r="9" spans="1:10" x14ac:dyDescent="0.55000000000000004">
      <c r="A9" s="1" t="s">
        <v>130</v>
      </c>
      <c r="B9" s="7">
        <v>24</v>
      </c>
      <c r="C9" s="1">
        <f t="shared" si="4"/>
        <v>24</v>
      </c>
      <c r="D9" s="44">
        <v>4</v>
      </c>
      <c r="E9" s="44">
        <v>0</v>
      </c>
      <c r="F9" s="1">
        <f t="shared" si="0"/>
        <v>28</v>
      </c>
      <c r="G9" s="1">
        <f t="shared" si="5"/>
        <v>24</v>
      </c>
      <c r="H9" s="1">
        <f t="shared" si="1"/>
        <v>10000</v>
      </c>
      <c r="I9" s="1">
        <f t="shared" si="2"/>
        <v>0</v>
      </c>
      <c r="J9" s="1">
        <f t="shared" si="3"/>
        <v>112000</v>
      </c>
    </row>
    <row r="10" spans="1:10" x14ac:dyDescent="0.55000000000000004">
      <c r="A10" s="1" t="s">
        <v>131</v>
      </c>
      <c r="B10" s="7">
        <v>28</v>
      </c>
      <c r="C10" s="1">
        <f t="shared" si="4"/>
        <v>28</v>
      </c>
      <c r="D10" s="44">
        <v>0</v>
      </c>
      <c r="E10" s="44">
        <v>4</v>
      </c>
      <c r="F10" s="1">
        <f t="shared" si="0"/>
        <v>24</v>
      </c>
      <c r="G10" s="1">
        <f t="shared" si="5"/>
        <v>28</v>
      </c>
      <c r="H10" s="1">
        <f t="shared" si="1"/>
        <v>0</v>
      </c>
      <c r="I10" s="1">
        <f t="shared" si="2"/>
        <v>8000</v>
      </c>
      <c r="J10" s="1">
        <f t="shared" si="3"/>
        <v>112000</v>
      </c>
    </row>
    <row r="11" spans="1:10" x14ac:dyDescent="0.55000000000000004">
      <c r="A11" s="1" t="s">
        <v>132</v>
      </c>
      <c r="B11" s="7">
        <v>24</v>
      </c>
      <c r="C11" s="1">
        <f t="shared" si="4"/>
        <v>24</v>
      </c>
      <c r="D11" s="44">
        <v>0</v>
      </c>
      <c r="E11" s="44">
        <v>8</v>
      </c>
      <c r="F11" s="1">
        <f t="shared" si="0"/>
        <v>16</v>
      </c>
      <c r="G11" s="1">
        <f t="shared" si="5"/>
        <v>24</v>
      </c>
      <c r="H11" s="1">
        <f t="shared" si="1"/>
        <v>0</v>
      </c>
      <c r="I11" s="1">
        <f t="shared" si="2"/>
        <v>16000</v>
      </c>
      <c r="J11" s="1">
        <f t="shared" si="3"/>
        <v>96000</v>
      </c>
    </row>
    <row r="12" spans="1:10" x14ac:dyDescent="0.55000000000000004">
      <c r="A12" s="1" t="s">
        <v>133</v>
      </c>
      <c r="B12" s="7">
        <v>10</v>
      </c>
      <c r="C12" s="1">
        <f t="shared" si="4"/>
        <v>16</v>
      </c>
      <c r="D12" s="44">
        <v>0</v>
      </c>
      <c r="E12" s="44">
        <v>8</v>
      </c>
      <c r="F12" s="1">
        <f t="shared" si="0"/>
        <v>8</v>
      </c>
      <c r="G12" s="1">
        <f t="shared" si="5"/>
        <v>16</v>
      </c>
      <c r="H12" s="1">
        <f t="shared" si="1"/>
        <v>0</v>
      </c>
      <c r="I12" s="1">
        <f t="shared" si="2"/>
        <v>16000</v>
      </c>
      <c r="J12" s="1">
        <f t="shared" si="3"/>
        <v>64000</v>
      </c>
    </row>
    <row r="13" spans="1:10" x14ac:dyDescent="0.55000000000000004">
      <c r="A13" s="1" t="s">
        <v>134</v>
      </c>
      <c r="B13" s="7">
        <v>8</v>
      </c>
      <c r="C13" s="1">
        <f t="shared" si="4"/>
        <v>8</v>
      </c>
      <c r="D13" s="44">
        <v>0</v>
      </c>
      <c r="E13" s="44">
        <v>0</v>
      </c>
      <c r="F13" s="1">
        <f t="shared" si="0"/>
        <v>8</v>
      </c>
      <c r="G13" s="1">
        <f t="shared" si="5"/>
        <v>8</v>
      </c>
      <c r="H13" s="1">
        <f t="shared" si="1"/>
        <v>0</v>
      </c>
      <c r="I13" s="1">
        <f t="shared" si="2"/>
        <v>0</v>
      </c>
      <c r="J13" s="1">
        <f t="shared" si="3"/>
        <v>32000</v>
      </c>
    </row>
    <row r="14" spans="1:10" x14ac:dyDescent="0.55000000000000004">
      <c r="A14" s="1" t="s">
        <v>135</v>
      </c>
      <c r="B14" s="7">
        <v>6</v>
      </c>
      <c r="C14" s="1">
        <f t="shared" si="4"/>
        <v>8</v>
      </c>
      <c r="D14" s="44">
        <v>0</v>
      </c>
      <c r="E14" s="44">
        <v>0</v>
      </c>
      <c r="F14" s="1">
        <f t="shared" si="0"/>
        <v>8</v>
      </c>
      <c r="G14" s="1">
        <f t="shared" si="5"/>
        <v>8</v>
      </c>
      <c r="H14" s="1">
        <f t="shared" si="1"/>
        <v>0</v>
      </c>
      <c r="I14" s="1">
        <f t="shared" si="2"/>
        <v>0</v>
      </c>
      <c r="J14" s="1">
        <f t="shared" si="3"/>
        <v>32000</v>
      </c>
    </row>
    <row r="15" spans="1:10" ht="14.7" thickBot="1" x14ac:dyDescent="0.6">
      <c r="A15" s="3" t="s">
        <v>136</v>
      </c>
      <c r="B15" s="35">
        <v>6</v>
      </c>
      <c r="C15" s="1">
        <f t="shared" si="4"/>
        <v>8</v>
      </c>
      <c r="D15" s="44">
        <v>2</v>
      </c>
      <c r="E15" s="44">
        <v>0</v>
      </c>
      <c r="F15" s="1">
        <f t="shared" si="0"/>
        <v>10</v>
      </c>
      <c r="G15" s="1">
        <f t="shared" si="5"/>
        <v>8</v>
      </c>
      <c r="H15" s="1">
        <f t="shared" si="1"/>
        <v>5000</v>
      </c>
      <c r="I15" s="1">
        <f t="shared" si="2"/>
        <v>0</v>
      </c>
      <c r="J15" s="1">
        <f t="shared" si="3"/>
        <v>40000</v>
      </c>
    </row>
    <row r="16" spans="1:10" x14ac:dyDescent="0.55000000000000004">
      <c r="D16" s="7">
        <v>5</v>
      </c>
      <c r="E16" s="7">
        <v>8</v>
      </c>
      <c r="F16" s="7">
        <v>10</v>
      </c>
      <c r="H16" s="1">
        <f>SUM(H4:H15)</f>
        <v>50000</v>
      </c>
      <c r="I16" s="1">
        <f>SUM(I4:I15)</f>
        <v>40000</v>
      </c>
      <c r="J16" s="1">
        <f>SUM(J4:J15)</f>
        <v>820000</v>
      </c>
    </row>
    <row r="17" spans="11:12" x14ac:dyDescent="0.55000000000000004">
      <c r="K17" s="1" t="s">
        <v>203</v>
      </c>
      <c r="L17" s="1">
        <f>SUM(H16:J16)</f>
        <v>910000</v>
      </c>
    </row>
    <row r="19" spans="11:12" s="32" customFormat="1" x14ac:dyDescent="0.55000000000000004"/>
    <row r="20" spans="11:12" s="32" customFormat="1" x14ac:dyDescent="0.55000000000000004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zoomScale="140" zoomScaleNormal="140" workbookViewId="0">
      <selection activeCell="K14" sqref="K14"/>
    </sheetView>
  </sheetViews>
  <sheetFormatPr defaultRowHeight="14.4" x14ac:dyDescent="0.55000000000000004"/>
  <cols>
    <col min="2" max="3" width="8.83984375" style="1"/>
    <col min="4" max="9" width="9.68359375" style="1" customWidth="1"/>
  </cols>
  <sheetData>
    <row r="1" spans="1:9" x14ac:dyDescent="0.55000000000000004">
      <c r="A1" t="s">
        <v>137</v>
      </c>
      <c r="E1" s="36">
        <f>SUM(D15:I19)-SUM(D9:I13)</f>
        <v>22877.876237662625</v>
      </c>
      <c r="F1" s="37" t="s">
        <v>138</v>
      </c>
    </row>
    <row r="2" spans="1:9" x14ac:dyDescent="0.55000000000000004">
      <c r="D2" s="1" t="s">
        <v>123</v>
      </c>
    </row>
    <row r="3" spans="1:9" x14ac:dyDescent="0.55000000000000004">
      <c r="A3" s="28"/>
      <c r="B3" s="25"/>
      <c r="C3" s="25"/>
      <c r="D3" s="25">
        <v>1</v>
      </c>
      <c r="E3" s="25">
        <v>2</v>
      </c>
      <c r="F3" s="25">
        <v>3</v>
      </c>
      <c r="G3" s="25">
        <v>4</v>
      </c>
      <c r="H3" s="25">
        <v>5</v>
      </c>
      <c r="I3" s="25">
        <v>6</v>
      </c>
    </row>
    <row r="4" spans="1:9" x14ac:dyDescent="0.55000000000000004">
      <c r="A4" s="9" t="s">
        <v>139</v>
      </c>
      <c r="D4" s="17">
        <v>100000</v>
      </c>
      <c r="E4" s="23">
        <f>D21</f>
        <v>20000</v>
      </c>
      <c r="F4" s="23">
        <f>E21</f>
        <v>20000</v>
      </c>
      <c r="G4" s="23">
        <f>F21</f>
        <v>20000</v>
      </c>
      <c r="H4" s="23">
        <f>G21</f>
        <v>20000.000000461056</v>
      </c>
      <c r="I4" s="23">
        <f>H21</f>
        <v>20000.000004865928</v>
      </c>
    </row>
    <row r="5" spans="1:9" x14ac:dyDescent="0.55000000000000004">
      <c r="A5" s="9" t="s">
        <v>140</v>
      </c>
      <c r="D5" s="17">
        <v>100000</v>
      </c>
      <c r="E5" s="17">
        <v>225000</v>
      </c>
      <c r="F5" s="17">
        <v>275000</v>
      </c>
      <c r="G5" s="17">
        <v>350000</v>
      </c>
      <c r="H5" s="17">
        <v>475000</v>
      </c>
      <c r="I5" s="17">
        <v>625000</v>
      </c>
    </row>
    <row r="6" spans="1:9" x14ac:dyDescent="0.55000000000000004">
      <c r="A6" s="9" t="s">
        <v>141</v>
      </c>
      <c r="D6" s="17">
        <v>400000</v>
      </c>
      <c r="E6" s="17">
        <v>500000</v>
      </c>
      <c r="F6" s="17">
        <v>600000</v>
      </c>
      <c r="G6" s="17">
        <v>300000</v>
      </c>
      <c r="H6" s="17">
        <v>200000</v>
      </c>
      <c r="I6" s="17">
        <v>100000</v>
      </c>
    </row>
    <row r="7" spans="1:9" x14ac:dyDescent="0.55000000000000004">
      <c r="C7" s="1" t="s">
        <v>142</v>
      </c>
      <c r="D7" s="23"/>
      <c r="E7" s="23"/>
      <c r="F7" s="23"/>
      <c r="G7" s="23"/>
      <c r="H7" s="23"/>
      <c r="I7" s="23"/>
    </row>
    <row r="8" spans="1:9" x14ac:dyDescent="0.55000000000000004">
      <c r="A8" s="9" t="s">
        <v>143</v>
      </c>
      <c r="B8" s="1" t="s">
        <v>144</v>
      </c>
      <c r="C8" s="1" t="s">
        <v>145</v>
      </c>
      <c r="D8" s="23"/>
      <c r="E8" s="23"/>
      <c r="F8" s="23"/>
      <c r="G8" s="23"/>
      <c r="H8" s="23"/>
      <c r="I8" s="23"/>
    </row>
    <row r="9" spans="1:9" x14ac:dyDescent="0.55000000000000004">
      <c r="A9" t="s">
        <v>146</v>
      </c>
      <c r="B9" s="38">
        <v>0.01</v>
      </c>
      <c r="C9" s="38">
        <f>1+B9</f>
        <v>1.01</v>
      </c>
      <c r="D9" s="39">
        <v>0</v>
      </c>
      <c r="E9" s="39">
        <v>0</v>
      </c>
      <c r="F9" s="39">
        <v>49504.950494593017</v>
      </c>
      <c r="G9" s="39">
        <v>0</v>
      </c>
      <c r="H9" s="39">
        <v>0</v>
      </c>
      <c r="I9" s="23"/>
    </row>
    <row r="10" spans="1:9" x14ac:dyDescent="0.55000000000000004">
      <c r="A10" t="s">
        <v>147</v>
      </c>
      <c r="B10" s="40">
        <v>1.7500000000000002E-2</v>
      </c>
      <c r="C10" s="38">
        <f t="shared" ref="C10:C13" si="0">1+B10</f>
        <v>1.0175000000000001</v>
      </c>
      <c r="D10" s="39">
        <v>0</v>
      </c>
      <c r="E10" s="39">
        <v>0</v>
      </c>
      <c r="F10" s="39">
        <v>270270.27026594116</v>
      </c>
      <c r="G10" s="39">
        <v>0</v>
      </c>
      <c r="H10" s="23"/>
      <c r="I10" s="23"/>
    </row>
    <row r="11" spans="1:9" x14ac:dyDescent="0.55000000000000004">
      <c r="A11" t="s">
        <v>148</v>
      </c>
      <c r="B11" s="40">
        <v>2.4899999999999999E-2</v>
      </c>
      <c r="C11" s="38">
        <f t="shared" si="0"/>
        <v>1.0248999999999999</v>
      </c>
      <c r="D11" s="39">
        <v>0</v>
      </c>
      <c r="E11" s="39">
        <v>0</v>
      </c>
      <c r="F11" s="39">
        <v>5224.7792394658318</v>
      </c>
      <c r="G11" s="23"/>
      <c r="H11" s="23"/>
      <c r="I11" s="23"/>
    </row>
    <row r="12" spans="1:9" x14ac:dyDescent="0.55000000000000004">
      <c r="A12" t="s">
        <v>149</v>
      </c>
      <c r="B12" s="40">
        <v>3.2199999999999999E-2</v>
      </c>
      <c r="C12" s="38">
        <f t="shared" si="0"/>
        <v>1.0322</v>
      </c>
      <c r="D12" s="39">
        <v>0</v>
      </c>
      <c r="E12" s="39">
        <v>275000</v>
      </c>
      <c r="F12" s="23"/>
      <c r="G12" s="23"/>
      <c r="H12" s="23"/>
      <c r="I12" s="23"/>
    </row>
    <row r="13" spans="1:9" x14ac:dyDescent="0.55000000000000004">
      <c r="A13" t="s">
        <v>150</v>
      </c>
      <c r="B13" s="40">
        <v>3.9399999999999998E-2</v>
      </c>
      <c r="C13" s="38">
        <f t="shared" si="0"/>
        <v>1.0394000000000001</v>
      </c>
      <c r="D13" s="39">
        <v>220000</v>
      </c>
      <c r="E13" s="23"/>
      <c r="F13" s="23"/>
      <c r="G13" s="23"/>
      <c r="H13" s="23"/>
      <c r="I13" s="23"/>
    </row>
    <row r="14" spans="1:9" x14ac:dyDescent="0.55000000000000004">
      <c r="D14" s="23"/>
      <c r="E14" s="23"/>
      <c r="F14" s="23"/>
      <c r="G14" s="23"/>
      <c r="H14" s="23"/>
      <c r="I14" s="23"/>
    </row>
    <row r="15" spans="1:9" x14ac:dyDescent="0.55000000000000004">
      <c r="A15" s="9" t="s">
        <v>151</v>
      </c>
      <c r="D15" s="23"/>
      <c r="E15" s="23">
        <f>$C9*D9</f>
        <v>0</v>
      </c>
      <c r="F15" s="23">
        <f t="shared" ref="F15:I15" si="1">$C9*E9</f>
        <v>0</v>
      </c>
      <c r="G15" s="23">
        <f t="shared" si="1"/>
        <v>49999.999999538944</v>
      </c>
      <c r="H15" s="23">
        <f t="shared" si="1"/>
        <v>0</v>
      </c>
      <c r="I15" s="23">
        <f t="shared" si="1"/>
        <v>0</v>
      </c>
    </row>
    <row r="16" spans="1:9" x14ac:dyDescent="0.55000000000000004">
      <c r="D16" s="23"/>
      <c r="F16" s="23">
        <f>$C10*D10</f>
        <v>0</v>
      </c>
      <c r="G16" s="23">
        <f t="shared" ref="G16:I16" si="2">$C10*E10</f>
        <v>0</v>
      </c>
      <c r="H16" s="23">
        <f t="shared" si="2"/>
        <v>274999.99999559514</v>
      </c>
      <c r="I16" s="23">
        <f t="shared" si="2"/>
        <v>0</v>
      </c>
    </row>
    <row r="17" spans="1:9" x14ac:dyDescent="0.55000000000000004">
      <c r="D17" s="23"/>
      <c r="E17" s="23"/>
      <c r="F17" s="23"/>
      <c r="G17" s="23">
        <f>$C11*D11</f>
        <v>0</v>
      </c>
      <c r="H17" s="23">
        <f t="shared" ref="H17:I17" si="3">$C11*E11</f>
        <v>0</v>
      </c>
      <c r="I17" s="23">
        <f t="shared" si="3"/>
        <v>5354.8762425285304</v>
      </c>
    </row>
    <row r="18" spans="1:9" x14ac:dyDescent="0.55000000000000004">
      <c r="D18" s="23"/>
      <c r="E18" s="23"/>
      <c r="F18" s="23"/>
      <c r="G18" s="23"/>
      <c r="H18" s="23">
        <f>$C12*D12</f>
        <v>0</v>
      </c>
      <c r="I18" s="23">
        <f>$C12*E12</f>
        <v>283855</v>
      </c>
    </row>
    <row r="19" spans="1:9" x14ac:dyDescent="0.55000000000000004">
      <c r="D19" s="23"/>
      <c r="E19" s="23"/>
      <c r="F19" s="23"/>
      <c r="G19" s="23"/>
      <c r="H19" s="23"/>
      <c r="I19" s="23">
        <f>$C13*D13</f>
        <v>228668.00000000003</v>
      </c>
    </row>
    <row r="20" spans="1:9" x14ac:dyDescent="0.55000000000000004">
      <c r="D20" s="23"/>
      <c r="E20" s="23"/>
      <c r="F20" s="23"/>
      <c r="G20" s="23"/>
      <c r="H20" s="23"/>
      <c r="I20" s="23"/>
    </row>
    <row r="21" spans="1:9" x14ac:dyDescent="0.55000000000000004">
      <c r="A21" s="9" t="s">
        <v>152</v>
      </c>
      <c r="D21" s="23">
        <f>D4+D5-D6+SUM(D9:D13)-SUM(D15:D19)</f>
        <v>20000</v>
      </c>
      <c r="E21" s="23">
        <f t="shared" ref="E21:I21" si="4">E4+E5-E6+SUM(E9:E13)-SUM(E15:E19)</f>
        <v>20000</v>
      </c>
      <c r="F21" s="23">
        <f t="shared" si="4"/>
        <v>20000</v>
      </c>
      <c r="G21" s="23">
        <f t="shared" si="4"/>
        <v>20000.000000461056</v>
      </c>
      <c r="H21" s="23">
        <f t="shared" si="4"/>
        <v>20000.000004865928</v>
      </c>
      <c r="I21" s="23">
        <f t="shared" si="4"/>
        <v>27122.123762337375</v>
      </c>
    </row>
    <row r="22" spans="1:9" x14ac:dyDescent="0.55000000000000004">
      <c r="B22" s="41" t="s">
        <v>153</v>
      </c>
      <c r="C22" s="41"/>
      <c r="D22" s="17">
        <v>20000</v>
      </c>
      <c r="E22" s="17">
        <v>20000</v>
      </c>
      <c r="F22" s="17">
        <v>20000</v>
      </c>
      <c r="G22" s="17">
        <v>20000</v>
      </c>
      <c r="H22" s="17">
        <v>20000</v>
      </c>
      <c r="I22" s="17">
        <v>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"/>
  <sheetViews>
    <sheetView zoomScale="140" zoomScaleNormal="140" workbookViewId="0">
      <selection activeCell="I17" sqref="I17"/>
    </sheetView>
  </sheetViews>
  <sheetFormatPr defaultRowHeight="14.4" x14ac:dyDescent="0.55000000000000004"/>
  <cols>
    <col min="2" max="3" width="8.83984375" style="1"/>
    <col min="4" max="13" width="9.68359375" style="1" customWidth="1"/>
    <col min="14" max="14" width="9.62890625" bestFit="1" customWidth="1"/>
  </cols>
  <sheetData>
    <row r="1" spans="1:14" x14ac:dyDescent="0.55000000000000004">
      <c r="A1" t="s">
        <v>154</v>
      </c>
    </row>
    <row r="2" spans="1:14" x14ac:dyDescent="0.55000000000000004">
      <c r="D2" s="1" t="s">
        <v>123</v>
      </c>
    </row>
    <row r="3" spans="1:14" x14ac:dyDescent="0.55000000000000004">
      <c r="A3" s="28"/>
      <c r="B3" s="25"/>
      <c r="C3" s="25"/>
      <c r="D3" s="25">
        <v>1</v>
      </c>
      <c r="E3" s="25">
        <v>2</v>
      </c>
      <c r="F3" s="25">
        <v>3</v>
      </c>
      <c r="G3" s="25">
        <v>4</v>
      </c>
      <c r="H3" s="25">
        <v>5</v>
      </c>
      <c r="I3" s="25">
        <v>6</v>
      </c>
      <c r="J3" s="25">
        <v>7</v>
      </c>
      <c r="K3" s="25">
        <v>8</v>
      </c>
      <c r="L3" s="25">
        <v>9</v>
      </c>
      <c r="M3" s="25">
        <v>10</v>
      </c>
    </row>
    <row r="4" spans="1:14" x14ac:dyDescent="0.55000000000000004">
      <c r="A4" s="9" t="s">
        <v>139</v>
      </c>
      <c r="D4" s="17">
        <v>100000</v>
      </c>
      <c r="E4" s="23"/>
      <c r="F4" s="23"/>
      <c r="G4" s="23"/>
      <c r="H4" s="23"/>
      <c r="I4" s="23"/>
      <c r="J4" s="23"/>
      <c r="K4" s="23"/>
      <c r="L4" s="23"/>
      <c r="M4" s="23"/>
    </row>
    <row r="5" spans="1:14" x14ac:dyDescent="0.55000000000000004">
      <c r="A5" s="9" t="s">
        <v>140</v>
      </c>
      <c r="D5" s="17">
        <v>150000</v>
      </c>
      <c r="E5" s="17">
        <v>175000</v>
      </c>
      <c r="F5" s="17">
        <v>300000</v>
      </c>
      <c r="G5" s="17">
        <v>175000</v>
      </c>
      <c r="H5" s="17">
        <v>125000</v>
      </c>
      <c r="I5" s="17">
        <v>100000</v>
      </c>
      <c r="J5" s="17">
        <v>225000</v>
      </c>
      <c r="K5" s="17">
        <v>425000</v>
      </c>
      <c r="L5" s="17">
        <v>425000</v>
      </c>
      <c r="M5" s="17">
        <v>350000</v>
      </c>
      <c r="N5" s="42"/>
    </row>
    <row r="6" spans="1:14" x14ac:dyDescent="0.55000000000000004">
      <c r="A6" s="9" t="s">
        <v>141</v>
      </c>
      <c r="D6" s="17">
        <v>300000</v>
      </c>
      <c r="E6" s="17">
        <v>250000</v>
      </c>
      <c r="F6" s="17">
        <v>375000</v>
      </c>
      <c r="G6" s="17">
        <v>100000</v>
      </c>
      <c r="H6" s="17">
        <v>375000</v>
      </c>
      <c r="I6" s="17">
        <v>250000</v>
      </c>
      <c r="J6" s="17">
        <v>275000</v>
      </c>
      <c r="K6" s="17">
        <v>225000</v>
      </c>
      <c r="L6" s="17">
        <v>100000</v>
      </c>
      <c r="M6" s="17">
        <v>100000</v>
      </c>
      <c r="N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Pb #1 Weedwacker var. Data</vt:lpstr>
      <vt:lpstr>Pb #2 ad budget variant</vt:lpstr>
      <vt:lpstr>Pb #3 Trans Pb</vt:lpstr>
      <vt:lpstr>Pb #4</vt:lpstr>
      <vt:lpstr>Pb #5</vt:lpstr>
      <vt:lpstr>Pb #6 More Gas</vt:lpstr>
      <vt:lpstr>Pb #7</vt:lpstr>
      <vt:lpstr>3.48 Winter Wearhouse</vt:lpstr>
      <vt:lpstr>Pb #8 WW 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Caulkins</dc:creator>
  <cp:lastModifiedBy>Lara</cp:lastModifiedBy>
  <dcterms:created xsi:type="dcterms:W3CDTF">2020-01-14T13:43:56Z</dcterms:created>
  <dcterms:modified xsi:type="dcterms:W3CDTF">2020-01-27T23:26:21Z</dcterms:modified>
</cp:coreProperties>
</file>