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jbgru\Documents\GitHub\Multi-Objektive-Optimization\multi-objektive-optimization\Input\buildings\"/>
    </mc:Choice>
  </mc:AlternateContent>
  <xr:revisionPtr revIDLastSave="0" documentId="13_ncr:1_{9A5AE324-ED60-4E30-AEBD-B869D1807251}" xr6:coauthVersionLast="47" xr6:coauthVersionMax="47" xr10:uidLastSave="{00000000-0000-0000-0000-000000000000}"/>
  <bookViews>
    <workbookView xWindow="4380" yWindow="1170" windowWidth="30255" windowHeight="19710" xr2:uid="{00000000-000D-0000-FFFF-FFFF00000000}"/>
  </bookViews>
  <sheets>
    <sheet name="Retrofit measures" sheetId="1" r:id="rId1"/>
    <sheet name="General building parameters" sheetId="2" r:id="rId2"/>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2" l="1"/>
  <c r="F34" i="2" s="1"/>
  <c r="F37" i="2"/>
  <c r="I38" i="2"/>
  <c r="F39" i="2"/>
  <c r="B45" i="2"/>
  <c r="B35" i="2"/>
  <c r="S3" i="1"/>
  <c r="W3" i="1" s="1"/>
  <c r="S7" i="1"/>
  <c r="W7" i="1" s="1"/>
  <c r="S6" i="1"/>
  <c r="W6" i="1" s="1"/>
  <c r="S5" i="1"/>
  <c r="W5" i="1" s="1"/>
  <c r="S4" i="1"/>
  <c r="W4" i="1" s="1"/>
  <c r="Z4" i="1" s="1"/>
  <c r="AA4" i="1" s="1"/>
  <c r="X3" i="1" l="1"/>
  <c r="Y3" i="1"/>
  <c r="Z3" i="1" l="1"/>
  <c r="AA3" i="1" s="1"/>
  <c r="AB3" i="1" s="1"/>
  <c r="P4" i="1"/>
  <c r="P5" i="1"/>
  <c r="B34" i="2"/>
  <c r="P7" i="1" l="1"/>
  <c r="P6" i="1"/>
  <c r="P3" i="1"/>
  <c r="P2" i="1"/>
  <c r="Q2" i="1" s="1"/>
  <c r="Z5" i="1"/>
  <c r="Q4" i="1"/>
  <c r="B43" i="2"/>
  <c r="B40" i="2"/>
  <c r="Z7" i="1" l="1"/>
  <c r="AA7" i="1" s="1"/>
  <c r="Q3" i="1"/>
  <c r="Q6" i="1"/>
  <c r="Q5" i="1"/>
  <c r="AA5" i="1"/>
  <c r="Z6" i="1"/>
  <c r="AA6" i="1" s="1"/>
  <c r="AB4" i="1" l="1"/>
  <c r="AB5" i="1" s="1"/>
  <c r="AB6" i="1" s="1"/>
  <c r="AB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Henrik Naß</author>
    <author>Jannis Bela Grunenberg (jgrunenb)</author>
  </authors>
  <commentList>
    <comment ref="A1" authorId="0" shapeId="0" xr:uid="{50E54DBC-948F-48CE-9B24-1C87495BAB13}">
      <text>
        <r>
          <rPr>
            <b/>
            <sz val="9"/>
            <color indexed="81"/>
            <rFont val="Segoe UI"/>
            <charset val="1"/>
          </rPr>
          <t>Henrik Naß:</t>
        </r>
        <r>
          <rPr>
            <sz val="9"/>
            <color indexed="81"/>
            <rFont val="Segoe UI"/>
            <charset val="1"/>
          </rPr>
          <t xml:space="preserve">
All of these measures are building upon the  measure beforehand</t>
        </r>
      </text>
    </comment>
    <comment ref="C1" authorId="0" shapeId="0" xr:uid="{6E88E603-551B-4587-9C31-2980F741BC9A}">
      <text>
        <r>
          <rPr>
            <b/>
            <sz val="9"/>
            <color indexed="81"/>
            <rFont val="Segoe UI"/>
            <charset val="1"/>
          </rPr>
          <t>Henrik Naß:</t>
        </r>
        <r>
          <rPr>
            <sz val="9"/>
            <color indexed="81"/>
            <rFont val="Segoe UI"/>
            <charset val="1"/>
          </rPr>
          <t xml:space="preserve">
Refering to the net floor area</t>
        </r>
      </text>
    </comment>
    <comment ref="O1" authorId="1" shapeId="0" xr:uid="{CD10EDF8-7402-4B46-BD6E-74410C7BC071}">
      <text>
        <r>
          <rPr>
            <sz val="11"/>
            <color theme="1"/>
            <rFont val="Calibri"/>
            <family val="2"/>
            <scheme val="minor"/>
          </rPr>
          <t>Jannis Bela Grunenberg (jgrunenb):
siehe Quelle: "Energetische und akustische Sanierung..."</t>
        </r>
      </text>
    </comment>
    <comment ref="P1" authorId="0" shapeId="0" xr:uid="{EEF75B86-AC0A-4786-BEEC-ECE55034F0A6}">
      <text>
        <r>
          <rPr>
            <b/>
            <sz val="9"/>
            <color indexed="81"/>
            <rFont val="Segoe UI"/>
            <family val="2"/>
          </rPr>
          <t>Henrik Naß:</t>
        </r>
        <r>
          <rPr>
            <sz val="9"/>
            <color indexed="81"/>
            <rFont val="Segoe UI"/>
            <family val="2"/>
          </rPr>
          <t xml:space="preserve">
According to DIN V 18599-2 6.3.1.2</t>
        </r>
      </text>
    </comment>
    <comment ref="Q1" authorId="0" shapeId="0" xr:uid="{A0F745EA-88EC-4673-A2A5-BBF70191320E}">
      <text>
        <r>
          <rPr>
            <b/>
            <sz val="9"/>
            <color indexed="81"/>
            <rFont val="Segoe UI"/>
            <family val="2"/>
          </rPr>
          <t>Henrik Naß:</t>
        </r>
        <r>
          <rPr>
            <sz val="9"/>
            <color indexed="81"/>
            <rFont val="Segoe UI"/>
            <family val="2"/>
          </rPr>
          <t xml:space="preserve">
Calculated according to DIN V 18599-2 6.3.2.2</t>
        </r>
      </text>
    </comment>
    <comment ref="S1" authorId="0" shapeId="0" xr:uid="{3EEF4504-E543-432B-9C92-78D0391C9204}">
      <text>
        <r>
          <rPr>
            <b/>
            <sz val="9"/>
            <color indexed="81"/>
            <rFont val="Segoe UI"/>
            <family val="2"/>
          </rPr>
          <t>Henrik Naß:</t>
        </r>
        <r>
          <rPr>
            <sz val="9"/>
            <color indexed="81"/>
            <rFont val="Segoe UI"/>
            <family val="2"/>
          </rPr>
          <t xml:space="preserve">
Bei dieser Quelle werden die maintainance Kosten nicht berücksichtigt. Dies sind Sogenannte sowieso-Kosten, welche nichts mit der Sanierung zu tun haben und auch ohne Dämmung fällig wären.</t>
        </r>
      </text>
    </comment>
    <comment ref="AB1" authorId="0" shapeId="0" xr:uid="{B50E606B-1336-4B3C-8F51-ED8F2196D4EF}">
      <text>
        <r>
          <rPr>
            <b/>
            <sz val="9"/>
            <color indexed="81"/>
            <rFont val="Segoe UI"/>
            <family val="2"/>
          </rPr>
          <t>Henrik Naß:</t>
        </r>
        <r>
          <rPr>
            <sz val="9"/>
            <color indexed="81"/>
            <rFont val="Segoe UI"/>
            <family val="2"/>
          </rPr>
          <t xml:space="preserve">
These are the invesment costs implemented in the simulation</t>
        </r>
      </text>
    </comment>
    <comment ref="S5" authorId="0" shapeId="0" xr:uid="{94AA10EF-DBC1-488D-B5CE-D5F7732CD468}">
      <text>
        <r>
          <rPr>
            <b/>
            <sz val="9"/>
            <color indexed="81"/>
            <rFont val="Segoe UI"/>
            <family val="2"/>
          </rPr>
          <t>Henrik Naß:</t>
        </r>
        <r>
          <rPr>
            <sz val="9"/>
            <color indexed="81"/>
            <rFont val="Segoe UI"/>
            <family val="2"/>
          </rPr>
          <t xml:space="preserve">
Kosten berücksichtigt:
kein Gerüst</t>
        </r>
      </text>
    </comment>
    <comment ref="S6" authorId="0" shapeId="0" xr:uid="{F1CEA2DA-D8E2-4D93-943A-4A5BA34CB078}">
      <text>
        <r>
          <rPr>
            <b/>
            <sz val="9"/>
            <color indexed="81"/>
            <rFont val="Segoe UI"/>
            <family val="2"/>
          </rPr>
          <t>Henrik Naß:</t>
        </r>
        <r>
          <rPr>
            <sz val="9"/>
            <color indexed="81"/>
            <rFont val="Segoe UI"/>
            <family val="2"/>
          </rPr>
          <t xml:space="preserve">
Gerüste nicht berücksichtigt</t>
        </r>
      </text>
    </comment>
    <comment ref="B7" authorId="0" shapeId="0" xr:uid="{D41C461D-D0B7-488C-BE49-6B749A8F8D1F}">
      <text>
        <r>
          <rPr>
            <b/>
            <sz val="9"/>
            <color indexed="81"/>
            <rFont val="Segoe UI"/>
            <family val="2"/>
          </rPr>
          <t>Henrik Naß:</t>
        </r>
        <r>
          <rPr>
            <sz val="9"/>
            <color indexed="81"/>
            <rFont val="Segoe UI"/>
            <family val="2"/>
          </rPr>
          <t xml:space="preserve">
zentrales Zu und Abluftsystem mit Wärmeübertrager</t>
        </r>
      </text>
    </comment>
    <comment ref="Q7" authorId="0" shapeId="0" xr:uid="{E01A3387-DDFB-455C-B5F7-E85A3D4D1EBA}">
      <text>
        <r>
          <rPr>
            <b/>
            <sz val="9"/>
            <color indexed="81"/>
            <rFont val="Segoe UI"/>
            <family val="2"/>
          </rPr>
          <t>Henrik Naß:</t>
        </r>
        <r>
          <rPr>
            <sz val="9"/>
            <color indexed="81"/>
            <rFont val="Segoe UI"/>
            <family val="2"/>
          </rPr>
          <t xml:space="preserve">
Own Assumption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Jannis Bela Grunenberg (jgrunenb)</author>
  </authors>
  <commentList>
    <comment ref="B34" authorId="0" shapeId="0" xr:uid="{9926B85B-E7C4-4077-AE49-E8963253CBCF}">
      <text>
        <r>
          <rPr>
            <sz val="11"/>
            <color theme="1"/>
            <rFont val="Calibri"/>
            <family val="2"/>
            <scheme val="minor"/>
          </rPr>
          <t>Jannis Bela Grunenberg (jgrunenb):
Building codes of  Baden Würtemberg (location of building) states window areas to be atleast one tenth of floor area
Building codes of North Rhine Westphalia states window areas to be atleast one eighth of floor area
-&gt; Assumption one eighth of floor area</t>
        </r>
      </text>
    </comment>
  </commentList>
</comments>
</file>

<file path=xl/sharedStrings.xml><?xml version="1.0" encoding="utf-8"?>
<sst xmlns="http://schemas.openxmlformats.org/spreadsheetml/2006/main" count="139" uniqueCount="99">
  <si>
    <t>Dachverluste in kWh</t>
  </si>
  <si>
    <t>Außenwandverluste in kWh</t>
  </si>
  <si>
    <t>Fensterverluste in kWh</t>
  </si>
  <si>
    <t>Kellerdeckenverluste in kWh</t>
  </si>
  <si>
    <t>Lüftungsverluste in kWh</t>
  </si>
  <si>
    <t>-</t>
  </si>
  <si>
    <t>Stuttgart</t>
  </si>
  <si>
    <t>m</t>
  </si>
  <si>
    <t>8,46*8,46</t>
  </si>
  <si>
    <r>
      <t>m</t>
    </r>
    <r>
      <rPr>
        <vertAlign val="superscript"/>
        <sz val="11"/>
        <color theme="1"/>
        <rFont val="Calibri"/>
        <family val="2"/>
        <scheme val="minor"/>
      </rPr>
      <t>2</t>
    </r>
  </si>
  <si>
    <t>°C</t>
  </si>
  <si>
    <t>W/(m*K)</t>
  </si>
  <si>
    <r>
      <t>m</t>
    </r>
    <r>
      <rPr>
        <vertAlign val="superscript"/>
        <sz val="11"/>
        <color theme="1"/>
        <rFont val="Calibri"/>
        <family val="2"/>
        <scheme val="minor"/>
      </rPr>
      <t>-1</t>
    </r>
  </si>
  <si>
    <t>m³</t>
  </si>
  <si>
    <r>
      <t>m</t>
    </r>
    <r>
      <rPr>
        <vertAlign val="superscript"/>
        <sz val="11"/>
        <color theme="1"/>
        <rFont val="Calibri"/>
        <family val="2"/>
        <scheme val="minor"/>
      </rPr>
      <t>3</t>
    </r>
  </si>
  <si>
    <t>Window upgrade</t>
  </si>
  <si>
    <t>Wall insulation</t>
  </si>
  <si>
    <t>Basment ceiling insulation</t>
  </si>
  <si>
    <t>Ventilation system and air sealing approval</t>
  </si>
  <si>
    <r>
      <t>net floor area A</t>
    </r>
    <r>
      <rPr>
        <vertAlign val="subscript"/>
        <sz val="11"/>
        <color theme="1"/>
        <rFont val="Calibri"/>
        <family val="2"/>
        <scheme val="minor"/>
      </rPr>
      <t>N</t>
    </r>
  </si>
  <si>
    <r>
      <t>net building area A</t>
    </r>
    <r>
      <rPr>
        <vertAlign val="subscript"/>
        <sz val="11"/>
        <color theme="1"/>
        <rFont val="Calibri"/>
        <family val="2"/>
        <scheme val="minor"/>
      </rPr>
      <t>NGF</t>
    </r>
  </si>
  <si>
    <t>U-Value in W/(m*K)</t>
  </si>
  <si>
    <t>roof</t>
  </si>
  <si>
    <t>top floor ceiling</t>
  </si>
  <si>
    <t>windows</t>
  </si>
  <si>
    <t>walls</t>
  </si>
  <si>
    <t>basement ceiling</t>
  </si>
  <si>
    <t>thermal bridge allowance in W/mK</t>
  </si>
  <si>
    <t>infiltration rate in 1/h</t>
  </si>
  <si>
    <t>air exchange rate in 1/h</t>
  </si>
  <si>
    <t>Costs</t>
  </si>
  <si>
    <t>Year</t>
  </si>
  <si>
    <t>construction price index</t>
  </si>
  <si>
    <t>specific cost in €/m2</t>
  </si>
  <si>
    <t>OPEX in €/a</t>
  </si>
  <si>
    <t>average window area m²</t>
  </si>
  <si>
    <t>thickness of insulation in cm</t>
  </si>
  <si>
    <t>costs in €</t>
  </si>
  <si>
    <t>costs for scaffold in €</t>
  </si>
  <si>
    <t>engineering costs in €</t>
  </si>
  <si>
    <r>
      <t>CAPEX in €</t>
    </r>
    <r>
      <rPr>
        <vertAlign val="subscript"/>
        <sz val="11"/>
        <color theme="1"/>
        <rFont val="Calibri"/>
        <family val="2"/>
        <scheme val="minor"/>
      </rPr>
      <t>2023</t>
    </r>
  </si>
  <si>
    <r>
      <t>CAPEX in €</t>
    </r>
    <r>
      <rPr>
        <vertAlign val="subscript"/>
        <sz val="11"/>
        <color theme="1"/>
        <rFont val="Calibri"/>
        <family val="2"/>
        <scheme val="minor"/>
      </rPr>
      <t>2015</t>
    </r>
  </si>
  <si>
    <t>cumulativ costs in €</t>
  </si>
  <si>
    <t>City</t>
  </si>
  <si>
    <t>Postal code</t>
  </si>
  <si>
    <t>Object categorie</t>
  </si>
  <si>
    <t>Multifamily home</t>
  </si>
  <si>
    <t>Directly connected to other houses on the south and north side</t>
  </si>
  <si>
    <t>Building year</t>
  </si>
  <si>
    <t>Roof slope</t>
  </si>
  <si>
    <t>Floors</t>
  </si>
  <si>
    <t>Apartments</t>
  </si>
  <si>
    <t>Floor height</t>
  </si>
  <si>
    <t>Not heated</t>
  </si>
  <si>
    <t>Basement height</t>
  </si>
  <si>
    <t>Property offset</t>
  </si>
  <si>
    <t>Floor plan dimensions</t>
  </si>
  <si>
    <t>single</t>
  </si>
  <si>
    <t>U-Values</t>
  </si>
  <si>
    <t>floor to soil</t>
  </si>
  <si>
    <t>roof to atmosphere</t>
  </si>
  <si>
    <t>windows to atmosphere</t>
  </si>
  <si>
    <t>door to atmosphere</t>
  </si>
  <si>
    <t>wall to atmosphere</t>
  </si>
  <si>
    <t>wall to non-heated room</t>
  </si>
  <si>
    <t>door to non-heated room</t>
  </si>
  <si>
    <t>ceiling to non heated room</t>
  </si>
  <si>
    <t>floor to non-heated room</t>
  </si>
  <si>
    <t>Component areas</t>
  </si>
  <si>
    <t>westside roof</t>
  </si>
  <si>
    <t>eastside roof</t>
  </si>
  <si>
    <t>north exterior wall to adjacency</t>
  </si>
  <si>
    <t>west exterior wall</t>
  </si>
  <si>
    <t>south exterior wall to adjacency</t>
  </si>
  <si>
    <t>east exterior wall</t>
  </si>
  <si>
    <t>exterior walls minus windows</t>
  </si>
  <si>
    <t>Construction</t>
  </si>
  <si>
    <t>Medium</t>
  </si>
  <si>
    <r>
      <t>building area A</t>
    </r>
    <r>
      <rPr>
        <vertAlign val="subscript"/>
        <sz val="11"/>
        <color theme="1"/>
        <rFont val="Calibri"/>
        <family val="2"/>
        <scheme val="minor"/>
      </rPr>
      <t>g</t>
    </r>
  </si>
  <si>
    <t>ground area</t>
  </si>
  <si>
    <t>ground-area perimeter P</t>
  </si>
  <si>
    <r>
      <t>A/V</t>
    </r>
    <r>
      <rPr>
        <vertAlign val="subscript"/>
        <sz val="11"/>
        <color theme="1"/>
        <rFont val="Calibri"/>
        <family val="2"/>
        <scheme val="minor"/>
      </rPr>
      <t>e</t>
    </r>
    <r>
      <rPr>
        <sz val="11"/>
        <color theme="1"/>
        <rFont val="Calibri"/>
        <family val="2"/>
        <scheme val="minor"/>
      </rPr>
      <t>-rate</t>
    </r>
  </si>
  <si>
    <t>net volume (NRI)</t>
  </si>
  <si>
    <r>
      <t>gross volume V</t>
    </r>
    <r>
      <rPr>
        <vertAlign val="subscript"/>
        <sz val="11"/>
        <color rgb="FF000000"/>
        <rFont val="Calibri"/>
        <family val="2"/>
        <scheme val="minor"/>
      </rPr>
      <t>e</t>
    </r>
  </si>
  <si>
    <t>envelope area</t>
  </si>
  <si>
    <t>Basement</t>
  </si>
  <si>
    <t>gross volume</t>
  </si>
  <si>
    <t>net volume</t>
  </si>
  <si>
    <t>total exterior wall area</t>
  </si>
  <si>
    <t>apartment volume</t>
  </si>
  <si>
    <t>attic volume</t>
  </si>
  <si>
    <t>Attic apartments</t>
  </si>
  <si>
    <t>Glazing</t>
  </si>
  <si>
    <t>Description</t>
  </si>
  <si>
    <t>roof Insulation</t>
  </si>
  <si>
    <t>Parameters for air exchange rate</t>
  </si>
  <si>
    <t>Renovation measures</t>
  </si>
  <si>
    <t>Without Renovation</t>
  </si>
  <si>
    <t>specific heating demand in kWh/m² per year (GBS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</si>
</sst>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0000"/>
      <name val="Calibri"/>
      <family val="2"/>
      <scheme val="minor"/>
    </font>
    <font>
      <sz val="11"/>
      <color rgb="FF000000"/>
      <name val="Calibri"/>
      <family val="2"/>
      <scheme val="minor"/>
    </font>
    <font>
      <vertAlign val="subscript"/>
      <sz val="11"/>
      <color rgb="FF000000"/>
      <name val="Calibri"/>
      <family val="2"/>
      <scheme val="minor"/>
    </font>
    <font>
      <b/>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wrapText="1"/>
    </xf>
    <xf numFmtId="2" fontId="0" fillId="0" borderId="0" xfId="0" applyNumberFormat="1"/>
    <xf numFmtId="164" fontId="0" fillId="0" borderId="0" xfId="0" applyNumberFormat="1"/>
    <xf numFmtId="0" fontId="6" fillId="0" borderId="0" xfId="0" applyFont="1"/>
    <xf numFmtId="0" fontId="7" fillId="0" borderId="0" xfId="0" applyFont="1"/>
    <xf numFmtId="0" fontId="5" fillId="0" borderId="0" xfId="1" applyAlignment="1">
      <alignment wrapText="1"/>
    </xf>
    <xf numFmtId="0" fontId="5" fillId="0" borderId="0" xfId="1" applyFill="1"/>
    <xf numFmtId="0" fontId="9" fillId="0" borderId="0" xfId="0" applyFont="1"/>
    <xf numFmtId="0" fontId="7" fillId="0" borderId="0" xfId="0" applyFont="1" applyAlignment="1">
      <alignment wrapText="1"/>
    </xf>
    <xf numFmtId="0" fontId="0" fillId="0" borderId="0" xfId="0" applyAlignment="1">
      <alignment horizontal="center" vertical="center" textRotation="90"/>
    </xf>
    <xf numFmtId="0" fontId="0" fillId="0" borderId="0" xfId="0" applyAlignment="1">
      <alignment horizontal="center" vertical="center" textRotation="90" wrapText="1"/>
    </xf>
    <xf numFmtId="0" fontId="0" fillId="0" borderId="0" xfId="0"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ki.de/baupreisindex-basisjahr-2015" TargetMode="External"/><Relationship Id="rId2" Type="http://schemas.openxmlformats.org/officeDocument/2006/relationships/hyperlink" Target="https://www.iwu.de/forschung/handlungslogiken/kosten-energierelevanter-bau-und-anlagenteile-bei-modernisierung/" TargetMode="External"/><Relationship Id="rId1" Type="http://schemas.openxmlformats.org/officeDocument/2006/relationships/hyperlink" Target="https://www.iwu.de/fileadmin/publikationen/gebaeudebestand/episcope/2015_IWU_LogaEtAl_Deutsche-Wohngeb%C3%A4udetypologie.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
  <sheetViews>
    <sheetView tabSelected="1" zoomScale="130" zoomScaleNormal="130" workbookViewId="0">
      <selection activeCell="C1" sqref="C1"/>
    </sheetView>
  </sheetViews>
  <sheetFormatPr baseColWidth="10" defaultColWidth="9.140625" defaultRowHeight="15" x14ac:dyDescent="0.25"/>
  <cols>
    <col min="1" max="1" width="27.85546875" bestFit="1" customWidth="1"/>
    <col min="2" max="2" width="22.5703125" bestFit="1" customWidth="1"/>
    <col min="3" max="3" width="19.28515625" customWidth="1"/>
    <col min="4" max="4" width="11.7109375" hidden="1" customWidth="1"/>
    <col min="5" max="5" width="8" hidden="1" customWidth="1"/>
    <col min="6" max="6" width="7.85546875" hidden="1" customWidth="1"/>
    <col min="7" max="7" width="6" hidden="1" customWidth="1"/>
    <col min="8" max="8" width="7.140625" hidden="1" customWidth="1"/>
    <col min="10" max="10" width="5.28515625" bestFit="1" customWidth="1"/>
    <col min="11" max="11" width="8.7109375" bestFit="1" customWidth="1"/>
    <col min="12" max="12" width="9" bestFit="1" customWidth="1"/>
    <col min="13" max="13" width="6.28515625" customWidth="1"/>
    <col min="14" max="14" width="9.85546875" bestFit="1" customWidth="1"/>
    <col min="15" max="15" width="14.140625" bestFit="1" customWidth="1"/>
    <col min="16" max="16" width="10.5703125" bestFit="1" customWidth="1"/>
    <col min="17" max="17" width="11.7109375" customWidth="1"/>
    <col min="18" max="18" width="7" customWidth="1"/>
    <col min="19" max="19" width="19" bestFit="1" customWidth="1"/>
    <col min="20" max="20" width="11.140625" bestFit="1" customWidth="1"/>
    <col min="21" max="21" width="9.5703125" customWidth="1"/>
    <col min="22" max="27" width="12" bestFit="1" customWidth="1"/>
    <col min="28" max="28" width="13.28515625" customWidth="1"/>
  </cols>
  <sheetData>
    <row r="1" spans="1:29" ht="91.5" x14ac:dyDescent="0.35">
      <c r="A1" t="s">
        <v>96</v>
      </c>
      <c r="B1" t="s">
        <v>93</v>
      </c>
      <c r="C1" s="9" t="s">
        <v>98</v>
      </c>
      <c r="D1" s="1" t="s">
        <v>0</v>
      </c>
      <c r="E1" s="1" t="s">
        <v>1</v>
      </c>
      <c r="F1" s="1" t="s">
        <v>2</v>
      </c>
      <c r="G1" s="1" t="s">
        <v>3</v>
      </c>
      <c r="H1" s="1" t="s">
        <v>4</v>
      </c>
      <c r="I1" s="10" t="s">
        <v>21</v>
      </c>
      <c r="J1" s="1" t="s">
        <v>22</v>
      </c>
      <c r="K1" s="1" t="s">
        <v>23</v>
      </c>
      <c r="L1" s="1" t="s">
        <v>24</v>
      </c>
      <c r="M1" s="1" t="s">
        <v>25</v>
      </c>
      <c r="N1" s="1" t="s">
        <v>26</v>
      </c>
      <c r="O1" s="1" t="s">
        <v>27</v>
      </c>
      <c r="P1" s="1" t="s">
        <v>28</v>
      </c>
      <c r="Q1" s="1" t="s">
        <v>29</v>
      </c>
      <c r="R1" s="11" t="s">
        <v>30</v>
      </c>
      <c r="S1" s="7" t="s">
        <v>33</v>
      </c>
      <c r="T1" s="1" t="s">
        <v>34</v>
      </c>
      <c r="U1" s="1" t="s">
        <v>35</v>
      </c>
      <c r="V1" s="6" t="s">
        <v>36</v>
      </c>
      <c r="W1" s="1" t="s">
        <v>37</v>
      </c>
      <c r="X1" s="1" t="s">
        <v>38</v>
      </c>
      <c r="Y1" s="1" t="s">
        <v>39</v>
      </c>
      <c r="Z1" s="1" t="s">
        <v>41</v>
      </c>
      <c r="AA1" s="1" t="s">
        <v>40</v>
      </c>
      <c r="AB1" s="1" t="s">
        <v>42</v>
      </c>
      <c r="AC1" s="1"/>
    </row>
    <row r="2" spans="1:29" x14ac:dyDescent="0.25">
      <c r="A2">
        <v>0</v>
      </c>
      <c r="B2" s="1" t="s">
        <v>97</v>
      </c>
      <c r="C2" s="5">
        <v>200.1</v>
      </c>
      <c r="D2">
        <v>22809</v>
      </c>
      <c r="E2">
        <v>19654</v>
      </c>
      <c r="F2">
        <v>6160</v>
      </c>
      <c r="G2">
        <v>4939</v>
      </c>
      <c r="H2">
        <v>10656</v>
      </c>
      <c r="I2" s="10"/>
      <c r="J2">
        <v>2.2000000000000002</v>
      </c>
      <c r="K2">
        <v>1.2</v>
      </c>
      <c r="L2">
        <v>2.8</v>
      </c>
      <c r="M2">
        <v>2</v>
      </c>
      <c r="N2">
        <v>1</v>
      </c>
      <c r="O2">
        <v>0.1</v>
      </c>
      <c r="P2">
        <f>10*1*0.07</f>
        <v>0.70000000000000007</v>
      </c>
      <c r="Q2">
        <f>0.1+MAX(0,(6*'General building parameters'!$B$39/'General building parameters'!$F$34-(6*'General building parameters'!$B$39/'General building parameters'!$F$34-0.2))*P2-0.1)*6/24</f>
        <v>0.11000000000000001</v>
      </c>
      <c r="R2" s="11"/>
      <c r="S2">
        <v>0</v>
      </c>
      <c r="T2" t="s">
        <v>5</v>
      </c>
      <c r="V2" t="s">
        <v>5</v>
      </c>
      <c r="W2">
        <v>0</v>
      </c>
      <c r="X2">
        <v>0</v>
      </c>
      <c r="Y2">
        <v>0</v>
      </c>
      <c r="Z2">
        <v>0</v>
      </c>
      <c r="AA2">
        <v>0</v>
      </c>
      <c r="AB2">
        <v>0</v>
      </c>
    </row>
    <row r="3" spans="1:29" x14ac:dyDescent="0.25">
      <c r="A3">
        <v>1</v>
      </c>
      <c r="B3" s="1" t="s">
        <v>94</v>
      </c>
      <c r="C3" s="5">
        <v>160.1</v>
      </c>
      <c r="D3">
        <v>2046</v>
      </c>
      <c r="E3">
        <v>20095</v>
      </c>
      <c r="F3">
        <v>6299</v>
      </c>
      <c r="G3">
        <v>4947</v>
      </c>
      <c r="H3">
        <v>10684</v>
      </c>
      <c r="I3" s="10"/>
      <c r="J3">
        <v>0.24</v>
      </c>
      <c r="K3">
        <v>0.24</v>
      </c>
      <c r="L3" t="s">
        <v>5</v>
      </c>
      <c r="M3" t="s">
        <v>5</v>
      </c>
      <c r="N3" t="s">
        <v>5</v>
      </c>
      <c r="O3">
        <v>0.1</v>
      </c>
      <c r="P3">
        <f>10*1*0.07</f>
        <v>0.70000000000000007</v>
      </c>
      <c r="Q3">
        <f>0.1+MAX(0,(6*'General building parameters'!$B$39/'General building parameters'!$F$34-(6*'General building parameters'!$B$39/'General building parameters'!$F$34-0.2))*P3-0.1)*6/24</f>
        <v>0.11000000000000001</v>
      </c>
      <c r="R3" s="11"/>
      <c r="S3">
        <f>(2.7738*$V$3+151.01)</f>
        <v>200.9384</v>
      </c>
      <c r="T3" t="s">
        <v>5</v>
      </c>
      <c r="V3">
        <v>18</v>
      </c>
      <c r="W3">
        <f>($S$3*'General building parameters'!B28*2)+($S$10*'General building parameters'!B37)</f>
        <v>18767.646560000001</v>
      </c>
      <c r="X3">
        <f>(75.638*234^(-0.32))*234</f>
        <v>3088.9211324390576</v>
      </c>
      <c r="Y3">
        <f>(733.23*234^(-0.599))*234</f>
        <v>6535.7553122787776</v>
      </c>
      <c r="Z3">
        <f>SUM(W3:Y3)</f>
        <v>28392.323004717837</v>
      </c>
      <c r="AA3">
        <f>Z3*$B$10/$B$11</f>
        <v>45427.716807548532</v>
      </c>
      <c r="AB3">
        <f>AA2+AA3</f>
        <v>45427.716807548532</v>
      </c>
    </row>
    <row r="4" spans="1:29" x14ac:dyDescent="0.25">
      <c r="A4">
        <v>2</v>
      </c>
      <c r="B4" s="1" t="s">
        <v>15</v>
      </c>
      <c r="C4" s="5">
        <v>150.1</v>
      </c>
      <c r="I4" s="10"/>
      <c r="J4">
        <v>0.24</v>
      </c>
      <c r="K4">
        <v>0.24</v>
      </c>
      <c r="L4">
        <v>1.3</v>
      </c>
      <c r="M4" t="s">
        <v>5</v>
      </c>
      <c r="N4" t="s">
        <v>5</v>
      </c>
      <c r="O4">
        <v>0.1</v>
      </c>
      <c r="P4">
        <f t="shared" ref="P4:P5" si="0">10*1*0.07</f>
        <v>0.70000000000000007</v>
      </c>
      <c r="Q4">
        <f>0.1+MAX(0,(6*'General building parameters'!$B$39/'General building parameters'!$F$34-(6*'General building parameters'!$B$39/'General building parameters'!$F$34-0.2))*P4-0.1)*6/24</f>
        <v>0.11000000000000001</v>
      </c>
      <c r="R4" s="11"/>
      <c r="S4">
        <f>658.86*2.5^(-0.257)</f>
        <v>520.62205213844038</v>
      </c>
      <c r="T4" t="s">
        <v>5</v>
      </c>
      <c r="U4">
        <v>2.5</v>
      </c>
      <c r="V4" t="s">
        <v>5</v>
      </c>
      <c r="W4">
        <f>$S$4*'General building parameters'!B34</f>
        <v>15228.195025049381</v>
      </c>
      <c r="X4">
        <v>0</v>
      </c>
      <c r="Y4">
        <v>0</v>
      </c>
      <c r="Z4">
        <f>SUM(W4:Y4)</f>
        <v>15228.195025049381</v>
      </c>
      <c r="AA4">
        <f>Z4*$B$10/$B$11</f>
        <v>24365.11204007901</v>
      </c>
      <c r="AB4">
        <f>AA4+AB3</f>
        <v>69792.828847627534</v>
      </c>
    </row>
    <row r="5" spans="1:29" x14ac:dyDescent="0.25">
      <c r="A5">
        <v>3</v>
      </c>
      <c r="B5" s="1" t="s">
        <v>16</v>
      </c>
      <c r="C5" s="5">
        <v>27.8</v>
      </c>
      <c r="D5">
        <v>2354</v>
      </c>
      <c r="E5">
        <v>3648</v>
      </c>
      <c r="F5">
        <v>1885</v>
      </c>
      <c r="G5">
        <v>5693</v>
      </c>
      <c r="H5">
        <v>10765</v>
      </c>
      <c r="I5" s="10"/>
      <c r="J5">
        <v>0.24</v>
      </c>
      <c r="K5">
        <v>0.24</v>
      </c>
      <c r="L5">
        <v>1.3</v>
      </c>
      <c r="M5">
        <v>0.24</v>
      </c>
      <c r="N5" t="s">
        <v>5</v>
      </c>
      <c r="O5">
        <v>0.1</v>
      </c>
      <c r="P5">
        <f t="shared" si="0"/>
        <v>0.70000000000000007</v>
      </c>
      <c r="Q5">
        <f>0.1+MAX(0,(6*'General building parameters'!$B$39/'General building parameters'!$F$34-(6*'General building parameters'!$B$39/'General building parameters'!$F$34-0.2))*P5-0.1)*6/24</f>
        <v>0.11000000000000001</v>
      </c>
      <c r="R5" s="11"/>
      <c r="S5">
        <f>2.1802*$V$5+96.882</f>
        <v>123.04440000000001</v>
      </c>
      <c r="T5" t="s">
        <v>5</v>
      </c>
      <c r="V5">
        <v>12</v>
      </c>
      <c r="W5">
        <f>$S$5*'General building parameters'!B45</f>
        <v>43790.276058799252</v>
      </c>
      <c r="X5">
        <v>0</v>
      </c>
      <c r="Y5">
        <v>0</v>
      </c>
      <c r="Z5">
        <f>SUM(W5:Y5)</f>
        <v>43790.276058799252</v>
      </c>
      <c r="AA5">
        <f t="shared" ref="AA5:AA7" si="1">Z5*$B$10/$B$11</f>
        <v>70064.441694078792</v>
      </c>
      <c r="AB5">
        <f>AA5+AB4</f>
        <v>139857.27054170633</v>
      </c>
    </row>
    <row r="6" spans="1:29" ht="30" x14ac:dyDescent="0.25">
      <c r="A6">
        <v>4</v>
      </c>
      <c r="B6" s="1" t="s">
        <v>17</v>
      </c>
      <c r="C6" s="5">
        <v>15.9</v>
      </c>
      <c r="D6">
        <v>2236</v>
      </c>
      <c r="E6">
        <v>3465</v>
      </c>
      <c r="F6">
        <v>1790</v>
      </c>
      <c r="G6">
        <v>1761</v>
      </c>
      <c r="H6">
        <v>8183</v>
      </c>
      <c r="I6" s="10"/>
      <c r="J6">
        <v>0.24</v>
      </c>
      <c r="K6">
        <v>0.24</v>
      </c>
      <c r="L6">
        <v>1.3</v>
      </c>
      <c r="M6">
        <v>0.24</v>
      </c>
      <c r="N6">
        <v>0.3</v>
      </c>
      <c r="O6">
        <v>0.05</v>
      </c>
      <c r="P6">
        <f>2*1*0.07</f>
        <v>0.14000000000000001</v>
      </c>
      <c r="Q6">
        <f>0.1+MAX(0,(6*'General building parameters'!$B$39/'General building parameters'!$F$34-(6*'General building parameters'!$B$39/'General building parameters'!$F$34-0.2))*P6-0.1)*6/24</f>
        <v>0.1</v>
      </c>
      <c r="R6" s="11"/>
      <c r="S6">
        <f>1.547*$V$6+54.25</f>
        <v>66.626000000000005</v>
      </c>
      <c r="T6" t="s">
        <v>5</v>
      </c>
      <c r="V6">
        <v>8</v>
      </c>
      <c r="W6">
        <f>$S$6*'General building parameters'!B36</f>
        <v>4763.759</v>
      </c>
      <c r="X6">
        <v>0</v>
      </c>
      <c r="Y6">
        <v>0</v>
      </c>
      <c r="Z6">
        <f>SUM(W6:Y6)</f>
        <v>4763.759</v>
      </c>
      <c r="AA6">
        <f t="shared" si="1"/>
        <v>7622.0143999999991</v>
      </c>
      <c r="AB6">
        <f>AA6+AB5</f>
        <v>147479.28494170631</v>
      </c>
    </row>
    <row r="7" spans="1:29" ht="30" x14ac:dyDescent="0.25">
      <c r="A7">
        <v>5</v>
      </c>
      <c r="B7" s="1" t="s">
        <v>18</v>
      </c>
      <c r="C7" s="5">
        <v>15.5</v>
      </c>
      <c r="D7">
        <v>2244</v>
      </c>
      <c r="E7">
        <v>3477</v>
      </c>
      <c r="F7">
        <v>1796</v>
      </c>
      <c r="G7">
        <v>1767</v>
      </c>
      <c r="H7">
        <v>631</v>
      </c>
      <c r="I7" s="10"/>
      <c r="J7">
        <v>0.24</v>
      </c>
      <c r="K7">
        <v>0.24</v>
      </c>
      <c r="L7">
        <v>1.3</v>
      </c>
      <c r="M7">
        <v>0.24</v>
      </c>
      <c r="N7">
        <v>0.3</v>
      </c>
      <c r="O7">
        <v>0.05</v>
      </c>
      <c r="P7">
        <f>1*0.07*1*(1+(1-1))</f>
        <v>7.0000000000000007E-2</v>
      </c>
      <c r="Q7">
        <v>0.08</v>
      </c>
      <c r="R7" s="11"/>
      <c r="S7">
        <f>382.81*65^(-0.364)</f>
        <v>83.768899950627713</v>
      </c>
      <c r="T7">
        <v>20</v>
      </c>
      <c r="V7" t="s">
        <v>5</v>
      </c>
      <c r="W7">
        <f>$S$7*65*3</f>
        <v>16334.935490372405</v>
      </c>
      <c r="X7">
        <v>0</v>
      </c>
      <c r="Y7">
        <v>0</v>
      </c>
      <c r="Z7">
        <f>SUM(W7:Y7)</f>
        <v>16334.935490372405</v>
      </c>
      <c r="AA7">
        <f t="shared" si="1"/>
        <v>26135.896784595847</v>
      </c>
      <c r="AB7" s="8">
        <f>AA7+AB6</f>
        <v>173615.18172630217</v>
      </c>
    </row>
    <row r="9" spans="1:29" x14ac:dyDescent="0.25">
      <c r="A9" t="s">
        <v>31</v>
      </c>
      <c r="B9" s="7" t="s">
        <v>32</v>
      </c>
      <c r="C9" s="1"/>
    </row>
    <row r="10" spans="1:29" x14ac:dyDescent="0.25">
      <c r="A10">
        <v>2023</v>
      </c>
      <c r="B10">
        <v>160</v>
      </c>
    </row>
    <row r="11" spans="1:29" x14ac:dyDescent="0.25">
      <c r="A11">
        <v>2015</v>
      </c>
      <c r="B11">
        <v>100</v>
      </c>
    </row>
  </sheetData>
  <mergeCells count="2">
    <mergeCell ref="I1:I7"/>
    <mergeCell ref="R1:R7"/>
  </mergeCells>
  <hyperlinks>
    <hyperlink ref="V1" r:id="rId1" display="Dicke Dämmung in cm" xr:uid="{694D5EDD-D9D1-4F44-8F76-0BA8C0FC9D32}"/>
    <hyperlink ref="S1" r:id="rId2" display="Spezifische Kosten in €/m2" xr:uid="{C7BF7917-D0C1-44AA-9855-2D496FE7719B}"/>
    <hyperlink ref="B9" r:id="rId3" xr:uid="{8CE1F8B1-B12E-4498-B981-6595873112F7}"/>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0BF9-A18A-4C43-A1CB-2F697FD6998D}">
  <dimension ref="A1:I45"/>
  <sheetViews>
    <sheetView topLeftCell="A10" workbookViewId="0">
      <selection activeCell="F31" sqref="F31"/>
    </sheetView>
  </sheetViews>
  <sheetFormatPr baseColWidth="10" defaultColWidth="11.42578125" defaultRowHeight="15" x14ac:dyDescent="0.25"/>
  <cols>
    <col min="1" max="1" width="28.5703125" bestFit="1" customWidth="1"/>
    <col min="2" max="2" width="17.42578125" bestFit="1" customWidth="1"/>
  </cols>
  <sheetData>
    <row r="1" spans="1:3" x14ac:dyDescent="0.25">
      <c r="A1" t="s">
        <v>43</v>
      </c>
      <c r="B1" t="s">
        <v>6</v>
      </c>
    </row>
    <row r="2" spans="1:3" x14ac:dyDescent="0.25">
      <c r="A2" t="s">
        <v>44</v>
      </c>
      <c r="B2">
        <v>70378</v>
      </c>
    </row>
    <row r="3" spans="1:3" x14ac:dyDescent="0.25">
      <c r="A3" t="s">
        <v>45</v>
      </c>
      <c r="B3" t="s">
        <v>46</v>
      </c>
    </row>
    <row r="4" spans="1:3" x14ac:dyDescent="0.25">
      <c r="B4" t="s">
        <v>47</v>
      </c>
    </row>
    <row r="5" spans="1:3" x14ac:dyDescent="0.25">
      <c r="A5" t="s">
        <v>76</v>
      </c>
      <c r="B5" t="s">
        <v>77</v>
      </c>
    </row>
    <row r="6" spans="1:3" x14ac:dyDescent="0.25">
      <c r="A6" t="s">
        <v>48</v>
      </c>
      <c r="B6">
        <v>1918</v>
      </c>
    </row>
    <row r="7" spans="1:3" x14ac:dyDescent="0.25">
      <c r="A7" t="s">
        <v>51</v>
      </c>
      <c r="B7">
        <v>3</v>
      </c>
    </row>
    <row r="8" spans="1:3" x14ac:dyDescent="0.25">
      <c r="A8" t="s">
        <v>50</v>
      </c>
      <c r="B8">
        <v>3</v>
      </c>
    </row>
    <row r="9" spans="1:3" x14ac:dyDescent="0.25">
      <c r="A9" t="s">
        <v>52</v>
      </c>
      <c r="B9">
        <v>3</v>
      </c>
      <c r="C9" t="s">
        <v>7</v>
      </c>
    </row>
    <row r="10" spans="1:3" x14ac:dyDescent="0.25">
      <c r="A10" t="s">
        <v>91</v>
      </c>
      <c r="B10">
        <v>0</v>
      </c>
    </row>
    <row r="11" spans="1:3" x14ac:dyDescent="0.25">
      <c r="A11" t="s">
        <v>85</v>
      </c>
      <c r="B11" t="s">
        <v>53</v>
      </c>
    </row>
    <row r="12" spans="1:3" x14ac:dyDescent="0.25">
      <c r="A12" t="s">
        <v>54</v>
      </c>
      <c r="B12">
        <v>2.5</v>
      </c>
      <c r="C12" t="s">
        <v>7</v>
      </c>
    </row>
    <row r="13" spans="1:3" x14ac:dyDescent="0.25">
      <c r="A13" t="s">
        <v>55</v>
      </c>
      <c r="B13">
        <v>0</v>
      </c>
      <c r="C13" t="s">
        <v>7</v>
      </c>
    </row>
    <row r="14" spans="1:3" ht="17.25" x14ac:dyDescent="0.25">
      <c r="A14" t="s">
        <v>56</v>
      </c>
      <c r="B14" t="s">
        <v>8</v>
      </c>
      <c r="C14" t="s">
        <v>9</v>
      </c>
    </row>
    <row r="15" spans="1:3" x14ac:dyDescent="0.25">
      <c r="A15" t="s">
        <v>49</v>
      </c>
      <c r="B15">
        <v>40</v>
      </c>
      <c r="C15" t="s">
        <v>10</v>
      </c>
    </row>
    <row r="16" spans="1:3" x14ac:dyDescent="0.25">
      <c r="A16" t="s">
        <v>92</v>
      </c>
      <c r="B16" t="s">
        <v>57</v>
      </c>
    </row>
    <row r="17" spans="1:9" x14ac:dyDescent="0.25">
      <c r="A17" s="12" t="s">
        <v>58</v>
      </c>
      <c r="B17" s="12"/>
      <c r="C17" s="12"/>
    </row>
    <row r="18" spans="1:9" x14ac:dyDescent="0.25">
      <c r="A18" t="s">
        <v>59</v>
      </c>
      <c r="B18">
        <v>1</v>
      </c>
      <c r="C18" t="s">
        <v>11</v>
      </c>
    </row>
    <row r="19" spans="1:9" x14ac:dyDescent="0.25">
      <c r="A19" t="s">
        <v>67</v>
      </c>
      <c r="B19">
        <v>1</v>
      </c>
      <c r="C19" t="s">
        <v>11</v>
      </c>
    </row>
    <row r="20" spans="1:9" x14ac:dyDescent="0.25">
      <c r="A20" t="s">
        <v>60</v>
      </c>
      <c r="B20">
        <v>2.2000000000000002</v>
      </c>
      <c r="C20" t="s">
        <v>11</v>
      </c>
    </row>
    <row r="21" spans="1:9" x14ac:dyDescent="0.25">
      <c r="A21" t="s">
        <v>66</v>
      </c>
      <c r="B21">
        <v>1.2</v>
      </c>
      <c r="C21" t="s">
        <v>11</v>
      </c>
    </row>
    <row r="22" spans="1:9" x14ac:dyDescent="0.25">
      <c r="A22" t="s">
        <v>61</v>
      </c>
      <c r="B22">
        <v>2.8</v>
      </c>
      <c r="C22" t="s">
        <v>11</v>
      </c>
    </row>
    <row r="23" spans="1:9" x14ac:dyDescent="0.25">
      <c r="A23" t="s">
        <v>62</v>
      </c>
      <c r="B23" s="4">
        <v>4</v>
      </c>
      <c r="C23" t="s">
        <v>11</v>
      </c>
    </row>
    <row r="24" spans="1:9" x14ac:dyDescent="0.25">
      <c r="A24" t="s">
        <v>65</v>
      </c>
      <c r="B24" s="4">
        <v>2</v>
      </c>
      <c r="C24" t="s">
        <v>11</v>
      </c>
    </row>
    <row r="25" spans="1:9" x14ac:dyDescent="0.25">
      <c r="A25" t="s">
        <v>63</v>
      </c>
      <c r="B25">
        <v>2</v>
      </c>
      <c r="C25" t="s">
        <v>11</v>
      </c>
    </row>
    <row r="26" spans="1:9" x14ac:dyDescent="0.25">
      <c r="A26" t="s">
        <v>64</v>
      </c>
      <c r="B26">
        <v>2</v>
      </c>
      <c r="C26" t="s">
        <v>11</v>
      </c>
    </row>
    <row r="27" spans="1:9" x14ac:dyDescent="0.25">
      <c r="A27" s="12" t="s">
        <v>68</v>
      </c>
      <c r="B27" s="12"/>
      <c r="C27" s="12"/>
    </row>
    <row r="28" spans="1:9" ht="17.25" x14ac:dyDescent="0.25">
      <c r="A28" t="s">
        <v>69</v>
      </c>
      <c r="B28">
        <v>46.7</v>
      </c>
      <c r="C28" t="s">
        <v>9</v>
      </c>
    </row>
    <row r="29" spans="1:9" ht="17.25" x14ac:dyDescent="0.25">
      <c r="A29" t="s">
        <v>70</v>
      </c>
      <c r="B29">
        <v>46.7</v>
      </c>
      <c r="C29" t="s">
        <v>9</v>
      </c>
    </row>
    <row r="30" spans="1:9" ht="17.25" x14ac:dyDescent="0.25">
      <c r="A30" t="s">
        <v>71</v>
      </c>
      <c r="B30" s="2">
        <v>88.785556260000007</v>
      </c>
      <c r="C30" t="s">
        <v>9</v>
      </c>
      <c r="F30" s="8" t="s">
        <v>95</v>
      </c>
    </row>
    <row r="31" spans="1:9" ht="17.25" x14ac:dyDescent="0.25">
      <c r="A31" t="s">
        <v>72</v>
      </c>
      <c r="B31" s="2">
        <v>103.78446219999999</v>
      </c>
      <c r="C31" t="s">
        <v>9</v>
      </c>
      <c r="F31" t="s">
        <v>87</v>
      </c>
      <c r="I31">
        <v>88.785556260000007</v>
      </c>
    </row>
    <row r="32" spans="1:9" ht="17.25" x14ac:dyDescent="0.25">
      <c r="A32" t="s">
        <v>73</v>
      </c>
      <c r="B32" s="2">
        <v>88.785556260000007</v>
      </c>
      <c r="C32" t="s">
        <v>9</v>
      </c>
      <c r="F32">
        <f>3*195</f>
        <v>585</v>
      </c>
      <c r="G32" t="s">
        <v>89</v>
      </c>
      <c r="I32">
        <v>103.78446219999999</v>
      </c>
    </row>
    <row r="33" spans="1:9" ht="17.25" x14ac:dyDescent="0.25">
      <c r="A33" t="s">
        <v>74</v>
      </c>
      <c r="B33" s="2">
        <v>103.78446219999999</v>
      </c>
      <c r="C33" t="s">
        <v>9</v>
      </c>
      <c r="F33">
        <v>230.75</v>
      </c>
      <c r="G33" t="s">
        <v>90</v>
      </c>
      <c r="I33">
        <v>88.785556260000007</v>
      </c>
    </row>
    <row r="34" spans="1:9" ht="17.25" x14ac:dyDescent="0.25">
      <c r="A34" t="s">
        <v>24</v>
      </c>
      <c r="B34" s="5">
        <f>B38*0.125</f>
        <v>29.25</v>
      </c>
      <c r="C34" t="s">
        <v>9</v>
      </c>
      <c r="F34">
        <f>SUM(F32:F33)</f>
        <v>815.75</v>
      </c>
      <c r="I34">
        <v>103.78446219999999</v>
      </c>
    </row>
    <row r="35" spans="1:9" ht="17.25" x14ac:dyDescent="0.25">
      <c r="A35" t="s">
        <v>75</v>
      </c>
      <c r="B35" s="5">
        <f>B32-(B34/2)</f>
        <v>74.160556260000007</v>
      </c>
      <c r="C35" t="s">
        <v>9</v>
      </c>
    </row>
    <row r="36" spans="1:9" ht="17.25" x14ac:dyDescent="0.25">
      <c r="A36" t="s">
        <v>79</v>
      </c>
      <c r="B36">
        <v>71.5</v>
      </c>
      <c r="C36" t="s">
        <v>9</v>
      </c>
      <c r="F36" t="s">
        <v>86</v>
      </c>
      <c r="I36">
        <v>93.4</v>
      </c>
    </row>
    <row r="37" spans="1:9" ht="18.75" x14ac:dyDescent="0.35">
      <c r="A37" t="s">
        <v>78</v>
      </c>
      <c r="B37" s="3">
        <v>71.5</v>
      </c>
      <c r="C37" t="s">
        <v>9</v>
      </c>
      <c r="F37">
        <f>3*B36*3</f>
        <v>643.5</v>
      </c>
      <c r="G37" t="s">
        <v>89</v>
      </c>
      <c r="I37">
        <v>71.5</v>
      </c>
    </row>
    <row r="38" spans="1:9" ht="18.75" x14ac:dyDescent="0.35">
      <c r="A38" t="s">
        <v>19</v>
      </c>
      <c r="B38">
        <v>234</v>
      </c>
      <c r="C38" t="s">
        <v>9</v>
      </c>
      <c r="F38">
        <v>253.83</v>
      </c>
      <c r="G38" t="s">
        <v>90</v>
      </c>
      <c r="I38">
        <f>SUM(I31:I37)</f>
        <v>550.04003692000003</v>
      </c>
    </row>
    <row r="39" spans="1:9" ht="18.75" x14ac:dyDescent="0.35">
      <c r="A39" t="s">
        <v>20</v>
      </c>
      <c r="B39">
        <v>71.5</v>
      </c>
      <c r="C39" t="s">
        <v>9</v>
      </c>
      <c r="F39">
        <f>SUM(F37:F38)</f>
        <v>897.33</v>
      </c>
    </row>
    <row r="40" spans="1:9" x14ac:dyDescent="0.25">
      <c r="A40" t="s">
        <v>80</v>
      </c>
      <c r="B40">
        <f>4*8.4558</f>
        <v>33.8232</v>
      </c>
      <c r="C40" t="s">
        <v>7</v>
      </c>
    </row>
    <row r="41" spans="1:9" ht="18.75" x14ac:dyDescent="0.35">
      <c r="A41" t="s">
        <v>81</v>
      </c>
      <c r="B41">
        <v>0.5</v>
      </c>
      <c r="C41" t="s">
        <v>12</v>
      </c>
    </row>
    <row r="42" spans="1:9" ht="16.5" customHeight="1" x14ac:dyDescent="0.25">
      <c r="A42" t="s">
        <v>82</v>
      </c>
      <c r="B42">
        <v>815.75</v>
      </c>
      <c r="C42" t="s">
        <v>13</v>
      </c>
    </row>
    <row r="43" spans="1:9" ht="18.75" x14ac:dyDescent="0.35">
      <c r="A43" s="5" t="s">
        <v>83</v>
      </c>
      <c r="B43">
        <f>SUM(F37:F38)</f>
        <v>897.33</v>
      </c>
      <c r="C43" t="s">
        <v>14</v>
      </c>
    </row>
    <row r="44" spans="1:9" ht="17.25" x14ac:dyDescent="0.25">
      <c r="A44" t="s">
        <v>84</v>
      </c>
      <c r="B44" s="2">
        <v>550.04003692000003</v>
      </c>
      <c r="C44" t="s">
        <v>9</v>
      </c>
    </row>
    <row r="45" spans="1:9" x14ac:dyDescent="0.25">
      <c r="A45" t="s">
        <v>88</v>
      </c>
      <c r="B45" s="2">
        <f>SUM(B31,B33,B35*2)</f>
        <v>355.89003692</v>
      </c>
    </row>
  </sheetData>
  <mergeCells count="2">
    <mergeCell ref="A17:C17"/>
    <mergeCell ref="A27:C27"/>
  </mergeCells>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C9A9039784B7647AAF23BA8ACBADD70" ma:contentTypeVersion="12" ma:contentTypeDescription="Ein neues Dokument erstellen." ma:contentTypeScope="" ma:versionID="291d4009d0b8646e1caa4a6eed07d34a">
  <xsd:schema xmlns:xsd="http://www.w3.org/2001/XMLSchema" xmlns:xs="http://www.w3.org/2001/XMLSchema" xmlns:p="http://schemas.microsoft.com/office/2006/metadata/properties" xmlns:ns2="a0859107-3c0b-4b91-bd7f-4ac6d3cb1011" xmlns:ns3="fcf64be6-fa1d-4429-9d6e-94f04ba325a7" targetNamespace="http://schemas.microsoft.com/office/2006/metadata/properties" ma:root="true" ma:fieldsID="3945b2b3872b3acffff79cbfd19ca023" ns2:_="" ns3:_="">
    <xsd:import namespace="a0859107-3c0b-4b91-bd7f-4ac6d3cb1011"/>
    <xsd:import namespace="fcf64be6-fa1d-4429-9d6e-94f04ba325a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59107-3c0b-4b91-bd7f-4ac6d3cb1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ierungen" ma:readOnly="false" ma:fieldId="{5cf76f15-5ced-4ddc-b409-7134ff3c332f}" ma:taxonomyMulti="true" ma:sspId="14f4afa6-d477-4e7f-9106-51509c4efdc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f64be6-fa1d-4429-9d6e-94f04ba325a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7f8a1a94-be00-40c3-82ef-d5e664795c97}" ma:internalName="TaxCatchAll" ma:showField="CatchAllData" ma:web="fcf64be6-fa1d-4429-9d6e-94f04ba325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0859107-3c0b-4b91-bd7f-4ac6d3cb1011">
      <Terms xmlns="http://schemas.microsoft.com/office/infopath/2007/PartnerControls"/>
    </lcf76f155ced4ddcb4097134ff3c332f>
    <TaxCatchAll xmlns="fcf64be6-fa1d-4429-9d6e-94f04ba325a7" xsi:nil="true"/>
  </documentManagement>
</p:properties>
</file>

<file path=customXml/itemProps1.xml><?xml version="1.0" encoding="utf-8"?>
<ds:datastoreItem xmlns:ds="http://schemas.openxmlformats.org/officeDocument/2006/customXml" ds:itemID="{E171584D-5EF4-46FA-B885-67C72A193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59107-3c0b-4b91-bd7f-4ac6d3cb1011"/>
    <ds:schemaRef ds:uri="fcf64be6-fa1d-4429-9d6e-94f04ba325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B1D9E3-B786-4A37-B6EE-A13ECCFA86AE}">
  <ds:schemaRefs>
    <ds:schemaRef ds:uri="http://schemas.microsoft.com/sharepoint/v3/contenttype/forms"/>
  </ds:schemaRefs>
</ds:datastoreItem>
</file>

<file path=customXml/itemProps3.xml><?xml version="1.0" encoding="utf-8"?>
<ds:datastoreItem xmlns:ds="http://schemas.openxmlformats.org/officeDocument/2006/customXml" ds:itemID="{EF518F7F-9998-4874-B1FA-5EE8BF98281C}">
  <ds:schemaRefs>
    <ds:schemaRef ds:uri="http://purl.org/dc/dcmitype/"/>
    <ds:schemaRef ds:uri="http://schemas.microsoft.com/office/2006/documentManagement/types"/>
    <ds:schemaRef ds:uri="http://purl.org/dc/elements/1.1/"/>
    <ds:schemaRef ds:uri="http://www.w3.org/XML/1998/namespace"/>
    <ds:schemaRef ds:uri="http://schemas.microsoft.com/office/infopath/2007/PartnerControls"/>
    <ds:schemaRef ds:uri="http://schemas.openxmlformats.org/package/2006/metadata/core-properties"/>
    <ds:schemaRef ds:uri="fcf64be6-fa1d-4429-9d6e-94f04ba325a7"/>
    <ds:schemaRef ds:uri="a0859107-3c0b-4b91-bd7f-4ac6d3cb10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Retrofit measures</vt:lpstr>
      <vt:lpstr>General building parameters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Henrik Naß</dc:creator>
  <cp:keywords/>
  <dc:description/>
  <cp:lastModifiedBy>Jannis Grunenberg</cp:lastModifiedBy>
  <cp:revision/>
  <dcterms:created xsi:type="dcterms:W3CDTF">2015-06-05T18:19:34Z</dcterms:created>
  <dcterms:modified xsi:type="dcterms:W3CDTF">2024-09-14T11:54:05Z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0x010100DC9A9039784B7647AAF23BA8ACBADD70</vt:lpwstr>
  </property>
  <property fmtid="{D5CDD505-2E9C-101B-9397-08002B2CF9AE}" pid="3" name="MediaServiceImageTags">
    <vt:lpwstr/>
  </property>
</Properties>
</file>