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"/>
    </mc:Choice>
  </mc:AlternateContent>
  <bookViews>
    <workbookView xWindow="0" yWindow="0" windowWidth="20490" windowHeight="7545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</workbook>
</file>

<file path=xl/calcChain.xml><?xml version="1.0" encoding="utf-8"?>
<calcChain xmlns="http://schemas.openxmlformats.org/spreadsheetml/2006/main">
  <c r="R16" i="10" l="1"/>
  <c r="Q16" i="10"/>
  <c r="S16" i="10"/>
  <c r="R15" i="10"/>
  <c r="S15" i="10"/>
  <c r="Q15" i="10"/>
  <c r="S14" i="10"/>
  <c r="R14" i="10"/>
  <c r="Q14" i="10"/>
  <c r="S13" i="10"/>
  <c r="R13" i="10"/>
  <c r="Q13" i="10"/>
  <c r="S12" i="10"/>
  <c r="R12" i="10"/>
  <c r="Q12" i="10"/>
  <c r="Q11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AY9" i="10" s="1"/>
  <c r="M10" i="10"/>
  <c r="M11" i="10"/>
  <c r="M12" i="10"/>
  <c r="M13" i="10"/>
  <c r="AY13" i="10" s="1"/>
  <c r="M14" i="10"/>
  <c r="M15" i="10"/>
  <c r="M16" i="10"/>
  <c r="M17" i="10"/>
  <c r="AY17" i="10" s="1"/>
  <c r="BG17" i="10" s="1"/>
  <c r="M18" i="10"/>
  <c r="M19" i="10"/>
  <c r="M20" i="10"/>
  <c r="M21" i="10"/>
  <c r="AY21" i="10" s="1"/>
  <c r="M22" i="10"/>
  <c r="M23" i="10"/>
  <c r="M24" i="10"/>
  <c r="M25" i="10"/>
  <c r="AY25" i="10" s="1"/>
  <c r="M26" i="10"/>
  <c r="M27" i="10"/>
  <c r="M28" i="10"/>
  <c r="M29" i="10"/>
  <c r="AY29" i="10" s="1"/>
  <c r="M30" i="10"/>
  <c r="M31" i="10"/>
  <c r="M32" i="10"/>
  <c r="AJ32" i="10" s="1"/>
  <c r="M33" i="10"/>
  <c r="AY33" i="10" s="1"/>
  <c r="M34" i="10"/>
  <c r="M35" i="10"/>
  <c r="M36" i="10"/>
  <c r="M37" i="10"/>
  <c r="AY37" i="10" s="1"/>
  <c r="M38" i="10"/>
  <c r="M39" i="10"/>
  <c r="M40" i="10"/>
  <c r="M41" i="10"/>
  <c r="AY41" i="10" s="1"/>
  <c r="M42" i="10"/>
  <c r="M43" i="10"/>
  <c r="M44" i="10"/>
  <c r="AJ44" i="10" s="1"/>
  <c r="M45" i="10"/>
  <c r="AY45" i="10" s="1"/>
  <c r="M46" i="10"/>
  <c r="M47" i="10"/>
  <c r="M48" i="10"/>
  <c r="M49" i="10"/>
  <c r="AY49" i="10" s="1"/>
  <c r="M50" i="10"/>
  <c r="M51" i="10"/>
  <c r="M52" i="10"/>
  <c r="AJ52" i="10" s="1"/>
  <c r="M53" i="10"/>
  <c r="AY53" i="10" s="1"/>
  <c r="M54" i="10"/>
  <c r="M55" i="10"/>
  <c r="M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" i="10"/>
  <c r="K6" i="10"/>
  <c r="K7" i="10"/>
  <c r="K8" i="10"/>
  <c r="K9" i="10"/>
  <c r="K10" i="10"/>
  <c r="K11" i="10"/>
  <c r="K12" i="10"/>
  <c r="K13" i="10"/>
  <c r="AI13" i="10" s="1"/>
  <c r="K14" i="10"/>
  <c r="K15" i="10"/>
  <c r="K16" i="10"/>
  <c r="K17" i="10"/>
  <c r="AI17" i="10" s="1"/>
  <c r="K18" i="10"/>
  <c r="K19" i="10"/>
  <c r="K20" i="10"/>
  <c r="K21" i="10"/>
  <c r="AI21" i="10" s="1"/>
  <c r="K22" i="10"/>
  <c r="K23" i="10"/>
  <c r="K24" i="10"/>
  <c r="K25" i="10"/>
  <c r="AI25" i="10" s="1"/>
  <c r="K26" i="10"/>
  <c r="K27" i="10"/>
  <c r="K28" i="10"/>
  <c r="K29" i="10"/>
  <c r="AI29" i="10" s="1"/>
  <c r="K30" i="10"/>
  <c r="K31" i="10"/>
  <c r="K32" i="10"/>
  <c r="K33" i="10"/>
  <c r="AI33" i="10" s="1"/>
  <c r="K34" i="10"/>
  <c r="K35" i="10"/>
  <c r="K36" i="10"/>
  <c r="K37" i="10"/>
  <c r="AI37" i="10" s="1"/>
  <c r="K38" i="10"/>
  <c r="K39" i="10"/>
  <c r="K40" i="10"/>
  <c r="K41" i="10"/>
  <c r="AI41" i="10" s="1"/>
  <c r="K42" i="10"/>
  <c r="K43" i="10"/>
  <c r="K44" i="10"/>
  <c r="K45" i="10"/>
  <c r="AI45" i="10" s="1"/>
  <c r="K46" i="10"/>
  <c r="K47" i="10"/>
  <c r="K48" i="10"/>
  <c r="K49" i="10"/>
  <c r="AI49" i="10" s="1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AH9" i="10" s="1"/>
  <c r="I10" i="10"/>
  <c r="I11" i="10"/>
  <c r="I12" i="10"/>
  <c r="I13" i="10"/>
  <c r="AH13" i="10" s="1"/>
  <c r="I14" i="10"/>
  <c r="I15" i="10"/>
  <c r="I16" i="10"/>
  <c r="I17" i="10"/>
  <c r="AH17" i="10" s="1"/>
  <c r="I18" i="10"/>
  <c r="I19" i="10"/>
  <c r="I20" i="10"/>
  <c r="I21" i="10"/>
  <c r="AW21" i="10" s="1"/>
  <c r="BE21" i="10" s="1"/>
  <c r="I22" i="10"/>
  <c r="I23" i="10"/>
  <c r="I24" i="10"/>
  <c r="I25" i="10"/>
  <c r="AW25" i="10" s="1"/>
  <c r="BE25" i="10" s="1"/>
  <c r="I26" i="10"/>
  <c r="I27" i="10"/>
  <c r="I28" i="10"/>
  <c r="I29" i="10"/>
  <c r="AW29" i="10" s="1"/>
  <c r="I30" i="10"/>
  <c r="I31" i="10"/>
  <c r="I32" i="10"/>
  <c r="I33" i="10"/>
  <c r="AW33" i="10" s="1"/>
  <c r="I34" i="10"/>
  <c r="I35" i="10"/>
  <c r="I36" i="10"/>
  <c r="I37" i="10"/>
  <c r="AW37" i="10" s="1"/>
  <c r="I38" i="10"/>
  <c r="I39" i="10"/>
  <c r="I40" i="10"/>
  <c r="I41" i="10"/>
  <c r="AH41" i="10" s="1"/>
  <c r="I42" i="10"/>
  <c r="I43" i="10"/>
  <c r="I44" i="10"/>
  <c r="I45" i="10"/>
  <c r="AH45" i="10" s="1"/>
  <c r="I46" i="10"/>
  <c r="I47" i="10"/>
  <c r="I48" i="10"/>
  <c r="I49" i="10"/>
  <c r="AW49" i="10" s="1"/>
  <c r="I50" i="10"/>
  <c r="I51" i="10"/>
  <c r="I52" i="10"/>
  <c r="I53" i="10"/>
  <c r="AW53" i="10" s="1"/>
  <c r="I54" i="10"/>
  <c r="I55" i="10"/>
  <c r="I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5" i="10"/>
  <c r="AY8" i="10"/>
  <c r="AY11" i="10"/>
  <c r="BG11" i="10" s="1"/>
  <c r="AY12" i="10"/>
  <c r="AY15" i="10"/>
  <c r="BG15" i="10" s="1"/>
  <c r="AY16" i="10"/>
  <c r="AY19" i="10"/>
  <c r="AY20" i="10"/>
  <c r="AY23" i="10"/>
  <c r="AY24" i="10"/>
  <c r="AY27" i="10"/>
  <c r="AY28" i="10"/>
  <c r="AY31" i="10"/>
  <c r="AY35" i="10"/>
  <c r="AY36" i="10"/>
  <c r="AY39" i="10"/>
  <c r="AY40" i="10"/>
  <c r="AY43" i="10"/>
  <c r="AY44" i="10"/>
  <c r="AY47" i="10"/>
  <c r="AY48" i="10"/>
  <c r="AY51" i="10"/>
  <c r="AY52" i="10"/>
  <c r="AY55" i="10"/>
  <c r="AY7" i="10"/>
  <c r="BG7" i="10" s="1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R6" i="10" s="1"/>
  <c r="T6" i="10" s="1"/>
  <c r="C5" i="10"/>
  <c r="AE5" i="10" s="1"/>
  <c r="AJ55" i="10"/>
  <c r="AI55" i="10"/>
  <c r="AH55" i="10"/>
  <c r="AD55" i="10"/>
  <c r="AJ54" i="10"/>
  <c r="AI54" i="10"/>
  <c r="AH54" i="10"/>
  <c r="AD54" i="10"/>
  <c r="AI53" i="10"/>
  <c r="AD53" i="10"/>
  <c r="AI52" i="10"/>
  <c r="AH52" i="10"/>
  <c r="AD52" i="10"/>
  <c r="AJ51" i="10"/>
  <c r="AI51" i="10"/>
  <c r="AH51" i="10"/>
  <c r="AD51" i="10"/>
  <c r="AJ50" i="10"/>
  <c r="AI50" i="10"/>
  <c r="AH50" i="10"/>
  <c r="AD50" i="10"/>
  <c r="AD49" i="10"/>
  <c r="AJ48" i="10"/>
  <c r="AI48" i="10"/>
  <c r="AH48" i="10"/>
  <c r="AD48" i="10"/>
  <c r="AJ47" i="10"/>
  <c r="AI47" i="10"/>
  <c r="AH47" i="10"/>
  <c r="AD47" i="10"/>
  <c r="AJ46" i="10"/>
  <c r="AI46" i="10"/>
  <c r="AH46" i="10"/>
  <c r="AD46" i="10"/>
  <c r="AJ45" i="10"/>
  <c r="AD45" i="10"/>
  <c r="AI44" i="10"/>
  <c r="AH44" i="10"/>
  <c r="AD44" i="10"/>
  <c r="AJ43" i="10"/>
  <c r="AI43" i="10"/>
  <c r="AH43" i="10"/>
  <c r="AD43" i="10"/>
  <c r="AJ42" i="10"/>
  <c r="AI42" i="10"/>
  <c r="AH42" i="10"/>
  <c r="AD42" i="10"/>
  <c r="AD41" i="10"/>
  <c r="AJ40" i="10"/>
  <c r="AI40" i="10"/>
  <c r="AH40" i="10"/>
  <c r="AD40" i="10"/>
  <c r="AJ39" i="10"/>
  <c r="AI39" i="10"/>
  <c r="AH39" i="10"/>
  <c r="AG39" i="10"/>
  <c r="AD39" i="10"/>
  <c r="AJ38" i="10"/>
  <c r="AI38" i="10"/>
  <c r="AH38" i="10"/>
  <c r="AD38" i="10"/>
  <c r="AH37" i="10"/>
  <c r="AD37" i="10"/>
  <c r="AJ36" i="10"/>
  <c r="AI36" i="10"/>
  <c r="AH36" i="10"/>
  <c r="AD36" i="10"/>
  <c r="AJ35" i="10"/>
  <c r="AI35" i="10"/>
  <c r="AH35" i="10"/>
  <c r="AD35" i="10"/>
  <c r="AJ34" i="10"/>
  <c r="AI34" i="10"/>
  <c r="AH34" i="10"/>
  <c r="AD34" i="10"/>
  <c r="AJ33" i="10"/>
  <c r="AH33" i="10"/>
  <c r="AD33" i="10"/>
  <c r="AI32" i="10"/>
  <c r="AH32" i="10"/>
  <c r="AD32" i="10"/>
  <c r="AJ31" i="10"/>
  <c r="AI31" i="10"/>
  <c r="AH31" i="10"/>
  <c r="AD31" i="10"/>
  <c r="AJ30" i="10"/>
  <c r="AI30" i="10"/>
  <c r="AH30" i="10"/>
  <c r="AD30" i="10"/>
  <c r="AH29" i="10"/>
  <c r="AD29" i="10"/>
  <c r="AJ28" i="10"/>
  <c r="AI28" i="10"/>
  <c r="AH28" i="10"/>
  <c r="AD28" i="10"/>
  <c r="AJ27" i="10"/>
  <c r="AI27" i="10"/>
  <c r="AH27" i="10"/>
  <c r="AD27" i="10"/>
  <c r="AJ26" i="10"/>
  <c r="AI26" i="10"/>
  <c r="AH26" i="10"/>
  <c r="AD26" i="10"/>
  <c r="AH25" i="10"/>
  <c r="AD25" i="10"/>
  <c r="AJ24" i="10"/>
  <c r="AI24" i="10"/>
  <c r="AH24" i="10"/>
  <c r="AD24" i="10"/>
  <c r="AJ23" i="10"/>
  <c r="AI23" i="10"/>
  <c r="AH23" i="10"/>
  <c r="AD23" i="10"/>
  <c r="AJ22" i="10"/>
  <c r="AI22" i="10"/>
  <c r="AH22" i="10"/>
  <c r="AD22" i="10"/>
  <c r="AH21" i="10"/>
  <c r="AD21" i="10"/>
  <c r="AJ20" i="10"/>
  <c r="AI20" i="10"/>
  <c r="AH20" i="10"/>
  <c r="AD20" i="10"/>
  <c r="AJ19" i="10"/>
  <c r="AI19" i="10"/>
  <c r="AH19" i="10"/>
  <c r="AD19" i="10"/>
  <c r="AJ18" i="10"/>
  <c r="AI18" i="10"/>
  <c r="AH18" i="10"/>
  <c r="AD18" i="10"/>
  <c r="AD17" i="10"/>
  <c r="AJ16" i="10"/>
  <c r="AI16" i="10"/>
  <c r="AH16" i="10"/>
  <c r="AD16" i="10"/>
  <c r="AJ15" i="10"/>
  <c r="AI15" i="10"/>
  <c r="AH15" i="10"/>
  <c r="AD15" i="10"/>
  <c r="AJ14" i="10"/>
  <c r="AI14" i="10"/>
  <c r="AH14" i="10"/>
  <c r="AD14" i="10"/>
  <c r="AD13" i="10"/>
  <c r="AJ12" i="10"/>
  <c r="AI12" i="10"/>
  <c r="AH12" i="10"/>
  <c r="AD12" i="10"/>
  <c r="AJ11" i="10"/>
  <c r="AI11" i="10"/>
  <c r="AH11" i="10"/>
  <c r="AD11" i="10"/>
  <c r="AJ10" i="10"/>
  <c r="AI10" i="10"/>
  <c r="AH10" i="10"/>
  <c r="AD10" i="10"/>
  <c r="AI9" i="10"/>
  <c r="AD9" i="10"/>
  <c r="BG8" i="10"/>
  <c r="AJ8" i="10"/>
  <c r="AI8" i="10"/>
  <c r="AH8" i="10"/>
  <c r="AD8" i="10"/>
  <c r="AJ7" i="10"/>
  <c r="AI7" i="10"/>
  <c r="AH7" i="10"/>
  <c r="AD7" i="10"/>
  <c r="AJ6" i="10"/>
  <c r="AI6" i="10"/>
  <c r="AH6" i="10"/>
  <c r="AD6" i="10"/>
  <c r="Y6" i="10"/>
  <c r="U6" i="10"/>
  <c r="Q6" i="10"/>
  <c r="AJ5" i="10"/>
  <c r="AI5" i="10"/>
  <c r="AH5" i="10"/>
  <c r="AD5" i="10"/>
  <c r="AY4" i="10"/>
  <c r="AY10" i="10" s="1"/>
  <c r="BG10" i="10" s="1"/>
  <c r="AX4" i="10"/>
  <c r="AX10" i="10" s="1"/>
  <c r="BF10" i="10" s="1"/>
  <c r="AW4" i="10"/>
  <c r="AW8" i="10" s="1"/>
  <c r="AY4" i="6"/>
  <c r="AX4" i="6"/>
  <c r="AW4" i="6"/>
  <c r="AV4" i="6"/>
  <c r="AU4" i="6"/>
  <c r="AT4" i="6"/>
  <c r="AY32" i="10" l="1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AX9" i="10"/>
  <c r="BF21" i="10"/>
  <c r="BF17" i="10"/>
  <c r="AX7" i="10"/>
  <c r="BF7" i="10" s="1"/>
  <c r="AX52" i="10"/>
  <c r="AX48" i="10"/>
  <c r="AX44" i="10"/>
  <c r="AX40" i="10"/>
  <c r="AX36" i="10"/>
  <c r="AX32" i="10"/>
  <c r="AX28" i="10"/>
  <c r="AX24" i="10"/>
  <c r="AX20" i="10"/>
  <c r="AX16" i="10"/>
  <c r="BF16" i="10" s="1"/>
  <c r="AX12" i="10"/>
  <c r="AX8" i="10"/>
  <c r="AX49" i="10"/>
  <c r="AX41" i="10"/>
  <c r="AX33" i="10"/>
  <c r="AX25" i="10"/>
  <c r="AX17" i="10"/>
  <c r="AX13" i="10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J58" i="10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AW17" i="10"/>
  <c r="BE17" i="10" s="1"/>
  <c r="AW15" i="10"/>
  <c r="BE15" i="10" s="1"/>
  <c r="AW13" i="10"/>
  <c r="BE13" i="10" s="1"/>
  <c r="AW11" i="10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AW20" i="10"/>
  <c r="AW18" i="10"/>
  <c r="AW16" i="10"/>
  <c r="AW14" i="10"/>
  <c r="AW12" i="10"/>
  <c r="AW10" i="10"/>
  <c r="BE10" i="10" s="1"/>
  <c r="AG2" i="10"/>
  <c r="AG3" i="10" s="1"/>
  <c r="V6" i="10"/>
  <c r="X6" i="10" s="1"/>
  <c r="AG6" i="10"/>
  <c r="AU4" i="10"/>
  <c r="AU40" i="10" s="1"/>
  <c r="AV4" i="10"/>
  <c r="AV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T4" i="10"/>
  <c r="AT44" i="10" s="1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BF8" i="10"/>
  <c r="AE23" i="10"/>
  <c r="BF24" i="10"/>
  <c r="BF9" i="10"/>
  <c r="BG25" i="10"/>
  <c r="BE20" i="10"/>
  <c r="BG21" i="10"/>
  <c r="BG9" i="10"/>
  <c r="BE12" i="10"/>
  <c r="BG16" i="10"/>
  <c r="BE19" i="10"/>
  <c r="BG19" i="10"/>
  <c r="BE22" i="10"/>
  <c r="BE11" i="10"/>
  <c r="BF12" i="10"/>
  <c r="BF13" i="10"/>
  <c r="BE14" i="10"/>
  <c r="BG20" i="10"/>
  <c r="BE8" i="10"/>
  <c r="BG12" i="10"/>
  <c r="BG13" i="10"/>
  <c r="BF15" i="10"/>
  <c r="BE16" i="10"/>
  <c r="BE18" i="10"/>
  <c r="BF20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AJ60" i="10"/>
  <c r="AJ59" i="10"/>
  <c r="AH58" i="10"/>
  <c r="S6" i="10"/>
  <c r="AA6" i="10"/>
  <c r="AI58" i="10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W6" i="10" l="1"/>
  <c r="AU17" i="10"/>
  <c r="BC17" i="10" s="1"/>
  <c r="AU51" i="10"/>
  <c r="AU45" i="10"/>
  <c r="AU30" i="10"/>
  <c r="AU13" i="10"/>
  <c r="BC13" i="10" s="1"/>
  <c r="AU21" i="10"/>
  <c r="AU19" i="10"/>
  <c r="BC19" i="10" s="1"/>
  <c r="AU38" i="10"/>
  <c r="AU55" i="10"/>
  <c r="AU37" i="10"/>
  <c r="AU31" i="10"/>
  <c r="AU10" i="10"/>
  <c r="BC10" i="10" s="1"/>
  <c r="AU29" i="10"/>
  <c r="AU49" i="10"/>
  <c r="AU42" i="10"/>
  <c r="AU39" i="10"/>
  <c r="AU9" i="10"/>
  <c r="BC9" i="10" s="1"/>
  <c r="AU43" i="10"/>
  <c r="AU54" i="10"/>
  <c r="AU15" i="10"/>
  <c r="AU14" i="10"/>
  <c r="BC14" i="10" s="1"/>
  <c r="AU33" i="10"/>
  <c r="AU53" i="10"/>
  <c r="AU22" i="10"/>
  <c r="BC22" i="10" s="1"/>
  <c r="AU8" i="10"/>
  <c r="BC8" i="10" s="1"/>
  <c r="AU7" i="10"/>
  <c r="BC7" i="10" s="1"/>
  <c r="AV47" i="10"/>
  <c r="AV32" i="10"/>
  <c r="AU16" i="10"/>
  <c r="BC16" i="10" s="1"/>
  <c r="AU28" i="10"/>
  <c r="BC28" i="10" s="1"/>
  <c r="AV54" i="10"/>
  <c r="AU26" i="10"/>
  <c r="AU46" i="10"/>
  <c r="AU35" i="10"/>
  <c r="AU32" i="10"/>
  <c r="AV9" i="10"/>
  <c r="BD9" i="10" s="1"/>
  <c r="AV10" i="10"/>
  <c r="BD10" i="10" s="1"/>
  <c r="AV26" i="10"/>
  <c r="AV27" i="10"/>
  <c r="BD27" i="10" s="1"/>
  <c r="AU48" i="10"/>
  <c r="AV53" i="10"/>
  <c r="AV30" i="10"/>
  <c r="BD30" i="10" s="1"/>
  <c r="AV44" i="10"/>
  <c r="AV13" i="10"/>
  <c r="BD13" i="10" s="1"/>
  <c r="AV24" i="10"/>
  <c r="BD24" i="10" s="1"/>
  <c r="AV49" i="10"/>
  <c r="AV46" i="10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AV7" i="10"/>
  <c r="BD7" i="10" s="1"/>
  <c r="AV11" i="10"/>
  <c r="BD11" i="10" s="1"/>
  <c r="AV31" i="10"/>
  <c r="AV8" i="10"/>
  <c r="BD8" i="10" s="1"/>
  <c r="AV48" i="10"/>
  <c r="AV45" i="10"/>
  <c r="AU23" i="10"/>
  <c r="BC23" i="10" s="1"/>
  <c r="AV29" i="10"/>
  <c r="AV22" i="10"/>
  <c r="BD22" i="10" s="1"/>
  <c r="AV42" i="10"/>
  <c r="AU12" i="10"/>
  <c r="BC12" i="10" s="1"/>
  <c r="AV15" i="10"/>
  <c r="BD15" i="10" s="1"/>
  <c r="AV43" i="10"/>
  <c r="AU25" i="10"/>
  <c r="BC25" i="10" s="1"/>
  <c r="AU41" i="10"/>
  <c r="AV28" i="10"/>
  <c r="AU18" i="10"/>
  <c r="AU34" i="10"/>
  <c r="AU50" i="10"/>
  <c r="AU27" i="10"/>
  <c r="AU47" i="10"/>
  <c r="AU44" i="10"/>
  <c r="AU24" i="10"/>
  <c r="AU36" i="10"/>
  <c r="AV17" i="10"/>
  <c r="BD17" i="10" s="1"/>
  <c r="AV20" i="10"/>
  <c r="BD20" i="10" s="1"/>
  <c r="AV41" i="10"/>
  <c r="AV18" i="10"/>
  <c r="BD18" i="10" s="1"/>
  <c r="AV34" i="10"/>
  <c r="AV50" i="10"/>
  <c r="AV19" i="10"/>
  <c r="BD19" i="10" s="1"/>
  <c r="AV35" i="10"/>
  <c r="AV51" i="10"/>
  <c r="AV12" i="10"/>
  <c r="BD12" i="10" s="1"/>
  <c r="AV36" i="10"/>
  <c r="AV52" i="10"/>
  <c r="AV33" i="10"/>
  <c r="BD33" i="10" s="1"/>
  <c r="AV39" i="10"/>
  <c r="AV55" i="10"/>
  <c r="AV16" i="10"/>
  <c r="BD16" i="10" s="1"/>
  <c r="AV40" i="10"/>
  <c r="AU52" i="10"/>
  <c r="AT11" i="10"/>
  <c r="BB11" i="10" s="1"/>
  <c r="AT34" i="10"/>
  <c r="BB34" i="10" s="1"/>
  <c r="AT25" i="10"/>
  <c r="BB25" i="10" s="1"/>
  <c r="AT41" i="10"/>
  <c r="AF58" i="10"/>
  <c r="AF60" i="10" s="1"/>
  <c r="AT47" i="10"/>
  <c r="AT36" i="10"/>
  <c r="AT50" i="10"/>
  <c r="AT15" i="10"/>
  <c r="BB15" i="10" s="1"/>
  <c r="AT9" i="10"/>
  <c r="BB9" i="10" s="1"/>
  <c r="AT18" i="10"/>
  <c r="AT55" i="10"/>
  <c r="AT32" i="10"/>
  <c r="AT13" i="10"/>
  <c r="BB13" i="10" s="1"/>
  <c r="AT27" i="10"/>
  <c r="AT51" i="10"/>
  <c r="AT8" i="10"/>
  <c r="BB8" i="10" s="1"/>
  <c r="AT22" i="10"/>
  <c r="BB22" i="10" s="1"/>
  <c r="AT54" i="10"/>
  <c r="AT17" i="10"/>
  <c r="BB17" i="10" s="1"/>
  <c r="AT33" i="10"/>
  <c r="AT49" i="10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AT7" i="10"/>
  <c r="BB7" i="10" s="1"/>
  <c r="AT12" i="10"/>
  <c r="BB12" i="10" s="1"/>
  <c r="AT52" i="10"/>
  <c r="AT29" i="10"/>
  <c r="BB29" i="10" s="1"/>
  <c r="AT45" i="10"/>
  <c r="AT23" i="10"/>
  <c r="BB23" i="10" s="1"/>
  <c r="AT48" i="10"/>
  <c r="AT38" i="10"/>
  <c r="AT40" i="10"/>
  <c r="AE58" i="10"/>
  <c r="AE59" i="10" s="1"/>
  <c r="AT21" i="10"/>
  <c r="BB21" i="10" s="1"/>
  <c r="AT37" i="10"/>
  <c r="BB37" i="10" s="1"/>
  <c r="AT53" i="10"/>
  <c r="AT39" i="10"/>
  <c r="AT24" i="10"/>
  <c r="AT14" i="10"/>
  <c r="BB14" i="10" s="1"/>
  <c r="AT30" i="10"/>
  <c r="AT46" i="10"/>
  <c r="AT35" i="10"/>
  <c r="AT28" i="10"/>
  <c r="BB28" i="10" s="1"/>
  <c r="AT43" i="10"/>
  <c r="AT20" i="10"/>
  <c r="BB20" i="10" s="1"/>
  <c r="AG58" i="10"/>
  <c r="AG60" i="10" s="1"/>
  <c r="BF27" i="10"/>
  <c r="BD36" i="10"/>
  <c r="BE23" i="10"/>
  <c r="BB18" i="10"/>
  <c r="BF25" i="10"/>
  <c r="BE27" i="10"/>
  <c r="BG23" i="10"/>
  <c r="BF23" i="10"/>
  <c r="BC15" i="10"/>
  <c r="BE28" i="10"/>
  <c r="BG24" i="10"/>
  <c r="BG28" i="10"/>
  <c r="AI60" i="10"/>
  <c r="AI59" i="10"/>
  <c r="AH59" i="10"/>
  <c r="AH60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AF59" i="10" l="1"/>
  <c r="AE60" i="10"/>
  <c r="AG59" i="10"/>
  <c r="BD28" i="10"/>
  <c r="BB32" i="10"/>
  <c r="BC18" i="10"/>
  <c r="BF26" i="10"/>
  <c r="BE30" i="10"/>
  <c r="BD39" i="10"/>
  <c r="BC31" i="10"/>
  <c r="BE26" i="10"/>
  <c r="BG27" i="10"/>
  <c r="BB24" i="10"/>
  <c r="BG31" i="10"/>
  <c r="BD26" i="10"/>
  <c r="BE31" i="10"/>
  <c r="BG26" i="10"/>
  <c r="BC26" i="10"/>
  <c r="BF28" i="10"/>
  <c r="BB40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BG29" i="10" l="1"/>
  <c r="BB27" i="10"/>
  <c r="BB35" i="10"/>
  <c r="BF33" i="10"/>
  <c r="BF31" i="10"/>
  <c r="BD29" i="10"/>
  <c r="BE29" i="10"/>
  <c r="BD42" i="10"/>
  <c r="BG34" i="10"/>
  <c r="BF29" i="10"/>
  <c r="BB43" i="10"/>
  <c r="BC29" i="10"/>
  <c r="BE34" i="10"/>
  <c r="BG30" i="10"/>
  <c r="BC34" i="10"/>
  <c r="BE33" i="10"/>
  <c r="BC21" i="10"/>
  <c r="BD31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BE36" i="10" l="1"/>
  <c r="BC32" i="10"/>
  <c r="BF32" i="10"/>
  <c r="BD32" i="10"/>
  <c r="BB30" i="10"/>
  <c r="BG37" i="10"/>
  <c r="BE32" i="10"/>
  <c r="BD34" i="10"/>
  <c r="BG33" i="10"/>
  <c r="BD45" i="10"/>
  <c r="BF36" i="10"/>
  <c r="BC24" i="10"/>
  <c r="BC37" i="10"/>
  <c r="BE37" i="10"/>
  <c r="BB46" i="10"/>
  <c r="BF34" i="10"/>
  <c r="BB38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C27" i="10"/>
  <c r="BE40" i="10"/>
  <c r="BG40" i="10"/>
  <c r="BC35" i="10"/>
  <c r="BG36" i="10"/>
  <c r="BF35" i="10"/>
  <c r="BE39" i="10"/>
  <c r="BG35" i="10"/>
  <c r="BD48" i="10"/>
  <c r="BD37" i="10"/>
  <c r="BD35" i="10"/>
  <c r="BB41" i="10"/>
  <c r="BB49" i="10"/>
  <c r="BC40" i="10"/>
  <c r="BF39" i="10"/>
  <c r="BE35" i="10"/>
  <c r="BB33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D38" i="10"/>
  <c r="BG43" i="10"/>
  <c r="BB36" i="10"/>
  <c r="BB55" i="10"/>
  <c r="BB52" i="10"/>
  <c r="BD54" i="10"/>
  <c r="BD51" i="10"/>
  <c r="BG39" i="10"/>
  <c r="BC30" i="10"/>
  <c r="BC43" i="10"/>
  <c r="BE38" i="10"/>
  <c r="BB44" i="10"/>
  <c r="BD40" i="10"/>
  <c r="BF38" i="10"/>
  <c r="BC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C41" i="10" l="1"/>
  <c r="BE41" i="10"/>
  <c r="BC33" i="10"/>
  <c r="BF43" i="10"/>
  <c r="BD43" i="10"/>
  <c r="BD41" i="10"/>
  <c r="BE46" i="10"/>
  <c r="BG46" i="10"/>
  <c r="BF45" i="10"/>
  <c r="BB39" i="10"/>
  <c r="BE45" i="10"/>
  <c r="BF41" i="10"/>
  <c r="BB47" i="10"/>
  <c r="BC46" i="10"/>
  <c r="BG42" i="10"/>
  <c r="BG41" i="10"/>
  <c r="BC49" i="10" l="1"/>
  <c r="BE44" i="10"/>
  <c r="BB42" i="10"/>
  <c r="BD44" i="10"/>
  <c r="BG45" i="10"/>
  <c r="BE48" i="10"/>
  <c r="BE49" i="10"/>
  <c r="BD46" i="10"/>
  <c r="BG44" i="10"/>
  <c r="BF44" i="10"/>
  <c r="BG49" i="10"/>
  <c r="BF46" i="10"/>
  <c r="BB53" i="10"/>
  <c r="BB50" i="10"/>
  <c r="BF48" i="10"/>
  <c r="BC36" i="10"/>
  <c r="BC44" i="10"/>
  <c r="BC47" i="10" l="1"/>
  <c r="BF49" i="10"/>
  <c r="BF54" i="10"/>
  <c r="BF51" i="10"/>
  <c r="BD47" i="10"/>
  <c r="BG47" i="10"/>
  <c r="BF47" i="10"/>
  <c r="BE51" i="10"/>
  <c r="BE54" i="10"/>
  <c r="BD49" i="10"/>
  <c r="BE47" i="10"/>
  <c r="BC39" i="10"/>
  <c r="BG52" i="10"/>
  <c r="BG55" i="10"/>
  <c r="BE52" i="10"/>
  <c r="BE55" i="10"/>
  <c r="BG48" i="10"/>
  <c r="BB45" i="10"/>
  <c r="BC52" i="10"/>
  <c r="BC55" i="10"/>
  <c r="BD55" i="10" l="1"/>
  <c r="BD52" i="10"/>
  <c r="BC53" i="10"/>
  <c r="BC50" i="10"/>
  <c r="BC42" i="10"/>
  <c r="BD53" i="10"/>
  <c r="BD50" i="10"/>
  <c r="BB48" i="10"/>
  <c r="BF50" i="10"/>
  <c r="BF53" i="10"/>
  <c r="BF52" i="10"/>
  <c r="BF55" i="10"/>
  <c r="BG54" i="10"/>
  <c r="BG51" i="10"/>
  <c r="BE50" i="10"/>
  <c r="BE53" i="10"/>
  <c r="BG50" i="10"/>
  <c r="BG53" i="10"/>
  <c r="BB54" i="10" l="1"/>
  <c r="BB51" i="10"/>
  <c r="BC45" i="10"/>
  <c r="BC48" i="10" l="1"/>
  <c r="BC54" i="10" l="1"/>
  <c r="BC51" i="10"/>
</calcChain>
</file>

<file path=xl/sharedStrings.xml><?xml version="1.0" encoding="utf-8"?>
<sst xmlns="http://schemas.openxmlformats.org/spreadsheetml/2006/main" count="354" uniqueCount="98">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</sst>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3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17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xmlns="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3"/>
  <sheetViews>
    <sheetView topLeftCell="P1" workbookViewId="0">
      <selection activeCell="Y11" sqref="Y11"/>
    </sheetView>
  </sheetViews>
  <sheetFormatPr baseColWidth="10" defaultRowHeight="15" x14ac:dyDescent="0.25"/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P2" t="s">
        <v>14</v>
      </c>
      <c r="Q2" t="s">
        <v>80</v>
      </c>
      <c r="R2" t="s">
        <v>82</v>
      </c>
      <c r="S2" t="s">
        <v>81</v>
      </c>
      <c r="U2" t="s">
        <v>14</v>
      </c>
      <c r="V2" s="53" t="s">
        <v>91</v>
      </c>
      <c r="W2" s="53" t="s">
        <v>83</v>
      </c>
      <c r="X2" s="53" t="s">
        <v>84</v>
      </c>
      <c r="Z2" t="s">
        <v>14</v>
      </c>
      <c r="AA2" t="s">
        <v>85</v>
      </c>
      <c r="AB2" t="s">
        <v>86</v>
      </c>
      <c r="AC2" t="s">
        <v>87</v>
      </c>
      <c r="AE2" t="s">
        <v>14</v>
      </c>
      <c r="AF2" s="53" t="s">
        <v>88</v>
      </c>
      <c r="AG2" s="53" t="s">
        <v>89</v>
      </c>
      <c r="AH2" s="53" t="s">
        <v>90</v>
      </c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57">
        <v>0</v>
      </c>
      <c r="P3">
        <v>0</v>
      </c>
      <c r="Q3">
        <v>1.89639912298919E-3</v>
      </c>
      <c r="R3">
        <v>2.1973148918186299E-3</v>
      </c>
      <c r="S3">
        <v>7.4215600920938098E-4</v>
      </c>
      <c r="U3">
        <v>0</v>
      </c>
      <c r="V3" s="53">
        <v>0</v>
      </c>
      <c r="W3" s="53">
        <v>0</v>
      </c>
      <c r="X3" s="53">
        <v>0</v>
      </c>
      <c r="Z3">
        <v>0</v>
      </c>
      <c r="AA3">
        <v>3.0256317026093501E-4</v>
      </c>
      <c r="AB3">
        <v>3.9258430334677703E-4</v>
      </c>
      <c r="AC3" s="1">
        <v>9.7056005462155197E-5</v>
      </c>
      <c r="AE3">
        <v>0</v>
      </c>
      <c r="AF3" s="53">
        <v>0</v>
      </c>
      <c r="AG3" s="53">
        <v>0</v>
      </c>
      <c r="AH3" s="53">
        <v>0</v>
      </c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57">
        <v>1</v>
      </c>
      <c r="P4">
        <v>50.025012533918698</v>
      </c>
      <c r="Q4">
        <v>141.88279947260801</v>
      </c>
      <c r="R4">
        <v>485.762566703912</v>
      </c>
      <c r="S4">
        <v>141.736977304812</v>
      </c>
      <c r="U4">
        <v>50.025012533918698</v>
      </c>
      <c r="V4" s="53">
        <v>-43.019572374541603</v>
      </c>
      <c r="W4" s="53">
        <v>177.78109374632001</v>
      </c>
      <c r="X4" s="53">
        <v>79.705997930703305</v>
      </c>
      <c r="Z4">
        <v>50.025012533918698</v>
      </c>
      <c r="AA4">
        <v>310.50788615699298</v>
      </c>
      <c r="AB4">
        <v>308.38073252375801</v>
      </c>
      <c r="AC4">
        <v>310.50983442213698</v>
      </c>
      <c r="AE4">
        <v>50.025012533918698</v>
      </c>
      <c r="AF4" s="53">
        <v>6.2869586135770802E-2</v>
      </c>
      <c r="AG4" s="53">
        <v>-120.083197805758</v>
      </c>
      <c r="AH4" s="53">
        <v>120.055242634553</v>
      </c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57">
        <v>2</v>
      </c>
      <c r="P5">
        <v>100.050025067837</v>
      </c>
      <c r="Q5">
        <v>4.7341308326763802E-2</v>
      </c>
      <c r="R5">
        <v>6.7592590815773596E-2</v>
      </c>
      <c r="S5">
        <v>2.41904178676507E-2</v>
      </c>
      <c r="U5">
        <v>100.050025067837</v>
      </c>
      <c r="V5" s="53">
        <v>178.808297377343</v>
      </c>
      <c r="W5" s="53">
        <v>-21.7012064361437</v>
      </c>
      <c r="X5" s="53">
        <v>142.34992303056299</v>
      </c>
      <c r="Z5">
        <v>100.050025067837</v>
      </c>
      <c r="AA5">
        <v>1.2279488696305199E-3</v>
      </c>
      <c r="AB5">
        <v>1.743057944862E-3</v>
      </c>
      <c r="AC5">
        <v>5.5557842698640504E-4</v>
      </c>
      <c r="AE5">
        <v>100.050025067837</v>
      </c>
      <c r="AF5" s="53">
        <v>81.666202398024794</v>
      </c>
      <c r="AG5" s="53">
        <v>-103.077598516975</v>
      </c>
      <c r="AH5" s="53">
        <v>80.431297318680507</v>
      </c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57">
        <v>3</v>
      </c>
      <c r="P6">
        <v>150.07503760175601</v>
      </c>
      <c r="Q6">
        <v>9.5436623768122892</v>
      </c>
      <c r="R6">
        <v>13.932194275452201</v>
      </c>
      <c r="S6">
        <v>5.0548665408756799</v>
      </c>
      <c r="U6">
        <v>150.07503760175601</v>
      </c>
      <c r="V6" s="53">
        <v>13.1282432601112</v>
      </c>
      <c r="W6" s="53">
        <v>156.31297318249099</v>
      </c>
      <c r="X6" s="53">
        <v>-85.785103538515202</v>
      </c>
      <c r="Z6">
        <v>150.07503760175601</v>
      </c>
      <c r="AA6">
        <v>0.211105466156882</v>
      </c>
      <c r="AB6">
        <v>0.267255169463336</v>
      </c>
      <c r="AC6">
        <v>9.5625003169015399E-2</v>
      </c>
      <c r="AE6">
        <v>150.07503760175601</v>
      </c>
      <c r="AF6" s="53">
        <v>-81.575221941583393</v>
      </c>
      <c r="AG6" s="53">
        <v>67.231530795311599</v>
      </c>
      <c r="AH6" s="53">
        <v>-175.22405152313601</v>
      </c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57">
        <v>4</v>
      </c>
      <c r="P7">
        <v>200.10005013567499</v>
      </c>
      <c r="Q7">
        <v>9.1368457712698498E-2</v>
      </c>
      <c r="R7">
        <v>0.156631537848612</v>
      </c>
      <c r="S7">
        <v>7.7315783393194601E-2</v>
      </c>
      <c r="U7">
        <v>200.10005013567499</v>
      </c>
      <c r="V7" s="53">
        <v>-21.4544853870559</v>
      </c>
      <c r="W7" s="53">
        <v>134.68507043985201</v>
      </c>
      <c r="X7" s="53">
        <v>-64.092628129585705</v>
      </c>
      <c r="Z7">
        <v>200.10005013567499</v>
      </c>
      <c r="AA7">
        <v>1.7139607300585601E-3</v>
      </c>
      <c r="AB7">
        <v>3.4060938541895899E-3</v>
      </c>
      <c r="AC7">
        <v>1.88426384059963E-3</v>
      </c>
      <c r="AE7">
        <v>200.10005013567499</v>
      </c>
      <c r="AF7" s="53">
        <v>-117.39987417263001</v>
      </c>
      <c r="AG7" s="53">
        <v>35.0973734459795</v>
      </c>
      <c r="AH7" s="53">
        <v>-159.982402609372</v>
      </c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57">
        <v>5</v>
      </c>
      <c r="P8">
        <v>250.125062669594</v>
      </c>
      <c r="Q8">
        <v>9.4103616238444996</v>
      </c>
      <c r="R8">
        <v>14.601123856544399</v>
      </c>
      <c r="S8">
        <v>13.4286804837036</v>
      </c>
      <c r="U8">
        <v>250.125062669594</v>
      </c>
      <c r="V8" s="53">
        <v>-58.125099531024503</v>
      </c>
      <c r="W8" s="53">
        <v>59.782012459061903</v>
      </c>
      <c r="X8" s="53">
        <v>-165.08826138585101</v>
      </c>
      <c r="Z8">
        <v>250.125062669594</v>
      </c>
      <c r="AA8">
        <v>0.29823358210492201</v>
      </c>
      <c r="AB8">
        <v>0.45277999928190399</v>
      </c>
      <c r="AC8">
        <v>0.42096226276633097</v>
      </c>
      <c r="AE8">
        <v>250.125062669594</v>
      </c>
      <c r="AF8" s="53">
        <v>-155.14605059546801</v>
      </c>
      <c r="AG8" s="53">
        <v>-29.678929990338201</v>
      </c>
      <c r="AH8" s="53">
        <v>104.571772306062</v>
      </c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57">
        <v>6</v>
      </c>
      <c r="P9">
        <v>300.15007520351202</v>
      </c>
      <c r="Q9">
        <v>2.7871652500165999E-2</v>
      </c>
      <c r="R9">
        <v>6.0773215530376998E-2</v>
      </c>
      <c r="S9">
        <v>3.6572213519227202E-2</v>
      </c>
      <c r="U9">
        <v>300.15007520351202</v>
      </c>
      <c r="V9" s="53">
        <v>47.812237407353898</v>
      </c>
      <c r="W9" s="53">
        <v>-110.574753487349</v>
      </c>
      <c r="X9" s="53">
        <v>89.223804981701207</v>
      </c>
      <c r="Z9">
        <v>300.15007520351202</v>
      </c>
      <c r="AA9">
        <v>8.0226694154388598E-4</v>
      </c>
      <c r="AB9">
        <v>2.1433358221051701E-3</v>
      </c>
      <c r="AC9">
        <v>1.3777213510208499E-3</v>
      </c>
      <c r="AE9">
        <v>300.15007520351202</v>
      </c>
      <c r="AF9" s="53">
        <v>-6.9275546120509297</v>
      </c>
      <c r="AG9" s="53">
        <v>179.87197665013099</v>
      </c>
      <c r="AH9" s="53">
        <v>7.5813203036306502</v>
      </c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57">
        <v>7</v>
      </c>
      <c r="P10">
        <v>350.175087737431</v>
      </c>
      <c r="Q10">
        <v>9.5189988280912594</v>
      </c>
      <c r="R10">
        <v>16.150355956783599</v>
      </c>
      <c r="S10">
        <v>11.271930312690801</v>
      </c>
      <c r="U10">
        <v>350.175087737431</v>
      </c>
      <c r="V10" s="53">
        <v>-174.75373531923401</v>
      </c>
      <c r="W10" s="53">
        <v>66.856385391718007</v>
      </c>
      <c r="X10" s="53">
        <v>-74.118855496352893</v>
      </c>
      <c r="Z10">
        <v>350.175087737431</v>
      </c>
      <c r="AA10">
        <v>0.41256289029126603</v>
      </c>
      <c r="AB10">
        <v>0.70388365102037298</v>
      </c>
      <c r="AC10">
        <v>0.49682395578635602</v>
      </c>
      <c r="AE10">
        <v>350.175087737431</v>
      </c>
      <c r="AF10" s="53">
        <v>90.368651483195094</v>
      </c>
      <c r="AG10" s="53">
        <v>-22.515764526562599</v>
      </c>
      <c r="AH10" s="53">
        <v>-164.42948020013799</v>
      </c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57">
        <v>8</v>
      </c>
      <c r="P11">
        <v>400.20010027134998</v>
      </c>
      <c r="Q11">
        <v>1.05337111710503E-2</v>
      </c>
      <c r="R11">
        <v>1.5165109866306301E-2</v>
      </c>
      <c r="S11">
        <v>5.2268148426158501E-3</v>
      </c>
      <c r="U11">
        <v>400.20010027134998</v>
      </c>
      <c r="V11" s="53">
        <v>21.088001767138898</v>
      </c>
      <c r="W11" s="53">
        <v>-156.669814517758</v>
      </c>
      <c r="X11" s="53">
        <v>43.100605563560002</v>
      </c>
      <c r="Z11">
        <v>400.20010027134998</v>
      </c>
      <c r="AA11">
        <v>2.39617202035359E-4</v>
      </c>
      <c r="AB11">
        <v>3.1076619513494398E-4</v>
      </c>
      <c r="AC11">
        <v>1.62966652633176E-4</v>
      </c>
      <c r="AE11">
        <v>400.20010027134998</v>
      </c>
      <c r="AF11" s="53">
        <v>32.250049463489198</v>
      </c>
      <c r="AG11" s="53">
        <v>-161.18434351276099</v>
      </c>
      <c r="AH11" s="53">
        <v>1.61311701723304</v>
      </c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57">
        <v>9</v>
      </c>
      <c r="P12">
        <v>450.22511280526902</v>
      </c>
      <c r="Q12">
        <v>5.4944271557967497</v>
      </c>
      <c r="R12">
        <v>15.035240626827999</v>
      </c>
      <c r="S12">
        <v>6.4538866147800196</v>
      </c>
      <c r="U12">
        <v>450.22511280526902</v>
      </c>
      <c r="V12" s="53">
        <v>153.36153215816799</v>
      </c>
      <c r="W12" s="53">
        <v>53.496711157808598</v>
      </c>
      <c r="X12" s="53">
        <v>-162.98827476508299</v>
      </c>
      <c r="Z12">
        <v>450.22511280526902</v>
      </c>
      <c r="AA12">
        <v>0.278641571414876</v>
      </c>
      <c r="AB12">
        <v>0.84242961508622605</v>
      </c>
      <c r="AC12">
        <v>0.36455187101630399</v>
      </c>
      <c r="AE12">
        <v>450.22511280526902</v>
      </c>
      <c r="AF12" s="53">
        <v>66.164208426629102</v>
      </c>
      <c r="AG12" s="53">
        <v>-35.774137199621997</v>
      </c>
      <c r="AH12" s="53">
        <v>107.170755217343</v>
      </c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57">
        <v>10</v>
      </c>
      <c r="P13">
        <v>500.250125339188</v>
      </c>
      <c r="Q13">
        <v>9.5285016814471608E-3</v>
      </c>
      <c r="R13">
        <v>1.26246922608594E-2</v>
      </c>
      <c r="S13">
        <v>3.75185742922691E-3</v>
      </c>
      <c r="U13">
        <v>500.250125339188</v>
      </c>
      <c r="V13" s="53">
        <v>13.0555841207358</v>
      </c>
      <c r="W13" s="53">
        <v>-161.78118704098699</v>
      </c>
      <c r="X13" s="53">
        <v>45.775213566143798</v>
      </c>
      <c r="Z13">
        <v>500.250125339188</v>
      </c>
      <c r="AA13">
        <v>1.49780131912008E-4</v>
      </c>
      <c r="AB13">
        <v>2.4227359149902201E-4</v>
      </c>
      <c r="AC13">
        <v>1.5980704497104399E-4</v>
      </c>
      <c r="AE13">
        <v>500.250125339188</v>
      </c>
      <c r="AF13" s="53">
        <v>10.129780057596699</v>
      </c>
      <c r="AG13" s="53">
        <v>-168.68785247806801</v>
      </c>
      <c r="AH13" s="53">
        <v>7.9997685112544703</v>
      </c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57">
        <v>11</v>
      </c>
      <c r="P14">
        <v>550.27513787310602</v>
      </c>
      <c r="Q14">
        <v>6.1628806308926398</v>
      </c>
      <c r="R14">
        <v>10.8142392615171</v>
      </c>
      <c r="S14">
        <v>7.3727326046924597</v>
      </c>
      <c r="U14">
        <v>550.27513787310602</v>
      </c>
      <c r="V14" s="53">
        <v>-98.676086004826701</v>
      </c>
      <c r="W14" s="53">
        <v>29.618220626448998</v>
      </c>
      <c r="X14" s="53">
        <v>156.691088265697</v>
      </c>
      <c r="Z14">
        <v>550.27513787310602</v>
      </c>
      <c r="AA14">
        <v>0.43325464800167002</v>
      </c>
      <c r="AB14">
        <v>0.73605684905582502</v>
      </c>
      <c r="AC14">
        <v>0.50898580326161802</v>
      </c>
      <c r="AE14">
        <v>550.27513787310602</v>
      </c>
      <c r="AF14" s="53">
        <v>166.58301782745599</v>
      </c>
      <c r="AG14" s="53">
        <v>-59.671979595044398</v>
      </c>
      <c r="AH14" s="53">
        <v>66.411021535029903</v>
      </c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57">
        <v>12</v>
      </c>
      <c r="P15">
        <v>600.30015040702494</v>
      </c>
      <c r="Q15">
        <v>8.0586204749164194E-3</v>
      </c>
      <c r="R15">
        <v>1.02756742915333E-2</v>
      </c>
      <c r="S15">
        <v>2.7088994610689498E-3</v>
      </c>
      <c r="U15">
        <v>600.30015040702494</v>
      </c>
      <c r="V15" s="53">
        <v>10.2042686774556</v>
      </c>
      <c r="W15" s="53">
        <v>-165.297968553435</v>
      </c>
      <c r="X15" s="53">
        <v>38.424726471116102</v>
      </c>
      <c r="Z15">
        <v>600.30015040702494</v>
      </c>
      <c r="AA15">
        <v>1.0574660612259E-4</v>
      </c>
      <c r="AB15">
        <v>1.9129516678876999E-4</v>
      </c>
      <c r="AC15">
        <v>1.2516571976885099E-4</v>
      </c>
      <c r="AE15">
        <v>600.30015040702494</v>
      </c>
      <c r="AF15" s="53">
        <v>7.9689764552299902</v>
      </c>
      <c r="AG15" s="53">
        <v>-164.33915980314799</v>
      </c>
      <c r="AH15" s="53">
        <v>13.9288621577019</v>
      </c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57">
        <v>13</v>
      </c>
      <c r="P16">
        <v>650.32516294094398</v>
      </c>
      <c r="Q16">
        <v>4.9479461792350801</v>
      </c>
      <c r="R16">
        <v>6.3500795880962704</v>
      </c>
      <c r="S16">
        <v>3.7069193030814098</v>
      </c>
      <c r="U16">
        <v>650.32516294094398</v>
      </c>
      <c r="V16" s="53">
        <v>142.61650957011</v>
      </c>
      <c r="W16" s="53">
        <v>8.0207727608267998</v>
      </c>
      <c r="X16" s="53">
        <v>-108.537775881388</v>
      </c>
      <c r="Z16">
        <v>650.32516294094398</v>
      </c>
      <c r="AA16">
        <v>0.40431973257241</v>
      </c>
      <c r="AB16">
        <v>0.50372524735854396</v>
      </c>
      <c r="AC16">
        <v>0.30415391716408102</v>
      </c>
      <c r="AE16">
        <v>650.32516294094398</v>
      </c>
      <c r="AF16" s="53">
        <v>47.615888060364497</v>
      </c>
      <c r="AG16" s="53">
        <v>-81.014876305944597</v>
      </c>
      <c r="AH16" s="53">
        <v>160.975882277729</v>
      </c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57">
        <v>14</v>
      </c>
      <c r="P17">
        <v>700.35017547486302</v>
      </c>
      <c r="Q17">
        <v>6.9226376318245802E-3</v>
      </c>
      <c r="R17">
        <v>8.7671587340865994E-3</v>
      </c>
      <c r="S17">
        <v>2.3581155307728602E-3</v>
      </c>
      <c r="U17">
        <v>700.35017547486302</v>
      </c>
      <c r="V17" s="53">
        <v>11.0088900183673</v>
      </c>
      <c r="W17" s="53">
        <v>-166.98509562715401</v>
      </c>
      <c r="X17" s="53">
        <v>29.051413598916302</v>
      </c>
      <c r="Z17">
        <v>700.35017547486302</v>
      </c>
      <c r="AA17">
        <v>1.20744515448436E-4</v>
      </c>
      <c r="AB17">
        <v>1.67461887838922E-4</v>
      </c>
      <c r="AC17" s="1">
        <v>9.1631543114016804E-5</v>
      </c>
      <c r="AE17">
        <v>700.35017547486302</v>
      </c>
      <c r="AF17" s="53">
        <v>9.8651972267344892</v>
      </c>
      <c r="AG17" s="53">
        <v>-162.667692835998</v>
      </c>
      <c r="AH17" s="53">
        <v>8.0213692795046203</v>
      </c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57">
        <v>15</v>
      </c>
      <c r="P18">
        <v>750.37518800878104</v>
      </c>
      <c r="Q18">
        <v>2.8582762772242298</v>
      </c>
      <c r="R18">
        <v>2.55116692970235</v>
      </c>
      <c r="S18">
        <v>1.9120023842741201</v>
      </c>
      <c r="U18">
        <v>750.37518800878104</v>
      </c>
      <c r="V18" s="53">
        <v>75.6917981608687</v>
      </c>
      <c r="W18" s="53">
        <v>-12.610304274247801</v>
      </c>
      <c r="X18" s="53">
        <v>74.411451708740103</v>
      </c>
      <c r="Z18">
        <v>750.37518800878104</v>
      </c>
      <c r="AA18">
        <v>0.23723641555233799</v>
      </c>
      <c r="AB18">
        <v>0.22227360718766201</v>
      </c>
      <c r="AC18">
        <v>0.179239119314935</v>
      </c>
      <c r="AE18">
        <v>750.37518800878104</v>
      </c>
      <c r="AF18" s="53">
        <v>-17.492582794923901</v>
      </c>
      <c r="AG18" s="53">
        <v>-100.31363307204801</v>
      </c>
      <c r="AH18" s="53">
        <v>-15.7511134950526</v>
      </c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57">
        <v>16</v>
      </c>
      <c r="P19">
        <v>800.40020054269996</v>
      </c>
      <c r="Q19">
        <v>6.11568735637095E-3</v>
      </c>
      <c r="R19">
        <v>7.6270660871572398E-3</v>
      </c>
      <c r="S19">
        <v>2.1389427186436398E-3</v>
      </c>
      <c r="U19">
        <v>800.40020054269996</v>
      </c>
      <c r="V19" s="53">
        <v>10.065278759445301</v>
      </c>
      <c r="W19" s="53">
        <v>-166.50243052326999</v>
      </c>
      <c r="X19" s="53">
        <v>34.368407635554803</v>
      </c>
      <c r="Z19">
        <v>800.40020054269996</v>
      </c>
      <c r="AA19">
        <v>1.0397587713767E-4</v>
      </c>
      <c r="AB19">
        <v>1.7400433294721901E-4</v>
      </c>
      <c r="AC19">
        <v>1.0911024698210099E-4</v>
      </c>
      <c r="AE19">
        <v>800.40020054269996</v>
      </c>
      <c r="AF19" s="53">
        <v>1.2200757273663001</v>
      </c>
      <c r="AG19" s="53">
        <v>-160.70107810630401</v>
      </c>
      <c r="AH19" s="53">
        <v>4.86405848313838</v>
      </c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57">
        <v>17</v>
      </c>
      <c r="P20">
        <v>850.425213076619</v>
      </c>
      <c r="Q20">
        <v>1.2641536066212999</v>
      </c>
      <c r="R20">
        <v>4.63309581245014</v>
      </c>
      <c r="S20">
        <v>2.9953438811468001</v>
      </c>
      <c r="U20">
        <v>850.425213076619</v>
      </c>
      <c r="V20" s="53">
        <v>177.47708292616301</v>
      </c>
      <c r="W20" s="53">
        <v>-32.468837872387603</v>
      </c>
      <c r="X20" s="53">
        <v>113.07779583509399</v>
      </c>
      <c r="Z20">
        <v>850.425213076619</v>
      </c>
      <c r="AA20">
        <v>0.167237493915462</v>
      </c>
      <c r="AB20">
        <v>0.47479021481135297</v>
      </c>
      <c r="AC20">
        <v>0.31989725382703499</v>
      </c>
      <c r="AE20">
        <v>850.425213076619</v>
      </c>
      <c r="AF20" s="53">
        <v>81.568238711526007</v>
      </c>
      <c r="AG20" s="53">
        <v>-121.674834564657</v>
      </c>
      <c r="AH20" s="53">
        <v>22.6354125601795</v>
      </c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57">
        <v>18</v>
      </c>
      <c r="P21">
        <v>900.45022561053804</v>
      </c>
      <c r="Q21">
        <v>5.4587198043113804E-3</v>
      </c>
      <c r="R21">
        <v>6.5436725690968898E-3</v>
      </c>
      <c r="S21">
        <v>1.49183821737588E-3</v>
      </c>
      <c r="U21">
        <v>900.45022561053804</v>
      </c>
      <c r="V21" s="53">
        <v>9.6096668554736908</v>
      </c>
      <c r="W21" s="53">
        <v>-165.69263018499601</v>
      </c>
      <c r="X21" s="53">
        <v>33.388893141097</v>
      </c>
      <c r="Z21">
        <v>900.45022561053804</v>
      </c>
      <c r="AA21" s="1">
        <v>9.0886102039047198E-5</v>
      </c>
      <c r="AB21">
        <v>1.8609096869542601E-4</v>
      </c>
      <c r="AC21" s="1">
        <v>9.7992638722289895E-5</v>
      </c>
      <c r="AE21">
        <v>900.45022561053804</v>
      </c>
      <c r="AF21" s="53">
        <v>4.3109539849592204</v>
      </c>
      <c r="AG21" s="53">
        <v>-152.83473295523601</v>
      </c>
      <c r="AH21" s="53">
        <v>28.321285345817</v>
      </c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57">
        <v>19</v>
      </c>
      <c r="P22">
        <v>950.47523814445697</v>
      </c>
      <c r="Q22">
        <v>2.1769662789005801</v>
      </c>
      <c r="R22">
        <v>3.7758423920098498</v>
      </c>
      <c r="S22">
        <v>3.69817752119673</v>
      </c>
      <c r="U22">
        <v>950.47523814445697</v>
      </c>
      <c r="V22" s="53">
        <v>78.905400286113704</v>
      </c>
      <c r="W22" s="53">
        <v>-26.408441882296099</v>
      </c>
      <c r="X22" s="53">
        <v>-148.01335159249101</v>
      </c>
      <c r="Z22">
        <v>950.47523814445697</v>
      </c>
      <c r="AA22">
        <v>0.27816261580858298</v>
      </c>
      <c r="AB22">
        <v>0.43255399732153499</v>
      </c>
      <c r="AC22">
        <v>0.44341229760977802</v>
      </c>
      <c r="AE22">
        <v>950.47523814445697</v>
      </c>
      <c r="AF22" s="53">
        <v>-17.373474697730199</v>
      </c>
      <c r="AG22" s="53">
        <v>-114.52419161724799</v>
      </c>
      <c r="AH22" s="53">
        <v>121.69665178148399</v>
      </c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57">
        <v>20</v>
      </c>
      <c r="P23">
        <v>1000.50025067837</v>
      </c>
      <c r="Q23">
        <v>5.2090121030500397E-3</v>
      </c>
      <c r="R23">
        <v>5.69666326318553E-3</v>
      </c>
      <c r="S23">
        <v>1.1093526442290801E-3</v>
      </c>
      <c r="U23">
        <v>1000.50025067837</v>
      </c>
      <c r="V23" s="53">
        <v>12.0996621543625</v>
      </c>
      <c r="W23" s="53">
        <v>-165.74160582688799</v>
      </c>
      <c r="X23" s="53">
        <v>24.506430106344101</v>
      </c>
      <c r="Z23">
        <v>1000.50025067837</v>
      </c>
      <c r="AA23">
        <v>1.35313493198408E-4</v>
      </c>
      <c r="AB23">
        <v>1.90659698366689E-4</v>
      </c>
      <c r="AC23" s="1">
        <v>8.3734776113467203E-5</v>
      </c>
      <c r="AE23">
        <v>1000.50025067837</v>
      </c>
      <c r="AF23" s="53">
        <v>-11.033569517156501</v>
      </c>
      <c r="AG23" s="53">
        <v>-145.79942750114799</v>
      </c>
      <c r="AH23" s="53">
        <v>52.078313017588698</v>
      </c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57">
        <v>21</v>
      </c>
      <c r="P24">
        <v>1050.5252632122899</v>
      </c>
      <c r="Q24">
        <v>3.6254583319583999</v>
      </c>
      <c r="R24">
        <v>3.6041715357363602</v>
      </c>
      <c r="S24">
        <v>1.58212656457582</v>
      </c>
      <c r="U24">
        <v>1050.5252632122899</v>
      </c>
      <c r="V24" s="53">
        <v>54.983489119666601</v>
      </c>
      <c r="W24" s="53">
        <v>-25.785103386789299</v>
      </c>
      <c r="X24" s="53">
        <v>168.15613589056801</v>
      </c>
      <c r="Z24">
        <v>1050.5252632122899</v>
      </c>
      <c r="AA24">
        <v>0.44413994998648898</v>
      </c>
      <c r="AB24">
        <v>0.46104987752387999</v>
      </c>
      <c r="AC24">
        <v>0.20887053525039001</v>
      </c>
      <c r="AE24">
        <v>1050.5252632122899</v>
      </c>
      <c r="AF24" s="53">
        <v>-35.828720224696198</v>
      </c>
      <c r="AG24" s="53">
        <v>-113.142206330961</v>
      </c>
      <c r="AH24" s="53">
        <v>78.499932086968599</v>
      </c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57">
        <v>22</v>
      </c>
      <c r="P25">
        <v>1100.55027574621</v>
      </c>
      <c r="Q25">
        <v>4.5452390315210396E-3</v>
      </c>
      <c r="R25">
        <v>5.0007467847518298E-3</v>
      </c>
      <c r="S25">
        <v>1.4089575084666301E-3</v>
      </c>
      <c r="U25">
        <v>1100.55027574621</v>
      </c>
      <c r="V25" s="53">
        <v>11.228882878789801</v>
      </c>
      <c r="W25" s="53">
        <v>-163.600450174293</v>
      </c>
      <c r="X25" s="53">
        <v>32.348078221683302</v>
      </c>
      <c r="Z25">
        <v>1100.55027574621</v>
      </c>
      <c r="AA25">
        <v>1.0397015744719001E-4</v>
      </c>
      <c r="AB25">
        <v>2.2180675002806099E-4</v>
      </c>
      <c r="AC25" s="1">
        <v>9.3596348261074699E-5</v>
      </c>
      <c r="AE25">
        <v>1100.55027574621</v>
      </c>
      <c r="AF25" s="53">
        <v>-2.7645829602953702</v>
      </c>
      <c r="AG25" s="53">
        <v>-141.95621951784099</v>
      </c>
      <c r="AH25" s="53">
        <v>13.372737962690399</v>
      </c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57">
        <v>23</v>
      </c>
      <c r="P26">
        <v>1150.5752882801301</v>
      </c>
      <c r="Q26">
        <v>1.65115840807762</v>
      </c>
      <c r="R26">
        <v>3.8388114739774499</v>
      </c>
      <c r="S26">
        <v>2.0478148081844498</v>
      </c>
      <c r="U26">
        <v>1150.5752882801301</v>
      </c>
      <c r="V26" s="53">
        <v>-157.68280782778399</v>
      </c>
      <c r="W26" s="53">
        <v>-34.740578979855798</v>
      </c>
      <c r="X26" s="53">
        <v>74.700012335543406</v>
      </c>
      <c r="Z26">
        <v>1150.5752882801301</v>
      </c>
      <c r="AA26">
        <v>0.24380943017201101</v>
      </c>
      <c r="AB26">
        <v>0.54183504330620402</v>
      </c>
      <c r="AC26">
        <v>0.296155124221191</v>
      </c>
      <c r="AE26">
        <v>1150.5752882801301</v>
      </c>
      <c r="AF26" s="53">
        <v>104.138654629981</v>
      </c>
      <c r="AG26" s="53">
        <v>-122.367863766233</v>
      </c>
      <c r="AH26" s="53">
        <v>-15.7679608031281</v>
      </c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57">
        <v>24</v>
      </c>
      <c r="P27">
        <v>1200.6003008140499</v>
      </c>
      <c r="Q27">
        <v>3.8066188544778998E-3</v>
      </c>
      <c r="R27">
        <v>4.1478876717848797E-3</v>
      </c>
      <c r="S27">
        <v>1.3659018146551E-3</v>
      </c>
      <c r="U27">
        <v>1200.6003008140499</v>
      </c>
      <c r="V27" s="53">
        <v>11.4585779612562</v>
      </c>
      <c r="W27" s="53">
        <v>-160.81950647443699</v>
      </c>
      <c r="X27" s="53">
        <v>34.747244716223904</v>
      </c>
      <c r="Z27">
        <v>1200.6003008140499</v>
      </c>
      <c r="AA27">
        <v>1.1331417743537001E-4</v>
      </c>
      <c r="AB27">
        <v>2.76477640555036E-4</v>
      </c>
      <c r="AC27">
        <v>1.0952454098549801E-4</v>
      </c>
      <c r="AE27">
        <v>1200.6003008140499</v>
      </c>
      <c r="AF27" s="53">
        <v>29.496592078118301</v>
      </c>
      <c r="AG27" s="53">
        <v>-130.900361468645</v>
      </c>
      <c r="AH27" s="53">
        <v>7.3929111801280296</v>
      </c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57">
        <v>25</v>
      </c>
      <c r="P28">
        <v>1250.6253133479599</v>
      </c>
      <c r="Q28">
        <v>2.5160629144466502</v>
      </c>
      <c r="R28">
        <v>5.04255189816553</v>
      </c>
      <c r="S28">
        <v>1.1104259263673399</v>
      </c>
      <c r="U28">
        <v>1250.6253133479599</v>
      </c>
      <c r="V28" s="53">
        <v>116.624333120092</v>
      </c>
      <c r="W28" s="53">
        <v>-13.6030724905405</v>
      </c>
      <c r="X28" s="53">
        <v>169.612703571015</v>
      </c>
      <c r="Z28">
        <v>1250.6253133479599</v>
      </c>
      <c r="AA28">
        <v>0.37353241165218098</v>
      </c>
      <c r="AB28">
        <v>0.79457314841592996</v>
      </c>
      <c r="AC28">
        <v>0.17669101313812</v>
      </c>
      <c r="AE28">
        <v>1250.6253133479599</v>
      </c>
      <c r="AF28" s="53">
        <v>22.774379700799798</v>
      </c>
      <c r="AG28" s="53">
        <v>-101.624730531799</v>
      </c>
      <c r="AH28" s="53">
        <v>79.063413494465493</v>
      </c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57">
        <v>26</v>
      </c>
      <c r="P29">
        <v>1300.65032588188</v>
      </c>
      <c r="Q29">
        <v>3.7044507874129601E-3</v>
      </c>
      <c r="R29">
        <v>3.2995736924333698E-3</v>
      </c>
      <c r="S29">
        <v>1.37073101521091E-3</v>
      </c>
      <c r="U29">
        <v>1300.65032588188</v>
      </c>
      <c r="V29" s="53">
        <v>14.857054157458</v>
      </c>
      <c r="W29" s="53">
        <v>-155.49564955300599</v>
      </c>
      <c r="X29" s="53">
        <v>39.680029948702099</v>
      </c>
      <c r="Z29">
        <v>1300.65032588188</v>
      </c>
      <c r="AA29">
        <v>1.4131456495242601E-4</v>
      </c>
      <c r="AB29">
        <v>3.6396299886934201E-4</v>
      </c>
      <c r="AC29">
        <v>1.4069105621862399E-4</v>
      </c>
      <c r="AE29">
        <v>1300.65032588188</v>
      </c>
      <c r="AF29" s="53">
        <v>9.4738404798352107</v>
      </c>
      <c r="AG29" s="53">
        <v>-122.886625052418</v>
      </c>
      <c r="AH29" s="53">
        <v>6.8238542726848497</v>
      </c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57">
        <v>27</v>
      </c>
      <c r="P30">
        <v>1350.6753384158001</v>
      </c>
      <c r="Q30">
        <v>0.69470608591724303</v>
      </c>
      <c r="R30">
        <v>5.3291719888570599</v>
      </c>
      <c r="S30">
        <v>2.5718739821077898</v>
      </c>
      <c r="U30">
        <v>1350.6753384158001</v>
      </c>
      <c r="V30" s="53">
        <v>71.523675942066504</v>
      </c>
      <c r="W30" s="53">
        <v>-19.3261559150091</v>
      </c>
      <c r="X30" s="53">
        <v>78.242004758599407</v>
      </c>
      <c r="Z30">
        <v>1350.6753384158001</v>
      </c>
      <c r="AA30">
        <v>9.3394450126794107E-2</v>
      </c>
      <c r="AB30">
        <v>0.91184511181917904</v>
      </c>
      <c r="AC30">
        <v>0.43545157872222201</v>
      </c>
      <c r="AE30">
        <v>1350.6753384158001</v>
      </c>
      <c r="AF30" s="53">
        <v>-5.3323440710989898</v>
      </c>
      <c r="AG30" s="53">
        <v>-107.520072296382</v>
      </c>
      <c r="AH30" s="53">
        <v>-11.6658252921996</v>
      </c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57">
        <v>28</v>
      </c>
      <c r="P31">
        <v>1400.7003509497199</v>
      </c>
      <c r="Q31">
        <v>3.6573225352919099E-3</v>
      </c>
      <c r="R31">
        <v>3.3863756041557498E-3</v>
      </c>
      <c r="S31">
        <v>1.7292562539888299E-3</v>
      </c>
      <c r="U31">
        <v>1400.7003509497199</v>
      </c>
      <c r="V31" s="53">
        <v>15.5449255394463</v>
      </c>
      <c r="W31" s="53">
        <v>-141.90344767443401</v>
      </c>
      <c r="X31" s="53">
        <v>46.6479888700541</v>
      </c>
      <c r="Z31">
        <v>1400.7003509497199</v>
      </c>
      <c r="AA31">
        <v>1.48041593688824E-4</v>
      </c>
      <c r="AB31">
        <v>4.69545761290908E-4</v>
      </c>
      <c r="AC31">
        <v>2.0582318191118601E-4</v>
      </c>
      <c r="AE31">
        <v>1400.7003509497199</v>
      </c>
      <c r="AF31" s="53">
        <v>-3.3309293049893798</v>
      </c>
      <c r="AG31" s="53">
        <v>-136.51862534018099</v>
      </c>
      <c r="AH31" s="53">
        <v>-5.0630991898433297</v>
      </c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57">
        <v>29</v>
      </c>
      <c r="P32">
        <v>1450.72536348364</v>
      </c>
      <c r="Q32">
        <v>1.9038080074293899</v>
      </c>
      <c r="R32">
        <v>5.8559916809952401</v>
      </c>
      <c r="S32">
        <v>2.2580429537408402</v>
      </c>
      <c r="U32">
        <v>1450.72536348364</v>
      </c>
      <c r="V32" s="53">
        <v>94.693111562538604</v>
      </c>
      <c r="W32" s="53">
        <v>-54.121344134254798</v>
      </c>
      <c r="X32" s="53">
        <v>83.535867841351802</v>
      </c>
      <c r="Z32">
        <v>1450.72536348364</v>
      </c>
      <c r="AA32">
        <v>0.38025716780083502</v>
      </c>
      <c r="AB32">
        <v>1.0643422115708601</v>
      </c>
      <c r="AC32">
        <v>0.41021926085247001</v>
      </c>
      <c r="AE32">
        <v>1450.72536348364</v>
      </c>
      <c r="AF32" s="53">
        <v>3.79386286504384</v>
      </c>
      <c r="AG32" s="53">
        <v>-142.590519014243</v>
      </c>
      <c r="AH32" s="53">
        <v>-6.7263139718587102</v>
      </c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57">
        <v>30</v>
      </c>
      <c r="P33">
        <v>1500.75037601756</v>
      </c>
      <c r="Q33">
        <v>3.9371990184497996E-3</v>
      </c>
      <c r="R33">
        <v>4.2198286153345699E-3</v>
      </c>
      <c r="S33">
        <v>1.32991526776351E-3</v>
      </c>
      <c r="U33">
        <v>1500.75037601756</v>
      </c>
      <c r="V33" s="53">
        <v>19.3193257120171</v>
      </c>
      <c r="W33" s="53">
        <v>-131.673767947568</v>
      </c>
      <c r="X33" s="53">
        <v>36.552091173372503</v>
      </c>
      <c r="Z33">
        <v>1500.75037601756</v>
      </c>
      <c r="AA33">
        <v>2.4087423309216701E-4</v>
      </c>
      <c r="AB33">
        <v>6.1786816374950196E-4</v>
      </c>
      <c r="AC33">
        <v>1.32143974499663E-4</v>
      </c>
      <c r="AE33">
        <v>1500.75037601756</v>
      </c>
      <c r="AF33" s="53">
        <v>-21.403282012264299</v>
      </c>
      <c r="AG33" s="53">
        <v>-154.95604498308401</v>
      </c>
      <c r="AH33" s="53">
        <v>-8.3995607183489405</v>
      </c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57">
        <v>31</v>
      </c>
      <c r="P34">
        <v>1550.7753885514801</v>
      </c>
      <c r="Q34">
        <v>3.1452357489412801</v>
      </c>
      <c r="R34">
        <v>6.6015445759419897</v>
      </c>
      <c r="S34">
        <v>0.30463612131158802</v>
      </c>
      <c r="U34">
        <v>1550.7753885514801</v>
      </c>
      <c r="V34" s="53">
        <v>46.266279859983598</v>
      </c>
      <c r="W34" s="53">
        <v>-71.407542169107302</v>
      </c>
      <c r="X34" s="53">
        <v>-88.467909613141302</v>
      </c>
      <c r="Z34">
        <v>1550.7753885514801</v>
      </c>
      <c r="AA34">
        <v>0.61140652684689301</v>
      </c>
      <c r="AB34">
        <v>1.2813989466154601</v>
      </c>
      <c r="AC34">
        <v>5.6859051692514297E-2</v>
      </c>
      <c r="AE34">
        <v>1550.7753885514801</v>
      </c>
      <c r="AF34" s="53">
        <v>-46.839985832603702</v>
      </c>
      <c r="AG34" s="53">
        <v>-160.14181549197701</v>
      </c>
      <c r="AH34" s="53">
        <v>-178.984119953114</v>
      </c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57">
        <v>32</v>
      </c>
      <c r="P35">
        <v>1600.8004010853999</v>
      </c>
      <c r="Q35">
        <v>3.9855367325488701E-3</v>
      </c>
      <c r="R35">
        <v>4.4275150861986098E-3</v>
      </c>
      <c r="S35">
        <v>1.2380125675874199E-3</v>
      </c>
      <c r="U35">
        <v>1600.8004010853999</v>
      </c>
      <c r="V35" s="53">
        <v>13.3175138473662</v>
      </c>
      <c r="W35" s="53">
        <v>-143.35127191887199</v>
      </c>
      <c r="X35" s="53">
        <v>7.6456634783239199</v>
      </c>
      <c r="Z35">
        <v>1600.8004010853999</v>
      </c>
      <c r="AA35">
        <v>2.2816839609384999E-4</v>
      </c>
      <c r="AB35">
        <v>4.8734697387180399E-4</v>
      </c>
      <c r="AC35" s="1">
        <v>6.6334318307243402E-5</v>
      </c>
      <c r="AE35">
        <v>1600.8004010853999</v>
      </c>
      <c r="AF35" s="53">
        <v>-48.182913961384003</v>
      </c>
      <c r="AG35" s="53">
        <v>-171.26289385127799</v>
      </c>
      <c r="AH35" s="53">
        <v>-67.970949589281403</v>
      </c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57">
        <v>33</v>
      </c>
      <c r="P36">
        <v>1650.82541361932</v>
      </c>
      <c r="Q36">
        <v>1.15190830333159</v>
      </c>
      <c r="R36">
        <v>1.52477896775952</v>
      </c>
      <c r="S36">
        <v>1.0903301339960001</v>
      </c>
      <c r="U36">
        <v>1650.82541361932</v>
      </c>
      <c r="V36" s="53">
        <v>-11.8154275149134</v>
      </c>
      <c r="W36" s="53">
        <v>-140.756123305241</v>
      </c>
      <c r="X36" s="53">
        <v>-22.088462792871901</v>
      </c>
      <c r="Z36">
        <v>1650.82541361932</v>
      </c>
      <c r="AA36">
        <v>0.20649740917763401</v>
      </c>
      <c r="AB36">
        <v>0.28928215073375901</v>
      </c>
      <c r="AC36">
        <v>0.22533947069854901</v>
      </c>
      <c r="AE36">
        <v>1650.82541361932</v>
      </c>
      <c r="AF36" s="53">
        <v>-103.963868032094</v>
      </c>
      <c r="AG36" s="53">
        <v>131.682288546753</v>
      </c>
      <c r="AH36" s="53">
        <v>-112.32844569541</v>
      </c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57">
        <v>34</v>
      </c>
      <c r="P37">
        <v>1700.85042615323</v>
      </c>
      <c r="Q37">
        <v>3.1110019902051301E-3</v>
      </c>
      <c r="R37">
        <v>4.49933184904284E-3</v>
      </c>
      <c r="S37">
        <v>1.5099863886513E-3</v>
      </c>
      <c r="U37">
        <v>1700.85042615323</v>
      </c>
      <c r="V37" s="53">
        <v>4.0476099147774498</v>
      </c>
      <c r="W37" s="53">
        <v>-159.667806005042</v>
      </c>
      <c r="X37" s="53">
        <v>12.125788572456401</v>
      </c>
      <c r="Z37">
        <v>1700.85042615323</v>
      </c>
      <c r="AA37" s="1">
        <v>4.4692183547041503E-5</v>
      </c>
      <c r="AB37">
        <v>3.07873834028076E-4</v>
      </c>
      <c r="AC37">
        <v>1.33935263684395E-4</v>
      </c>
      <c r="AE37">
        <v>1700.85042615323</v>
      </c>
      <c r="AF37" s="53">
        <v>-72.737716473560795</v>
      </c>
      <c r="AG37" s="53">
        <v>160.06238622736799</v>
      </c>
      <c r="AH37" s="53">
        <v>-66.024895674350404</v>
      </c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57">
        <v>35</v>
      </c>
      <c r="P38">
        <v>1750.8754386871501</v>
      </c>
      <c r="Q38">
        <v>0.86880184010851902</v>
      </c>
      <c r="R38">
        <v>1.77704631705515</v>
      </c>
      <c r="S38">
        <v>1.27607154408735</v>
      </c>
      <c r="U38">
        <v>1750.8754386871501</v>
      </c>
      <c r="V38" s="53">
        <v>-145.55456331460999</v>
      </c>
      <c r="W38" s="53">
        <v>-123.275460890932</v>
      </c>
      <c r="X38" s="53">
        <v>33.8049550382134</v>
      </c>
      <c r="Z38">
        <v>1750.8754386871501</v>
      </c>
      <c r="AA38">
        <v>0.16058821325960199</v>
      </c>
      <c r="AB38">
        <v>0.37617398595749901</v>
      </c>
      <c r="AC38">
        <v>0.28003383242059798</v>
      </c>
      <c r="AE38">
        <v>1750.8754386871501</v>
      </c>
      <c r="AF38" s="53">
        <v>120.961785714508</v>
      </c>
      <c r="AG38" s="53">
        <v>150.282024638992</v>
      </c>
      <c r="AH38" s="53">
        <v>-56.657279971602499</v>
      </c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57">
        <v>36</v>
      </c>
      <c r="P39">
        <v>1800.9004512210699</v>
      </c>
      <c r="Q39">
        <v>2.9314720327060801E-3</v>
      </c>
      <c r="R39">
        <v>4.4041557387931697E-3</v>
      </c>
      <c r="S39">
        <v>1.1006887125767E-3</v>
      </c>
      <c r="U39">
        <v>1800.9004512210699</v>
      </c>
      <c r="V39" s="53">
        <v>6.2713609683754497</v>
      </c>
      <c r="W39" s="53">
        <v>-153.85045511032999</v>
      </c>
      <c r="X39" s="53">
        <v>16.620745345538602</v>
      </c>
      <c r="Z39">
        <v>1800.9004512210699</v>
      </c>
      <c r="AA39" s="1">
        <v>6.8883085590112401E-5</v>
      </c>
      <c r="AB39">
        <v>4.0600560818618899E-4</v>
      </c>
      <c r="AC39" s="1">
        <v>7.0962900942089097E-5</v>
      </c>
      <c r="AE39">
        <v>1800.9004512210699</v>
      </c>
      <c r="AF39" s="53">
        <v>-47.085045688884499</v>
      </c>
      <c r="AG39" s="53">
        <v>166.67913908815299</v>
      </c>
      <c r="AH39" s="53">
        <v>-45.140980731195597</v>
      </c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57">
        <v>37</v>
      </c>
      <c r="P40">
        <v>1850.92546375499</v>
      </c>
      <c r="Q40">
        <v>1.2517142619547501</v>
      </c>
      <c r="R40">
        <v>2.4208290518463</v>
      </c>
      <c r="S40">
        <v>0.73849455452832802</v>
      </c>
      <c r="U40">
        <v>1850.92546375499</v>
      </c>
      <c r="V40" s="53">
        <v>28.852685963915601</v>
      </c>
      <c r="W40" s="53">
        <v>-97.2790925461142</v>
      </c>
      <c r="X40" s="53">
        <v>-146.736266131034</v>
      </c>
      <c r="Z40">
        <v>1850.92546375499</v>
      </c>
      <c r="AA40">
        <v>0.28217085836099098</v>
      </c>
      <c r="AB40">
        <v>0.56648161697217803</v>
      </c>
      <c r="AC40">
        <v>0.16998615404960599</v>
      </c>
      <c r="AE40">
        <v>1850.92546375499</v>
      </c>
      <c r="AF40" s="53">
        <v>-67.367047031601601</v>
      </c>
      <c r="AG40" s="53">
        <v>175.465433141337</v>
      </c>
      <c r="AH40" s="53">
        <v>122.724163901501</v>
      </c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57">
        <v>38</v>
      </c>
      <c r="P41">
        <v>1900.9504762889101</v>
      </c>
      <c r="Q41">
        <v>3.3320411514998799E-3</v>
      </c>
      <c r="R41">
        <v>4.41535605845124E-3</v>
      </c>
      <c r="S41">
        <v>1.01296946523648E-3</v>
      </c>
      <c r="U41">
        <v>1900.9504762889101</v>
      </c>
      <c r="V41" s="53">
        <v>5.5394778377458902</v>
      </c>
      <c r="W41" s="53">
        <v>-151.526113910779</v>
      </c>
      <c r="X41" s="53">
        <v>-6.6022003380715599</v>
      </c>
      <c r="Z41">
        <v>1900.9504762889101</v>
      </c>
      <c r="AA41">
        <v>1.83746872998388E-4</v>
      </c>
      <c r="AB41">
        <v>4.7192464465100302E-4</v>
      </c>
      <c r="AC41" s="1">
        <v>7.0673477454518405E-5</v>
      </c>
      <c r="AE41">
        <v>1900.9504762889101</v>
      </c>
      <c r="AF41" s="53">
        <v>-78.941073903239001</v>
      </c>
      <c r="AG41" s="53">
        <v>164.47471017645299</v>
      </c>
      <c r="AH41" s="53">
        <v>-122.844950233972</v>
      </c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57">
        <v>39</v>
      </c>
      <c r="P42">
        <v>1950.9754888228299</v>
      </c>
      <c r="Q42">
        <v>1.1628628241499199</v>
      </c>
      <c r="R42">
        <v>1.87472618907725</v>
      </c>
      <c r="S42">
        <v>1.1985364721627501</v>
      </c>
      <c r="U42">
        <v>1950.9754888228299</v>
      </c>
      <c r="V42" s="53">
        <v>-24.251577481677302</v>
      </c>
      <c r="W42" s="53">
        <v>-122.37308274826199</v>
      </c>
      <c r="X42" s="53">
        <v>-29.263378922485799</v>
      </c>
      <c r="Z42">
        <v>1950.9754888228299</v>
      </c>
      <c r="AA42">
        <v>0.253024465277567</v>
      </c>
      <c r="AB42">
        <v>0.45808955452504901</v>
      </c>
      <c r="AC42">
        <v>0.292906481198903</v>
      </c>
      <c r="AE42">
        <v>1950.9754888228299</v>
      </c>
      <c r="AF42" s="53">
        <v>-113.495823914537</v>
      </c>
      <c r="AG42" s="53">
        <v>151.04028438442299</v>
      </c>
      <c r="AH42" s="53">
        <v>-119.382837288226</v>
      </c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57">
        <v>40</v>
      </c>
      <c r="P43">
        <v>2001.00050135675</v>
      </c>
      <c r="Q43">
        <v>2.6478747019584399E-3</v>
      </c>
      <c r="R43">
        <v>4.6747057829361E-3</v>
      </c>
      <c r="S43">
        <v>1.55352300411501E-3</v>
      </c>
      <c r="U43">
        <v>2001.00050135675</v>
      </c>
      <c r="V43" s="53">
        <v>-1.1472315593114299</v>
      </c>
      <c r="W43" s="53">
        <v>-154.88500565342301</v>
      </c>
      <c r="X43" s="53">
        <v>7.3686653905654804</v>
      </c>
      <c r="Z43">
        <v>2001.00050135675</v>
      </c>
      <c r="AA43" s="1">
        <v>6.2743796098565398E-5</v>
      </c>
      <c r="AB43">
        <v>5.2275405392343598E-4</v>
      </c>
      <c r="AC43">
        <v>1.9765742777554801E-4</v>
      </c>
      <c r="AE43">
        <v>2001.00050135675</v>
      </c>
      <c r="AF43" s="53">
        <v>-138.114483324368</v>
      </c>
      <c r="AG43" s="53">
        <v>149.95902737843599</v>
      </c>
      <c r="AH43" s="53">
        <v>-78.147690757408299</v>
      </c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57">
        <v>41</v>
      </c>
      <c r="P44">
        <v>2051.02551389067</v>
      </c>
      <c r="Q44">
        <v>0.95757524329500698</v>
      </c>
      <c r="R44">
        <v>2.26564852945326</v>
      </c>
      <c r="S44">
        <v>1.25942190345558</v>
      </c>
      <c r="U44">
        <v>2051.02551389067</v>
      </c>
      <c r="V44" s="53">
        <v>-150.143067454906</v>
      </c>
      <c r="W44" s="53">
        <v>-128.486664504321</v>
      </c>
      <c r="X44" s="53">
        <v>35.395415757413403</v>
      </c>
      <c r="Z44">
        <v>2051.02551389067</v>
      </c>
      <c r="AA44">
        <v>0.21620020297610201</v>
      </c>
      <c r="AB44">
        <v>0.58621786660028097</v>
      </c>
      <c r="AC44">
        <v>0.32295230078189602</v>
      </c>
      <c r="AE44">
        <v>2051.02551389067</v>
      </c>
      <c r="AF44" s="53">
        <v>121.349026023093</v>
      </c>
      <c r="AG44" s="53">
        <v>143.91721789223499</v>
      </c>
      <c r="AH44" s="53">
        <v>-54.869993148632901</v>
      </c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57">
        <v>42</v>
      </c>
      <c r="P45">
        <v>2101.0505264245799</v>
      </c>
      <c r="Q45">
        <v>2.4387191058789499E-3</v>
      </c>
      <c r="R45">
        <v>4.9206495968230997E-3</v>
      </c>
      <c r="S45">
        <v>8.7379094268582398E-4</v>
      </c>
      <c r="U45">
        <v>2101.0505264245799</v>
      </c>
      <c r="V45" s="53">
        <v>7.1404683061776897</v>
      </c>
      <c r="W45" s="53">
        <v>-156.98855317490001</v>
      </c>
      <c r="X45" s="53">
        <v>25.194666422515098</v>
      </c>
      <c r="Z45">
        <v>2101.0505264245799</v>
      </c>
      <c r="AA45" s="1">
        <v>5.8872844045450097E-5</v>
      </c>
      <c r="AB45">
        <v>6.0442072025333998E-4</v>
      </c>
      <c r="AC45" s="1">
        <v>7.6172453747686195E-5</v>
      </c>
      <c r="AE45">
        <v>2101.0505264245799</v>
      </c>
      <c r="AF45" s="53">
        <v>-36.703349681259198</v>
      </c>
      <c r="AG45" s="53">
        <v>139.546708096418</v>
      </c>
      <c r="AH45" s="53">
        <v>-10.014102489950099</v>
      </c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57">
        <v>43</v>
      </c>
      <c r="P46">
        <v>2151.0755389585001</v>
      </c>
      <c r="Q46">
        <v>1.1736554266250101</v>
      </c>
      <c r="R46">
        <v>2.1444517328572998</v>
      </c>
      <c r="S46">
        <v>1.10135146334407</v>
      </c>
      <c r="U46">
        <v>2151.0755389585001</v>
      </c>
      <c r="V46" s="53">
        <v>39.754757613188602</v>
      </c>
      <c r="W46" s="53">
        <v>-143.056251002593</v>
      </c>
      <c r="X46" s="53">
        <v>-170.20478936023</v>
      </c>
      <c r="Z46">
        <v>2151.0755389585001</v>
      </c>
      <c r="AA46">
        <v>0.28947490850248497</v>
      </c>
      <c r="AB46">
        <v>0.580921770951903</v>
      </c>
      <c r="AC46">
        <v>0.29587234946065399</v>
      </c>
      <c r="AE46">
        <v>2151.0755389585001</v>
      </c>
      <c r="AF46" s="53">
        <v>-53.096281092473397</v>
      </c>
      <c r="AG46" s="53">
        <v>129.18230282896801</v>
      </c>
      <c r="AH46" s="53">
        <v>99.544325448418206</v>
      </c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57">
        <v>44</v>
      </c>
      <c r="P47">
        <v>2201.10055149242</v>
      </c>
      <c r="Q47">
        <v>2.8476980529647199E-3</v>
      </c>
      <c r="R47">
        <v>4.79702783956743E-3</v>
      </c>
      <c r="S47">
        <v>4.8755825492451902E-4</v>
      </c>
      <c r="U47">
        <v>2201.10055149242</v>
      </c>
      <c r="V47" s="53">
        <v>5.65501083667586</v>
      </c>
      <c r="W47" s="53">
        <v>-163.25832917278899</v>
      </c>
      <c r="X47" s="53">
        <v>-26.4780505723438</v>
      </c>
      <c r="Z47">
        <v>2201.10055149242</v>
      </c>
      <c r="AA47">
        <v>1.6672372882512199E-4</v>
      </c>
      <c r="AB47">
        <v>5.7230639105414303E-4</v>
      </c>
      <c r="AC47" s="1">
        <v>9.6271874661742001E-5</v>
      </c>
      <c r="AE47">
        <v>2201.10055149242</v>
      </c>
      <c r="AF47" s="53">
        <v>-80.626266667212505</v>
      </c>
      <c r="AG47" s="53">
        <v>125.627365509971</v>
      </c>
      <c r="AH47" s="53">
        <v>142.62724354729099</v>
      </c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57">
        <v>45</v>
      </c>
      <c r="P48">
        <v>2251.1255640263398</v>
      </c>
      <c r="Q48">
        <v>0.84593211298108495</v>
      </c>
      <c r="R48">
        <v>1.4868145000599999</v>
      </c>
      <c r="S48">
        <v>0.76977676458475397</v>
      </c>
      <c r="U48">
        <v>2251.1255640263398</v>
      </c>
      <c r="V48" s="53">
        <v>-53.8891823141266</v>
      </c>
      <c r="W48" s="53">
        <v>-164.033066943779</v>
      </c>
      <c r="X48" s="53">
        <v>-57.693093840289798</v>
      </c>
      <c r="Z48">
        <v>2251.1255640263398</v>
      </c>
      <c r="AA48">
        <v>0.20896662692959</v>
      </c>
      <c r="AB48">
        <v>0.419085484332126</v>
      </c>
      <c r="AC48">
        <v>0.21696298638716799</v>
      </c>
      <c r="AE48">
        <v>2251.1255640263398</v>
      </c>
      <c r="AF48" s="53">
        <v>-142.708483928238</v>
      </c>
      <c r="AG48" s="53">
        <v>108.95708826513</v>
      </c>
      <c r="AH48" s="53">
        <v>-147.87167539549</v>
      </c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57">
        <v>46</v>
      </c>
      <c r="P49">
        <v>2301.1505765602601</v>
      </c>
      <c r="Q49">
        <v>1.92170589769723E-3</v>
      </c>
      <c r="R49">
        <v>4.6049042301509304E-3</v>
      </c>
      <c r="S49">
        <v>1.30604919990859E-3</v>
      </c>
      <c r="U49">
        <v>2301.1505765602601</v>
      </c>
      <c r="V49" s="53">
        <v>-0.90871439709987101</v>
      </c>
      <c r="W49" s="53">
        <v>-170.04655025161699</v>
      </c>
      <c r="X49" s="53">
        <v>-6.6685298094499803</v>
      </c>
      <c r="Z49">
        <v>2301.1505765602601</v>
      </c>
      <c r="AA49" s="1">
        <v>7.7312257257594304E-5</v>
      </c>
      <c r="AB49">
        <v>5.40479374793935E-4</v>
      </c>
      <c r="AC49">
        <v>1.92725985418517E-4</v>
      </c>
      <c r="AE49">
        <v>2301.1505765602601</v>
      </c>
      <c r="AF49" s="53">
        <v>121.785356587349</v>
      </c>
      <c r="AG49" s="53">
        <v>109.885639271345</v>
      </c>
      <c r="AH49" s="53">
        <v>-105.86178583979</v>
      </c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57">
        <v>47</v>
      </c>
      <c r="P50">
        <v>2351.1755890941799</v>
      </c>
      <c r="Q50">
        <v>1.14189346790237</v>
      </c>
      <c r="R50">
        <v>1.5360380387747601</v>
      </c>
      <c r="S50">
        <v>0.99910073865141102</v>
      </c>
      <c r="U50">
        <v>2351.1755890941799</v>
      </c>
      <c r="V50" s="53">
        <v>172.66121492158999</v>
      </c>
      <c r="W50" s="53">
        <v>-173.65764296472801</v>
      </c>
      <c r="X50" s="53">
        <v>6.9493668609590902</v>
      </c>
      <c r="Z50">
        <v>2351.1755890941799</v>
      </c>
      <c r="AA50">
        <v>0.30759814614497899</v>
      </c>
      <c r="AB50">
        <v>0.45433709044429499</v>
      </c>
      <c r="AC50">
        <v>0.29370176322691</v>
      </c>
      <c r="AE50">
        <v>2351.1755890941799</v>
      </c>
      <c r="AF50" s="53">
        <v>83.234967753646401</v>
      </c>
      <c r="AG50" s="53">
        <v>98.684421957220906</v>
      </c>
      <c r="AH50" s="53">
        <v>-83.3430773601402</v>
      </c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57">
        <v>48</v>
      </c>
      <c r="P51">
        <v>2401.2006016280998</v>
      </c>
      <c r="Q51">
        <v>1.94279177914832E-3</v>
      </c>
      <c r="R51">
        <v>4.4985580035217503E-3</v>
      </c>
      <c r="S51">
        <v>8.0071183984052195E-4</v>
      </c>
      <c r="U51">
        <v>2401.2006016280998</v>
      </c>
      <c r="V51" s="53">
        <v>10.302164435435699</v>
      </c>
      <c r="W51" s="53">
        <v>-174.997945557897</v>
      </c>
      <c r="X51" s="53">
        <v>29.3312932141583</v>
      </c>
      <c r="Z51">
        <v>2401.2006016280998</v>
      </c>
      <c r="AA51" s="1">
        <v>6.1075299706095506E-5</v>
      </c>
      <c r="AB51">
        <v>5.5464504782465601E-4</v>
      </c>
      <c r="AC51" s="1">
        <v>9.9910228839611496E-5</v>
      </c>
      <c r="AE51">
        <v>2401.2006016280998</v>
      </c>
      <c r="AF51" s="53">
        <v>21.967224648193401</v>
      </c>
      <c r="AG51" s="53">
        <v>97.414826699365094</v>
      </c>
      <c r="AH51" s="53">
        <v>-6.1410180880602399</v>
      </c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57">
        <v>49</v>
      </c>
      <c r="P52">
        <v>2451.2256141620201</v>
      </c>
      <c r="Q52">
        <v>0.97574080194734403</v>
      </c>
      <c r="R52">
        <v>1.35345333249558</v>
      </c>
      <c r="S52">
        <v>1.10313214736277</v>
      </c>
      <c r="U52">
        <v>2451.2256141620201</v>
      </c>
      <c r="V52" s="53">
        <v>15.6564380962005</v>
      </c>
      <c r="W52" s="53">
        <v>171.77803092245199</v>
      </c>
      <c r="X52" s="53">
        <v>152.11391712977399</v>
      </c>
      <c r="Z52">
        <v>2451.2256141620201</v>
      </c>
      <c r="AA52">
        <v>0.271646656785336</v>
      </c>
      <c r="AB52">
        <v>0.41630487734059501</v>
      </c>
      <c r="AC52">
        <v>0.33830246020474902</v>
      </c>
      <c r="AE52">
        <v>2451.2256141620201</v>
      </c>
      <c r="AF52" s="53">
        <v>-76.499285822773302</v>
      </c>
      <c r="AG52" s="53">
        <v>83.966137182645198</v>
      </c>
      <c r="AH52" s="53">
        <v>61.865351781702302</v>
      </c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57">
        <v>50</v>
      </c>
      <c r="P53">
        <v>2501.2506266959299</v>
      </c>
      <c r="Q53">
        <v>2.4766514033890902E-3</v>
      </c>
      <c r="R53">
        <v>3.9210911680644302E-3</v>
      </c>
      <c r="S53">
        <v>2.04767249081814E-4</v>
      </c>
      <c r="U53">
        <v>2501.2506266959299</v>
      </c>
      <c r="V53" s="53">
        <v>-7.50342407953422</v>
      </c>
      <c r="W53" s="53">
        <v>179.07169854509999</v>
      </c>
      <c r="X53" s="53">
        <v>-93.545746008091498</v>
      </c>
      <c r="Z53">
        <v>2501.2506266959299</v>
      </c>
      <c r="AA53">
        <v>2.12481538360446E-4</v>
      </c>
      <c r="AB53">
        <v>4.35344169851556E-4</v>
      </c>
      <c r="AC53">
        <v>2.05764801243863E-4</v>
      </c>
      <c r="AE53">
        <v>2501.2506266959299</v>
      </c>
      <c r="AF53" s="53">
        <v>-137.22051628763299</v>
      </c>
      <c r="AG53" s="53">
        <v>81.173644071295499</v>
      </c>
      <c r="AH53" s="53">
        <v>115.911456468872</v>
      </c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1.2889106616941099</v>
      </c>
      <c r="R54">
        <v>0.69392435865510804</v>
      </c>
      <c r="S54">
        <v>1.0929284736904801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1.4563345974528E-3</v>
      </c>
      <c r="R55">
        <v>3.4301754073175002E-3</v>
      </c>
      <c r="S55">
        <v>1.20239542639312E-3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P56">
        <v>2651.3256642976899</v>
      </c>
      <c r="Q56">
        <v>1.22807760264049</v>
      </c>
      <c r="R56">
        <v>0.81433126163958303</v>
      </c>
      <c r="S56">
        <v>0.89728143690966999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P57">
        <v>2701.3506768316101</v>
      </c>
      <c r="Q57">
        <v>1.8899112428156499E-3</v>
      </c>
      <c r="R57">
        <v>3.2869704500866799E-3</v>
      </c>
      <c r="S57">
        <v>9.8815284073948905E-4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P58">
        <v>2751.37568936553</v>
      </c>
      <c r="Q58">
        <v>0.95497577728899297</v>
      </c>
      <c r="R58">
        <v>0.66651027725943202</v>
      </c>
      <c r="S58">
        <v>1.1066257043438901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P59">
        <v>2801.4007018994498</v>
      </c>
      <c r="Q59">
        <v>2.0179179967272001E-3</v>
      </c>
      <c r="R59">
        <v>2.66129421097237E-3</v>
      </c>
      <c r="S59">
        <v>4.3005452041546601E-4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P60">
        <v>2851.4257144333701</v>
      </c>
      <c r="Q60">
        <v>1.1267403199337001</v>
      </c>
      <c r="R60">
        <v>0.226166290492889</v>
      </c>
      <c r="S60">
        <v>0.91511493572488101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P61">
        <v>2901.4507269672899</v>
      </c>
      <c r="Q61">
        <v>1.1676237881044101E-3</v>
      </c>
      <c r="R61">
        <v>2.2516797384050302E-3</v>
      </c>
      <c r="S61">
        <v>9.0061798065766102E-4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P62">
        <v>2951.4757395012002</v>
      </c>
      <c r="Q62">
        <v>1.1664636274315501</v>
      </c>
      <c r="R62">
        <v>0.23874050248658399</v>
      </c>
      <c r="S62">
        <v>0.83231140466101705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P63">
        <v>3001.5007520351201</v>
      </c>
      <c r="Q63">
        <v>2.1366123006213902E-3</v>
      </c>
      <c r="R63">
        <v>2.3310387214186901E-3</v>
      </c>
      <c r="S63">
        <v>1.2115901219165301E-3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0.93765780138640098</v>
      </c>
      <c r="R64">
        <v>0.16627945803889499</v>
      </c>
      <c r="S64">
        <v>1.02716092675523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1.6022070491318601E-3</v>
      </c>
      <c r="R65">
        <v>2.2395069532832601E-3</v>
      </c>
      <c r="S65">
        <v>8.4548185873739405E-4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0.99512021904951398</v>
      </c>
      <c r="R66">
        <v>0.30377080401371398</v>
      </c>
      <c r="S66">
        <v>0.77279562430581805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1.26328470700323E-3</v>
      </c>
      <c r="R67">
        <v>2.3695549289826298E-3</v>
      </c>
      <c r="S67">
        <v>6.7680538042446899E-4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1.06240522449138</v>
      </c>
      <c r="R68">
        <v>0.24819452628362601</v>
      </c>
      <c r="S68">
        <v>0.78789065845392303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2.2732283687427399E-3</v>
      </c>
      <c r="R69">
        <v>2.6282862998452399E-3</v>
      </c>
      <c r="S69">
        <v>1.2967298124541399E-3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0.90942330016579598</v>
      </c>
      <c r="R70">
        <v>0.31758715439312801</v>
      </c>
      <c r="S70">
        <v>0.91729229061822803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1.12079637374367E-3</v>
      </c>
      <c r="R71">
        <v>2.9278668460389502E-3</v>
      </c>
      <c r="S71">
        <v>1.0819475133710601E-3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0.89953747041310295</v>
      </c>
      <c r="R72">
        <v>0.538049460897006</v>
      </c>
      <c r="S72">
        <v>0.66943985238188497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1.41603370377245E-3</v>
      </c>
      <c r="R73">
        <v>3.1571682969949002E-3</v>
      </c>
      <c r="S73">
        <v>6.1109684416735298E-4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0.94829243432223398</v>
      </c>
      <c r="R74">
        <v>0.52428182598203599</v>
      </c>
      <c r="S74">
        <v>0.74182613351041704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2.1375632423300699E-3</v>
      </c>
      <c r="R75">
        <v>3.2017473499478602E-3</v>
      </c>
      <c r="S75">
        <v>1.2075377203499601E-3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0.86502070363845196</v>
      </c>
      <c r="R76">
        <v>0.55804664553994399</v>
      </c>
      <c r="S76">
        <v>0.80043354152357005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5.1532288862043399E-4</v>
      </c>
      <c r="R77">
        <v>3.3787243481804498E-3</v>
      </c>
      <c r="S77">
        <v>1.14932752287598E-3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0.83077187936862495</v>
      </c>
      <c r="R78">
        <v>0.674814737141886</v>
      </c>
      <c r="S78">
        <v>0.59601787143647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1.5354819111399001E-3</v>
      </c>
      <c r="R79">
        <v>3.3965419989053099E-3</v>
      </c>
      <c r="S79">
        <v>7.7712939820779898E-4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0.84125381857224701</v>
      </c>
      <c r="R80">
        <v>0.68238195098600296</v>
      </c>
      <c r="S80">
        <v>0.68646503190472397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1.75481694471732E-3</v>
      </c>
      <c r="R81">
        <v>3.1511808954489701E-3</v>
      </c>
      <c r="S81">
        <v>1.00451890137743E-3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0.80764472184951797</v>
      </c>
      <c r="R82">
        <v>0.68631176470029998</v>
      </c>
      <c r="S82">
        <v>0.68976333112129595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3.21724392595769E-4</v>
      </c>
      <c r="R83">
        <v>3.0800007555969199E-3</v>
      </c>
      <c r="S83">
        <v>1.10245754740826E-3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0.77823380642147599</v>
      </c>
      <c r="R84">
        <v>0.71799391016557002</v>
      </c>
      <c r="S84">
        <v>0.54081982525499595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1.6720759121765E-3</v>
      </c>
      <c r="R85">
        <v>2.86861275566662E-3</v>
      </c>
      <c r="S85">
        <v>1.07934288915375E-3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0.75132595618040299</v>
      </c>
      <c r="R86">
        <v>0.73680645603357398</v>
      </c>
      <c r="S86">
        <v>0.62206593941573296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1.23447457085404E-3</v>
      </c>
      <c r="R87">
        <v>2.4617074554058702E-3</v>
      </c>
      <c r="S87">
        <v>8.1463935137928995E-4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0.744714488475404</v>
      </c>
      <c r="R88">
        <v>0.718367814283569</v>
      </c>
      <c r="S88">
        <v>0.59260953190813004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1.00106309765754E-3</v>
      </c>
      <c r="R89">
        <v>2.2405091850582299E-3</v>
      </c>
      <c r="S89">
        <v>1.00113676312474E-3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0.73647087535363898</v>
      </c>
      <c r="R90">
        <v>0.68607394769423902</v>
      </c>
      <c r="S90">
        <v>0.49391236121145898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1.82640509766812E-3</v>
      </c>
      <c r="R91">
        <v>1.97388535655423E-3</v>
      </c>
      <c r="S91">
        <v>1.3786065694067001E-3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0.687783471939859</v>
      </c>
      <c r="R92">
        <v>0.71069942803457797</v>
      </c>
      <c r="S92">
        <v>0.551878425161897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7.0783316934916495E-4</v>
      </c>
      <c r="R93">
        <v>1.8053028109304499E-3</v>
      </c>
      <c r="S93">
        <v>7.7017771117957696E-4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0.69169109023318198</v>
      </c>
      <c r="R94">
        <v>0.67650722672774699</v>
      </c>
      <c r="S94">
        <v>0.51271977919270295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1.6182633298860701E-3</v>
      </c>
      <c r="R95">
        <v>1.7344461276168101E-3</v>
      </c>
      <c r="S95">
        <v>8.7460386099480502E-4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0.72647202668685895</v>
      </c>
      <c r="R96">
        <v>0.59839372782789801</v>
      </c>
      <c r="S96">
        <v>0.44862001266385998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2.12026095978033E-3</v>
      </c>
      <c r="R97">
        <v>1.76095035542072E-3</v>
      </c>
      <c r="S97">
        <v>1.6085530902958201E-3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0.74025685282665399</v>
      </c>
      <c r="R98">
        <v>0.63357183472157297</v>
      </c>
      <c r="S98">
        <v>0.47698133538644499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2.6859188357395598E-3</v>
      </c>
      <c r="R99">
        <v>2.0787959540593298E-3</v>
      </c>
      <c r="S99">
        <v>1.0003034771437901E-3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0.79727834330649106</v>
      </c>
      <c r="R100">
        <v>0.55845093917247901</v>
      </c>
      <c r="S100">
        <v>0.36422486392088499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4.0344967055427096E-3</v>
      </c>
      <c r="R101">
        <v>2.1108841071978799E-3</v>
      </c>
      <c r="S101">
        <v>5.5615026604661003E-4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0.48693185721085802</v>
      </c>
      <c r="R102">
        <v>0.48336397699184902</v>
      </c>
      <c r="S102">
        <v>0.406007187342522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1.7516588325593599E-3</v>
      </c>
      <c r="R103">
        <v>2.3805536298172401E-3</v>
      </c>
      <c r="S103">
        <v>1.61367186373103E-3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0.47635187037388699</v>
      </c>
      <c r="R104">
        <v>0.49339956706317201</v>
      </c>
      <c r="S104">
        <v>0.416134032467949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4.9708783091052496E-4</v>
      </c>
      <c r="R105">
        <v>2.8056377348355801E-3</v>
      </c>
      <c r="S105">
        <v>1.0179797746692201E-3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0.48965316301412198</v>
      </c>
      <c r="R106">
        <v>0.45421547196048201</v>
      </c>
      <c r="S106">
        <v>0.38780737471476301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2.1379116423824898E-3</v>
      </c>
      <c r="R107">
        <v>2.8276361776645E-3</v>
      </c>
      <c r="S107">
        <v>6.2887766856492805E-4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0.51682179674848605</v>
      </c>
      <c r="R108">
        <v>0.33981864071928602</v>
      </c>
      <c r="S108">
        <v>0.357125312376111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1.3235216951635301E-3</v>
      </c>
      <c r="R109">
        <v>2.7900117407660802E-3</v>
      </c>
      <c r="S109">
        <v>1.5037384134479401E-3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0.47207774226917198</v>
      </c>
      <c r="R110">
        <v>0.35278753097610899</v>
      </c>
      <c r="S110">
        <v>0.35231397816668802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8.2445216189312004E-4</v>
      </c>
      <c r="R111">
        <v>2.9975847119074299E-3</v>
      </c>
      <c r="S111">
        <v>1.0873001499245201E-3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0.45142325988140303</v>
      </c>
      <c r="R112">
        <v>0.31221318587146701</v>
      </c>
      <c r="S112">
        <v>0.34563241403601602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2.0360755906818802E-3</v>
      </c>
      <c r="R113">
        <v>2.7807273406699399E-3</v>
      </c>
      <c r="S113">
        <v>6.1761378006879996E-4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0.47424048765246801</v>
      </c>
      <c r="R114">
        <v>0.195234209417778</v>
      </c>
      <c r="S114">
        <v>0.30900911242085799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8.2055207055171204E-4</v>
      </c>
      <c r="R115">
        <v>2.4999237274714202E-3</v>
      </c>
      <c r="S115">
        <v>1.28412480498923E-3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0.44369126764023797</v>
      </c>
      <c r="R116">
        <v>0.20606282858432801</v>
      </c>
      <c r="S116">
        <v>0.297137281884711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1.2401969405275201E-3</v>
      </c>
      <c r="R117">
        <v>2.45682713084216E-3</v>
      </c>
      <c r="S117">
        <v>1.1207259648673201E-3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0.41107545396911199</v>
      </c>
      <c r="R118">
        <v>0.169494414583342</v>
      </c>
      <c r="S118">
        <v>0.30783861315236899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1.80315140047335E-3</v>
      </c>
      <c r="R119">
        <v>2.0468248701120098E-3</v>
      </c>
      <c r="S119">
        <v>7.3584669096222598E-4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0.42569798466180497</v>
      </c>
      <c r="R120">
        <v>5.99795071404969E-2</v>
      </c>
      <c r="S120">
        <v>0.26191873777566799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2.7064944378066399E-4</v>
      </c>
      <c r="R121">
        <v>1.63051861133432E-3</v>
      </c>
      <c r="S121">
        <v>1.0095210699538799E-3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0.41119232541673301</v>
      </c>
      <c r="R122">
        <v>6.8483845351703404E-2</v>
      </c>
      <c r="S122">
        <v>0.25054832106711999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1.60438056316779E-3</v>
      </c>
      <c r="R123">
        <v>1.4673951144268599E-3</v>
      </c>
      <c r="S123">
        <v>1.1134834187029601E-3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0.37550135821015201</v>
      </c>
      <c r="R124">
        <v>3.82072513482411E-2</v>
      </c>
      <c r="S124">
        <v>0.27231513750655101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1.49114857380702E-3</v>
      </c>
      <c r="R125">
        <v>1.16699786867477E-3</v>
      </c>
      <c r="S125">
        <v>9.0125911230443199E-4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0.37863672685656702</v>
      </c>
      <c r="R126">
        <v>6.1599397570948601E-2</v>
      </c>
      <c r="S126">
        <v>0.217424360931633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3.65291902018652E-4</v>
      </c>
      <c r="R127">
        <v>1.16324663826648E-3</v>
      </c>
      <c r="S127">
        <v>7.5214492121454502E-4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0.37658427950325801</v>
      </c>
      <c r="R128">
        <v>5.4673096699446498E-2</v>
      </c>
      <c r="S128">
        <v>0.21195329447511899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1.8394099572068699E-3</v>
      </c>
      <c r="R129">
        <v>1.3063779487963399E-3</v>
      </c>
      <c r="S129">
        <v>1.0589191209865699E-3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0.34434636208400399</v>
      </c>
      <c r="R130">
        <v>7.2587163629310905E-2</v>
      </c>
      <c r="S130">
        <v>0.237583762793625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1.1357300538165499E-3</v>
      </c>
      <c r="R131">
        <v>1.6631709904415899E-3</v>
      </c>
      <c r="S131">
        <v>1.0169644464569699E-3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0.33587077075573901</v>
      </c>
      <c r="R132">
        <v>0.154499697225884</v>
      </c>
      <c r="S132">
        <v>0.17693117124768401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8.0779566160776297E-4</v>
      </c>
      <c r="R133">
        <v>2.1311965340146699E-3</v>
      </c>
      <c r="S133">
        <v>5.7917839619914995E-4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0.34064230557962299</v>
      </c>
      <c r="R134">
        <v>0.14758027190546399</v>
      </c>
      <c r="S134">
        <v>0.17989958904933601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1.88832574488439E-3</v>
      </c>
      <c r="R135">
        <v>2.3644932926386499E-3</v>
      </c>
      <c r="S135">
        <v>9.4806919880814405E-4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0.31598695824655798</v>
      </c>
      <c r="R136">
        <v>0.156586866589186</v>
      </c>
      <c r="S136">
        <v>0.20316395957464101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7.5375562061311303E-4</v>
      </c>
      <c r="R137">
        <v>2.7590780417942602E-3</v>
      </c>
      <c r="S137">
        <v>1.0306229656839E-3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0.29850782346451499</v>
      </c>
      <c r="R138">
        <v>0.21942523648713999</v>
      </c>
      <c r="S138">
        <v>0.141407991863365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1.1302238711996301E-3</v>
      </c>
      <c r="R139">
        <v>3.1407825751650102E-3</v>
      </c>
      <c r="S139">
        <v>5.2313471290717098E-4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0.304351905322643</v>
      </c>
      <c r="R140">
        <v>0.21177041578853301</v>
      </c>
      <c r="S140">
        <v>0.15250416166943101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1.7352385573775799E-3</v>
      </c>
      <c r="R141">
        <v>3.2229507862808599E-3</v>
      </c>
      <c r="S141">
        <v>7.8709062277204699E-4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0.28890107935221598</v>
      </c>
      <c r="R142">
        <v>0.21097955967783399</v>
      </c>
      <c r="S142">
        <v>0.16933889424682599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4.2586175782029299E-4</v>
      </c>
      <c r="R143">
        <v>3.4225986605643998E-3</v>
      </c>
      <c r="S143">
        <v>9.3200492109964095E-4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0.266491645773418</v>
      </c>
      <c r="R144">
        <v>0.25468310600630401</v>
      </c>
      <c r="S144">
        <v>0.111260404810472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1.3265870742221601E-3</v>
      </c>
      <c r="R145">
        <v>3.5902792660205099E-3</v>
      </c>
      <c r="S145">
        <v>5.5030354507210001E-4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0.26894009956314802</v>
      </c>
      <c r="R146">
        <v>0.24572253041740499</v>
      </c>
      <c r="S146">
        <v>0.12798913201119899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1.41110962708494E-3</v>
      </c>
      <c r="R147">
        <v>3.4683094211613598E-3</v>
      </c>
      <c r="S147">
        <v>6.1160421285485502E-4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0.26214526085919798</v>
      </c>
      <c r="R148">
        <v>0.23593764354821201</v>
      </c>
      <c r="S148">
        <v>0.136832785647229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5.0110844226902804E-4</v>
      </c>
      <c r="R149">
        <v>3.4394871728959898E-3</v>
      </c>
      <c r="S149">
        <v>7.4345388702769005E-4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0.238938543362787</v>
      </c>
      <c r="R150">
        <v>0.261879406333763</v>
      </c>
      <c r="S150">
        <v>8.6289950720001798E-2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1.42109082409081E-3</v>
      </c>
      <c r="R151">
        <v>3.39926576958386E-3</v>
      </c>
      <c r="S151">
        <v>6.00540101404407E-4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0.23564807988068101</v>
      </c>
      <c r="R152">
        <v>0.25146004158065999</v>
      </c>
      <c r="S152">
        <v>0.105064097273472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9.8428680605203503E-4</v>
      </c>
      <c r="R153">
        <v>3.1220068887128798E-3</v>
      </c>
      <c r="S153">
        <v>4.86824270006049E-4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0.235409841484684</v>
      </c>
      <c r="R154">
        <v>0.23425270450050301</v>
      </c>
      <c r="S154">
        <v>0.10651388724050601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8.7379953013786099E-4</v>
      </c>
      <c r="R155">
        <v>2.9325871276028202E-3</v>
      </c>
      <c r="S155">
        <v>5.0734132967300604E-4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0.21453900168012999</v>
      </c>
      <c r="R156">
        <v>0.24488284288533399</v>
      </c>
      <c r="S156">
        <v>6.57517624054096E-2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1.43038173127792E-3</v>
      </c>
      <c r="R157">
        <v>2.7825617151620201E-3</v>
      </c>
      <c r="S157">
        <v>6.2974143938174004E-4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0.205467675738392</v>
      </c>
      <c r="R158">
        <v>0.23320011133628801</v>
      </c>
      <c r="S158">
        <v>8.3051082306194804E-2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5.4897217169421104E-4</v>
      </c>
      <c r="R159">
        <v>2.4879906354315401E-3</v>
      </c>
      <c r="S159">
        <v>4.5695321034059001E-4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0.20887417181131199</v>
      </c>
      <c r="R160">
        <v>0.21057666357222901</v>
      </c>
      <c r="S160">
        <v>7.9159537184509202E-2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1.21813264343052E-3</v>
      </c>
      <c r="R161">
        <v>2.2801533393079399E-3</v>
      </c>
      <c r="S161">
        <v>2.7192717512656298E-4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0.191981066861454</v>
      </c>
      <c r="R162">
        <v>0.20900487116255401</v>
      </c>
      <c r="S162">
        <v>4.8546669484793602E-2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1.3487156529054601E-3</v>
      </c>
      <c r="R163">
        <v>2.17147362641188E-3</v>
      </c>
      <c r="S163">
        <v>6.0793294402334695E-4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0.17893177761034099</v>
      </c>
      <c r="R164">
        <v>0.196462844276626</v>
      </c>
      <c r="S164">
        <v>6.1810457012751202E-2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2.9198836454642898E-4</v>
      </c>
      <c r="R165">
        <v>2.0270124042563102E-3</v>
      </c>
      <c r="S165">
        <v>4.6913876673885298E-4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0.183009287277592</v>
      </c>
      <c r="R166">
        <v>0.17057261774548901</v>
      </c>
      <c r="S166">
        <v>5.5294783528896801E-2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1.4331785871057601E-3</v>
      </c>
      <c r="R167">
        <v>1.92181309787204E-3</v>
      </c>
      <c r="S167" s="1">
        <v>8.8730566122805494E-5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0.17027931537961699</v>
      </c>
      <c r="R168">
        <v>0.160179920930586</v>
      </c>
      <c r="S168">
        <v>3.3536260422974702E-2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1.16083458741918E-3</v>
      </c>
      <c r="R169">
        <v>1.9115886530676801E-3</v>
      </c>
      <c r="S169">
        <v>5.1889966943400201E-4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0.15602272401718101</v>
      </c>
      <c r="R170">
        <v>0.147269415138439</v>
      </c>
      <c r="S170">
        <v>4.1585682729620703E-2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4.6271099562526601E-4</v>
      </c>
      <c r="R171">
        <v>1.9001218622704799E-3</v>
      </c>
      <c r="S171">
        <v>4.4231730205938902E-4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0.15839905157574199</v>
      </c>
      <c r="R172">
        <v>0.120180244218525</v>
      </c>
      <c r="S172">
        <v>3.5106461244360301E-2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1.48685772712979E-3</v>
      </c>
      <c r="R173">
        <v>1.8204273808001101E-3</v>
      </c>
      <c r="S173">
        <v>1.08403505273068E-4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0.14893251408555799</v>
      </c>
      <c r="R174">
        <v>0.104323256796665</v>
      </c>
      <c r="S174">
        <v>1.9897925866215801E-2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8.66844453548699E-4</v>
      </c>
      <c r="R175">
        <v>1.77208825734666E-3</v>
      </c>
      <c r="S175">
        <v>3.6801174734037498E-4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0.13623305523684001</v>
      </c>
      <c r="R176">
        <v>9.1564984513558004E-2</v>
      </c>
      <c r="S176">
        <v>2.2887015046133E-2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7.2717736689729799E-4</v>
      </c>
      <c r="R177">
        <v>1.7028393453081599E-3</v>
      </c>
      <c r="S177">
        <v>3.43558278079431E-4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0.135593577392152</v>
      </c>
      <c r="R178">
        <v>6.5124342799159102E-2</v>
      </c>
      <c r="S178">
        <v>1.84309478781477E-2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1.39109194895063E-3</v>
      </c>
      <c r="R179">
        <v>1.5070847075815501E-3</v>
      </c>
      <c r="S179">
        <v>1.89179583482889E-4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0.12790946448176899</v>
      </c>
      <c r="R180">
        <v>4.7019222001336201E-2</v>
      </c>
      <c r="S180">
        <v>7.8340010795291803E-3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4.99796817916974E-4</v>
      </c>
      <c r="R181">
        <v>1.3160208510965201E-3</v>
      </c>
      <c r="S181">
        <v>2.0218044101220301E-4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0.118757758425725</v>
      </c>
      <c r="R182">
        <v>3.4971804356169402E-2</v>
      </c>
      <c r="S182">
        <v>7.1757471033823397E-3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9.4915554596050296E-4</v>
      </c>
      <c r="R183">
        <v>1.0968056807023399E-3</v>
      </c>
      <c r="S183">
        <v>1.85855045140962E-4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0.11498787421232901</v>
      </c>
      <c r="R184">
        <v>1.0689137595993801E-2</v>
      </c>
      <c r="S184">
        <v>4.85367172473611E-3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1.18930019269546E-3</v>
      </c>
      <c r="R185">
        <v>7.6557600461868902E-4</v>
      </c>
      <c r="S185">
        <v>2.2764973200732299E-4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0.1075165994449</v>
      </c>
      <c r="R186">
        <v>9.7000438253291594E-3</v>
      </c>
      <c r="S186">
        <v>8.0375543512017297E-3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1.72238923765751E-4</v>
      </c>
      <c r="R187">
        <v>5.2702696929495701E-4</v>
      </c>
      <c r="S187">
        <v>1.9942132671665799E-4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0.10274085560515001</v>
      </c>
      <c r="R188">
        <v>1.88023990719146E-2</v>
      </c>
      <c r="S188">
        <v>1.07954481790469E-2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1.10359077674907E-3</v>
      </c>
      <c r="R189">
        <v>4.3366579002022498E-4</v>
      </c>
      <c r="S189" s="1">
        <v>9.3797722656309098E-5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9.6730750787845404E-2</v>
      </c>
      <c r="R190">
        <v>3.8672194775414899E-2</v>
      </c>
      <c r="S190">
        <v>6.6239891808771503E-3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9.3631726492929203E-4</v>
      </c>
      <c r="R191">
        <v>6.6108113783045798E-4</v>
      </c>
      <c r="S191">
        <v>2.23075179272436E-4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8.8217038482886395E-2</v>
      </c>
      <c r="R192">
        <v>5.4836053742827399E-2</v>
      </c>
      <c r="S192">
        <v>1.87592521363311E-2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3.3394325558169698E-4</v>
      </c>
      <c r="R193">
        <v>1.072409376279E-3</v>
      </c>
      <c r="S193">
        <v>3.5446356232828101E-4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8.7486875566584202E-2</v>
      </c>
      <c r="R194">
        <v>6.3303290645863805E-2</v>
      </c>
      <c r="S194">
        <v>2.26014095782648E-2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1.1660435808581501E-3</v>
      </c>
      <c r="R195">
        <v>1.4657676330124801E-3</v>
      </c>
      <c r="S195">
        <v>2.5866295678158999E-4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8.0690878666442797E-2</v>
      </c>
      <c r="R196">
        <v>7.8954421105953604E-2</v>
      </c>
      <c r="S196">
        <v>1.6206895934758801E-2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6.7504452542023702E-4</v>
      </c>
      <c r="R197">
        <v>1.8967830795066599E-3</v>
      </c>
      <c r="S197">
        <v>1.80479090441356E-4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7.0461253683525807E-2</v>
      </c>
      <c r="R198">
        <v>9.0976498833407499E-2</v>
      </c>
      <c r="S198">
        <v>2.9145957717371902E-2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5.8542825623651099E-4</v>
      </c>
      <c r="R199">
        <v>2.30379185595582E-3</v>
      </c>
      <c r="S199">
        <v>4.8872668944956502E-4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7.2584280183494998E-2</v>
      </c>
      <c r="R200">
        <v>9.6983091736324703E-2</v>
      </c>
      <c r="S200">
        <v>3.24062305782453E-2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1.1143644995678E-3</v>
      </c>
      <c r="R201">
        <v>2.6599681007635598E-3</v>
      </c>
      <c r="S201">
        <v>4.2851639598489498E-4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6.6507281625166503E-2</v>
      </c>
      <c r="R202">
        <v>0.107483324627933</v>
      </c>
      <c r="S202">
        <v>2.47413514965567E-2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4.2256692766250398E-4</v>
      </c>
      <c r="R203">
        <v>2.9943531370683202E-3</v>
      </c>
      <c r="S203">
        <v>1.49843546092612E-4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5.4566503314928197E-2</v>
      </c>
      <c r="R204">
        <v>0.114485938783422</v>
      </c>
      <c r="S204">
        <v>3.8268221778725402E-2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7.2429716612541003E-4</v>
      </c>
      <c r="R205">
        <v>3.2612082669903502E-3</v>
      </c>
      <c r="S205">
        <v>5.6367873280899401E-4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5.7934653259703997E-2</v>
      </c>
      <c r="R206">
        <v>0.117625533300262</v>
      </c>
      <c r="S206">
        <v>4.0013660310466201E-2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9.4516933709912795E-4</v>
      </c>
      <c r="R207">
        <v>3.4691923195665098E-3</v>
      </c>
      <c r="S207">
        <v>5.56546230803536E-4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5.3714425832245401E-2</v>
      </c>
      <c r="R208">
        <v>0.122794835680233</v>
      </c>
      <c r="S208">
        <v>3.2536790505109998E-2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1.7977630656217401E-4</v>
      </c>
      <c r="R209">
        <v>3.6179079098446901E-3</v>
      </c>
      <c r="S209">
        <v>2.5039607089740102E-4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4.0656423574445703E-2</v>
      </c>
      <c r="R210">
        <v>0.124520201871203</v>
      </c>
      <c r="S210">
        <v>4.5819949535590501E-2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7.4430890337712501E-4</v>
      </c>
      <c r="R211">
        <v>3.68177326860584E-3</v>
      </c>
      <c r="S211">
        <v>5.8963888146556695E-4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4.37063879920963E-2</v>
      </c>
      <c r="R212">
        <v>0.124714636912323</v>
      </c>
      <c r="S212">
        <v>4.5715771544262998E-2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6.8533407809819003E-4</v>
      </c>
      <c r="R213">
        <v>3.69689517153111E-3</v>
      </c>
      <c r="S213">
        <v>6.3814991659690804E-4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4.1884620909594099E-2</v>
      </c>
      <c r="R214">
        <v>0.12486293264499999</v>
      </c>
      <c r="S214">
        <v>3.9667997106305697E-2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8.6073255484759299E-5</v>
      </c>
      <c r="R215">
        <v>3.63602443482077E-3</v>
      </c>
      <c r="S215">
        <v>4.4299879139685203E-4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2.8653685799722502E-2</v>
      </c>
      <c r="R216">
        <v>0.121676518804887</v>
      </c>
      <c r="S216">
        <v>5.1672296487643099E-2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6.7939617369266602E-4</v>
      </c>
      <c r="R217">
        <v>3.4981173728976301E-3</v>
      </c>
      <c r="S217">
        <v>6.0592143709722402E-4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3.0238804874289801E-2</v>
      </c>
      <c r="R218">
        <v>0.119167549381788</v>
      </c>
      <c r="S218">
        <v>4.9942856503184301E-2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3.99926257903358E-4</v>
      </c>
      <c r="R219">
        <v>3.3417271860874298E-3</v>
      </c>
      <c r="S219">
        <v>6.8105240140864105E-4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3.0723142761300899E-2</v>
      </c>
      <c r="R220">
        <v>0.115016233305518</v>
      </c>
      <c r="S220">
        <v>4.6015282674600602E-2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2.8171778228312002E-4</v>
      </c>
      <c r="R221">
        <v>3.1120724799270599E-3</v>
      </c>
      <c r="S221">
        <v>6.5469894984308699E-4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1.83180737018072E-2</v>
      </c>
      <c r="R222">
        <v>0.107791798986884</v>
      </c>
      <c r="S222">
        <v>5.5832947646705003E-2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5.8362269543475395E-4</v>
      </c>
      <c r="R223">
        <v>2.8367323529135098E-3</v>
      </c>
      <c r="S223">
        <v>6.5688029258802497E-4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1.7927321209418201E-2</v>
      </c>
      <c r="R224">
        <v>0.10307743175890501</v>
      </c>
      <c r="S224">
        <v>5.3137285949838298E-2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2.42616143190619E-4</v>
      </c>
      <c r="R225">
        <v>2.5877196057814702E-3</v>
      </c>
      <c r="S225">
        <v>6.9856315983975799E-4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2.00940329077441E-2</v>
      </c>
      <c r="R226">
        <v>9.5629673966247802E-2</v>
      </c>
      <c r="S226">
        <v>5.1366959818622299E-2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4.2527482341164698E-4</v>
      </c>
      <c r="R227">
        <v>2.2799332060531802E-3</v>
      </c>
      <c r="S227">
        <v>8.4131557485228299E-4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9.3636169577426594E-3</v>
      </c>
      <c r="R228">
        <v>8.5566404789574904E-2</v>
      </c>
      <c r="S228">
        <v>5.8426298324616197E-2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5.0766841966219699E-4</v>
      </c>
      <c r="R229">
        <v>1.9762150650116501E-3</v>
      </c>
      <c r="S229">
        <v>7.5520386096616801E-4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7.1625738174606298E-3</v>
      </c>
      <c r="R230">
        <v>7.9288475063597097E-2</v>
      </c>
      <c r="S230">
        <v>5.5654775767358701E-2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3.3928368908351102E-4</v>
      </c>
      <c r="R231">
        <v>1.74241756336273E-3</v>
      </c>
      <c r="S231">
        <v>7.0856912378967798E-4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1.0012739134984501E-2</v>
      </c>
      <c r="R232">
        <v>6.96745658027937E-2</v>
      </c>
      <c r="S232">
        <v>5.5519984186466802E-2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4.7733722672715299E-4</v>
      </c>
      <c r="R233">
        <v>1.46272692942207E-3</v>
      </c>
      <c r="S233">
        <v>9.7240894140916397E-4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2.7208416285772002E-3</v>
      </c>
      <c r="R234">
        <v>5.8091852285927802E-2</v>
      </c>
      <c r="S234">
        <v>5.9669540209258201E-2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4.7641538759428501E-4</v>
      </c>
      <c r="R235">
        <v>1.2431412272506099E-3</v>
      </c>
      <c r="S235">
        <v>8.7842476924351897E-4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2.9182238789909002E-3</v>
      </c>
      <c r="R236">
        <v>5.0922141258009E-2</v>
      </c>
      <c r="S236">
        <v>5.7701613856708397E-2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4.42710759471978E-4</v>
      </c>
      <c r="R237">
        <v>1.0955781389613299E-3</v>
      </c>
      <c r="S237">
        <v>7.35748783216623E-4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1.5588345400049199E-3</v>
      </c>
      <c r="R238">
        <v>4.0280672446194397E-2</v>
      </c>
      <c r="S238">
        <v>5.8350520850442601E-2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4.3595418256693499E-4</v>
      </c>
      <c r="R239">
        <v>8.94415571787514E-4</v>
      </c>
      <c r="S239">
        <v>1.0341199046530101E-3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7.4504532815809904E-3</v>
      </c>
      <c r="R240">
        <v>2.8424274558534902E-2</v>
      </c>
      <c r="S240">
        <v>5.9839938156652797E-2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4.9186586212812905E-4</v>
      </c>
      <c r="R241">
        <v>7.7655339228909696E-4</v>
      </c>
      <c r="S241">
        <v>9.9777321183008904E-4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1.0203359419548801E-2</v>
      </c>
      <c r="R242">
        <v>2.0998721911431401E-2</v>
      </c>
      <c r="S242">
        <v>5.9322323022854402E-2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4.4861557050386998E-4</v>
      </c>
      <c r="R243">
        <v>6.4814483939005802E-4</v>
      </c>
      <c r="S243">
        <v>8.0496823713490902E-4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8.6322801849406106E-3</v>
      </c>
      <c r="R244">
        <v>1.07286791448091E-2</v>
      </c>
      <c r="S244">
        <v>5.9846126157159903E-2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3.6144062252350397E-4</v>
      </c>
      <c r="R245">
        <v>4.5548459135618102E-4</v>
      </c>
      <c r="S245">
        <v>1.03244883690909E-3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1.44882018176764E-2</v>
      </c>
      <c r="R246">
        <v>6.8824853774095303E-4</v>
      </c>
      <c r="S246">
        <v>5.9232093377670401E-2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5.4968051336889696E-4</v>
      </c>
      <c r="R247">
        <v>3.5127771927872002E-4</v>
      </c>
      <c r="S247">
        <v>1.0941139171861899E-3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1.6501008174898801E-2</v>
      </c>
      <c r="R248">
        <v>7.9193879256082202E-3</v>
      </c>
      <c r="S248">
        <v>6.04349499805951E-2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3.5468707306991098E-4</v>
      </c>
      <c r="R249">
        <v>1.9233150880559801E-4</v>
      </c>
      <c r="S249">
        <v>9.2172246580471103E-4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1.6536112427229799E-2</v>
      </c>
      <c r="R250">
        <v>1.84276480125697E-2</v>
      </c>
      <c r="S250">
        <v>6.0103934771626399E-2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4.0179844173473302E-4</v>
      </c>
      <c r="R251">
        <v>3.30486089053327E-4</v>
      </c>
      <c r="S251">
        <v>9.9220022789849103E-4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2.12516612562146E-2</v>
      </c>
      <c r="R252">
        <v>2.6908108081214199E-2</v>
      </c>
      <c r="S252">
        <v>5.8109884109977798E-2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6.3051774934398403E-4</v>
      </c>
      <c r="R253">
        <v>5.7009797500656896E-4</v>
      </c>
      <c r="S253">
        <v>1.15744549343685E-3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2.1806505513890299E-2</v>
      </c>
      <c r="R254">
        <v>3.3286279928285097E-2</v>
      </c>
      <c r="S254">
        <v>6.0894507985343398E-2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1.8741941697475499E-4</v>
      </c>
      <c r="R255">
        <v>8.6703967130552495E-4</v>
      </c>
      <c r="S255">
        <v>1.0635107808303699E-3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2.3470322553710499E-2</v>
      </c>
      <c r="R256">
        <v>4.2208726622158098E-2</v>
      </c>
      <c r="S256">
        <v>5.9305394936489002E-2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5.8812667890720705E-4</v>
      </c>
      <c r="R257">
        <v>1.2376831695679899E-3</v>
      </c>
      <c r="S257">
        <v>9.4974443261752197E-4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2.7493712469908501E-2</v>
      </c>
      <c r="R258">
        <v>4.8318164647779598E-2</v>
      </c>
      <c r="S258">
        <v>5.6664883369669697E-2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6.9405486921462795E-4</v>
      </c>
      <c r="R259">
        <v>1.54701288261487E-3</v>
      </c>
      <c r="S259">
        <v>1.18341279716825E-3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2.6452616402301E-2</v>
      </c>
      <c r="R260">
        <v>5.3424950759802303E-2</v>
      </c>
      <c r="S260">
        <v>6.0560516925153601E-2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3.8565042095220499E-5</v>
      </c>
      <c r="R261">
        <v>1.9161632746888301E-3</v>
      </c>
      <c r="S261">
        <v>1.19399997060768E-3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2.9309717209521E-2</v>
      </c>
      <c r="R262">
        <v>6.03441371420304E-2</v>
      </c>
      <c r="S262">
        <v>5.7679435692620802E-2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7.9825876377572402E-4</v>
      </c>
      <c r="R263">
        <v>2.2903365075640099E-3</v>
      </c>
      <c r="S263">
        <v>9.3809869513715601E-4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3.3031343262062897E-2</v>
      </c>
      <c r="R264">
        <v>6.34458447785754E-2</v>
      </c>
      <c r="S264">
        <v>5.4994951091305699E-2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6.9801109807178605E-4</v>
      </c>
      <c r="R265">
        <v>2.5675652313858202E-3</v>
      </c>
      <c r="S265">
        <v>1.1731887448932E-3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3.07263595690319E-2</v>
      </c>
      <c r="R266">
        <v>6.6897397890131799E-2</v>
      </c>
      <c r="S266">
        <v>5.9350446471584703E-2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2.5903095234797201E-4</v>
      </c>
      <c r="R267">
        <v>2.8918782713079601E-3</v>
      </c>
      <c r="S267">
        <v>1.2807872681628899E-3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3.4042353203468802E-2</v>
      </c>
      <c r="R268">
        <v>7.1490746891310797E-2</v>
      </c>
      <c r="S268">
        <v>5.5463583423186198E-2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9.5242143398798699E-4</v>
      </c>
      <c r="R269">
        <v>3.1727604723098099E-3</v>
      </c>
      <c r="S269">
        <v>9.6956720966730799E-4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3.7734700826525101E-2</v>
      </c>
      <c r="R270">
        <v>7.1359682999316706E-2</v>
      </c>
      <c r="S270">
        <v>5.31099407894291E-2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6.21885066252571E-4</v>
      </c>
      <c r="R271">
        <v>3.3278498886388499E-3</v>
      </c>
      <c r="S271">
        <v>1.13634379118759E-3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3.4788023379504499E-2</v>
      </c>
      <c r="R272">
        <v>7.2909079134102106E-2</v>
      </c>
      <c r="S272">
        <v>5.7269459860753297E-2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4.9887621270921199E-4</v>
      </c>
      <c r="R273">
        <v>3.5189205897040599E-3</v>
      </c>
      <c r="S273">
        <v>1.3054712499475801E-3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3.7761099763720697E-2</v>
      </c>
      <c r="R274">
        <v>7.5072171275002306E-2</v>
      </c>
      <c r="S274">
        <v>5.2869075847882703E-2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1.0176068117494701E-3</v>
      </c>
      <c r="R275">
        <v>3.6341744485678899E-3</v>
      </c>
      <c r="S275">
        <v>1.0318444590466599E-3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4.1554005760048099E-2</v>
      </c>
      <c r="R276">
        <v>7.1806921017890907E-2</v>
      </c>
      <c r="S276">
        <v>5.0959606909258597E-2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4.9228315450401195E-4</v>
      </c>
      <c r="R277">
        <v>3.60857669300699E-3</v>
      </c>
      <c r="S277">
        <v>1.09204802878362E-3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3.8646904809688097E-2</v>
      </c>
      <c r="R278">
        <v>7.1407601626016101E-2</v>
      </c>
      <c r="S278">
        <v>5.44143243313907E-2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7.4008031302734997E-4</v>
      </c>
      <c r="R279">
        <v>3.6208562667929098E-3</v>
      </c>
      <c r="S279">
        <v>1.26696595501934E-3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4.0643837653104899E-2</v>
      </c>
      <c r="R280">
        <v>7.12940015458218E-2</v>
      </c>
      <c r="S280">
        <v>5.0054293690723901E-2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9.9175893147507191E-4</v>
      </c>
      <c r="R281">
        <v>3.5448548032136701E-3</v>
      </c>
      <c r="S281">
        <v>1.1005780505225699E-3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4.4519405637422099E-2</v>
      </c>
      <c r="R282">
        <v>6.5302994423320895E-2</v>
      </c>
      <c r="S282">
        <v>4.8470650314282299E-2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4.2988065396554198E-4</v>
      </c>
      <c r="R283">
        <v>3.3306667757044802E-3</v>
      </c>
      <c r="S283">
        <v>1.0626564421289399E-3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4.2186496869022802E-2</v>
      </c>
      <c r="R284">
        <v>6.3132902760504803E-2</v>
      </c>
      <c r="S284">
        <v>5.0954696236341801E-2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9.6545444175342998E-4</v>
      </c>
      <c r="R285">
        <v>3.1730633382930501E-3</v>
      </c>
      <c r="S285">
        <v>1.18010538562323E-3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4.2908949543928702E-2</v>
      </c>
      <c r="R286">
        <v>6.1139814965224901E-2</v>
      </c>
      <c r="S286">
        <v>4.7110692385878901E-2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8.9490697808528898E-4</v>
      </c>
      <c r="R287">
        <v>2.9341889493546499E-3</v>
      </c>
      <c r="S287">
        <v>1.15177559524015E-3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4.6718542788096097E-2</v>
      </c>
      <c r="R288">
        <v>5.3089219395641998E-2</v>
      </c>
      <c r="S288">
        <v>4.55807100773487E-2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5.7354060438225896E-4</v>
      </c>
      <c r="R289">
        <v>2.5754600115201502E-3</v>
      </c>
      <c r="S289">
        <v>1.05915930775239E-3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4.5224126703374799E-2</v>
      </c>
      <c r="R290">
        <v>4.9519348365638899E-2</v>
      </c>
      <c r="S290">
        <v>4.7099126127322199E-2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1.14691078723463E-3</v>
      </c>
      <c r="R291">
        <v>2.3057695044034899E-3</v>
      </c>
      <c r="S291">
        <v>1.0708436603874801E-3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4.4760368750845297E-2</v>
      </c>
      <c r="R292">
        <v>4.6218927908524998E-2</v>
      </c>
      <c r="S292">
        <v>4.4065051339184202E-2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7.6433527872937399E-4</v>
      </c>
      <c r="R293">
        <v>1.9755380301501001E-3</v>
      </c>
      <c r="S293">
        <v>1.1669633560757299E-3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4.8267277068701903E-2</v>
      </c>
      <c r="R294">
        <v>3.6935077312901798E-2</v>
      </c>
      <c r="S294">
        <v>4.2262876660577001E-2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8.3230123746547504E-4</v>
      </c>
      <c r="R295">
        <v>1.5517438380247301E-3</v>
      </c>
      <c r="S295">
        <v>1.07102639955682E-3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4.7582344225820097E-2</v>
      </c>
      <c r="R296">
        <v>3.2453725259532801E-2</v>
      </c>
      <c r="S296">
        <v>4.30552946208917E-2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1.2537498805078201E-3</v>
      </c>
      <c r="R297">
        <v>1.2545165496505E-3</v>
      </c>
      <c r="S297">
        <v>9.6901817371230201E-4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4.6342247461836697E-2</v>
      </c>
      <c r="R298">
        <v>2.8489986817508001E-2</v>
      </c>
      <c r="S298">
        <v>4.0897854402712597E-2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6.6113906498490302E-4</v>
      </c>
      <c r="R299">
        <v>9.2166390773296201E-4</v>
      </c>
      <c r="S299">
        <v>1.13576337975335E-3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4.9285447227047703E-2</v>
      </c>
      <c r="R300">
        <v>1.8836193011038799E-2</v>
      </c>
      <c r="S300">
        <v>3.8539449140882302E-2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1.0880687915073399E-3</v>
      </c>
      <c r="R301">
        <v>5.1833747868536696E-4</v>
      </c>
      <c r="S301">
        <v>1.07333730535615E-3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4.9149746286284497E-2</v>
      </c>
      <c r="R302">
        <v>1.3977650482831699E-2</v>
      </c>
      <c r="S302">
        <v>3.8994195620258999E-2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1.26629901874926E-3</v>
      </c>
      <c r="R303">
        <v>2.7312975587196999E-4</v>
      </c>
      <c r="S303">
        <v>8.9882676668431697E-4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4.7716708306212399E-2</v>
      </c>
      <c r="R304">
        <v>9.9824987907110099E-3</v>
      </c>
      <c r="S304">
        <v>3.75713347291671E-2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6.7201444980828401E-4</v>
      </c>
      <c r="R305" s="1">
        <v>6.5213692591627306E-5</v>
      </c>
      <c r="S305">
        <v>1.05864256033321E-3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4.9880319652974903E-2</v>
      </c>
      <c r="R306">
        <v>9.2333959380771699E-4</v>
      </c>
      <c r="S306">
        <v>3.4484936552839199E-2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1.28704549160959E-3</v>
      </c>
      <c r="R307">
        <v>3.35129319059475E-4</v>
      </c>
      <c r="S307">
        <v>1.04315393014248E-3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4.9915345059199201E-2</v>
      </c>
      <c r="R308">
        <v>4.5080409330749503E-3</v>
      </c>
      <c r="S308">
        <v>3.50259986607874E-2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1.1884504762008101E-3</v>
      </c>
      <c r="R309">
        <v>5.0347471936936004E-4</v>
      </c>
      <c r="S309">
        <v>8.6849092223284996E-4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4.88660724292133E-2</v>
      </c>
      <c r="R310">
        <v>7.9638099228167593E-3</v>
      </c>
      <c r="S310">
        <v>3.4056485584587098E-2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8.3304872160301798E-4</v>
      </c>
      <c r="R311">
        <v>6.9083092147806597E-4</v>
      </c>
      <c r="S311">
        <v>9.4866015857446697E-4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5.01349084574663E-2</v>
      </c>
      <c r="R312">
        <v>1.59131804842325E-2</v>
      </c>
      <c r="S312">
        <v>3.0218359799560401E-2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1.4088134235648001E-3</v>
      </c>
      <c r="R313">
        <v>9.5193860707944199E-4</v>
      </c>
      <c r="S313">
        <v>9.69964173408739E-4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4.99700385614388E-2</v>
      </c>
      <c r="R314">
        <v>2.04798931961102E-2</v>
      </c>
      <c r="S314">
        <v>3.1192415480026901E-2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1.0563572569863499E-3</v>
      </c>
      <c r="R315">
        <v>1.08586369788263E-3</v>
      </c>
      <c r="S315">
        <v>8.6597096696593699E-4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4.9713134638175199E-2</v>
      </c>
      <c r="R316">
        <v>2.3242197701408202E-2</v>
      </c>
      <c r="S316">
        <v>3.0350254016043299E-2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1.08275658600448E-3</v>
      </c>
      <c r="R317">
        <v>1.24719220994115E-3</v>
      </c>
      <c r="S317">
        <v>8.2950056024529498E-4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5.0099932834663602E-2</v>
      </c>
      <c r="R318">
        <v>2.9702710299697E-2</v>
      </c>
      <c r="S318">
        <v>2.5885432808224602E-2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1.4503925681353699E-3</v>
      </c>
      <c r="R319">
        <v>1.4984143197720799E-3</v>
      </c>
      <c r="S319">
        <v>8.5694413620538996E-4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4.9478575028399599E-2</v>
      </c>
      <c r="R320">
        <v>3.3567580982149098E-2</v>
      </c>
      <c r="S320">
        <v>2.7476437382089498E-2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9.4132734885926704E-4</v>
      </c>
      <c r="R321">
        <v>1.67344832146011E-3</v>
      </c>
      <c r="S321">
        <v>8.6620482309710705E-4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5.0152435966965198E-2</v>
      </c>
      <c r="R322">
        <v>3.5263206738455802E-2</v>
      </c>
      <c r="S322">
        <v>2.6480283449802799E-2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1.3422346129827599E-3</v>
      </c>
      <c r="R323">
        <v>1.86418575349434E-3</v>
      </c>
      <c r="S323">
        <v>7.2689044773451797E-4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4.9792739427124803E-2</v>
      </c>
      <c r="R324">
        <v>3.9834269451070201E-2</v>
      </c>
      <c r="S324">
        <v>2.1633695296148E-2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1.41801725395244E-3</v>
      </c>
      <c r="R325">
        <v>2.1324637390781201E-3</v>
      </c>
      <c r="S325">
        <v>7.1671031493189704E-4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4.8633505754137898E-2</v>
      </c>
      <c r="R326">
        <v>4.2765519028175797E-2</v>
      </c>
      <c r="S326">
        <v>2.3826163486319302E-2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9.2649140482281903E-4</v>
      </c>
      <c r="R327">
        <v>2.35653213742018E-3</v>
      </c>
      <c r="S327">
        <v>8.4308339167466601E-4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5.0086567869153803E-2</v>
      </c>
      <c r="R328">
        <v>4.3222353767963698E-2</v>
      </c>
      <c r="S328">
        <v>2.2500589440658799E-2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1.5517475480998199E-3</v>
      </c>
      <c r="R329">
        <v>2.5553393895035698E-3</v>
      </c>
      <c r="S329">
        <v>6.5346800118899404E-4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4.9206603696559603E-2</v>
      </c>
      <c r="R330">
        <v>4.5721755948279597E-2</v>
      </c>
      <c r="S330">
        <v>1.75861053080494E-2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1.3255929886521699E-3</v>
      </c>
      <c r="R331">
        <v>2.7957766102847401E-3</v>
      </c>
      <c r="S331">
        <v>5.65766525087104E-4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4.7606219703710997E-2</v>
      </c>
      <c r="R332">
        <v>4.7528801698794802E-2</v>
      </c>
      <c r="S332">
        <v>2.0185102368540299E-2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1.0355699619148499E-3</v>
      </c>
      <c r="R333">
        <v>2.9994208113930001E-3</v>
      </c>
      <c r="S333">
        <v>7.7798412315118902E-4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4.9460341045332402E-2</v>
      </c>
      <c r="R334">
        <v>4.6666287732984098E-2</v>
      </c>
      <c r="S334">
        <v>1.84837086207323E-2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1.67196117322223E-3</v>
      </c>
      <c r="R335">
        <v>3.13211818014372E-3</v>
      </c>
      <c r="S335">
        <v>5.9880597023756704E-4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4.83276389893623E-2</v>
      </c>
      <c r="R336">
        <v>4.7070991284793001E-2</v>
      </c>
      <c r="S336">
        <v>1.3820196908036601E-2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1.2011874392232899E-3</v>
      </c>
      <c r="R337">
        <v>3.2708322594788698E-3</v>
      </c>
      <c r="S337">
        <v>4.2052840630056701E-4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4.6509042007729602E-2</v>
      </c>
      <c r="R338">
        <v>4.7639186837463897E-2</v>
      </c>
      <c r="S338">
        <v>1.6519392255951799E-2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1.2138310624650801E-3</v>
      </c>
      <c r="R339">
        <v>3.37220646093286E-3</v>
      </c>
      <c r="S339">
        <v>6.6393842706485905E-4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4.8283955397263503E-2</v>
      </c>
      <c r="R340">
        <v>4.5487041024535498E-2</v>
      </c>
      <c r="S340">
        <v>1.45130973625382E-2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1.6858653071375801E-3</v>
      </c>
      <c r="R341">
        <v>3.3697683210166599E-3</v>
      </c>
      <c r="S341">
        <v>5.3921414587090801E-4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4.7150594430833401E-2</v>
      </c>
      <c r="R342">
        <v>4.39414644458824E-2</v>
      </c>
      <c r="S342">
        <v>1.03588098890496E-2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1.09645426129283E-3</v>
      </c>
      <c r="R343">
        <v>3.35180148779993E-3</v>
      </c>
      <c r="S343">
        <v>2.96199776935458E-4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4.53775424977301E-2</v>
      </c>
      <c r="R344">
        <v>4.3276056024258797E-2</v>
      </c>
      <c r="S344">
        <v>1.2833897270085499E-2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1.3967394076897901E-3</v>
      </c>
      <c r="R345">
        <v>3.3013660239822901E-3</v>
      </c>
      <c r="S345">
        <v>5.06780872488394E-4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4.6637368560046299E-2</v>
      </c>
      <c r="R346">
        <v>3.9999734974676099E-2</v>
      </c>
      <c r="S346">
        <v>1.06764732437317E-2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1.6002914794592199E-3</v>
      </c>
      <c r="R347">
        <v>3.1335786869094201E-3</v>
      </c>
      <c r="S347">
        <v>4.5648208119505E-4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4.5685674862214198E-2</v>
      </c>
      <c r="R348">
        <v>3.6820615497238099E-2</v>
      </c>
      <c r="S348">
        <v>7.1753032738183301E-3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1.0766940539165401E-3</v>
      </c>
      <c r="R349">
        <v>2.9476695629067299E-3</v>
      </c>
      <c r="S349">
        <v>2.0593160212341099E-4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4.4175898587749701E-2</v>
      </c>
      <c r="R350">
        <v>3.50743781881366E-2</v>
      </c>
      <c r="S350">
        <v>9.1740400161659397E-3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1.54185908974864E-3</v>
      </c>
      <c r="R351">
        <v>2.74543857518366E-3</v>
      </c>
      <c r="S351">
        <v>3.23591907315549E-4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4.4653857089166402E-2</v>
      </c>
      <c r="R352">
        <v>3.09775285126726E-2</v>
      </c>
      <c r="S352">
        <v>7.05989067381739E-3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1.4444344880562301E-3</v>
      </c>
      <c r="R353">
        <v>2.4315731801169299E-3</v>
      </c>
      <c r="S353">
        <v>3.4637774760665403E-4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4.3955350936248701E-2</v>
      </c>
      <c r="R354">
        <v>2.6632448551139401E-2</v>
      </c>
      <c r="S354">
        <v>4.2114363129642099E-3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1.16752328641182E-3</v>
      </c>
      <c r="R355">
        <v>2.1154402819152799E-3</v>
      </c>
      <c r="S355">
        <v>1.5148790643244601E-4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4.2822103646021702E-2</v>
      </c>
      <c r="R356">
        <v>2.4098850438595099E-2</v>
      </c>
      <c r="S356">
        <v>5.6174417716808303E-3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1.62305477776972E-3</v>
      </c>
      <c r="R357">
        <v>1.80962675628373E-3</v>
      </c>
      <c r="S357">
        <v>1.3981279415948401E-4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4.2487725988712102E-2</v>
      </c>
      <c r="R358">
        <v>1.95838491941615E-2</v>
      </c>
      <c r="S358">
        <v>3.7505516041373499E-3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1.2660613942971099E-3</v>
      </c>
      <c r="R359">
        <v>1.4123189482481799E-3</v>
      </c>
      <c r="S359">
        <v>2.1716388509936699E-4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4.19873078839543E-2</v>
      </c>
      <c r="R360">
        <v>1.4640286335441901E-2</v>
      </c>
      <c r="S360">
        <v>1.40208667999957E-3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1.3222893085706E-3</v>
      </c>
      <c r="R361">
        <v>1.0484632407938099E-3</v>
      </c>
      <c r="S361">
        <v>1.09782632011009E-4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4.12247685780791E-2</v>
      </c>
      <c r="R362">
        <v>1.1738401822929999E-2</v>
      </c>
      <c r="S362">
        <v>2.2855061891022899E-3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1.6246088027391801E-3</v>
      </c>
      <c r="R363">
        <v>7.3519197939266598E-4</v>
      </c>
      <c r="S363" s="1">
        <v>5.4554052782943699E-5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4.02766847232622E-2</v>
      </c>
      <c r="R364">
        <v>7.2080391905535203E-3</v>
      </c>
      <c r="S364">
        <v>1.05776183942892E-3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1.1257117373818699E-3</v>
      </c>
      <c r="R365">
        <v>3.9340729434760599E-4</v>
      </c>
      <c r="S365" s="1">
        <v>9.5338779521569894E-5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3.98108265361478E-2</v>
      </c>
      <c r="R366">
        <v>2.4467645263146201E-3</v>
      </c>
      <c r="S366">
        <v>1.30232688059863E-3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1.46931324623232E-3</v>
      </c>
      <c r="R367">
        <v>3.7576090982140598E-4</v>
      </c>
      <c r="S367" s="1">
        <v>5.8547034312732201E-5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3.9319812042091201E-2</v>
      </c>
      <c r="R368">
        <v>2.3647572226276801E-3</v>
      </c>
      <c r="S368">
        <v>1.2068533517039699E-3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1.54282857340806E-3</v>
      </c>
      <c r="R369">
        <v>5.7018646342719796E-4</v>
      </c>
      <c r="S369">
        <v>1.7027621659902899E-4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3.8110715798358702E-2</v>
      </c>
      <c r="R370">
        <v>4.9220140000356899E-3</v>
      </c>
      <c r="S370">
        <v>2.2662053863036899E-3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1.0791772177847999E-3</v>
      </c>
      <c r="R371">
        <v>8.3718130290270302E-4</v>
      </c>
      <c r="S371" s="1">
        <v>1.16588578262319E-4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3.74586969837215E-2</v>
      </c>
      <c r="R372">
        <v>9.5165203589532305E-3</v>
      </c>
      <c r="S372">
        <v>3.9163932752196203E-3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1.55703312965305E-3</v>
      </c>
      <c r="R373">
        <v>1.13112539797352E-3</v>
      </c>
      <c r="S373" s="1">
        <v>9.5955384269007604E-5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3.7095620029389001E-2</v>
      </c>
      <c r="R374">
        <v>1.25301410320809E-2</v>
      </c>
      <c r="S374">
        <v>3.8960309715938201E-3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1.3917666901531801E-3</v>
      </c>
      <c r="R375">
        <v>1.3494926766579301E-3</v>
      </c>
      <c r="S375">
        <v>2.5810864933952502E-4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3.6016133716974597E-2</v>
      </c>
      <c r="R376">
        <v>1.54392843328022E-2</v>
      </c>
      <c r="S376">
        <v>4.5751872145002896E-3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1.1401783695745599E-3</v>
      </c>
      <c r="R377">
        <v>1.5644592396477301E-3</v>
      </c>
      <c r="S377">
        <v>2.3845763662822599E-4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3.49708064235945E-2</v>
      </c>
      <c r="R378">
        <v>1.9208363355965999E-2</v>
      </c>
      <c r="S378">
        <v>6.4197433023777803E-3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1.56261127391648E-3</v>
      </c>
      <c r="R379">
        <v>1.77390716137417E-3</v>
      </c>
      <c r="S379">
        <v>2.36573575958122E-4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3.4599153777941802E-2</v>
      </c>
      <c r="R380">
        <v>2.17217727276309E-2</v>
      </c>
      <c r="S380">
        <v>6.39756733825922E-3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1.2081968847970201E-3</v>
      </c>
      <c r="R381">
        <v>1.9206195461777299E-3</v>
      </c>
      <c r="S381">
        <v>3.18520488288433E-4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3.3958349163731E-2</v>
      </c>
      <c r="R382">
        <v>2.3701829225179698E-2</v>
      </c>
      <c r="S382">
        <v>6.6768991129708697E-3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1.26687300704318E-3</v>
      </c>
      <c r="R383">
        <v>2.0533282588691801E-3</v>
      </c>
      <c r="S383">
        <v>3.5640955764445098E-4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3.2393786173940502E-2</v>
      </c>
      <c r="R384">
        <v>2.6408391749750699E-2</v>
      </c>
      <c r="S384">
        <v>8.7597564601121607E-3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1.48625141040028E-3</v>
      </c>
      <c r="R385">
        <v>2.2006657109199701E-3</v>
      </c>
      <c r="S385">
        <v>4.0915783381805101E-4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3.19224712187628E-2</v>
      </c>
      <c r="R386">
        <v>2.8306846709407901E-2</v>
      </c>
      <c r="S386">
        <v>8.5842803348102903E-3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1.0501419376200501E-3</v>
      </c>
      <c r="R387">
        <v>2.3166144730268601E-3</v>
      </c>
      <c r="S387">
        <v>3.7649274205563002E-4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3.1861470605964899E-2</v>
      </c>
      <c r="R388">
        <v>2.9221323706079501E-2</v>
      </c>
      <c r="S388">
        <v>8.5701336036017092E-3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1.39730283052959E-3</v>
      </c>
      <c r="R389">
        <v>2.4051916294008302E-3</v>
      </c>
      <c r="S389">
        <v>4.5652997230358498E-4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2.9775197088228102E-2</v>
      </c>
      <c r="R390">
        <v>3.0755966033800899E-2</v>
      </c>
      <c r="S390">
        <v>1.08675852174518E-2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1.34299505651455E-3</v>
      </c>
      <c r="R391">
        <v>2.5322143519054298E-3</v>
      </c>
      <c r="S391">
        <v>5.8641043152360796E-4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2.9176061556281101E-2</v>
      </c>
      <c r="R392">
        <v>3.19610979698065E-2</v>
      </c>
      <c r="S392">
        <v>1.04582353959974E-2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9.7490445670873297E-4</v>
      </c>
      <c r="R393">
        <v>2.6534320363762799E-3</v>
      </c>
      <c r="S393">
        <v>4.5663328254581603E-4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2.9638526079334399E-2</v>
      </c>
      <c r="R394">
        <v>3.1789645255115399E-2</v>
      </c>
      <c r="S394">
        <v>1.02862961400224E-2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1.4797816788914399E-3</v>
      </c>
      <c r="R395">
        <v>2.7184495060201502E-3</v>
      </c>
      <c r="S395">
        <v>5.36279959967983E-4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2.7155634902245401E-2</v>
      </c>
      <c r="R396">
        <v>3.21349351130319E-2</v>
      </c>
      <c r="S396">
        <v>1.2676721816958799E-2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1.1564734161080301E-3</v>
      </c>
      <c r="R397">
        <v>2.8262921246413599E-3</v>
      </c>
      <c r="S397">
        <v>7.4465555411562295E-4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2.6459563649249399E-2</v>
      </c>
      <c r="R398">
        <v>3.2595445354839499E-2</v>
      </c>
      <c r="S398">
        <v>1.2040486050073599E-2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9.9236244515262103E-4</v>
      </c>
      <c r="R399">
        <v>2.9328722253087998E-3</v>
      </c>
      <c r="S399">
        <v>5.65861887304098E-4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2.72238079191362E-2</v>
      </c>
      <c r="R400">
        <v>3.1381017946829001E-2</v>
      </c>
      <c r="S400">
        <v>1.18447895322137E-2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1.4814689598638799E-3</v>
      </c>
      <c r="R401">
        <v>2.9444643891581501E-3</v>
      </c>
      <c r="S401">
        <v>6.0130372102608202E-4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2.4563687943210798E-2</v>
      </c>
      <c r="R402">
        <v>3.0594636066399301E-2</v>
      </c>
      <c r="S402">
        <v>1.41402654564785E-2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9.5789733246295504E-4</v>
      </c>
      <c r="R403">
        <v>2.9860808317413198E-3</v>
      </c>
      <c r="S403" s="1">
        <v>8.6603981368101198E-4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2.3839875079061299E-2</v>
      </c>
      <c r="R404">
        <v>3.0292651333473201E-2</v>
      </c>
      <c r="S404">
        <v>1.33592958671323E-2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1.05502351211112E-3</v>
      </c>
      <c r="R405">
        <v>3.0190457207682898E-3</v>
      </c>
      <c r="S405">
        <v>6.9435261402244896E-4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2.45978041225011E-2</v>
      </c>
      <c r="R406">
        <v>2.81355164344252E-2</v>
      </c>
      <c r="S406">
        <v>1.32445936446063E-2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1.3903177812998901E-3</v>
      </c>
      <c r="R407">
        <v>2.9261168478778099E-3</v>
      </c>
      <c r="S407">
        <v>6.6576633693710499E-4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2.20152809477294E-2</v>
      </c>
      <c r="R408">
        <v>2.6352817132470899E-2</v>
      </c>
      <c r="S408">
        <v>1.52420734211175E-2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7.9044018564997098E-4</v>
      </c>
      <c r="R409">
        <v>2.85020938235479E-3</v>
      </c>
      <c r="S409">
        <v>9.4254928562679001E-4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2.1342349208696602E-2</v>
      </c>
      <c r="R410">
        <v>2.5331154432405599E-2</v>
      </c>
      <c r="S410">
        <v>1.4443704357918899E-2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1.10771595218214E-3</v>
      </c>
      <c r="R411">
        <v>2.7619885048174699E-3</v>
      </c>
      <c r="S411">
        <v>8.2676798652477502E-4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2.1797402979945101E-2</v>
      </c>
      <c r="R412">
        <v>2.2403206580793599E-2</v>
      </c>
      <c r="S412">
        <v>1.44648061743961E-2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1.2152692584949799E-3</v>
      </c>
      <c r="R413">
        <v>2.5360450023251698E-3</v>
      </c>
      <c r="S413">
        <v>7.4610766005802297E-4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1.95151832741025E-2</v>
      </c>
      <c r="R414">
        <v>1.98474542395407E-2</v>
      </c>
      <c r="S414">
        <v>1.59991350341376E-2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7.0457879546450099E-4</v>
      </c>
      <c r="R415">
        <v>2.3255861157420801E-3</v>
      </c>
      <c r="S415">
        <v>9.7792332801936504E-4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1.89543586380524E-2</v>
      </c>
      <c r="R416">
        <v>1.8237435974375899E-2</v>
      </c>
      <c r="S416">
        <v>1.5318087582777E-2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1.1183597886399699E-3</v>
      </c>
      <c r="R417">
        <v>2.1115948884576699E-3</v>
      </c>
      <c r="S417">
        <v>9.4859731183200599E-4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1.8908584821601401E-2</v>
      </c>
      <c r="R418">
        <v>1.4794767467523199E-2</v>
      </c>
      <c r="S418">
        <v>1.54704055770072E-2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9.835179448634821E-4</v>
      </c>
      <c r="R419">
        <v>1.77046524675064E-3</v>
      </c>
      <c r="S419">
        <v>8.4895408644230705E-4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1.70581163223829E-2</v>
      </c>
      <c r="R420">
        <v>1.17760564285964E-2</v>
      </c>
      <c r="S420">
        <v>1.6455256371329201E-2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7.1525054129385204E-4</v>
      </c>
      <c r="R421">
        <v>1.4591127619916599E-3</v>
      </c>
      <c r="S421">
        <v>9.8656089129988507E-4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1.6637554568680799E-2</v>
      </c>
      <c r="R422">
        <v>9.8094732169454694E-3</v>
      </c>
      <c r="S422">
        <v>1.5998248241148798E-2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1.0747963280301901E-3</v>
      </c>
      <c r="R423">
        <v>1.17283695384994E-3</v>
      </c>
      <c r="S423">
        <v>1.04795176082521E-3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1.60442928510308E-2</v>
      </c>
      <c r="R424">
        <v>6.2149536198204403E-3</v>
      </c>
      <c r="S424">
        <v>1.6221716625041301E-2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7.3515823404549996E-4</v>
      </c>
      <c r="R425">
        <v>8.1336004708675101E-4</v>
      </c>
      <c r="S425">
        <v>9.6476901918078704E-4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1.46304448121236E-2</v>
      </c>
      <c r="R426">
        <v>3.1822509404647102E-3</v>
      </c>
      <c r="S426">
        <v>1.6668693983161099E-2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7.70359046435337E-4</v>
      </c>
      <c r="R427">
        <v>5.6533955115511101E-4</v>
      </c>
      <c r="S427">
        <v>9.8913112630651698E-4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1.4344884494316999E-2</v>
      </c>
      <c r="R428">
        <v>1.6560559565028899E-3</v>
      </c>
      <c r="S428">
        <v>1.6490522734383301E-2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9.7497873160762305E-4</v>
      </c>
      <c r="R429">
        <v>5.3204769625389298E-4</v>
      </c>
      <c r="S429">
        <v>1.11695639962717E-3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1.3314964863307899E-2</v>
      </c>
      <c r="R430">
        <v>3.12431726282663E-3</v>
      </c>
      <c r="S430">
        <v>1.66859201958173E-2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5.1789162499886303E-4</v>
      </c>
      <c r="R431">
        <v>7.3768909315676001E-4</v>
      </c>
      <c r="S431">
        <v>1.0735827466495599E-3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1.2216319657444101E-2</v>
      </c>
      <c r="R432">
        <v>5.7339548739991199E-3</v>
      </c>
      <c r="S432">
        <v>1.66977540008427E-2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8.0194005143952095E-4</v>
      </c>
      <c r="R433">
        <v>1.00599307232523E-3</v>
      </c>
      <c r="S433">
        <v>1.00507023882629E-3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1.2039106248989099E-2</v>
      </c>
      <c r="R434">
        <v>7.6642466523490901E-3</v>
      </c>
      <c r="S434">
        <v>1.6794105868702499E-2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8.2225338106061796E-4</v>
      </c>
      <c r="R435">
        <v>1.2846631387528301E-3</v>
      </c>
      <c r="S435">
        <v>1.15396623166152E-3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1.08010563808686E-2</v>
      </c>
      <c r="R436">
        <v>1.07470845642322E-2</v>
      </c>
      <c r="S436">
        <v>1.6847966697337201E-2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3.8224267595866798E-4</v>
      </c>
      <c r="R437">
        <v>1.6136635086738899E-3</v>
      </c>
      <c r="S437">
        <v>1.15542070008408E-3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9.8099609199986705E-3</v>
      </c>
      <c r="R438">
        <v>1.29906331695053E-2</v>
      </c>
      <c r="S438">
        <v>1.65884657418124E-2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7.7029718049666902E-4</v>
      </c>
      <c r="R439">
        <v>1.8562568832015301E-3</v>
      </c>
      <c r="S439">
        <v>1.0443185780449199E-3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9.7087719169609305E-3</v>
      </c>
      <c r="R440">
        <v>1.4536218583713701E-2</v>
      </c>
      <c r="S440">
        <v>1.6905104248836102E-2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6.2628358763683204E-4</v>
      </c>
      <c r="R441">
        <v>2.0637976721776599E-3</v>
      </c>
      <c r="S441">
        <v>1.16528421224738E-3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8.5365464544735203E-3</v>
      </c>
      <c r="R442">
        <v>1.6993401165474001E-2</v>
      </c>
      <c r="S442">
        <v>1.6717697638591201E-2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3.5063000159638101E-4</v>
      </c>
      <c r="R443">
        <v>2.29723279030688E-3</v>
      </c>
      <c r="S443">
        <v>1.19770639948968E-3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7.4312792344146802E-3</v>
      </c>
      <c r="R444">
        <v>1.84906693494757E-2</v>
      </c>
      <c r="S444">
        <v>1.6367213944869799E-2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6.6851617059606003E-4</v>
      </c>
      <c r="R445">
        <v>2.4309032278021499E-3</v>
      </c>
      <c r="S445">
        <v>1.1032156167709499E-3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7.3773003810113404E-3</v>
      </c>
      <c r="R446">
        <v>1.94954921975477E-2</v>
      </c>
      <c r="S446">
        <v>1.6820055526435201E-2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4.0568739082868198E-4</v>
      </c>
      <c r="R447">
        <v>2.5368156069819799E-3</v>
      </c>
      <c r="S447">
        <v>1.1640624216471701E-3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6.5094751406665104E-3</v>
      </c>
      <c r="R448">
        <v>2.11900255398394E-2</v>
      </c>
      <c r="S448">
        <v>1.6330654146968E-2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3.74112563304026E-4</v>
      </c>
      <c r="R449">
        <v>2.6611287854481102E-3</v>
      </c>
      <c r="S449">
        <v>1.1982207991673201E-3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5.1432791310837998E-3</v>
      </c>
      <c r="R450">
        <v>2.18451304056969E-2</v>
      </c>
      <c r="S450">
        <v>1.6039563934863801E-2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5.1872398590599997E-4</v>
      </c>
      <c r="R451">
        <v>2.6920860303621501E-3</v>
      </c>
      <c r="S451">
        <v>1.1673231690923101E-3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5.1051184275186902E-3</v>
      </c>
      <c r="R452">
        <v>2.2254868543039701E-2</v>
      </c>
      <c r="S452">
        <v>1.6537827833381102E-2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1.8822298653730499E-4</v>
      </c>
      <c r="R453">
        <v>2.7214383202021301E-3</v>
      </c>
      <c r="S453">
        <v>1.16470747563609E-3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4.6849429659243597E-3</v>
      </c>
      <c r="R454">
        <v>2.3164398357844701E-2</v>
      </c>
      <c r="S454">
        <v>1.5741887667031398E-2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3.9285453632768402E-4</v>
      </c>
      <c r="R455">
        <v>2.76821242404738E-3</v>
      </c>
      <c r="S455">
        <v>1.16461498949264E-3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3.0999685799336899E-3</v>
      </c>
      <c r="R456">
        <v>2.2993263267883399E-2</v>
      </c>
      <c r="S456">
        <v>1.55950487255409E-2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3.73978954154113E-4</v>
      </c>
      <c r="R457">
        <v>2.7359274860121198E-3</v>
      </c>
      <c r="S457">
        <v>1.21796803620705E-3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3.0071944089546101E-3</v>
      </c>
      <c r="R458">
        <v>2.2815845723302301E-2</v>
      </c>
      <c r="S458">
        <v>1.60606339290198E-2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1.4732270949713601E-5</v>
      </c>
      <c r="R459">
        <v>2.7311753624502302E-3</v>
      </c>
      <c r="S459">
        <v>1.1746530645056401E-3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3.0715668746692198E-3</v>
      </c>
      <c r="R460">
        <v>2.2985170102760799E-2</v>
      </c>
      <c r="S460">
        <v>1.50144066071664E-2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3.8233946506620201E-4</v>
      </c>
      <c r="R461">
        <v>2.73762540361036E-3</v>
      </c>
      <c r="S461">
        <v>1.1117007236507599E-3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1.8457087145691399E-3</v>
      </c>
      <c r="R462">
        <v>2.2071784675855001E-2</v>
      </c>
      <c r="S462">
        <v>1.5016205649934399E-2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3.2064611907358802E-4</v>
      </c>
      <c r="R463">
        <v>2.6739742571988199E-3</v>
      </c>
      <c r="S463">
        <v>1.2384579987121901E-3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1.49919029930207E-3</v>
      </c>
      <c r="R464">
        <v>2.1344208158062698E-2</v>
      </c>
      <c r="S464">
        <v>1.5395587887827199E-2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1.1298778090026501E-4</v>
      </c>
      <c r="R465">
        <v>2.6509479470084299E-3</v>
      </c>
      <c r="S465">
        <v>1.1896015508801999E-3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1.9713689760010701E-3</v>
      </c>
      <c r="R466">
        <v>2.08515541907986E-2</v>
      </c>
      <c r="S466">
        <v>1.42056630805368E-2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3.48238870088498E-4</v>
      </c>
      <c r="R467">
        <v>2.6207090162799198E-3</v>
      </c>
      <c r="S467">
        <v>1.0572441406917E-3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2.3840468779113E-3</v>
      </c>
      <c r="R468">
        <v>1.9314720034041701E-2</v>
      </c>
      <c r="S468">
        <v>1.4288964996899601E-2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3.8277779267121301E-4</v>
      </c>
      <c r="R469">
        <v>2.5173725001290301E-3</v>
      </c>
      <c r="S469">
        <v>1.21860165171767E-3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1.9675971930528599E-3</v>
      </c>
      <c r="R470">
        <v>1.8086850971339601E-2</v>
      </c>
      <c r="S470">
        <v>1.45573064023063E-2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1.4909468439261201E-4</v>
      </c>
      <c r="R471">
        <v>2.4475651897748699E-3</v>
      </c>
      <c r="S471">
        <v>1.19672115290632E-3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2.2924812101609202E-3</v>
      </c>
      <c r="R472">
        <v>1.7031500721424599E-2</v>
      </c>
      <c r="S472">
        <v>1.3356034251085299E-2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3.3455199578134198E-4</v>
      </c>
      <c r="R473">
        <v>2.3497556937381999E-3</v>
      </c>
      <c r="S473">
        <v>1.01657191545969E-3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3.7352319728309398E-3</v>
      </c>
      <c r="R474">
        <v>1.50129419677732E-2</v>
      </c>
      <c r="S474">
        <v>1.3410990343289299E-2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4.7368285701711597E-4</v>
      </c>
      <c r="R475">
        <v>2.1720287621868699E-3</v>
      </c>
      <c r="S475">
        <v>1.1575425365853301E-3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3.46157921574081E-3</v>
      </c>
      <c r="R476">
        <v>1.3357278127453701E-2</v>
      </c>
      <c r="S476">
        <v>1.35703727841731E-2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1.22460966399352E-4</v>
      </c>
      <c r="R477">
        <v>2.01543634701477E-3</v>
      </c>
      <c r="S477">
        <v>1.1825246711153199E-3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3.7031770861482701E-3</v>
      </c>
      <c r="R478">
        <v>1.18724246513436E-2</v>
      </c>
      <c r="S478">
        <v>1.24826589186536E-2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4.0685060028063498E-4</v>
      </c>
      <c r="R479">
        <v>1.82397271761879E-3</v>
      </c>
      <c r="S479">
        <v>9.9654785742929507E-4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5.1030692529170103E-3</v>
      </c>
      <c r="R480">
        <v>9.5438294974326196E-3</v>
      </c>
      <c r="S480">
        <v>1.2395282420137699E-2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5.37685997727258E-4</v>
      </c>
      <c r="R481">
        <v>1.5534542998762401E-3</v>
      </c>
      <c r="S481">
        <v>1.06437038773293E-3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4.9933598733209799E-3</v>
      </c>
      <c r="R482">
        <v>7.5826602693643396E-3</v>
      </c>
      <c r="S482">
        <v>1.24695946869363E-2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1.6448306071024799E-4</v>
      </c>
      <c r="R483">
        <v>1.30380440930842E-3</v>
      </c>
      <c r="S483">
        <v>1.13904238827213E-3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5.37418621312339E-3</v>
      </c>
      <c r="R484">
        <v>5.8796507972837496E-3</v>
      </c>
      <c r="S484">
        <v>1.15802663538056E-2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5.61309340423621E-4</v>
      </c>
      <c r="R485">
        <v>1.04130176991598E-3</v>
      </c>
      <c r="S485">
        <v>9.9177302667846092E-4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6.3651379593184397E-3</v>
      </c>
      <c r="R486">
        <v>3.4757591379847999E-3</v>
      </c>
      <c r="S486">
        <v>1.12681998305401E-2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5.6259884398856999E-4</v>
      </c>
      <c r="R487">
        <v>7.2543293284824703E-4</v>
      </c>
      <c r="S487">
        <v>9.5578115497198604E-4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6.4376318726595497E-3</v>
      </c>
      <c r="R488">
        <v>1.59957765360534E-3</v>
      </c>
      <c r="S488">
        <v>1.1296643931475701E-2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3.4157732222963401E-4</v>
      </c>
      <c r="R489">
        <v>5.1258950237526501E-4</v>
      </c>
      <c r="S489">
        <v>1.06569179946969E-3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7.0236262248542002E-3</v>
      </c>
      <c r="R490">
        <v>1.6309119649563499E-3</v>
      </c>
      <c r="S490">
        <v>1.0628459097524899E-2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7.3998800520872496E-4</v>
      </c>
      <c r="R491">
        <v>5.0763881140080097E-4</v>
      </c>
      <c r="S491">
        <v>9.8659549306965091E-4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7.5318883813145004E-3</v>
      </c>
      <c r="R492">
        <v>3.1519461632048499E-3</v>
      </c>
      <c r="S492">
        <v>1.0063442541845401E-2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5.5888371445802902E-4</v>
      </c>
      <c r="R493">
        <v>6.8291299691983795E-4</v>
      </c>
      <c r="S493">
        <v>8.5031322365757499E-4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7.7744657596848102E-3</v>
      </c>
      <c r="R494" s="1">
        <v>5.1369207593165199E-3</v>
      </c>
      <c r="S494">
        <v>1.0093504312647199E-2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5.6630271347725501E-4</v>
      </c>
      <c r="R495">
        <v>9.8914476796242105E-4</v>
      </c>
      <c r="S495">
        <v>9.6807376017243396E-4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8.5232790351127494E-3</v>
      </c>
      <c r="R496">
        <v>6.9065653293994304E-3</v>
      </c>
      <c r="S496">
        <v>9.6030244398600199E-3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8.9376115687223403E-4</v>
      </c>
      <c r="R497">
        <v>1.3126268386400399E-3</v>
      </c>
      <c r="S497">
        <v>9.62033349618227E-4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8.6381259603946093E-3</v>
      </c>
      <c r="R498">
        <v>8.6834297893115305E-3</v>
      </c>
      <c r="S498">
        <v>8.8150366222664294E-3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5.5792616960557398E-4</v>
      </c>
      <c r="R499">
        <v>1.62262402639624E-3</v>
      </c>
      <c r="S499">
        <v>7.6028281198797505E-4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8.9951861408115105E-3</v>
      </c>
      <c r="R500">
        <v>1.0464444102140501E-2</v>
      </c>
      <c r="S500">
        <v>8.8950062142347398E-3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7.9276147524119504E-4</v>
      </c>
      <c r="R501">
        <v>1.9286922575127701E-3</v>
      </c>
      <c r="S501">
        <v>8.5579095839958305E-4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9.8010820031514193E-3</v>
      </c>
      <c r="R502">
        <v>1.1869749390147699E-2</v>
      </c>
      <c r="S502">
        <v>8.4877604094062802E-3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9.9336610538714202E-4</v>
      </c>
      <c r="R503">
        <v>2.19314801365299E-3</v>
      </c>
      <c r="S503" s="1">
        <v>9.0316804881010102E-4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9.7119312310291403E-3</v>
      </c>
      <c r="R504">
        <v>1.3117619986816801E-2</v>
      </c>
      <c r="S504">
        <v>7.5523818719110099E-3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6.1049898463382403E-4</v>
      </c>
      <c r="R505">
        <v>2.4198122454473798E-3</v>
      </c>
      <c r="S505">
        <v>6.8586724438100398E-4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1.0091817006066201E-2</v>
      </c>
      <c r="R506">
        <v>1.44654042230405E-2</v>
      </c>
      <c r="S506">
        <v>7.7230806345152002E-3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9.9394029232674009E-4</v>
      </c>
      <c r="R507">
        <v>2.6301051181050099E-3</v>
      </c>
      <c r="S507">
        <v>7.4056012183054004E-4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1.0831937503883801E-2</v>
      </c>
      <c r="R508">
        <v>1.5370819871575301E-2</v>
      </c>
      <c r="S508">
        <v>7.2832038173924396E-3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1.0319107845790201E-3</v>
      </c>
      <c r="R509">
        <v>2.7766339754208202E-3</v>
      </c>
      <c r="S509">
        <v>8.0394701087278299E-4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1.07596680687322E-2</v>
      </c>
      <c r="R510">
        <v>1.59521961903729E-2</v>
      </c>
      <c r="S510">
        <v>6.2986737154693898E-3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7.5184976384915902E-4</v>
      </c>
      <c r="R511">
        <v>2.8734773747422101E-3</v>
      </c>
      <c r="S511">
        <v>6.1685551600525602E-4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1.1057675474595199E-2</v>
      </c>
      <c r="R512">
        <v>1.6764631554178299E-2</v>
      </c>
      <c r="S512">
        <v>6.5847395587468197E-3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1.15377821380588E-3</v>
      </c>
      <c r="R513">
        <v>2.9625709373387698E-3</v>
      </c>
      <c r="S513">
        <v>6.3405473226992796E-4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1.1634382460756499E-2</v>
      </c>
      <c r="R514">
        <v>1.7123952543261201E-2</v>
      </c>
      <c r="S514">
        <v>6.0098148871876502E-3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1.0274690707500001E-3</v>
      </c>
      <c r="R515">
        <v>2.9827135850843201E-3</v>
      </c>
      <c r="S515">
        <v>6.68684001172618E-4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1.17597406655509E-2</v>
      </c>
      <c r="R516">
        <v>1.7022288525479601E-2</v>
      </c>
      <c r="S516">
        <v>5.07176335746992E-3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9.6615819239209699E-4</v>
      </c>
      <c r="R517">
        <v>2.95124158779244E-3</v>
      </c>
      <c r="S517">
        <v>5.4069046708757199E-4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1.18879586335944E-2</v>
      </c>
      <c r="R518">
        <v>1.7281319835347399E-2</v>
      </c>
      <c r="S518">
        <v>5.4740196404430598E-3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1.2645032472845699E-3</v>
      </c>
      <c r="R519">
        <v>2.93413706064952E-3</v>
      </c>
      <c r="S519">
        <v>5.43863159239055E-4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1.22589089635564E-2</v>
      </c>
      <c r="R520">
        <v>1.71304670553774E-2</v>
      </c>
      <c r="S520">
        <v>4.7048670653517099E-3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1.0208015246590701E-3</v>
      </c>
      <c r="R521">
        <v>2.8578425272496599E-3</v>
      </c>
      <c r="S521">
        <v>5.1066218202196201E-4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1.2666059202932199E-2</v>
      </c>
      <c r="R522">
        <v>1.6419504040637099E-2</v>
      </c>
      <c r="S522">
        <v>3.88545820491704E-3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1.2078720668156099E-3</v>
      </c>
      <c r="R523">
        <v>2.7341714414183399E-3</v>
      </c>
      <c r="S523">
        <v>4.4908138456226598E-4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1.25798897337558E-2</v>
      </c>
      <c r="R524">
        <v>1.6169171063240399E-2</v>
      </c>
      <c r="S524">
        <v>4.3770577642207702E-3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1.3247956014862401E-3</v>
      </c>
      <c r="R525">
        <v>2.6509572015998399E-3</v>
      </c>
      <c r="S525">
        <v>4.6794036414733698E-4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1.27686180143841E-2</v>
      </c>
      <c r="R526">
        <v>1.55979853043991E-2</v>
      </c>
      <c r="S526">
        <v>3.4143618445747E-3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1.0596729924828099E-3</v>
      </c>
      <c r="R527">
        <v>2.5269523156032201E-3</v>
      </c>
      <c r="S527">
        <v>3.4846269387268198E-4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1.34211307214609E-2</v>
      </c>
      <c r="R528">
        <v>1.44052397232641E-2</v>
      </c>
      <c r="S528">
        <v>2.74989616426139E-3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1.43045422986934E-3</v>
      </c>
      <c r="R529">
        <v>2.3572828856456402E-3</v>
      </c>
      <c r="S529">
        <v>3.3953244132005898E-4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1.31342861019615E-2</v>
      </c>
      <c r="R530">
        <v>1.37195000818506E-2</v>
      </c>
      <c r="S530">
        <v>3.2790565038868999E-3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1.3408084262888499E-3</v>
      </c>
      <c r="R531">
        <v>2.2430694808488602E-3</v>
      </c>
      <c r="S531">
        <v>3.9316737693914601E-4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1.3218058609874E-2</v>
      </c>
      <c r="R532">
        <v>1.28346945554956E-2</v>
      </c>
      <c r="S532">
        <v>2.1829760199195999E-3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1.16906562455352E-3</v>
      </c>
      <c r="R533">
        <v>2.1051286790142302E-3</v>
      </c>
      <c r="S533">
        <v>2.0117207111373399E-4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1.3974582547411799E-2</v>
      </c>
      <c r="R534">
        <v>1.13034444211514E-2</v>
      </c>
      <c r="S534">
        <v>1.6716668963172099E-3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1.59773862650365E-3</v>
      </c>
      <c r="R535">
        <v>1.9127970997840601E-3</v>
      </c>
      <c r="S535">
        <v>2.142969092726E-4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1.3558189286189E-2</v>
      </c>
      <c r="R536">
        <v>1.02631258878311E-2</v>
      </c>
      <c r="S536">
        <v>2.1717899985214898E-3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1.3303213001024899E-3</v>
      </c>
      <c r="R537">
        <v>1.76920753334283E-3</v>
      </c>
      <c r="S537">
        <v>3.0233275950667402E-4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1.36372758755857E-2</v>
      </c>
      <c r="R538">
        <v>9.1634683920212897E-3</v>
      </c>
      <c r="S538">
        <v>1.04727755813265E-3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1.33619393383587E-3</v>
      </c>
      <c r="R539">
        <v>1.6122998257644E-3</v>
      </c>
      <c r="S539" s="1">
        <v>8.5100546513281605E-5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1.43000692737606E-2</v>
      </c>
      <c r="R540">
        <v>7.4300518487029101E-3</v>
      </c>
      <c r="S540">
        <v>6.5853749484498698E-4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1.6892048022654599E-3</v>
      </c>
      <c r="R541">
        <v>1.38559722676341E-3</v>
      </c>
      <c r="S541" s="1">
        <v>8.3382762916182603E-5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1.38654737821607E-2</v>
      </c>
      <c r="R542">
        <v>6.1313545820211E-3</v>
      </c>
      <c r="S542">
        <v>1.0608152672124799E-3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1.32516963645567E-3</v>
      </c>
      <c r="R543">
        <v>1.18874283907928E-3</v>
      </c>
      <c r="S543">
        <v>1.8400079121794099E-4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1.40252824728036E-2</v>
      </c>
      <c r="R544">
        <v>4.9094076677619301E-3</v>
      </c>
      <c r="S544">
        <v>1.69680239107422E-4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1.5272686168823E-3</v>
      </c>
      <c r="R545">
        <v>9.876837168231469E-4</v>
      </c>
      <c r="S545" s="1">
        <v>4.21499755395282E-5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1.4404470662331E-2</v>
      </c>
      <c r="R546">
        <v>3.1052432743917998E-3</v>
      </c>
      <c r="S546">
        <v>3.5083016132980103E-4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1.7028295781322401E-3</v>
      </c>
      <c r="R547">
        <v>7.1114899507437803E-4</v>
      </c>
      <c r="S547" s="1">
        <v>8.6783288454210807E-5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1.4072805890117999E-2</v>
      </c>
      <c r="R548">
        <v>1.85178301854253E-3</v>
      </c>
      <c r="S548">
        <v>1.2950703625328101E-4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1.3622332618433799E-3</v>
      </c>
      <c r="R549">
        <v>4.7836191780336999E-4</v>
      </c>
      <c r="S549" s="1">
        <v>3.8844878022039998E-5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1.43536475549261E-2</v>
      </c>
      <c r="R550">
        <v>9.54717098453147E-4</v>
      </c>
      <c r="S550">
        <v>9.4409632507820801E-4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1.7072768393636001E-3</v>
      </c>
      <c r="R551">
        <v>2.9017244865907202E-4</v>
      </c>
      <c r="S551" s="1">
        <v>9.5096382330886201E-5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1.4326450010183E-2</v>
      </c>
      <c r="R552">
        <v>1.56946293858648E-3</v>
      </c>
      <c r="S552">
        <v>1.23474028966035E-3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>
        <v>1.6550550200210899E-3</v>
      </c>
      <c r="R553">
        <v>3.0892326923135402E-4</v>
      </c>
      <c r="S553">
        <v>2.1966844699081501E-4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1.41920564264167E-2</v>
      </c>
      <c r="R554">
        <v>3.3194826772478501E-3</v>
      </c>
      <c r="S554">
        <v>1.1121928313086501E-3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1.4600458897352001E-3</v>
      </c>
      <c r="R555">
        <v>6.2777315522952496E-4</v>
      </c>
      <c r="S555" s="1">
        <v>1.29092344629599E-4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1.45778988881294E-2</v>
      </c>
      <c r="R556">
        <v>4.3409978254423699E-3</v>
      </c>
      <c r="S556">
        <v>1.7664803709502501E-3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1.8472210732302099E-3</v>
      </c>
      <c r="R557">
        <v>8.82729204647306E-4</v>
      </c>
      <c r="S557">
        <v>1.6115303730783901E-4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1.41253949294151E-2</v>
      </c>
      <c r="R558">
        <v>5.7357400016948903E-3</v>
      </c>
      <c r="S558">
        <v>2.0760393580173701E-3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1.5778609063256501E-3</v>
      </c>
      <c r="R559">
        <v>1.20405738339087E-3</v>
      </c>
      <c r="S559">
        <v>3.4556118394663498E-4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1.42242384858721E-2</v>
      </c>
      <c r="R560">
        <v>7.3886954842406899E-3</v>
      </c>
      <c r="S560">
        <v>2.0850191859537702E-3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1.6028216817285299E-3</v>
      </c>
      <c r="R561">
        <v>1.5720243372319301E-3</v>
      </c>
      <c r="S561">
        <v>2.9671592850316999E-4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1.46531183086642E-2</v>
      </c>
      <c r="R562">
        <v>8.2358917055692996E-3</v>
      </c>
      <c r="S562">
        <v>2.5129055972230199E-3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1.92637710877911E-3</v>
      </c>
      <c r="R563">
        <v>1.8247336061770201E-3</v>
      </c>
      <c r="S563">
        <v>2.4497056854826799E-4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1.38645721102301E-2</v>
      </c>
      <c r="R564">
        <v>9.2856493981375004E-3</v>
      </c>
      <c r="S564">
        <v>2.8549572884711502E-3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1.5125099957988301E-3</v>
      </c>
      <c r="R565">
        <v>2.1068211227005598E-3</v>
      </c>
      <c r="S565">
        <v>4.5296536384775401E-4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1.41597922023154E-2</v>
      </c>
      <c r="R566">
        <v>1.0697435871892201E-2</v>
      </c>
      <c r="S566">
        <v>2.9432748068937099E-3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1.7522170983965699E-3</v>
      </c>
      <c r="R567">
        <v>2.42312346811724E-3</v>
      </c>
      <c r="S567">
        <v>4.5008456019359101E-4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1.4549469321590699E-2</v>
      </c>
      <c r="R568">
        <v>1.11950326164377E-2</v>
      </c>
      <c r="S568">
        <v>3.1958084275600998E-3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1.93564835509088E-3</v>
      </c>
      <c r="R569">
        <v>2.5949490656791102E-3</v>
      </c>
      <c r="S569">
        <v>3.5118666651700898E-4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1.3593660338016201E-2</v>
      </c>
      <c r="R570">
        <v>1.1756526996634599E-2</v>
      </c>
      <c r="S570">
        <v>3.5664906227887501E-3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1.49735863327587E-3</v>
      </c>
      <c r="R571">
        <v>2.7721826972326299E-3</v>
      </c>
      <c r="S571">
        <v>5.4153502874207599E-4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1.3985436438001901E-2</v>
      </c>
      <c r="R572">
        <v>1.28119617918784E-2</v>
      </c>
      <c r="S572">
        <v>3.6625788518825299E-3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1.87014573174784E-3</v>
      </c>
      <c r="R573">
        <v>2.9839524926734001E-3</v>
      </c>
      <c r="S573" s="1">
        <v>5.7576707392715599E-4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1.4263047405278201E-2</v>
      </c>
      <c r="R574">
        <v>1.2873095424223E-2</v>
      </c>
      <c r="S574">
        <v>3.8251426554704602E-3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1.8816209935395001E-3</v>
      </c>
      <c r="R575">
        <v>3.0299200146649799E-3</v>
      </c>
      <c r="S575">
        <v>4.7580362172877102E-4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1.33355155192944E-2</v>
      </c>
      <c r="R576">
        <v>1.2885053215185601E-2</v>
      </c>
      <c r="S576">
        <v>4.2064487129378804E-3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1.5499808860647E-3</v>
      </c>
      <c r="R577">
        <v>3.0672183581472098E-3</v>
      </c>
      <c r="S577">
        <v>6.1939934506462496E-4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1.3693132756256899E-2</v>
      </c>
      <c r="R578">
        <v>1.35242562284296E-2</v>
      </c>
      <c r="S578">
        <v>4.2372282546988098E-3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1.9320385932415801E-3</v>
      </c>
      <c r="R579">
        <v>3.1508583916088398E-3</v>
      </c>
      <c r="S579">
        <v>6.6787075345217499E-4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1.38183786222394E-2</v>
      </c>
      <c r="R580">
        <v>1.3136138576538999E-2</v>
      </c>
      <c r="S580">
        <v>4.4030105247795E-3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1.7884756014140901E-3</v>
      </c>
      <c r="R581">
        <v>3.06015146890347E-3</v>
      </c>
      <c r="S581">
        <v>6.0979396110290101E-4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1.3081131710002501E-2</v>
      </c>
      <c r="R582">
        <v>1.2618240055461701E-2</v>
      </c>
      <c r="S582">
        <v>4.7691096168330496E-3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1.65623119857695E-3</v>
      </c>
      <c r="R583">
        <v>2.9583682119882801E-3</v>
      </c>
      <c r="S583">
        <v>6.9896769448514495E-4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1.32858761217033E-2</v>
      </c>
      <c r="R584">
        <v>1.2849601151714201E-2</v>
      </c>
      <c r="S584">
        <v>4.67982692833817E-3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1.9295510529848E-3</v>
      </c>
      <c r="R585">
        <v>2.9256320022681098E-3</v>
      </c>
      <c r="S585">
        <v>7.2923515807871901E-4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1.32613038326419E-2</v>
      </c>
      <c r="R586">
        <v>1.20708006653313E-2</v>
      </c>
      <c r="S586">
        <v>4.9226750945093496E-3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1.69371969583407E-3</v>
      </c>
      <c r="R587">
        <v>2.7231313740125802E-3</v>
      </c>
      <c r="S587">
        <v>7.4130113910837302E-4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1.2794557402783501E-2</v>
      </c>
      <c r="R588">
        <v>1.1114058713523301E-2</v>
      </c>
      <c r="S588">
        <v>5.2454465330813499E-3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1.7786819438205799E-3</v>
      </c>
      <c r="R589">
        <v>2.5165062339036499E-3</v>
      </c>
      <c r="S589">
        <v>7.8838474219893604E-4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1.27780894649275E-2</v>
      </c>
      <c r="R590">
        <v>1.1001498399262099E-2</v>
      </c>
      <c r="S590">
        <v>5.0165590052658002E-3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1.8680890378740601E-3</v>
      </c>
      <c r="R591">
        <v>2.4070555050515101E-3</v>
      </c>
      <c r="S591">
        <v>7.7041252955146599E-4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1.2644789854100299E-2</v>
      </c>
      <c r="R592">
        <v>9.9397955951354491E-3</v>
      </c>
      <c r="S592">
        <v>5.3707005025864698E-3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1.6345907215057701E-3</v>
      </c>
      <c r="R593">
        <v>2.1419377649017201E-3</v>
      </c>
      <c r="S593">
        <v>8.5760752646117395E-4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1.24265664009522E-2</v>
      </c>
      <c r="R594">
        <v>8.6786556202410395E-3</v>
      </c>
      <c r="S594">
        <v>5.6235294478324798E-3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1.8747935859842399E-3</v>
      </c>
      <c r="R595">
        <v>1.88252267886586E-3</v>
      </c>
      <c r="S595">
        <v>8.8520644515629001E-4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1.21921268036704E-2</v>
      </c>
      <c r="R596">
        <v>8.3128789874708994E-3</v>
      </c>
      <c r="S596">
        <v>5.2788894019112102E-3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1.7634867793109099E-3</v>
      </c>
      <c r="R597">
        <v>1.74287624299079E-3</v>
      </c>
      <c r="S597">
        <v>8.0650184750373E-4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1.2013024304064999E-2</v>
      </c>
      <c r="R598">
        <v>7.0907925985229702E-3</v>
      </c>
      <c r="S598">
        <v>5.7317293243518601E-3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1.6286746059709801E-3</v>
      </c>
      <c r="R599">
        <v>1.4652780701072199E-3</v>
      </c>
      <c r="S599">
        <v>9.4807260245853E-4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1.1932767506774401E-2</v>
      </c>
      <c r="R600">
        <v>5.6674310740077397E-3</v>
      </c>
      <c r="S600">
        <v>5.8919904603643696E-3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1.9107763573192301E-3</v>
      </c>
      <c r="R601">
        <v>1.1974835771325801E-3</v>
      </c>
      <c r="S601">
        <v>9.7806822287392907E-4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1.1553594220661901E-2</v>
      </c>
      <c r="R602">
        <v>5.14175743067735E-3</v>
      </c>
      <c r="S602">
        <v>5.4941696891711404E-3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1.63993291865128E-3</v>
      </c>
      <c r="R603">
        <v>1.0533300325021699E-3</v>
      </c>
      <c r="S603">
        <v>8.5212571723681E-4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1.13902053058864E-2</v>
      </c>
      <c r="R604">
        <v>3.8671898511280201E-3</v>
      </c>
      <c r="S604">
        <v>5.9940513986744097E-3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1.6644977031514401E-3</v>
      </c>
      <c r="R605">
        <v>7.8747285413143203E-4</v>
      </c>
      <c r="S605">
        <v>1.0075486792586301E-3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1.1289891262333001E-2</v>
      </c>
      <c r="R606">
        <v>2.4074693454943599E-3</v>
      </c>
      <c r="S606">
        <v>6.04520436159235E-3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1.8689780488097001E-3</v>
      </c>
      <c r="R607">
        <v>5.2496538309212797E-4</v>
      </c>
      <c r="S607">
        <v>1.0535990019825299E-3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1.0886693338903301E-2</v>
      </c>
      <c r="R608">
        <v>1.8717305981057E-3</v>
      </c>
      <c r="S608">
        <v>5.6780351883662199E-3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1.52768125478187E-3</v>
      </c>
      <c r="R609">
        <v>3.7194198861476702E-4</v>
      </c>
      <c r="S609">
        <v>9.1562748235237898E-4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1.07776190728745E-2</v>
      </c>
      <c r="R610">
        <v>7.7286046000235099E-4</v>
      </c>
      <c r="S610">
        <v>6.1534883691357197E-3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1.7122613800835101E-3</v>
      </c>
      <c r="R611">
        <v>1.12526756311156E-4</v>
      </c>
      <c r="S611">
        <v>1.0386523920968499E-3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1.05049867396762E-2</v>
      </c>
      <c r="R612">
        <v>1.03371677307024E-3</v>
      </c>
      <c r="S612">
        <v>6.08749568513672E-3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1.7507032170936999E-3</v>
      </c>
      <c r="R613">
        <v>1.7271262920539701E-4</v>
      </c>
      <c r="S613">
        <v>1.10249994544094E-3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1.02094215296889E-2</v>
      </c>
      <c r="R614">
        <v>1.9040275668523901E-3</v>
      </c>
      <c r="S614">
        <v>5.8307869593997603E-3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1.4553247701090499E-3</v>
      </c>
      <c r="R615">
        <v>3.94605342210866E-4</v>
      </c>
      <c r="S615">
        <v>9.9520429149252301E-4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1.0158309511072799E-2</v>
      </c>
      <c r="R616">
        <v>2.8956864774625801E-3</v>
      </c>
      <c r="S616">
        <v>6.2139368930084699E-3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1.7411901278128201E-3</v>
      </c>
      <c r="R617">
        <v>6.5488137672069897E-4</v>
      </c>
      <c r="S617">
        <v>1.05116839560485E-3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9.6148385785226106E-3</v>
      </c>
      <c r="R618">
        <v>4.0833710133161899E-3</v>
      </c>
      <c r="S618">
        <v>6.0340859439199004E-3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1.5751905364204399E-3</v>
      </c>
      <c r="R619">
        <v>9.3763982325754296E-4</v>
      </c>
      <c r="S619">
        <v>1.1221322420450501E-3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9.5286869135732793E-3</v>
      </c>
      <c r="R620">
        <v>4.9029625977975401E-3</v>
      </c>
      <c r="S620">
        <v>5.9387571617740302E-3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1.43429773649256E-3</v>
      </c>
      <c r="R621">
        <v>1.19512091647256E-3</v>
      </c>
      <c r="S621">
        <v>1.0794698381149999E-3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9.50592565147978E-3</v>
      </c>
      <c r="R622">
        <v>5.8127522851545597E-3</v>
      </c>
      <c r="S622">
        <v>6.1847501485213898E-3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1.7285993640799499E-3</v>
      </c>
      <c r="R623">
        <v>1.4668599854572399E-3</v>
      </c>
      <c r="S623">
        <v>1.0577351937999301E-3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8.6761930604696298E-3</v>
      </c>
      <c r="R624">
        <v>6.7899669730715501E-3</v>
      </c>
      <c r="S624">
        <v>5.9080746990995397E-3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1.37517176355525E-3</v>
      </c>
      <c r="R625">
        <v>1.74353592498417E-3</v>
      </c>
      <c r="S625">
        <v>1.11618284354432E-3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8.8379634816437101E-3</v>
      </c>
      <c r="R626">
        <v>7.5060970179741098E-3</v>
      </c>
      <c r="S626">
        <v>5.9800581158939601E-3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1.44796393160712E-3</v>
      </c>
      <c r="R627">
        <v>2.0052729966762899E-3</v>
      </c>
      <c r="S627">
        <v>1.15184406141262E-3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8.7946431067621195E-3</v>
      </c>
      <c r="R628">
        <v>8.1793011167070606E-3</v>
      </c>
      <c r="S628">
        <v>6.0769433262211903E-3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1.6613332536175101E-3</v>
      </c>
      <c r="R629">
        <v>2.2423177989024799E-3</v>
      </c>
      <c r="S629">
        <v>1.06734737869182E-3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7.7501642628535396E-3</v>
      </c>
      <c r="R630">
        <v>8.8404277332008903E-3</v>
      </c>
      <c r="S630">
        <v>5.7346929870089897E-3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1.18945321605281E-3</v>
      </c>
      <c r="R631">
        <v>2.4646240603429701E-3</v>
      </c>
      <c r="S631">
        <v>1.0928559867787999E-3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8.1208502981969504E-3</v>
      </c>
      <c r="R632">
        <v>9.3632101258921806E-3</v>
      </c>
      <c r="S632">
        <v>5.9328458518072696E-3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>
        <v>1.46053860878851E-3</v>
      </c>
      <c r="R633">
        <v>2.67506551868287E-3</v>
      </c>
      <c r="S633">
        <v>1.1962380257859501E-3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8.0083226689471702E-3</v>
      </c>
      <c r="R634">
        <v>9.7140944065366008E-3</v>
      </c>
      <c r="S634">
        <v>5.9006082174515402E-3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1.53581871749494E-3</v>
      </c>
      <c r="R635">
        <v>2.8255232986781498E-3</v>
      </c>
      <c r="S635">
        <v>1.08087878667877E-3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6.8857546583847504E-3</v>
      </c>
      <c r="R636">
        <v>9.9873257641264809E-3</v>
      </c>
      <c r="S636">
        <v>5.5349537193593399E-3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1.05208490847863E-3</v>
      </c>
      <c r="R637">
        <v>2.9432151992447699E-3</v>
      </c>
      <c r="S637">
        <v>1.0626757677106901E-3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7.3606750186955396E-3</v>
      </c>
      <c r="R638">
        <v>1.0238214408513999E-2</v>
      </c>
      <c r="S638">
        <v>5.7834024935596098E-3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1.43771689353939E-3</v>
      </c>
      <c r="R639">
        <v>3.0520836281127698E-3</v>
      </c>
      <c r="S639">
        <v>1.20202587725389E-3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7.1474951327779104E-3</v>
      </c>
      <c r="R640">
        <v>1.0218212316791301E-2</v>
      </c>
      <c r="S640">
        <v>5.6646716388739299E-3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1.35922614181412E-3</v>
      </c>
      <c r="R641">
        <v>3.0766992607572101E-3</v>
      </c>
      <c r="S641">
        <v>1.09207711509878E-3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6.10749637073758E-3</v>
      </c>
      <c r="R642">
        <v>1.0077062784020501E-2</v>
      </c>
      <c r="S642">
        <v>5.3207916822042498E-3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9.7801558299073495E-4</v>
      </c>
      <c r="R643">
        <v>3.05880007852974E-3</v>
      </c>
      <c r="S643">
        <v>1.0358773647603701E-3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6.5517277105650099E-3</v>
      </c>
      <c r="R644">
        <v>1.00211718007161E-2</v>
      </c>
      <c r="S644">
        <v>5.5315130351932598E-3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1.36082621199396E-3</v>
      </c>
      <c r="R645">
        <v>3.04122753430518E-3</v>
      </c>
      <c r="S645">
        <v>1.1672232478309101E-3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6.2318938788120601E-3</v>
      </c>
      <c r="R646">
        <v>9.63508492657047E-3</v>
      </c>
      <c r="S646">
        <v>5.3781270694686096E-3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1.15065637517994E-3</v>
      </c>
      <c r="R647">
        <v>2.9294184450852001E-3</v>
      </c>
      <c r="S647">
        <v>1.09238571177441E-3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5.4110364741579301E-3</v>
      </c>
      <c r="R648">
        <v>9.1120696423505204E-3</v>
      </c>
      <c r="S648">
        <v>5.0929253299108503E-3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9.5396697742563001E-4</v>
      </c>
      <c r="R649">
        <v>2.77683822039544E-3</v>
      </c>
      <c r="S649">
        <v>1.0187370661954201E-3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5.70581632499565E-3</v>
      </c>
      <c r="R650">
        <v>8.7721876529591701E-3</v>
      </c>
      <c r="S650">
        <v>5.1914459263058804E-3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1.2299136966810701E-3</v>
      </c>
      <c r="R651">
        <v>2.6419344049074399E-3</v>
      </c>
      <c r="S651">
        <v>1.0991300554098499E-3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5.2969862162823896E-3</v>
      </c>
      <c r="R652">
        <v>8.0821377800391701E-3</v>
      </c>
      <c r="S652">
        <v>5.0508744958779397E-3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9.3954703974874899E-4</v>
      </c>
      <c r="R653">
        <v>2.4163190683155898E-3</v>
      </c>
      <c r="S653">
        <v>1.07512250371202E-3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4.7682811413052697E-3</v>
      </c>
      <c r="R654">
        <v>7.2659779158281501E-3</v>
      </c>
      <c r="S654">
        <v>4.84182713785481E-3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9.4707402279778396E-4</v>
      </c>
      <c r="R655">
        <v>2.1621008154582302E-3</v>
      </c>
      <c r="S655">
        <v>1.00976494260017E-3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4.8508509617572904E-3</v>
      </c>
      <c r="R656">
        <v>6.7149724596635698E-3</v>
      </c>
      <c r="S656">
        <v>4.7884070385064001E-3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1.0593398903831E-3</v>
      </c>
      <c r="R657">
        <v>1.9485132352631399E-3</v>
      </c>
      <c r="S657">
        <v>1.01215235394797E-3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4.3851466273563703E-3</v>
      </c>
      <c r="R658">
        <v>5.8261692780669097E-3</v>
      </c>
      <c r="S658">
        <v>4.6931030351602798E-3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7.5826211460517702E-4</v>
      </c>
      <c r="R659">
        <v>1.6569248019070199E-3</v>
      </c>
      <c r="S659">
        <v>1.03700833816455E-3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4.1409256572353999E-3</v>
      </c>
      <c r="R660">
        <v>4.8426266082726302E-3</v>
      </c>
      <c r="S660">
        <v>4.5517476845666604E-3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9.2328554557531901E-4</v>
      </c>
      <c r="R661">
        <v>1.3546891290586E-3</v>
      </c>
      <c r="S661">
        <v>9.9889589454296799E-4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4.0227699971877298E-3</v>
      </c>
      <c r="R662">
        <v>4.1792235025926803E-3</v>
      </c>
      <c r="S662">
        <v>4.3519091724054998E-3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8.7009062198048297E-4</v>
      </c>
      <c r="R663">
        <v>1.11493509225343E-3</v>
      </c>
      <c r="S663">
        <v>9.2309013381833001E-4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3.5360004228236399E-3</v>
      </c>
      <c r="R664">
        <v>3.2171696456343999E-3</v>
      </c>
      <c r="S664">
        <v>4.3137674907190102E-3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6.2701575807440303E-4</v>
      </c>
      <c r="R665">
        <v>8.1402243931103803E-4</v>
      </c>
      <c r="S665">
        <v>9.7800830747496394E-4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3.4988353123561401E-3</v>
      </c>
      <c r="R666">
        <v>2.2156268843599798E-3</v>
      </c>
      <c r="S666">
        <v>4.2070082829788998E-3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8.5991564979874004E-4</v>
      </c>
      <c r="R667">
        <v>5.2325295858735596E-4</v>
      </c>
      <c r="S667">
        <v>9.7154021193274003E-4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3.2562595305054001E-3</v>
      </c>
      <c r="R668">
        <v>1.55248774829472E-3</v>
      </c>
      <c r="S668">
        <v>3.9085640875754901E-3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6.8243880390611805E-4</v>
      </c>
      <c r="R669">
        <v>3.10421833302571E-4</v>
      </c>
      <c r="S669">
        <v>8.4516454712564495E-4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2.7833545666892498E-3</v>
      </c>
      <c r="R670">
        <v>7.93483799827778E-4</v>
      </c>
      <c r="S670">
        <v>3.91954194286551E-3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5.4034279501758201E-4</v>
      </c>
      <c r="R671">
        <v>1.5861672277186399E-4</v>
      </c>
      <c r="S671">
        <v>9.0121683352188697E-4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2.84022505452482E-3</v>
      </c>
      <c r="R672">
        <v>8.7223426061968105E-4</v>
      </c>
      <c r="S672">
        <v>3.7988956255343999E-3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7.5204719163697695E-4</v>
      </c>
      <c r="R673">
        <v>3.2200717796379601E-4</v>
      </c>
      <c r="S673">
        <v>9.1514928973133905E-4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2.5803886423685801E-3</v>
      </c>
      <c r="R674">
        <v>1.3269405824908799E-3</v>
      </c>
      <c r="S674">
        <v>3.4768053602014298E-3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5.1219322575706396E-4</v>
      </c>
      <c r="R675">
        <v>4.8882086597826495E-4</v>
      </c>
      <c r="S675">
        <v>7.8338584611347198E-4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2.1665775165709499E-3</v>
      </c>
      <c r="R676">
        <v>2.1590627668546902E-3</v>
      </c>
      <c r="S676">
        <v>3.5149411436139499E-3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4.7852004852635602E-4</v>
      </c>
      <c r="R677">
        <v>7.3295378856926897E-4</v>
      </c>
      <c r="S677">
        <v>8.1307005193118303E-4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2.2148992460715301E-3</v>
      </c>
      <c r="R678">
        <v>3.0134211694880001E-3</v>
      </c>
      <c r="S678">
        <v>3.3307561314663602E-3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6.1832800329098101E-4</v>
      </c>
      <c r="R679">
        <v>9.6535086286246E-4</v>
      </c>
      <c r="S679">
        <v>8.2448943812830401E-4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2.0240509282907801E-3</v>
      </c>
      <c r="R680">
        <v>3.5473168540179302E-3</v>
      </c>
      <c r="S680">
        <v>3.0647742579620199E-3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3.71619885206841E-4</v>
      </c>
      <c r="R681">
        <v>1.1327645673654099E-3</v>
      </c>
      <c r="S681">
        <v>7.33888490597748E-4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1.7556519406142E-3</v>
      </c>
      <c r="R682">
        <v>4.30317452967428E-3</v>
      </c>
      <c r="S682">
        <v>3.1028370695712999E-3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4.3967184746199201E-4</v>
      </c>
      <c r="R683">
        <v>1.3627067593167501E-3</v>
      </c>
      <c r="S683">
        <v>7.2256733857961597E-4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1.7547767553557801E-3</v>
      </c>
      <c r="R684">
        <v>5.0173399256552998E-3</v>
      </c>
      <c r="S684">
        <v>2.81936385816076E-3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5.0768324484502499E-4</v>
      </c>
      <c r="R685">
        <v>1.57920661377325E-3</v>
      </c>
      <c r="S685">
        <v>7.0357497412244102E-4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1.63231291569422E-3</v>
      </c>
      <c r="R686">
        <v>5.4581966632008998E-3</v>
      </c>
      <c r="S686">
        <v>2.6710333823769198E-3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2.7281363707910399E-4</v>
      </c>
      <c r="R687">
        <v>1.7470239466295401E-3</v>
      </c>
      <c r="S687">
        <v>6.8712644509236903E-4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1.64408717816703E-3</v>
      </c>
      <c r="R688">
        <v>6.0613673336904397E-3</v>
      </c>
      <c r="S688">
        <v>2.6843411727954999E-3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4.5083867973398401E-4</v>
      </c>
      <c r="R689">
        <v>1.96457625088871E-3</v>
      </c>
      <c r="S689">
        <v>6.3783012032217804E-4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1.6499040761956301E-3</v>
      </c>
      <c r="R690">
        <v>6.58543595160818E-3</v>
      </c>
      <c r="S690">
        <v>2.2918453025702599E-3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4.8469034579757398E-4</v>
      </c>
      <c r="R691">
        <v>2.1611789716946802E-3</v>
      </c>
      <c r="S691">
        <v>5.64238208964903E-4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1.4767672029967599E-3</v>
      </c>
      <c r="R692">
        <v>6.8868574991351704E-3</v>
      </c>
      <c r="S692">
        <v>2.2871197256053698E-3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2.2992979466881399E-4</v>
      </c>
      <c r="R693">
        <v>2.3158709880513801E-3</v>
      </c>
      <c r="S693">
        <v>6.3196758960280201E-4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1.83657845254334E-3</v>
      </c>
      <c r="R694">
        <v>7.2929144004752798E-3</v>
      </c>
      <c r="S694">
        <v>2.25825166457903E-3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5.3067756739562605E-4</v>
      </c>
      <c r="R695">
        <v>2.4977997552980101E-3</v>
      </c>
      <c r="S695">
        <v>5.6071050033959296E-4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1.9146870680046401E-3</v>
      </c>
      <c r="R696">
        <v>7.5860477125343998E-3</v>
      </c>
      <c r="S696">
        <v>1.77913074316657E-3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5.5299914403583196E-4</v>
      </c>
      <c r="R697">
        <v>2.6440370249456902E-3</v>
      </c>
      <c r="S697">
        <v>4.22383043680446E-4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1.6043211839351301E-3</v>
      </c>
      <c r="R698">
        <v>7.6956931252136502E-3</v>
      </c>
      <c r="S698">
        <v>1.90138187347729E-3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2.5780525109854598E-4</v>
      </c>
      <c r="R699">
        <v>2.7453455460008701E-3</v>
      </c>
      <c r="S699">
        <v>5.5879557323192802E-4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2.2131985957737701E-3</v>
      </c>
      <c r="R700">
        <v>7.85940064712317E-3</v>
      </c>
      <c r="S700">
        <v>1.82153600141267E-3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6.5859260755216499E-4</v>
      </c>
      <c r="R701">
        <v>2.84993281099681E-3</v>
      </c>
      <c r="S701">
        <v>4.84169393033975E-4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2.3449407159441202E-3</v>
      </c>
      <c r="R702">
        <v>7.8868072763504E-3</v>
      </c>
      <c r="S702">
        <v>1.30804193885648E-3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6.4917407345804301E-4</v>
      </c>
      <c r="R703">
        <v>2.9045135549094301E-3</v>
      </c>
      <c r="S703">
        <v>2.9344171021303001E-4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1.9686576284626499E-3</v>
      </c>
      <c r="R704">
        <v>7.7592073760494899E-3</v>
      </c>
      <c r="S704">
        <v>1.5038859688819399E-3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3.6407000078868002E-4</v>
      </c>
      <c r="R705">
        <v>2.90902029567007E-3</v>
      </c>
      <c r="S705">
        <v>4.6191256006473502E-4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2.6593818923599201E-3</v>
      </c>
      <c r="R706">
        <v>7.6524505640513203E-3</v>
      </c>
      <c r="S706">
        <v>1.3721032926872401E-3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8.0245795842480796E-4</v>
      </c>
      <c r="R707">
        <v>2.9005778006505698E-3</v>
      </c>
      <c r="S707">
        <v>3.9655855023720398E-4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2.7851710975301202E-3</v>
      </c>
      <c r="R708">
        <v>7.4048087855932499E-3</v>
      </c>
      <c r="S708">
        <v>8.94563002353138E-4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7.2915671241969898E-4</v>
      </c>
      <c r="R709">
        <v>2.8356360244226201E-3</v>
      </c>
      <c r="S709">
        <v>1.8850063660830099E-4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2.4827632231172402E-3</v>
      </c>
      <c r="R710">
        <v>7.0254444863907597E-3</v>
      </c>
      <c r="S710">
        <v>1.0913891161216001E-3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5.4266378039233201E-4</v>
      </c>
      <c r="R711">
        <v>2.7203712020515899E-3</v>
      </c>
      <c r="S711">
        <v>3.41600831544598E-4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3.1141478521659501E-3</v>
      </c>
      <c r="R712">
        <v>6.6581424979835803E-3</v>
      </c>
      <c r="S712">
        <v>9.1296204061696304E-4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9.4099112569161799E-4</v>
      </c>
      <c r="R713">
        <v>2.5887555369914299E-3</v>
      </c>
      <c r="S713">
        <v>2.89728801925926E-4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3.1816123183337599E-3</v>
      </c>
      <c r="R714">
        <v>6.1682397846849896E-3</v>
      </c>
      <c r="S714">
        <v>5.40456326343182E-4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7.8966004863318296E-4</v>
      </c>
      <c r="R715">
        <v>2.40558738353416E-3</v>
      </c>
      <c r="S715">
        <v>1.12086791586848E-4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3.0735244634690199E-3</v>
      </c>
      <c r="R716">
        <v>5.5692605274844003E-3</v>
      </c>
      <c r="S716">
        <v>6.7112644670143005E-4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7.7437886255545799E-4</v>
      </c>
      <c r="R717">
        <v>2.1801488071707099E-3</v>
      </c>
      <c r="S717">
        <v>2.0533031990914701E-4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3.5494979744224802E-3</v>
      </c>
      <c r="R718">
        <v>4.99887849272726E-3</v>
      </c>
      <c r="S718">
        <v>4.5524211435007798E-4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1.0632840805011E-3</v>
      </c>
      <c r="R719">
        <v>1.9483900827142299E-3</v>
      </c>
      <c r="S719">
        <v>1.64631189165308E-4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3.5365464981044299E-3</v>
      </c>
      <c r="R720">
        <v>4.3440294898086903E-3</v>
      </c>
      <c r="S720">
        <v>2.3428631990342401E-4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8.5480762283984704E-4</v>
      </c>
      <c r="R721">
        <v>1.6807550301820701E-3</v>
      </c>
      <c r="S721" s="1">
        <v>6.2256702334673094E-5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3.6787045938759498E-3</v>
      </c>
      <c r="R722">
        <v>3.6063390068632501E-3</v>
      </c>
      <c r="S722">
        <v>2.7087958879096501E-4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1.02967092911496E-3</v>
      </c>
      <c r="R723">
        <v>1.38873845576122E-3</v>
      </c>
      <c r="S723" s="1">
        <v>7.2101479795454106E-5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3.95198738139994E-3</v>
      </c>
      <c r="R724">
        <v>2.9376498703548798E-3</v>
      </c>
      <c r="S724" s="1">
        <v>3.6264423290440802E-5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1.16452826677253E-3</v>
      </c>
      <c r="R725">
        <v>1.11321625815421E-3</v>
      </c>
      <c r="S725" s="1">
        <v>4.2672495907641097E-5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3.8738399359114898E-3</v>
      </c>
      <c r="R726">
        <v>2.2333262111990399E-3</v>
      </c>
      <c r="S726" s="1">
        <v>4.7026587711360799E-5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9.5491603709381705E-4</v>
      </c>
      <c r="R727">
        <v>8.2790798418847899E-4</v>
      </c>
      <c r="S727" s="1">
        <v>4.4299752863572798E-5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4.2412756512398998E-3</v>
      </c>
      <c r="R728">
        <v>1.5221537569137899E-3</v>
      </c>
      <c r="S728">
        <v>2.1899303450063399E-4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1.2745281896971901E-3</v>
      </c>
      <c r="R729">
        <v>5.7722134686784298E-4</v>
      </c>
      <c r="S729" s="1">
        <v>8.9052216304956098E-5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4.3157261416428899E-3</v>
      </c>
      <c r="R730">
        <v>1.04045046684089E-3</v>
      </c>
      <c r="S730">
        <v>3.8639665364340498E-4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1.2456984952235E-3</v>
      </c>
      <c r="R731">
        <v>4.4116679982494098E-4</v>
      </c>
      <c r="S731" s="1">
        <v>1.1877659112484301E-4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4.2166696771636604E-3</v>
      </c>
      <c r="R732">
        <v>7.8277307856483905E-4</v>
      </c>
      <c r="S732">
        <v>3.1698772792821398E-4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1.10412156730915E-3</v>
      </c>
      <c r="R733">
        <v>4.4115577143211099E-4</v>
      </c>
      <c r="S733" s="1">
        <v>8.3513044941274401E-5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4.7144977944047302E-3</v>
      </c>
      <c r="R734">
        <v>1.2482181183957901E-3</v>
      </c>
      <c r="S734">
        <v>5.5757518255679503E-4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1.47846998717019E-3</v>
      </c>
      <c r="R735">
        <v>6.5472166301490105E-4</v>
      </c>
      <c r="S735">
        <v>1.9816905319849299E-4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4.6418936518581198E-3</v>
      </c>
      <c r="R736">
        <v>1.8094968500319E-3</v>
      </c>
      <c r="S736">
        <v>7.2872694513291102E-4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1.31684497733963E-3</v>
      </c>
      <c r="R737">
        <v>8.6753787534635902E-4</v>
      </c>
      <c r="S737">
        <v>2.37737925447948E-4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4.57478217285439E-3</v>
      </c>
      <c r="R738">
        <v>2.2419354937953601E-3</v>
      </c>
      <c r="S738">
        <v>5.9681180139532601E-4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1.29427392653085E-3</v>
      </c>
      <c r="R739">
        <v>1.0482983844742901E-3</v>
      </c>
      <c r="S739">
        <v>1.6402983340005499E-4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5.0705273968271302E-3</v>
      </c>
      <c r="R740">
        <v>2.9385627428590699E-3</v>
      </c>
      <c r="S740">
        <v>8.7819457350980302E-4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1.6220371482337599E-3</v>
      </c>
      <c r="R741">
        <v>1.3016339820421201E-3</v>
      </c>
      <c r="S741">
        <v>2.9024960402852101E-4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4.9383337185408601E-3</v>
      </c>
      <c r="R742">
        <v>3.4683066595844001E-3</v>
      </c>
      <c r="S742">
        <v>1.0069624477505E-3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1.3983004806771399E-3</v>
      </c>
      <c r="R743">
        <v>1.48808227827927E-3</v>
      </c>
      <c r="S743">
        <v>3.3691407117040302E-4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4.9405444319969901E-3</v>
      </c>
      <c r="R744">
        <v>3.7869211981026701E-3</v>
      </c>
      <c r="S744">
        <v>8.8827283796945799E-4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1.50472694981644E-3</v>
      </c>
      <c r="R745">
        <v>1.6178797697633299E-3</v>
      </c>
      <c r="S745">
        <v>2.7353748425348802E-4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5.3059262557614102E-3</v>
      </c>
      <c r="R746">
        <v>4.3795855784958598E-3</v>
      </c>
      <c r="S746">
        <v>1.1583034336757499E-3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1.7016740178553099E-3</v>
      </c>
      <c r="R747">
        <v>1.83070460545818E-3</v>
      </c>
      <c r="S747">
        <v>3.6705813391648301E-4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5.2148703462702398E-3</v>
      </c>
      <c r="R748">
        <v>4.7805447795427501E-3</v>
      </c>
      <c r="S748">
        <v>1.2243352244228299E-3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1.51252903476019E-3</v>
      </c>
      <c r="R749">
        <v>1.9705565533744999E-3</v>
      </c>
      <c r="S749">
        <v>4.1341996225376402E-4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5.2912517242349796E-3</v>
      </c>
      <c r="R750">
        <v>4.9310344422491999E-3</v>
      </c>
      <c r="S750">
        <v>1.1819986540683701E-3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1.7115475083292299E-3</v>
      </c>
      <c r="R751">
        <v>2.047146707262E-3</v>
      </c>
      <c r="S751">
        <v>4.0147346147790402E-4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5.4409460039570902E-3</v>
      </c>
      <c r="R752">
        <v>5.39799553728688E-3</v>
      </c>
      <c r="S752">
        <v>1.39800304023454E-3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1.7306841015171401E-3</v>
      </c>
      <c r="R753">
        <v>2.2297598119393799E-3</v>
      </c>
      <c r="S753">
        <v>4.3891757508123099E-4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5.4751972640353199E-3</v>
      </c>
      <c r="R754">
        <v>5.6619026159806301E-3</v>
      </c>
      <c r="S754">
        <v>1.3941720830121899E-3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1.66839375525979E-3</v>
      </c>
      <c r="R755">
        <v>2.3365474021831202E-3</v>
      </c>
      <c r="S755">
        <v>4.7128242980526202E-4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5.5953028286284201E-3</v>
      </c>
      <c r="R756">
        <v>5.6428723466246796E-3</v>
      </c>
      <c r="S756">
        <v>1.4587114455286499E-3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1.8912508252292199E-3</v>
      </c>
      <c r="R757">
        <v>2.37221625101376E-3</v>
      </c>
      <c r="S757">
        <v>5.3256590139032201E-4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5.5124848731793697E-3</v>
      </c>
      <c r="R758">
        <v>5.9724387247256901E-3</v>
      </c>
      <c r="S758">
        <v>1.5989554194310101E-3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1.7362661063393299E-3</v>
      </c>
      <c r="R759">
        <v>2.52686986797148E-3</v>
      </c>
      <c r="S759">
        <v>5.1368298230325101E-4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5.7111044461273996E-3</v>
      </c>
      <c r="R760">
        <v>6.0922026122405097E-3</v>
      </c>
      <c r="S760">
        <v>1.53479548379208E-3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1.85229773990356E-3</v>
      </c>
      <c r="R761">
        <v>2.59833505172702E-3</v>
      </c>
      <c r="S761">
        <v>5.1817306929555305E-4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5.8210020955984801E-3</v>
      </c>
      <c r="R762">
        <v>5.9030681271865001E-3</v>
      </c>
      <c r="S762">
        <v>1.69516637661678E-3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2.02379455105622E-3</v>
      </c>
      <c r="R763">
        <v>2.5852520671543599E-3</v>
      </c>
      <c r="S763">
        <v>6.4947832186145697E-4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5.5626025616268898E-3</v>
      </c>
      <c r="R764">
        <v>6.0728833375131696E-3</v>
      </c>
      <c r="S764">
        <v>1.76084238934821E-3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1.75246974797461E-3</v>
      </c>
      <c r="R765">
        <v>2.6886398260769898E-3</v>
      </c>
      <c r="S765">
        <v>5.91245184673013E-4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5.9039694555156697E-3</v>
      </c>
      <c r="R766">
        <v>6.0315260423499202E-3</v>
      </c>
      <c r="S766">
        <v>1.66354581150027E-3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2.0353967328591502E-3</v>
      </c>
      <c r="R767">
        <v>2.6989124448740399E-3</v>
      </c>
      <c r="S767">
        <v>5.63270546095631E-4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5.9463249122927997E-3</v>
      </c>
      <c r="R768">
        <v>5.6656067012936396E-3</v>
      </c>
      <c r="S768">
        <v>1.8714241618442899E-3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2.09733064948114E-3</v>
      </c>
      <c r="R769">
        <v>2.61009357033677E-3</v>
      </c>
      <c r="S769">
        <v>7.37340946262798E-4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5.6256293594812001E-3</v>
      </c>
      <c r="R770">
        <v>5.6517083819450304E-3</v>
      </c>
      <c r="S770">
        <v>1.88246211117323E-3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1.8090731125265699E-3</v>
      </c>
      <c r="R771">
        <v>2.6284834602337001E-3</v>
      </c>
      <c r="S771">
        <v>6.6561589490517301E-4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6.0327632868237202E-3</v>
      </c>
      <c r="R772">
        <v>5.4355875518682702E-3</v>
      </c>
      <c r="S772">
        <v>1.79181333544675E-3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2.1879715772399298E-3</v>
      </c>
      <c r="R773">
        <v>2.5482230501543798E-3</v>
      </c>
      <c r="S773">
        <v>6.1561248823645601E-4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5.9667681112630299E-3</v>
      </c>
      <c r="R774">
        <v>4.89429467740335E-3</v>
      </c>
      <c r="S774">
        <v>1.9770038502046599E-3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2.1134248691936901E-3</v>
      </c>
      <c r="R775">
        <v>2.36045070343329E-3</v>
      </c>
      <c r="S775">
        <v>7.8801871244917705E-4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5.7172949815200496E-3</v>
      </c>
      <c r="R776">
        <v>4.6945759832517E-3</v>
      </c>
      <c r="S776">
        <v>1.9646824052854599E-3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1.91892777913283E-3</v>
      </c>
      <c r="R777">
        <v>2.2761368841320699E-3</v>
      </c>
      <c r="S777">
        <v>7.3040349990510496E-4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6.0830337382560802E-3</v>
      </c>
      <c r="R778">
        <v>4.3159082309536098E-3</v>
      </c>
      <c r="S778">
        <v>1.9219807157093401E-3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2.28989676243231E-3</v>
      </c>
      <c r="R779">
        <v>2.0970950842513201E-3</v>
      </c>
      <c r="S779">
        <v>6.8119087668464505E-4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5.8979150020511198E-3</v>
      </c>
      <c r="R780">
        <v>3.6270467893978402E-3</v>
      </c>
      <c r="S780">
        <v>2.01391994135272E-3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2.0893444389959901E-3</v>
      </c>
      <c r="R781">
        <v>1.8120798083594201E-3</v>
      </c>
      <c r="S781">
        <v>8.0255673410894405E-4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5.8294732459039898E-3</v>
      </c>
      <c r="R782">
        <v>3.2852284243142802E-3</v>
      </c>
      <c r="S782">
        <v>2.0120276472701702E-3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2.0713786092687401E-3</v>
      </c>
      <c r="R783">
        <v>1.6436281861498599E-3</v>
      </c>
      <c r="S783">
        <v>7.8202170534073703E-4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6.0518859786832602E-3</v>
      </c>
      <c r="R784">
        <v>2.80282146403644E-3</v>
      </c>
      <c r="S784">
        <v>2.0465500156899401E-3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2.3341288060882998E-3</v>
      </c>
      <c r="R785">
        <v>1.3957987835572299E-3</v>
      </c>
      <c r="S785">
        <v>7.5888944905391201E-4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5.7708480127119204E-3</v>
      </c>
      <c r="R786">
        <v>2.0343842667352001E-3</v>
      </c>
      <c r="S786">
        <v>1.9956072701452299E-3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2.0542675951371698E-3</v>
      </c>
      <c r="R787">
        <v>1.05566958116655E-3</v>
      </c>
      <c r="S787">
        <v>7.9079916409431996E-4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5.93290099501558E-3</v>
      </c>
      <c r="R788">
        <v>1.6939327668330101E-3</v>
      </c>
      <c r="S788">
        <v>2.0314040244510498E-3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2.23679304076493E-3</v>
      </c>
      <c r="R789">
        <v>8.9433762730630904E-4</v>
      </c>
      <c r="S789">
        <v>8.1936765022353798E-4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5.9477442458225997E-3</v>
      </c>
      <c r="R790">
        <v>1.3018768461753E-3</v>
      </c>
      <c r="S790">
        <v>2.1499324987989E-3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2.3255169999719799E-3</v>
      </c>
      <c r="R791">
        <v>7.0745629925782205E-4</v>
      </c>
      <c r="S791">
        <v>8.3882096931090205E-4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5.6214038629384599E-3</v>
      </c>
      <c r="R792">
        <v>8.0599355913824999E-4</v>
      </c>
      <c r="S792">
        <v>1.9422120736779401E-3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2.0381608445175598E-3</v>
      </c>
      <c r="R793">
        <v>5.4741333488232799E-4</v>
      </c>
      <c r="S793">
        <v>7.6798745957083097E-4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5.9872908299873602E-3</v>
      </c>
      <c r="R794">
        <v>1.15126114927496E-3</v>
      </c>
      <c r="S794">
        <v>2.0291975083961298E-3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2.3782103002486601E-3</v>
      </c>
      <c r="R795">
        <v>7.2671701798880802E-4</v>
      </c>
      <c r="S795">
        <v>8.4216435696139302E-4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5.7870081241906297E-3</v>
      </c>
      <c r="R796">
        <v>1.48404348910541E-3</v>
      </c>
      <c r="S796">
        <v>2.2131131166310898E-3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2.2779463085088299E-3</v>
      </c>
      <c r="R797">
        <v>8.9772288508373601E-4</v>
      </c>
      <c r="S797">
        <v>9.0554286184948301E-4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5.4776598040324302E-3</v>
      </c>
      <c r="R798">
        <v>1.8586043325172601E-3</v>
      </c>
      <c r="S798">
        <v>1.8742084130305601E-3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2.0577846209658E-3</v>
      </c>
      <c r="R799">
        <v>1.09483560404344E-3</v>
      </c>
      <c r="S799">
        <v>7.4915809939455095E-4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5.9551268961069099E-3</v>
      </c>
      <c r="R800">
        <v>2.41049983559442E-3</v>
      </c>
      <c r="S800">
        <v>2.00931919921871E-3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2.4631738696974299E-3</v>
      </c>
      <c r="R801">
        <v>1.3697665916577999E-3</v>
      </c>
      <c r="S801">
        <v>8.5050648473130599E-4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5.5901647936577601E-3</v>
      </c>
      <c r="R802">
        <v>2.8181219838440499E-3</v>
      </c>
      <c r="S802">
        <v>2.2200855057437898E-3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2.21170696174531E-3</v>
      </c>
      <c r="R803">
        <v>1.5759986875994599E-3</v>
      </c>
      <c r="S803">
        <v>9.4413191730430604E-4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5.3513687892943196E-3</v>
      </c>
      <c r="R804">
        <v>3.1795908051597799E-3</v>
      </c>
      <c r="S804">
        <v>1.8069298045083699E-3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2.1095399071973898E-3</v>
      </c>
      <c r="R805">
        <v>1.7586038809203901E-3</v>
      </c>
      <c r="S805">
        <v>7.4370242240104801E-4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5.8141645273880899E-3</v>
      </c>
      <c r="R806">
        <v>3.6265549950418199E-3</v>
      </c>
      <c r="S806">
        <v>1.9735129903691502E-3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2.4724691378712402E-3</v>
      </c>
      <c r="R807">
        <v>1.97432727727105E-3</v>
      </c>
      <c r="S807">
        <v>8.4617335566251103E-4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5.37801601143101E-3</v>
      </c>
      <c r="R808">
        <v>3.9130170763122703E-3</v>
      </c>
      <c r="S808">
        <v>2.1637651432753402E-3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2.1503114660977002E-3</v>
      </c>
      <c r="R809">
        <v>2.11152153785328E-3</v>
      </c>
      <c r="S809">
        <v>9.45737655827645E-4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5.2367604669507203E-3</v>
      </c>
      <c r="R810">
        <v>4.1107582930598602E-3</v>
      </c>
      <c r="S810">
        <v>1.74771589589477E-3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2.1744159251221701E-3</v>
      </c>
      <c r="R811">
        <v>2.2087318331132301E-3</v>
      </c>
      <c r="S811">
        <v>7.5284725094401997E-4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5.5647536977779799E-3</v>
      </c>
      <c r="R812">
        <v>4.4346967419349797E-3</v>
      </c>
      <c r="S812">
        <v>1.92261328226341E-3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2.4047828728680901E-3</v>
      </c>
      <c r="R813">
        <v>2.3575009475128601E-3</v>
      </c>
      <c r="S813">
        <v>8.33653498954552E-4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5.1670017553334599E-3</v>
      </c>
      <c r="R814">
        <v>4.5798028007926397E-3</v>
      </c>
      <c r="S814">
        <v>2.0491771774961498E-3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2.1139311190717901E-3</v>
      </c>
      <c r="R815">
        <v>2.4196119505593599E-3</v>
      </c>
      <c r="S815">
        <v>9.1057415455719402E-4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5.1154404245725999E-3</v>
      </c>
      <c r="R816">
        <v>4.5948921467343796E-3</v>
      </c>
      <c r="S816">
        <v>1.6955348553510899E-3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2.2283423338933799E-3</v>
      </c>
      <c r="R817">
        <v>2.4299079110433699E-3</v>
      </c>
      <c r="S817">
        <v>7.7065447667602901E-4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5.2299926351424301E-3</v>
      </c>
      <c r="R818">
        <v>4.8091981235314496E-3</v>
      </c>
      <c r="S818">
        <v>1.8566181129489501E-3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2.2767883708609401E-3</v>
      </c>
      <c r="R819">
        <v>2.5318345372802699E-3</v>
      </c>
      <c r="S819">
        <v>8.1842348542619195E-4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4.9636199854100399E-3</v>
      </c>
      <c r="R820">
        <v>4.8292043748945903E-3</v>
      </c>
      <c r="S820">
        <v>1.8927256255770299E-3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2.1095900866409498E-3</v>
      </c>
      <c r="R821">
        <v>2.5387187444461399E-3</v>
      </c>
      <c r="S821">
        <v>8.4779597654867399E-4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4.9635175161562703E-3</v>
      </c>
      <c r="R822">
        <v>4.6791865223800204E-3</v>
      </c>
      <c r="S822">
        <v>1.64218810698338E-3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2.2494661464560499E-3</v>
      </c>
      <c r="R823">
        <v>2.4803206270556798E-3</v>
      </c>
      <c r="S823">
        <v>7.8656457522855697E-4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4.8491732547895497E-3</v>
      </c>
      <c r="R824">
        <v>4.8015792539318602E-3</v>
      </c>
      <c r="S824">
        <v>1.7733282543601499E-3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2.1187033211286302E-3</v>
      </c>
      <c r="R825">
        <v>2.5545993405220102E-3</v>
      </c>
      <c r="S825">
        <v>8.02666516139299E-4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4.7609313974194198E-3</v>
      </c>
      <c r="R826">
        <v>4.7162272850855601E-3</v>
      </c>
      <c r="S826">
        <v>1.7178372988933201E-3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2.1250547822520998E-3</v>
      </c>
      <c r="R827">
        <v>2.5214846172486199E-3</v>
      </c>
      <c r="S827">
        <v>7.7258069002841595E-4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4.7586387078129002E-3</v>
      </c>
      <c r="R828">
        <v>4.4235179608244704E-3</v>
      </c>
      <c r="S828">
        <v>1.57503512715101E-3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2.2214704577777E-3</v>
      </c>
      <c r="R829">
        <v>2.4046493407677699E-3</v>
      </c>
      <c r="S829">
        <v>7.8824481784560202E-4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4.4665604824228903E-3</v>
      </c>
      <c r="R830">
        <v>4.4568067022313397E-3</v>
      </c>
      <c r="S830">
        <v>1.66776023319058E-3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1.9659850053265499E-3</v>
      </c>
      <c r="R831">
        <v>2.4469541502969302E-3</v>
      </c>
      <c r="S831">
        <v>7.8229776667483499E-4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4.5412285235207498E-3</v>
      </c>
      <c r="R832">
        <v>4.2720862308202002E-3</v>
      </c>
      <c r="S832">
        <v>1.5483786335875899E-3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2.1338954989038499E-3</v>
      </c>
      <c r="R833">
        <v>2.3668460393379302E-3</v>
      </c>
      <c r="S833">
        <v>7.01470440197953E-4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4.48644930366236E-3</v>
      </c>
      <c r="R834">
        <v>3.85113984685182E-3</v>
      </c>
      <c r="S834">
        <v>1.4815091261928799E-3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2.1359932421139102E-3</v>
      </c>
      <c r="R835">
        <v>2.1836503235534098E-3</v>
      </c>
      <c r="S835">
        <v>7.6498564124885603E-4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4.1187897064693599E-3</v>
      </c>
      <c r="R836">
        <v>3.7845950286165401E-3</v>
      </c>
      <c r="S836">
        <v>1.53440293438893E-3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1.84848779724605E-3</v>
      </c>
      <c r="R837">
        <v>2.1698995486516201E-3</v>
      </c>
      <c r="S837">
        <v>7.4905463858087403E-4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4.2850876934685004E-3</v>
      </c>
      <c r="R838">
        <v>3.4982756354991801E-3</v>
      </c>
      <c r="S838">
        <v>1.4020003904903701E-3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2.1087448595312999E-3</v>
      </c>
      <c r="R839">
        <v>2.0237508883073898E-3</v>
      </c>
      <c r="S839">
        <v>6.47322565353876E-4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4.1459661062717102E-3</v>
      </c>
      <c r="R840">
        <v>2.9655562513956099E-3</v>
      </c>
      <c r="S840">
        <v>1.35433831379799E-3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1.9954747020228302E-3</v>
      </c>
      <c r="R841">
        <v>1.7644046349254399E-3</v>
      </c>
      <c r="S841">
        <v>7.1136596860601499E-4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3.82457088110909E-3</v>
      </c>
      <c r="R842">
        <v>2.7986754332212098E-3</v>
      </c>
      <c r="S842">
        <v>1.3716843734806999E-3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1.7797884415091301E-3</v>
      </c>
      <c r="R843">
        <v>1.67907078217348E-3</v>
      </c>
      <c r="S843" s="1">
        <v>6.9633581036110403E-4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3.9816619775139804E-3</v>
      </c>
      <c r="R844">
        <v>2.4246873679214E-3</v>
      </c>
      <c r="S844">
        <v>1.28551041862366E-3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2.03311373615493E-3</v>
      </c>
      <c r="R845">
        <v>1.4642885593129601E-3</v>
      </c>
      <c r="S845">
        <v>6.1522384487051299E-4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3.7519691227639301E-3</v>
      </c>
      <c r="R846">
        <v>1.8327241302037399E-3</v>
      </c>
      <c r="S846">
        <v>1.1951247240883801E-3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>
        <v>1.81488340706977E-3</v>
      </c>
      <c r="R847">
        <v>1.15129453905759E-3</v>
      </c>
      <c r="S847">
        <v>6.2976187279896304E-4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3.58001198810272E-3</v>
      </c>
      <c r="R848">
        <v>1.62069867968446E-3</v>
      </c>
      <c r="S848">
        <v>1.1856503397947901E-3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1.7519271640483701E-3</v>
      </c>
      <c r="R849">
        <v>1.02742310994514E-3</v>
      </c>
      <c r="S849">
        <v>6.24019015213626E-4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3.63425808011301E-3</v>
      </c>
      <c r="R850">
        <v>1.2502809317842399E-3</v>
      </c>
      <c r="S850">
        <v>1.19368320665049E-3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1.9059239917731301E-3</v>
      </c>
      <c r="R851">
        <v>8.1127065505474396E-4</v>
      </c>
      <c r="S851">
        <v>6.0071385878021405E-4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>
        <v>3.3323954947598201E-3</v>
      </c>
      <c r="R852">
        <v>9.0236859889149701E-4</v>
      </c>
      <c r="S852">
        <v>1.01435547562563E-3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1.61955180162936E-3</v>
      </c>
      <c r="R853">
        <v>6.3866922624874101E-4</v>
      </c>
      <c r="S853">
        <v>5.3027342433258095E-4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3.3616468717896E-3</v>
      </c>
      <c r="R854">
        <v>9.786815484714381E-4</v>
      </c>
      <c r="S854">
        <v>9.9016084300906091E-4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1.7395171925709101E-3</v>
      </c>
      <c r="R855">
        <v>6.95182392004525E-4</v>
      </c>
      <c r="S855">
        <v>5.3916255166197103E-4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3.2586607304807701E-3</v>
      </c>
      <c r="R856">
        <v>1.10617834664612E-3</v>
      </c>
      <c r="S856">
        <v>1.11183307786357E-3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1.7389313765051901E-3</v>
      </c>
      <c r="R857">
        <v>7.9529507228281397E-4</v>
      </c>
      <c r="S857">
        <v>5.9138348050439301E-4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2.9206468346581502E-3</v>
      </c>
      <c r="R858">
        <v>1.56800927534511E-3</v>
      </c>
      <c r="S858">
        <v>8.2750611945251601E-4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1.4376391906666701E-3</v>
      </c>
      <c r="R859">
        <v>1.0698858827467401E-3</v>
      </c>
      <c r="S859">
        <v>4.2740809216779E-4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3.13628768953879E-3</v>
      </c>
      <c r="R860">
        <v>1.8915264248061099E-3</v>
      </c>
      <c r="S860">
        <v>8.0283003224422295E-4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1.7106642668428399E-3</v>
      </c>
      <c r="R861">
        <v>1.2872213447093701E-3</v>
      </c>
      <c r="S861">
        <v>4.5240348218120798E-4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2.8763428592960801E-3</v>
      </c>
      <c r="R862">
        <v>2.2107100303866301E-3</v>
      </c>
      <c r="S862" s="1">
        <v>1.02129307394417E-3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1.5502234148766E-3</v>
      </c>
      <c r="R863">
        <v>1.5119773226822801E-3</v>
      </c>
      <c r="S863">
        <v>5.7138146168877904E-4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2.5456211503398201E-3</v>
      </c>
      <c r="R864">
        <v>2.7268753375833798E-3</v>
      </c>
      <c r="S864">
        <v>6.4902470406955699E-4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1.28906739299768E-3</v>
      </c>
      <c r="R865">
        <v>1.8282061145031101E-3</v>
      </c>
      <c r="S865">
        <v>3.3420317114140599E-4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>
        <v>2.8741999996919898E-3</v>
      </c>
      <c r="R866">
        <v>2.99243251720412E-3</v>
      </c>
      <c r="S866">
        <v>6.3822262306231304E-4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1.6385267710121499E-3</v>
      </c>
      <c r="R867">
        <v>2.00967482113113E-3</v>
      </c>
      <c r="S867">
        <v>3.7220128334193901E-4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2.5071681608127201E-3</v>
      </c>
      <c r="R868">
        <v>3.2260876821031399E-3</v>
      </c>
      <c r="S868">
        <v>9.0602387510616E-4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1.3579210714174501E-3</v>
      </c>
      <c r="R869">
        <v>2.1793366862242198E-3</v>
      </c>
      <c r="S869">
        <v>5.26981364830068E-4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2.22491851665559E-3</v>
      </c>
      <c r="R870">
        <v>3.61573661220905E-3</v>
      </c>
      <c r="S870">
        <v>4.8781990913033602E-4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1.1784551483406899E-3</v>
      </c>
      <c r="R871">
        <v>2.4175925445797599E-3</v>
      </c>
      <c r="S871">
        <v>2.5662245793650103E-4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2.5611373261138202E-3</v>
      </c>
      <c r="R872">
        <v>3.76297900057201E-3</v>
      </c>
      <c r="S872">
        <v>5.0183970799084696E-4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1.5100064626654001E-3</v>
      </c>
      <c r="R873">
        <v>2.51535026156075E-3</v>
      </c>
      <c r="S873">
        <v>3.00901115231114E-4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2.1658305040563801E-3</v>
      </c>
      <c r="R874">
        <v>3.8512955516886499E-3</v>
      </c>
      <c r="S874">
        <v>7.5829298829947897E-4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1.17721935492987E-3</v>
      </c>
      <c r="R875">
        <v>2.5848914266483202E-3</v>
      </c>
      <c r="S875">
        <v>4.51268875330356E-4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1.9654042269594699E-3</v>
      </c>
      <c r="R876">
        <v>4.0748088976983402E-3</v>
      </c>
      <c r="S876">
        <v>3.48551784542909E-4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1.0994335531073799E-3</v>
      </c>
      <c r="R877">
        <v>2.7158539505854301E-3</v>
      </c>
      <c r="S877">
        <v>1.9400059721059299E-4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2.2061041080812401E-3</v>
      </c>
      <c r="R878">
        <v>4.0940465465661904E-3</v>
      </c>
      <c r="S878">
        <v>3.8940218295564202E-4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1.33073819566746E-3</v>
      </c>
      <c r="R879">
        <v>2.7233537048902598E-3</v>
      </c>
      <c r="S879">
        <v>2.3622794609697001E-4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1.8627951100507001E-3</v>
      </c>
      <c r="R880">
        <v>4.0329417715111197E-3</v>
      </c>
      <c r="S880">
        <v>5.8161385051708203E-4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1.0206203542422201E-3</v>
      </c>
      <c r="R881">
        <v>2.69079997666104E-3</v>
      </c>
      <c r="S881">
        <v>3.4663780828917399E-4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1.7690490107902699E-3</v>
      </c>
      <c r="R882">
        <v>4.0985392213339798E-3</v>
      </c>
      <c r="S882">
        <v>2.4078119229394501E-4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>
        <v>1.0460033734823401E-3</v>
      </c>
      <c r="R883">
        <v>2.7222487320054099E-3</v>
      </c>
      <c r="S883">
        <v>1.4836746814284499E-4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1.84345900675774E-3</v>
      </c>
      <c r="R884">
        <v>4.0125338986321604E-3</v>
      </c>
      <c r="S884">
        <v>2.9227869565920899E-4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1.1260633846953999E-3</v>
      </c>
      <c r="R885">
        <v>2.6605149097276601E-3</v>
      </c>
      <c r="S885">
        <v>1.7626093070403001E-4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1.6072355570207501E-3</v>
      </c>
      <c r="R886">
        <v>3.8292030978375E-3</v>
      </c>
      <c r="S886">
        <v>3.9008978540240602E-4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8.9813222110109896E-4</v>
      </c>
      <c r="R887">
        <v>2.5491190959007499E-3</v>
      </c>
      <c r="S887">
        <v>2.24484608456536E-4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1.63640461252698E-3</v>
      </c>
      <c r="R888">
        <v>3.7703865987931298E-3</v>
      </c>
      <c r="S888">
        <v>1.89380908858878E-4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1.0176445015507101E-3</v>
      </c>
      <c r="R889">
        <v>2.5081249228545901E-3</v>
      </c>
      <c r="S889">
        <v>1.31551410388558E-4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1.5283087173771799E-3</v>
      </c>
      <c r="R890">
        <v>3.6148530128216499E-3</v>
      </c>
      <c r="S890">
        <v>2.0333486849895101E-4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9.3715963112748699E-4</v>
      </c>
      <c r="R891">
        <v>2.40766360739643E-3</v>
      </c>
      <c r="S891">
        <v>1.2128263360601499E-4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1.4100557162742399E-3</v>
      </c>
      <c r="R892">
        <v>3.3451008222093602E-3</v>
      </c>
      <c r="S892">
        <v>2.0452768277359599E-4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8.1621469245224604E-4</v>
      </c>
      <c r="R893">
        <v>2.24497286049976E-3</v>
      </c>
      <c r="S893">
        <v>1.02574052322677E-4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1.5638321618554999E-3</v>
      </c>
      <c r="R894">
        <v>3.1978917937577301E-3</v>
      </c>
      <c r="S894">
        <v>2.0345413231306E-4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1.01435542455488E-3</v>
      </c>
      <c r="R895">
        <v>2.1559450901597198E-3</v>
      </c>
      <c r="S895">
        <v>1.4502495007798501E-4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1.32026256227347E-3</v>
      </c>
      <c r="R896">
        <v>2.9985301808863199E-3</v>
      </c>
      <c r="S896">
        <v>1.2020970114462E-4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8.0912223980732104E-4</v>
      </c>
      <c r="R897">
        <v>2.0333160696495598E-3</v>
      </c>
      <c r="S897" s="1">
        <v>7.0439228033560494E-5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1.28794940541313E-3</v>
      </c>
      <c r="R898">
        <v>2.6666624748954999E-3</v>
      </c>
      <c r="S898" s="1">
        <v>4.9940349139521398E-5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7.8041984672107105E-4</v>
      </c>
      <c r="R899">
        <v>1.83103052233435E-3</v>
      </c>
      <c r="S899" s="1">
        <v>2.3508844594391E-5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1.5412196281586899E-3</v>
      </c>
      <c r="R900">
        <v>2.4554542398034099E-3</v>
      </c>
      <c r="S900">
        <v>2.39995719586814E-4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1.0315793921801301E-3</v>
      </c>
      <c r="R901">
        <v>1.70160135624104E-3</v>
      </c>
      <c r="S901">
        <v>1.66919006184478E-4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1.24884858352393E-3</v>
      </c>
      <c r="R902">
        <v>2.2191000971889998E-3</v>
      </c>
      <c r="S902" s="1">
        <v>7.2482870106387197E-5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7.6685229729874503E-4</v>
      </c>
      <c r="R903">
        <v>1.5509678396590199E-3</v>
      </c>
      <c r="S903" s="1">
        <v>3.1820505938161602E-5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1.2656035380314099E-3</v>
      </c>
      <c r="R904">
        <v>1.83746039197171E-3</v>
      </c>
      <c r="S904" s="1">
        <v>8.1212480893829702E-5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8.0361296764214002E-4</v>
      </c>
      <c r="R905">
        <v>1.3061337908383201E-3</v>
      </c>
      <c r="S905" s="1">
        <v>8.5416239158328094E-5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1.55693297007635E-3</v>
      </c>
      <c r="R906">
        <v>1.58952417863616E-3</v>
      </c>
      <c r="S906">
        <v>2.6652917422772502E-4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1.06323944925015E-3</v>
      </c>
      <c r="R907">
        <v>1.14316883067205E-3</v>
      </c>
      <c r="S907">
        <v>1.81930129321817E-4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1.2898598790662299E-3</v>
      </c>
      <c r="R908">
        <v>1.3297179947188099E-3</v>
      </c>
      <c r="S908" s="1">
        <v>1.4193205599927699E-4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7.9967752156614395E-4</v>
      </c>
      <c r="R909">
        <v>9.6417194859686902E-4</v>
      </c>
      <c r="S909" s="1">
        <v>7.9581575360800896E-5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1.3624337625903701E-3</v>
      </c>
      <c r="R910">
        <v>9.5185557060403E-4</v>
      </c>
      <c r="S910" s="1">
        <v>1.5417476263564401E-4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9.0385658777093498E-4</v>
      </c>
      <c r="R911">
        <v>7.1018302601866398E-4</v>
      </c>
      <c r="S911" s="1">
        <v>1.2593679257541E-4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1.6046759073500799E-3</v>
      </c>
      <c r="R912">
        <v>8.1832944446245395E-4</v>
      </c>
      <c r="S912">
        <v>2.8159591262932198E-4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1.1078601012625899E-3</v>
      </c>
      <c r="R913">
        <v>6.2316831697293098E-4</v>
      </c>
      <c r="S913" s="1">
        <v>1.9346866210996001E-4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1.3974649281725299E-3</v>
      </c>
      <c r="R914">
        <v>7.3778892743880497E-4</v>
      </c>
      <c r="S914" s="1">
        <v>2.6067037472885999E-4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8.8474976449207001E-4</v>
      </c>
      <c r="R915">
        <v>5.75827127360024E-4</v>
      </c>
      <c r="S915" s="1">
        <v>1.6907652862620601E-4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1.5674025487275099E-3</v>
      </c>
      <c r="R916">
        <v>8.3464710969342903E-4</v>
      </c>
      <c r="S916" s="1">
        <v>1.9176609265410599E-4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1.08280076748409E-3</v>
      </c>
      <c r="R917">
        <v>6.6423384260908198E-4</v>
      </c>
      <c r="S917" s="1">
        <v>1.38535107552503E-4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1.68310641490034E-3</v>
      </c>
      <c r="R918">
        <v>1.1593781769486499E-3</v>
      </c>
      <c r="S918">
        <v>2.9979409513787499E-4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1.1689424305877901E-3</v>
      </c>
      <c r="R919">
        <v>9.1615402241856795E-4</v>
      </c>
      <c r="S919" s="1">
        <v>2.15471066521362E-4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1.54436008042024E-3</v>
      </c>
      <c r="R920">
        <v>1.4168734646212401E-3</v>
      </c>
      <c r="S920">
        <v>3.8719215403198201E-4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1.01211075808013E-3</v>
      </c>
      <c r="R921">
        <v>1.12947688753971E-3</v>
      </c>
      <c r="S921">
        <v>2.6995888170915999E-4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1.83676589567777E-3</v>
      </c>
      <c r="R922">
        <v>1.7884035061637999E-3</v>
      </c>
      <c r="S922" s="1">
        <v>2.07810273035554E-4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1.3143308791356101E-3</v>
      </c>
      <c r="R923">
        <v>1.4233236144582601E-3</v>
      </c>
      <c r="S923" s="1">
        <v>1.36799990229493E-4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1.7899295390369199E-3</v>
      </c>
      <c r="R924">
        <v>2.1452267246918799E-3</v>
      </c>
      <c r="S924">
        <v>3.3211203927209E-4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1.25017815523012E-3</v>
      </c>
      <c r="R925">
        <v>1.7120202412179901E-3</v>
      </c>
      <c r="S925">
        <v>2.53395750165992E-4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1.7231033180423699E-3</v>
      </c>
      <c r="R926">
        <v>2.4087443114952601E-3</v>
      </c>
      <c r="S926">
        <v>5.0018516794953405E-4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1.1804263377911399E-3</v>
      </c>
      <c r="R927">
        <v>1.9384799523879299E-3</v>
      </c>
      <c r="S927">
        <v>3.6488733744536602E-4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2.1158759601165801E-3</v>
      </c>
      <c r="R928">
        <v>2.7466924034012402E-3</v>
      </c>
      <c r="S928" s="1">
        <v>2.17266067586215E-4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1.55794587433629E-3</v>
      </c>
      <c r="R929">
        <v>2.21257850877729E-3</v>
      </c>
      <c r="S929" s="1">
        <v>1.36843442782463E-4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1.9195044178998901E-3</v>
      </c>
      <c r="R930">
        <v>3.0158851933543601E-3</v>
      </c>
      <c r="S930">
        <v>3.73051219428619E-4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1.3532669385128301E-3</v>
      </c>
      <c r="R931">
        <v>2.4381697227369098E-3</v>
      </c>
      <c r="S931">
        <v>2.9647653701037101E-4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1.9315175628785699E-3</v>
      </c>
      <c r="R932">
        <v>3.1919372663586701E-3</v>
      </c>
      <c r="S932">
        <v>5.8106470187053202E-4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1.38564511909429E-3</v>
      </c>
      <c r="R933">
        <v>2.5973811562765301E-3</v>
      </c>
      <c r="S933">
        <v>4.3685937158458401E-4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2.3583376278369398E-3</v>
      </c>
      <c r="R934">
        <v>3.4151013437583801E-3</v>
      </c>
      <c r="S934">
        <v>2.2993237485998501E-4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1.7761087428278799E-3</v>
      </c>
      <c r="R935">
        <v>2.7820763082637701E-3</v>
      </c>
      <c r="S935" s="1">
        <v>1.4918517826000401E-4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2.06718721663542E-3</v>
      </c>
      <c r="R936">
        <v>3.5492720448439901E-3</v>
      </c>
      <c r="S936">
        <v>4.0867102163498898E-4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1.4815590031872299E-3</v>
      </c>
      <c r="R937">
        <v>2.8999597126241499E-3</v>
      </c>
      <c r="S937">
        <v>3.3041717600181599E-4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2.1637369121314601E-3</v>
      </c>
      <c r="R938">
        <v>3.5972758868994901E-3</v>
      </c>
      <c r="S938">
        <v>6.1766117981077297E-4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1.6184275937601699E-3</v>
      </c>
      <c r="R939">
        <v>2.9535102794746699E-3</v>
      </c>
      <c r="S939">
        <v>4.7390898061278302E-4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2.53610149117678E-3</v>
      </c>
      <c r="R940">
        <v>3.67269135174721E-3</v>
      </c>
      <c r="S940">
        <v>2.5267527718613998E-4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1.94514223317495E-3</v>
      </c>
      <c r="R941">
        <v>3.0175045069315799E-3</v>
      </c>
      <c r="S941">
        <v>1.78440826637672E-4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2.2335859856662198E-3</v>
      </c>
      <c r="R942">
        <v>3.65915870459927E-3</v>
      </c>
      <c r="S942">
        <v>4.3009875526513501E-4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1.64269340393407E-3</v>
      </c>
      <c r="R943">
        <v>3.0133539341934499E-3</v>
      </c>
      <c r="S943">
        <v>3.4850417398086202E-4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2.4080440899374601E-3</v>
      </c>
      <c r="R944">
        <v>3.5749895671001999E-3</v>
      </c>
      <c r="S944">
        <v>6.0805937068329503E-4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1.86600070412324E-3</v>
      </c>
      <c r="R945">
        <v>2.9547777767103098E-3</v>
      </c>
      <c r="S945">
        <v>4.7303524839323801E-4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2.6433209868614799E-3</v>
      </c>
      <c r="R946">
        <v>3.5063900873723202E-3</v>
      </c>
      <c r="S946">
        <v>2.9151400252858697E-4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2.06033904504133E-3</v>
      </c>
      <c r="R947">
        <v>2.8988037199484998E-3</v>
      </c>
      <c r="S947">
        <v>2.2639664050396699E-4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2.4215986471737999E-3</v>
      </c>
      <c r="R948">
        <v>3.3664431305332298E-3</v>
      </c>
      <c r="S948">
        <v>4.37456681781251E-4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1.8432285586706401E-3</v>
      </c>
      <c r="R949">
        <v>2.7890432906065099E-3</v>
      </c>
      <c r="S949">
        <v>3.5335796829672698E-4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2.6470275609390202E-3</v>
      </c>
      <c r="R950">
        <v>3.1775842608080598E-3</v>
      </c>
      <c r="S950">
        <v>5.6149268072801695E-4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2.1127606109392501E-3</v>
      </c>
      <c r="R951">
        <v>2.6404154713100701E-3</v>
      </c>
      <c r="S951">
        <v>4.4135553709616902E-4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2.6948158970042401E-3</v>
      </c>
      <c r="R952">
        <v>2.9969075680933298E-3</v>
      </c>
      <c r="S952">
        <v>3.4518629975116501E-4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2.1357579523974398E-3</v>
      </c>
      <c r="R953">
        <v>2.49042433901373E-3</v>
      </c>
      <c r="S953">
        <v>2.8799090659321799E-4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2.62790369735403E-3</v>
      </c>
      <c r="R954">
        <v>2.7751836116287499E-3</v>
      </c>
      <c r="S954">
        <v>4.3523115519098399E-4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2.0787352761516098E-3</v>
      </c>
      <c r="R955">
        <v>2.3129045835589201E-3</v>
      </c>
      <c r="S955">
        <v>3.5188236665641099E-4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2.8589927948179999E-3</v>
      </c>
      <c r="R956">
        <v>2.5260822212308598E-3</v>
      </c>
      <c r="S956">
        <v>4.9583896010227998E-4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2.3403751339964099E-3</v>
      </c>
      <c r="R957">
        <v>2.1115521517172599E-3</v>
      </c>
      <c r="S957">
        <v>3.94059003147728E-4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2.71970635506074E-3</v>
      </c>
      <c r="R958">
        <v>2.2772552158950802E-3</v>
      </c>
      <c r="S958">
        <v>4.01074448056232E-4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2.1990195511512101E-3</v>
      </c>
      <c r="R959">
        <v>1.9035874867604999E-3</v>
      </c>
      <c r="S959">
        <v>3.4968922970256299E-4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2.8373784031682399E-3</v>
      </c>
      <c r="R960">
        <v>2.0216102696771002E-3</v>
      </c>
      <c r="S960">
        <v>4.2512316522028501E-4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2.32992473675243E-3</v>
      </c>
      <c r="R961">
        <v>1.6983844398356801E-3</v>
      </c>
      <c r="S961">
        <v>3.4742348707997501E-4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3.0222340247875201E-3</v>
      </c>
      <c r="R962">
        <v>1.75308746247427E-3</v>
      </c>
      <c r="S962">
        <v>4.32329617448207E-4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2.5306414684717299E-3</v>
      </c>
      <c r="R963">
        <v>1.4772869307153099E-3</v>
      </c>
      <c r="S963">
        <v>3.49507253004233E-4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2.7514609983699798E-3</v>
      </c>
      <c r="R964">
        <v>1.4780078334724199E-3</v>
      </c>
      <c r="S964">
        <v>4.4132987167913601E-4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2.28177450636829E-3</v>
      </c>
      <c r="R965">
        <v>1.2437302169174E-3</v>
      </c>
      <c r="S965">
        <v>3.9482358963441203E-4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3.0262532186064602E-3</v>
      </c>
      <c r="R966">
        <v>1.2209316052406501E-3</v>
      </c>
      <c r="S966">
        <v>4.0402268765732E-4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2.5688973749306799E-3</v>
      </c>
      <c r="R967">
        <v>1.03480617322542E-3</v>
      </c>
      <c r="S967">
        <v>3.37109257513074E-4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3.1219350733162001E-3</v>
      </c>
      <c r="R968">
        <v>9.6271358006744603E-4</v>
      </c>
      <c r="S968">
        <v>3.88795177282891E-4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2.6714638780028699E-3</v>
      </c>
      <c r="R969">
        <v>8.17030701752134E-4</v>
      </c>
      <c r="S969">
        <v>3.22738535607393E-4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2.8164786675733602E-3</v>
      </c>
      <c r="R970">
        <v>7.3921249369070198E-4</v>
      </c>
      <c r="S970">
        <v>4.51648923822351E-4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2.4080129929614199E-3</v>
      </c>
      <c r="R971">
        <v>6.2489049832379197E-4</v>
      </c>
      <c r="S971">
        <v>4.10314241724254E-4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3.17117820681818E-3</v>
      </c>
      <c r="R972">
        <v>5.3776341120100502E-4</v>
      </c>
      <c r="S972" s="1">
        <v>3.7009115605502602E-4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2.7697495117405299E-3</v>
      </c>
      <c r="R973">
        <v>4.6074858188864298E-4</v>
      </c>
      <c r="S973" s="1">
        <v>3.1861696707994198E-4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3.15676673168673E-3</v>
      </c>
      <c r="R974">
        <v>4.6585065104506402E-4</v>
      </c>
      <c r="S974">
        <v>3.7365748717411502E-4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2.76297341767542E-3</v>
      </c>
      <c r="R975">
        <v>4.2793186864349502E-4</v>
      </c>
      <c r="S975">
        <v>3.2021164822627999E-4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2.9244295863279E-3</v>
      </c>
      <c r="R976">
        <v>7.0443569416254505E-4</v>
      </c>
      <c r="S976">
        <v>4.2685212507168199E-4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2.5843106802574799E-3</v>
      </c>
      <c r="R977">
        <v>6.5832948648805202E-4</v>
      </c>
      <c r="S977">
        <v>3.9141065032032702E-4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3.2573463484538798E-3</v>
      </c>
      <c r="R978">
        <v>8.2038575964035602E-4</v>
      </c>
      <c r="S978">
        <v>3.3181330529188799E-4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2.91660041935348E-3</v>
      </c>
      <c r="R979">
        <v>7.7301871152767E-4</v>
      </c>
      <c r="S979">
        <v>2.99993135151211E-4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3.14127472559987E-3</v>
      </c>
      <c r="R980">
        <v>1.0668630535741899E-3</v>
      </c>
      <c r="S980">
        <v>3.83966385119923E-4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2.8195598299031099E-3</v>
      </c>
      <c r="R981">
        <v>1.02635834320312E-3</v>
      </c>
      <c r="S981">
        <v>3.39064296410852E-4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3.0641360175091199E-3</v>
      </c>
      <c r="R982">
        <v>1.47622596394886E-3</v>
      </c>
      <c r="S982">
        <v>3.7246491438027498E-4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2.7965492006308502E-3</v>
      </c>
      <c r="R983">
        <v>1.4102048683689299E-3</v>
      </c>
      <c r="S983">
        <v>3.4342277631269698E-4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3.2817377317295401E-3</v>
      </c>
      <c r="R984">
        <v>1.65350046272081E-3</v>
      </c>
      <c r="S984">
        <v>3.1061428720782498E-4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3.0063330318638301E-3</v>
      </c>
      <c r="R985">
        <v>1.58134229197982E-3</v>
      </c>
      <c r="S985">
        <v>3.0042406974423701E-4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3.1014662630851702E-3</v>
      </c>
      <c r="R986">
        <v>1.91724862548246E-3</v>
      </c>
      <c r="S986">
        <v>4.08259708302614E-4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2.86491817768383E-3</v>
      </c>
      <c r="R987">
        <v>1.8580010580022E-3</v>
      </c>
      <c r="S987">
        <v>3.6948742865669602E-4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3.2071340680148502E-3</v>
      </c>
      <c r="R988">
        <v>2.3129819179867001E-3</v>
      </c>
      <c r="S988">
        <v>3.0271816338170102E-4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3.0144058694646001E-3</v>
      </c>
      <c r="R989">
        <v>2.2394981869966199E-3</v>
      </c>
      <c r="S989">
        <v>2.80324041162627E-4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3.2517254784434498E-3</v>
      </c>
      <c r="R990">
        <v>2.4533970235953001E-3</v>
      </c>
      <c r="S990">
        <v>3.2393152813554898E-4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3.0469511808650599E-3</v>
      </c>
      <c r="R991">
        <v>2.3800220787709601E-3</v>
      </c>
      <c r="S991">
        <v>3.3118874716909201E-4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3.06433010078781E-3</v>
      </c>
      <c r="R992">
        <v>2.6658026972980801E-3</v>
      </c>
      <c r="S992">
        <v>4.3103325192716001E-4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16:42" x14ac:dyDescent="0.25">
      <c r="P993">
        <v>49524.762408579598</v>
      </c>
      <c r="Q993">
        <v>2.9211902778089301E-3</v>
      </c>
      <c r="R993">
        <v>2.6140271849476402E-3</v>
      </c>
      <c r="S993" s="1">
        <v>3.97439657020739E-4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16:42" x14ac:dyDescent="0.25">
      <c r="P994">
        <v>49574.787421113499</v>
      </c>
      <c r="Q994">
        <v>3.31723922116635E-3</v>
      </c>
      <c r="R994">
        <v>2.9894744540364402E-3</v>
      </c>
      <c r="S994">
        <v>2.3632457546819501E-4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16:42" x14ac:dyDescent="0.25">
      <c r="P995">
        <v>49624.812433647399</v>
      </c>
      <c r="Q995">
        <v>3.2008996533213901E-3</v>
      </c>
      <c r="R995">
        <v>2.9335612347838498E-3</v>
      </c>
      <c r="S995">
        <v>2.21293685479982E-4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16:42" x14ac:dyDescent="0.25">
      <c r="P996">
        <v>49674.8374461813</v>
      </c>
      <c r="Q996">
        <v>3.1818098548068302E-3</v>
      </c>
      <c r="R996">
        <v>3.0390538528634299E-3</v>
      </c>
      <c r="S996">
        <v>3.61139205784342E-4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16:42" x14ac:dyDescent="0.25">
      <c r="P997">
        <v>49724.862458715201</v>
      </c>
      <c r="Q997">
        <v>3.05405360718992E-3</v>
      </c>
      <c r="R997">
        <v>2.9879271654821098E-3</v>
      </c>
      <c r="S997">
        <v>3.7871192611627601E-4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16:42" x14ac:dyDescent="0.25">
      <c r="P998">
        <v>49774.887471249203</v>
      </c>
      <c r="Q998">
        <v>3.0462438288001502E-3</v>
      </c>
      <c r="R998">
        <v>3.1517655172357E-3</v>
      </c>
      <c r="S998">
        <v>4.37556560465784E-4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16:42" x14ac:dyDescent="0.25">
      <c r="P999">
        <v>49824.912483783097</v>
      </c>
      <c r="Q999">
        <v>2.9983170869722301E-3</v>
      </c>
      <c r="R999">
        <v>3.1282068509886798E-3</v>
      </c>
      <c r="S999">
        <v>4.0884158362548801E-4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16:42" x14ac:dyDescent="0.25">
      <c r="P1000">
        <v>49874.937496316998</v>
      </c>
      <c r="Q1000">
        <v>3.3621627636463E-3</v>
      </c>
      <c r="R1000">
        <v>3.3589723871158199E-3</v>
      </c>
      <c r="S1000">
        <v>1.9250438837098701E-4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16:42" x14ac:dyDescent="0.25">
      <c r="P1001">
        <v>49924.962508850898</v>
      </c>
      <c r="Q1001">
        <v>3.3232519731232401E-3</v>
      </c>
      <c r="R1001">
        <v>3.3382520084105499E-3</v>
      </c>
      <c r="S1001">
        <v>1.86934876499199E-4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16:42" x14ac:dyDescent="0.25">
      <c r="P1002">
        <v>49974.987521384799</v>
      </c>
      <c r="Q1002">
        <v>3.0906667479446101E-3</v>
      </c>
      <c r="R1002" s="1">
        <v>3.2823608456617201E-3</v>
      </c>
      <c r="S1002">
        <v>3.9555751943944599E-4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16:42" x14ac:dyDescent="0.25">
      <c r="P1003">
        <v>50025.0125339187</v>
      </c>
      <c r="Q1003">
        <v>3.0472804708813902E-3</v>
      </c>
      <c r="R1003" s="1">
        <v>3.2675261712632E-3</v>
      </c>
      <c r="S1003">
        <v>4.1931325482852101E-4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76" t="s">
        <v>54</v>
      </c>
      <c r="AO2" s="76"/>
    </row>
    <row r="3" spans="1:59" x14ac:dyDescent="0.25">
      <c r="A3" s="77" t="s">
        <v>14</v>
      </c>
      <c r="B3" s="77" t="s">
        <v>13</v>
      </c>
      <c r="C3" s="84" t="s">
        <v>15</v>
      </c>
      <c r="D3" s="85"/>
      <c r="E3" s="86" t="s">
        <v>16</v>
      </c>
      <c r="F3" s="86"/>
      <c r="G3" s="84" t="s">
        <v>17</v>
      </c>
      <c r="H3" s="85"/>
      <c r="I3" s="86" t="s">
        <v>18</v>
      </c>
      <c r="J3" s="86"/>
      <c r="K3" s="84" t="s">
        <v>19</v>
      </c>
      <c r="L3" s="85"/>
      <c r="M3" s="86" t="s">
        <v>20</v>
      </c>
      <c r="N3" s="85"/>
      <c r="AE3" s="45" t="s">
        <v>57</v>
      </c>
      <c r="AF3" s="46">
        <f>AF1/AF2</f>
        <v>127.9413985051802</v>
      </c>
      <c r="AG3" s="46">
        <f t="shared" ref="AG3:AH3" si="0">AG1/AG2</f>
        <v>51.654115896186461</v>
      </c>
      <c r="AH3" s="46">
        <f t="shared" si="0"/>
        <v>135.55878515218998</v>
      </c>
      <c r="AN3" s="44" t="s">
        <v>55</v>
      </c>
      <c r="AO3" s="44" t="s">
        <v>56</v>
      </c>
    </row>
    <row r="4" spans="1:59" ht="18.75" x14ac:dyDescent="0.35">
      <c r="A4" s="78"/>
      <c r="B4" s="78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79" t="s">
        <v>23</v>
      </c>
      <c r="Q4" s="81" t="s">
        <v>24</v>
      </c>
      <c r="R4" s="82"/>
      <c r="S4" s="82"/>
      <c r="T4" s="83"/>
      <c r="U4" s="82" t="s">
        <v>25</v>
      </c>
      <c r="V4" s="82"/>
      <c r="W4" s="82"/>
      <c r="X4" s="82"/>
      <c r="Y4" s="81" t="s">
        <v>26</v>
      </c>
      <c r="Z4" s="82"/>
      <c r="AA4" s="82"/>
      <c r="AB4" s="83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80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1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1"/>
        <v>50</v>
      </c>
      <c r="AE6" s="27">
        <f t="shared" ref="AE6:AE55" si="2">0.5*C6^2</f>
        <v>74836.574706921994</v>
      </c>
      <c r="AF6" s="27">
        <f t="shared" ref="AF6:AF55" si="3">0.5*E6^2</f>
        <v>459120.01237512828</v>
      </c>
      <c r="AG6" s="27">
        <f t="shared" ref="AG6:AG55" si="4">0.5*G6^2</f>
        <v>66662.370410444841</v>
      </c>
      <c r="AH6" s="27">
        <f t="shared" ref="AH6:AH55" si="5">0.5*I6^2</f>
        <v>47828.244638712364</v>
      </c>
      <c r="AI6" s="27">
        <f t="shared" ref="AI6:AI55" si="6">0.5*K6^2</f>
        <v>46944.4959396993</v>
      </c>
      <c r="AJ6" s="27">
        <f t="shared" ref="AJ6:AJ55" si="7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1"/>
        <v>100</v>
      </c>
      <c r="AE7" s="27">
        <f t="shared" si="2"/>
        <v>4.0173365578104727E-12</v>
      </c>
      <c r="AF7" s="27">
        <f t="shared" si="3"/>
        <v>3.2034941423481371E-11</v>
      </c>
      <c r="AG7" s="27">
        <f t="shared" si="4"/>
        <v>4.1303676902763693E-12</v>
      </c>
      <c r="AH7" s="27">
        <f t="shared" si="5"/>
        <v>3.2512723713222818E-12</v>
      </c>
      <c r="AI7" s="27">
        <f t="shared" si="6"/>
        <v>1.4103080862310981E-12</v>
      </c>
      <c r="AJ7" s="27">
        <f t="shared" si="7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1"/>
        <v>150</v>
      </c>
      <c r="AE8" s="27">
        <f t="shared" si="2"/>
        <v>4947.3446890783935</v>
      </c>
      <c r="AF8" s="27">
        <f t="shared" si="3"/>
        <v>41524.899072268454</v>
      </c>
      <c r="AG8" s="27">
        <f t="shared" si="4"/>
        <v>5177.4931675164153</v>
      </c>
      <c r="AH8" s="27">
        <f t="shared" si="5"/>
        <v>1.7696429243945015</v>
      </c>
      <c r="AI8" s="27">
        <f t="shared" si="6"/>
        <v>14.757656653288759</v>
      </c>
      <c r="AJ8" s="27">
        <f t="shared" si="7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8">C8/386.876142213298</f>
        <v>0.25711601827619979</v>
      </c>
      <c r="AU8" s="58">
        <f t="shared" ref="AU8:AU55" si="9">E8/958.248414947949</f>
        <v>0.30073999007390356</v>
      </c>
      <c r="AV8" s="58">
        <f t="shared" ref="AV8:AV55" si="10">G8/365.136605698319</f>
        <v>0.2786887200779346</v>
      </c>
      <c r="AW8" s="58">
        <f t="shared" ref="AW8:AW55" si="11">I8/309.283832874311</f>
        <v>6.0827588743428635E-3</v>
      </c>
      <c r="AX8" s="58">
        <f t="shared" ref="AX8:AX55" si="12">K8/306.413106572481</f>
        <v>1.7730311302969537E-2</v>
      </c>
      <c r="AY8" s="58">
        <f t="shared" ref="AY8:AY55" si="13">M8/309.364402767528</f>
        <v>6.1933036521175308E-3</v>
      </c>
      <c r="BA8" s="52">
        <v>3</v>
      </c>
      <c r="BB8" s="51" t="str">
        <f t="shared" ref="BB8:BB55" si="14">IF(AT8&lt;AN8,"Cumple","No cumple")</f>
        <v>No cumple</v>
      </c>
      <c r="BC8" s="51" t="str">
        <f t="shared" ref="BC8:BC55" si="15">IF(AU8&lt;AO8,"Cumple","No cumple")</f>
        <v>No cumple</v>
      </c>
      <c r="BD8" s="51" t="str">
        <f t="shared" ref="BD8:BD55" si="16">IF(AV8&lt;AN8,"Cumple","No cumple")</f>
        <v>No cumple</v>
      </c>
      <c r="BE8" s="51" t="str">
        <f t="shared" ref="BE8:BE55" si="17">IF(AW8&lt;AP8,"Cumple","No cumple")</f>
        <v>Cumple</v>
      </c>
      <c r="BF8" s="51" t="str">
        <f t="shared" ref="BF8:BF55" si="18">IF(AX8&lt;AP8,"Cumple","No cumple")</f>
        <v>Cumple</v>
      </c>
      <c r="BG8" s="51" t="str">
        <f t="shared" ref="BG8:BG55" si="19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1"/>
        <v>200</v>
      </c>
      <c r="AE9" s="27">
        <f t="shared" si="2"/>
        <v>3.4148762832561793E-12</v>
      </c>
      <c r="AF9" s="27">
        <f t="shared" si="3"/>
        <v>3.6239969586686351E-11</v>
      </c>
      <c r="AG9" s="27">
        <f t="shared" si="4"/>
        <v>2.698571973632827E-12</v>
      </c>
      <c r="AH9" s="27">
        <f t="shared" si="5"/>
        <v>4.1678724873969124E-13</v>
      </c>
      <c r="AI9" s="27">
        <f t="shared" si="6"/>
        <v>9.2282550149201246E-14</v>
      </c>
      <c r="AJ9" s="27">
        <f t="shared" si="7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8"/>
        <v>6.7550806177869573E-9</v>
      </c>
      <c r="AU9" s="58">
        <f t="shared" si="9"/>
        <v>8.8844551750429814E-9</v>
      </c>
      <c r="AV9" s="58">
        <f t="shared" si="10"/>
        <v>6.3624828776078678E-9</v>
      </c>
      <c r="AW9" s="58">
        <f t="shared" si="11"/>
        <v>2.9519907399552237E-9</v>
      </c>
      <c r="AX9" s="58">
        <f t="shared" si="12"/>
        <v>1.4020627578722749E-9</v>
      </c>
      <c r="AY9" s="58">
        <f t="shared" si="13"/>
        <v>1.8925716106104971E-9</v>
      </c>
      <c r="BA9" s="52">
        <v>4</v>
      </c>
      <c r="BB9" s="51" t="str">
        <f t="shared" si="14"/>
        <v>Cumple</v>
      </c>
      <c r="BC9" s="51" t="str">
        <f t="shared" si="15"/>
        <v>Cumple</v>
      </c>
      <c r="BD9" s="51" t="str">
        <f t="shared" si="16"/>
        <v>Cumple</v>
      </c>
      <c r="BE9" s="51" t="str">
        <f t="shared" si="17"/>
        <v>Cumple</v>
      </c>
      <c r="BF9" s="51" t="str">
        <f t="shared" si="18"/>
        <v>Cumple</v>
      </c>
      <c r="BG9" s="51" t="str">
        <f t="shared" si="19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1"/>
        <v>250</v>
      </c>
      <c r="AE10" s="27">
        <f t="shared" si="2"/>
        <v>1711.4824782541614</v>
      </c>
      <c r="AF10" s="27">
        <f t="shared" si="3"/>
        <v>14031.386516720626</v>
      </c>
      <c r="AG10" s="27">
        <f t="shared" si="4"/>
        <v>1858.2432502502309</v>
      </c>
      <c r="AH10" s="27">
        <f t="shared" si="5"/>
        <v>1.7006865450566659</v>
      </c>
      <c r="AI10" s="27">
        <f t="shared" si="6"/>
        <v>13.851709547065871</v>
      </c>
      <c r="AJ10" s="27">
        <f t="shared" si="7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8"/>
        <v>0.15122697948122446</v>
      </c>
      <c r="AU10" s="58">
        <f t="shared" si="9"/>
        <v>0.17481841659926928</v>
      </c>
      <c r="AV10" s="58">
        <f t="shared" si="10"/>
        <v>0.16695941169809411</v>
      </c>
      <c r="AW10" s="58">
        <f t="shared" si="11"/>
        <v>5.9630701290416064E-3</v>
      </c>
      <c r="AX10" s="58">
        <f t="shared" si="12"/>
        <v>1.7177475906447165E-2</v>
      </c>
      <c r="AY10" s="58">
        <f t="shared" si="13"/>
        <v>6.1839932810436021E-3</v>
      </c>
      <c r="BA10" s="52">
        <v>5</v>
      </c>
      <c r="BB10" s="51" t="str">
        <f t="shared" si="14"/>
        <v>No cumple</v>
      </c>
      <c r="BC10" s="51" t="str">
        <f t="shared" si="15"/>
        <v>No cumple</v>
      </c>
      <c r="BD10" s="51" t="str">
        <f t="shared" si="16"/>
        <v>No cumple</v>
      </c>
      <c r="BE10" s="51" t="str">
        <f t="shared" si="17"/>
        <v>Cumple</v>
      </c>
      <c r="BF10" s="51" t="str">
        <f t="shared" si="18"/>
        <v>Cumple</v>
      </c>
      <c r="BG10" s="51" t="str">
        <f t="shared" si="19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1"/>
        <v>300</v>
      </c>
      <c r="AE11" s="27">
        <f t="shared" si="2"/>
        <v>3.266991604095425E-12</v>
      </c>
      <c r="AF11" s="27">
        <f t="shared" si="3"/>
        <v>4.6621274901967797E-11</v>
      </c>
      <c r="AG11" s="27">
        <f t="shared" si="4"/>
        <v>3.454206543567813E-12</v>
      </c>
      <c r="AH11" s="27">
        <f t="shared" si="5"/>
        <v>2.3234455911254E-13</v>
      </c>
      <c r="AI11" s="27">
        <f t="shared" si="6"/>
        <v>1.0080385545335999E-13</v>
      </c>
      <c r="AJ11" s="27">
        <f t="shared" si="7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8"/>
        <v>6.6071939957464965E-9</v>
      </c>
      <c r="AU11" s="58">
        <f t="shared" si="9"/>
        <v>1.007694669049197E-8</v>
      </c>
      <c r="AV11" s="58">
        <f t="shared" si="10"/>
        <v>7.198363522627281E-9</v>
      </c>
      <c r="AW11" s="58">
        <f t="shared" si="11"/>
        <v>2.2040631442798162E-9</v>
      </c>
      <c r="AX11" s="58">
        <f t="shared" si="12"/>
        <v>1.4653664072351447E-9</v>
      </c>
      <c r="AY11" s="58">
        <f t="shared" si="13"/>
        <v>1.009947553289182E-9</v>
      </c>
      <c r="BA11" s="52">
        <v>6</v>
      </c>
      <c r="BB11" s="51" t="str">
        <f t="shared" si="14"/>
        <v>Cumple</v>
      </c>
      <c r="BC11" s="51" t="str">
        <f t="shared" si="15"/>
        <v>Cumple</v>
      </c>
      <c r="BD11" s="51" t="str">
        <f t="shared" si="16"/>
        <v>Cumple</v>
      </c>
      <c r="BE11" s="51" t="str">
        <f t="shared" si="17"/>
        <v>Cumple</v>
      </c>
      <c r="BF11" s="51" t="str">
        <f t="shared" si="18"/>
        <v>Cumple</v>
      </c>
      <c r="BG11" s="51" t="str">
        <f t="shared" si="19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1"/>
        <v>350</v>
      </c>
      <c r="AE12" s="27">
        <f t="shared" si="2"/>
        <v>891.50395824576469</v>
      </c>
      <c r="AF12" s="27">
        <f t="shared" si="3"/>
        <v>6445.142155047577</v>
      </c>
      <c r="AG12" s="27">
        <f t="shared" si="4"/>
        <v>901.89880504664507</v>
      </c>
      <c r="AH12" s="27">
        <f t="shared" si="5"/>
        <v>1.7360470248068673</v>
      </c>
      <c r="AI12" s="27">
        <f t="shared" si="6"/>
        <v>12.470625755735266</v>
      </c>
      <c r="AJ12" s="27">
        <f t="shared" si="7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8"/>
        <v>0.10914521159206333</v>
      </c>
      <c r="AU12" s="58">
        <f t="shared" si="9"/>
        <v>0.11848220790007581</v>
      </c>
      <c r="AV12" s="58">
        <f t="shared" si="10"/>
        <v>0.1163157511228232</v>
      </c>
      <c r="AW12" s="58">
        <f t="shared" si="11"/>
        <v>6.0247429401517547E-3</v>
      </c>
      <c r="AX12" s="58">
        <f t="shared" si="12"/>
        <v>1.6298655601142072E-2</v>
      </c>
      <c r="AY12" s="58">
        <f t="shared" si="13"/>
        <v>6.0315353131949476E-3</v>
      </c>
      <c r="BA12" s="52">
        <v>7</v>
      </c>
      <c r="BB12" s="51" t="str">
        <f t="shared" si="14"/>
        <v>Cumple</v>
      </c>
      <c r="BC12" s="51" t="str">
        <f t="shared" si="15"/>
        <v>No cumple</v>
      </c>
      <c r="BD12" s="51" t="str">
        <f t="shared" si="16"/>
        <v>Cumple</v>
      </c>
      <c r="BE12" s="51" t="str">
        <f t="shared" si="17"/>
        <v>Cumple</v>
      </c>
      <c r="BF12" s="51" t="str">
        <f t="shared" si="18"/>
        <v>Cumple</v>
      </c>
      <c r="BG12" s="51" t="str">
        <f t="shared" si="19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1"/>
        <v>400</v>
      </c>
      <c r="AE13" s="27">
        <f t="shared" si="2"/>
        <v>4.4903889302542395E-12</v>
      </c>
      <c r="AF13" s="27">
        <f t="shared" si="3"/>
        <v>5.7577435697081486E-11</v>
      </c>
      <c r="AG13" s="27">
        <f t="shared" si="4"/>
        <v>2.9467191970069093E-12</v>
      </c>
      <c r="AH13" s="27">
        <f t="shared" si="5"/>
        <v>1.5132952833731642E-13</v>
      </c>
      <c r="AI13" s="27">
        <f t="shared" si="6"/>
        <v>2.1161166675843595E-13</v>
      </c>
      <c r="AJ13" s="27">
        <f t="shared" si="7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8"/>
        <v>7.746134410114323E-9</v>
      </c>
      <c r="AU13" s="58">
        <f t="shared" si="9"/>
        <v>1.1198582344487361E-8</v>
      </c>
      <c r="AV13" s="58">
        <f t="shared" si="10"/>
        <v>6.6485815485211329E-9</v>
      </c>
      <c r="AW13" s="58">
        <f t="shared" si="11"/>
        <v>1.7787692711308766E-9</v>
      </c>
      <c r="AX13" s="58">
        <f t="shared" si="12"/>
        <v>2.1231342866831552E-9</v>
      </c>
      <c r="AY13" s="58">
        <f t="shared" si="13"/>
        <v>7.2592335810854378E-10</v>
      </c>
      <c r="BA13" s="52">
        <v>8</v>
      </c>
      <c r="BB13" s="51" t="str">
        <f t="shared" si="14"/>
        <v>Cumple</v>
      </c>
      <c r="BC13" s="51" t="str">
        <f t="shared" si="15"/>
        <v>Cumple</v>
      </c>
      <c r="BD13" s="51" t="str">
        <f t="shared" si="16"/>
        <v>Cumple</v>
      </c>
      <c r="BE13" s="51" t="str">
        <f t="shared" si="17"/>
        <v>Cumple</v>
      </c>
      <c r="BF13" s="51" t="str">
        <f t="shared" si="18"/>
        <v>Cumple</v>
      </c>
      <c r="BG13" s="51" t="str">
        <f t="shared" si="19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1"/>
        <v>450</v>
      </c>
      <c r="AE14" s="27">
        <f t="shared" si="2"/>
        <v>536.99293903264015</v>
      </c>
      <c r="AF14" s="27">
        <f t="shared" si="3"/>
        <v>3358.6323551392015</v>
      </c>
      <c r="AG14" s="27">
        <f t="shared" si="4"/>
        <v>543.19749946430159</v>
      </c>
      <c r="AH14" s="27">
        <f t="shared" si="5"/>
        <v>1.728456224537491</v>
      </c>
      <c r="AI14" s="27">
        <f t="shared" si="6"/>
        <v>10.742478543819397</v>
      </c>
      <c r="AJ14" s="27">
        <f t="shared" si="7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8"/>
        <v>8.4708567373611085E-2</v>
      </c>
      <c r="AU14" s="58">
        <f t="shared" si="9"/>
        <v>8.5529931061856468E-2</v>
      </c>
      <c r="AV14" s="58">
        <f t="shared" si="10"/>
        <v>9.0268973694307267E-2</v>
      </c>
      <c r="AW14" s="58">
        <f t="shared" si="11"/>
        <v>6.0115570297729938E-3</v>
      </c>
      <c r="AX14" s="58">
        <f t="shared" si="12"/>
        <v>1.5127247319161305E-2</v>
      </c>
      <c r="AY14" s="58">
        <f t="shared" si="13"/>
        <v>6.0185463183946974E-3</v>
      </c>
      <c r="BA14" s="52">
        <v>9</v>
      </c>
      <c r="BB14" s="51" t="str">
        <f t="shared" si="14"/>
        <v>Cumple</v>
      </c>
      <c r="BC14" s="51" t="str">
        <f t="shared" si="15"/>
        <v>Cumple</v>
      </c>
      <c r="BD14" s="51" t="str">
        <f t="shared" si="16"/>
        <v>Cumple</v>
      </c>
      <c r="BE14" s="51" t="str">
        <f t="shared" si="17"/>
        <v>Cumple</v>
      </c>
      <c r="BF14" s="51" t="str">
        <f t="shared" si="18"/>
        <v>No cumple</v>
      </c>
      <c r="BG14" s="51" t="str">
        <f t="shared" si="19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1"/>
        <v>500</v>
      </c>
      <c r="AE15" s="27">
        <f t="shared" si="2"/>
        <v>5.4012101631691704E-12</v>
      </c>
      <c r="AF15" s="27">
        <f t="shared" si="3"/>
        <v>6.6392293970885901E-11</v>
      </c>
      <c r="AG15" s="27">
        <f t="shared" si="4"/>
        <v>3.3996393725854132E-12</v>
      </c>
      <c r="AH15" s="27">
        <f t="shared" si="5"/>
        <v>2.2233253220663203E-14</v>
      </c>
      <c r="AI15" s="27">
        <f t="shared" si="6"/>
        <v>3.6460184896505452E-13</v>
      </c>
      <c r="AJ15" s="27">
        <f t="shared" si="7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8"/>
        <v>8.4954930188373007E-9</v>
      </c>
      <c r="AU15" s="58">
        <f t="shared" si="9"/>
        <v>1.2025294624145274E-8</v>
      </c>
      <c r="AV15" s="58">
        <f t="shared" si="10"/>
        <v>7.1412797934251457E-9</v>
      </c>
      <c r="AW15" s="58">
        <f t="shared" si="11"/>
        <v>6.8180359395535635E-10</v>
      </c>
      <c r="AX15" s="58">
        <f t="shared" si="12"/>
        <v>2.7868724559283649E-9</v>
      </c>
      <c r="AY15" s="58">
        <f t="shared" si="13"/>
        <v>1.0217737194400636E-9</v>
      </c>
      <c r="BA15" s="52">
        <v>10</v>
      </c>
      <c r="BB15" s="51" t="str">
        <f t="shared" si="14"/>
        <v>Cumple</v>
      </c>
      <c r="BC15" s="51" t="str">
        <f t="shared" si="15"/>
        <v>Cumple</v>
      </c>
      <c r="BD15" s="51" t="str">
        <f t="shared" si="16"/>
        <v>Cumple</v>
      </c>
      <c r="BE15" s="51" t="str">
        <f t="shared" si="17"/>
        <v>Cumple</v>
      </c>
      <c r="BF15" s="51" t="str">
        <f t="shared" si="18"/>
        <v>Cumple</v>
      </c>
      <c r="BG15" s="51" t="str">
        <f t="shared" si="19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1"/>
        <v>550</v>
      </c>
      <c r="AE16" s="27">
        <f t="shared" si="2"/>
        <v>347.31413665639752</v>
      </c>
      <c r="AF16" s="27">
        <f t="shared" si="3"/>
        <v>1873.9971437825043</v>
      </c>
      <c r="AG16" s="27">
        <f t="shared" si="4"/>
        <v>349.39765443603386</v>
      </c>
      <c r="AH16" s="27">
        <f t="shared" si="5"/>
        <v>1.669917797336006</v>
      </c>
      <c r="AI16" s="27">
        <f t="shared" si="6"/>
        <v>8.9537316640997275</v>
      </c>
      <c r="AJ16" s="27">
        <f t="shared" si="7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8"/>
        <v>6.8124649301724446E-2</v>
      </c>
      <c r="AU16" s="58">
        <f t="shared" si="9"/>
        <v>6.3888302710194786E-2</v>
      </c>
      <c r="AV16" s="58">
        <f t="shared" si="10"/>
        <v>7.2396840996159534E-2</v>
      </c>
      <c r="AW16" s="58">
        <f t="shared" si="11"/>
        <v>5.9088821145796572E-3</v>
      </c>
      <c r="AX16" s="58">
        <f t="shared" si="12"/>
        <v>1.3810509383217101E-2</v>
      </c>
      <c r="AY16" s="58">
        <f t="shared" si="13"/>
        <v>5.8998153128052089E-3</v>
      </c>
      <c r="BA16" s="52">
        <v>11</v>
      </c>
      <c r="BB16" s="51" t="str">
        <f t="shared" si="14"/>
        <v>No cumple</v>
      </c>
      <c r="BC16" s="51" t="str">
        <f t="shared" si="15"/>
        <v>No cumple</v>
      </c>
      <c r="BD16" s="51" t="str">
        <f t="shared" si="16"/>
        <v>No cumple</v>
      </c>
      <c r="BE16" s="51" t="str">
        <f t="shared" si="17"/>
        <v>Cumple</v>
      </c>
      <c r="BF16" s="51" t="str">
        <f t="shared" si="18"/>
        <v>Cumple</v>
      </c>
      <c r="BG16" s="51" t="str">
        <f t="shared" si="19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1"/>
        <v>600</v>
      </c>
      <c r="AE17" s="27">
        <f t="shared" si="2"/>
        <v>5.7672548487030237E-12</v>
      </c>
      <c r="AF17" s="27">
        <f t="shared" si="3"/>
        <v>7.1823504594356564E-11</v>
      </c>
      <c r="AG17" s="27">
        <f t="shared" si="4"/>
        <v>3.3571966169935181E-12</v>
      </c>
      <c r="AH17" s="27">
        <f t="shared" si="5"/>
        <v>5.264643294982986E-14</v>
      </c>
      <c r="AI17" s="27">
        <f t="shared" si="6"/>
        <v>5.3292774018571402E-13</v>
      </c>
      <c r="AJ17" s="27">
        <f t="shared" si="7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8"/>
        <v>8.7786477034634571E-9</v>
      </c>
      <c r="AU17" s="58">
        <f t="shared" si="9"/>
        <v>1.2507490581786485E-8</v>
      </c>
      <c r="AV17" s="58">
        <f t="shared" si="10"/>
        <v>7.0965621764235493E-9</v>
      </c>
      <c r="AW17" s="58">
        <f t="shared" si="11"/>
        <v>1.0491612805184649E-9</v>
      </c>
      <c r="AX17" s="58">
        <f t="shared" si="12"/>
        <v>3.3693166130152091E-9</v>
      </c>
      <c r="AY17" s="58">
        <f t="shared" si="13"/>
        <v>8.7733399745167381E-11</v>
      </c>
      <c r="BA17" s="52">
        <v>12</v>
      </c>
      <c r="BB17" s="51" t="str">
        <f t="shared" si="14"/>
        <v>Cumple</v>
      </c>
      <c r="BC17" s="51" t="str">
        <f t="shared" si="15"/>
        <v>Cumple</v>
      </c>
      <c r="BD17" s="51" t="str">
        <f t="shared" si="16"/>
        <v>Cumple</v>
      </c>
      <c r="BE17" s="51" t="str">
        <f t="shared" si="17"/>
        <v>Cumple</v>
      </c>
      <c r="BF17" s="51" t="str">
        <f t="shared" si="18"/>
        <v>Cumple</v>
      </c>
      <c r="BG17" s="51" t="str">
        <f t="shared" si="19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1"/>
        <v>650</v>
      </c>
      <c r="AE18" s="27">
        <f t="shared" si="2"/>
        <v>245.57530478574139</v>
      </c>
      <c r="AF18" s="27">
        <f t="shared" si="3"/>
        <v>1062.1743532749852</v>
      </c>
      <c r="AG18" s="27">
        <f t="shared" si="4"/>
        <v>238.39542503171199</v>
      </c>
      <c r="AH18" s="27">
        <f t="shared" si="5"/>
        <v>1.6489116159061186</v>
      </c>
      <c r="AI18" s="27">
        <f t="shared" si="6"/>
        <v>7.0880137411901725</v>
      </c>
      <c r="AJ18" s="27">
        <f t="shared" si="7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8"/>
        <v>5.7284271591957148E-2</v>
      </c>
      <c r="AU18" s="58">
        <f t="shared" si="9"/>
        <v>4.8098861168778241E-2</v>
      </c>
      <c r="AV18" s="58">
        <f t="shared" si="10"/>
        <v>5.9801018696079275E-2</v>
      </c>
      <c r="AW18" s="58">
        <f t="shared" si="11"/>
        <v>5.8716000801679663E-3</v>
      </c>
      <c r="AX18" s="58">
        <f t="shared" si="12"/>
        <v>1.2287681202587124E-2</v>
      </c>
      <c r="AY18" s="58">
        <f t="shared" si="13"/>
        <v>5.7596735526142051E-3</v>
      </c>
      <c r="BA18" s="52">
        <v>13</v>
      </c>
      <c r="BB18" s="51" t="str">
        <f t="shared" si="14"/>
        <v>No cumple</v>
      </c>
      <c r="BC18" s="51" t="str">
        <f t="shared" si="15"/>
        <v>No cumple</v>
      </c>
      <c r="BD18" s="51" t="str">
        <f t="shared" si="16"/>
        <v>No cumple</v>
      </c>
      <c r="BE18" s="51" t="str">
        <f t="shared" si="17"/>
        <v>Cumple</v>
      </c>
      <c r="BF18" s="51" t="str">
        <f t="shared" si="18"/>
        <v>Cumple</v>
      </c>
      <c r="BG18" s="51" t="str">
        <f t="shared" si="19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1"/>
        <v>700</v>
      </c>
      <c r="AE19" s="27">
        <f t="shared" si="2"/>
        <v>7.0309370243664283E-12</v>
      </c>
      <c r="AF19" s="27">
        <f t="shared" si="3"/>
        <v>7.1492853654689055E-11</v>
      </c>
      <c r="AG19" s="27">
        <f t="shared" si="4"/>
        <v>3.2853113588131751E-12</v>
      </c>
      <c r="AH19" s="27">
        <f t="shared" si="5"/>
        <v>1.6628612866137847E-13</v>
      </c>
      <c r="AI19" s="27">
        <f t="shared" si="6"/>
        <v>6.7857107737644297E-13</v>
      </c>
      <c r="AJ19" s="27">
        <f t="shared" si="7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8"/>
        <v>9.6928089632232305E-9</v>
      </c>
      <c r="AU19" s="58">
        <f t="shared" si="9"/>
        <v>1.2478667258114827E-8</v>
      </c>
      <c r="AV19" s="58">
        <f t="shared" si="10"/>
        <v>7.020174239876605E-9</v>
      </c>
      <c r="AW19" s="58">
        <f t="shared" si="11"/>
        <v>1.8646004739899509E-9</v>
      </c>
      <c r="AX19" s="58">
        <f t="shared" si="12"/>
        <v>3.8019406434293024E-9</v>
      </c>
      <c r="AY19" s="58">
        <f t="shared" si="13"/>
        <v>1.0660133519993096E-9</v>
      </c>
      <c r="BA19" s="52">
        <v>14</v>
      </c>
      <c r="BB19" s="51" t="str">
        <f t="shared" si="14"/>
        <v>Cumple</v>
      </c>
      <c r="BC19" s="51" t="str">
        <f t="shared" si="15"/>
        <v>Cumple</v>
      </c>
      <c r="BD19" s="51" t="str">
        <f t="shared" si="16"/>
        <v>Cumple</v>
      </c>
      <c r="BE19" s="51" t="str">
        <f t="shared" si="17"/>
        <v>Cumple</v>
      </c>
      <c r="BF19" s="51" t="str">
        <f t="shared" si="18"/>
        <v>Cumple</v>
      </c>
      <c r="BG19" s="51" t="str">
        <f t="shared" si="19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1"/>
        <v>750</v>
      </c>
      <c r="AE20" s="27">
        <f t="shared" si="2"/>
        <v>182.681676789791</v>
      </c>
      <c r="AF20" s="27">
        <f t="shared" si="3"/>
        <v>593.7317926781069</v>
      </c>
      <c r="AG20" s="27">
        <f t="shared" si="4"/>
        <v>172.21936711696242</v>
      </c>
      <c r="AH20" s="27">
        <f t="shared" si="5"/>
        <v>1.6328041792596069</v>
      </c>
      <c r="AI20" s="27">
        <f t="shared" si="6"/>
        <v>5.2748049573642621</v>
      </c>
      <c r="AJ20" s="27">
        <f t="shared" si="7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8"/>
        <v>4.9407234308988059E-2</v>
      </c>
      <c r="AU20" s="58">
        <f t="shared" si="9"/>
        <v>3.5961023237238862E-2</v>
      </c>
      <c r="AV20" s="58">
        <f t="shared" si="10"/>
        <v>5.0827718763015943E-2</v>
      </c>
      <c r="AW20" s="58">
        <f t="shared" si="11"/>
        <v>5.8428512592750117E-3</v>
      </c>
      <c r="AX20" s="58">
        <f t="shared" si="12"/>
        <v>1.0600121975519974E-2</v>
      </c>
      <c r="AY20" s="58">
        <f t="shared" si="13"/>
        <v>5.6489133298820229E-3</v>
      </c>
      <c r="BA20" s="52">
        <v>15</v>
      </c>
      <c r="BB20" s="51" t="str">
        <f t="shared" si="14"/>
        <v>Cumple</v>
      </c>
      <c r="BC20" s="51" t="str">
        <f t="shared" si="15"/>
        <v>Cumple</v>
      </c>
      <c r="BD20" s="51" t="str">
        <f t="shared" si="16"/>
        <v>Cumple</v>
      </c>
      <c r="BE20" s="51" t="str">
        <f t="shared" si="17"/>
        <v>No cumple</v>
      </c>
      <c r="BF20" s="51" t="str">
        <f t="shared" si="18"/>
        <v>No cumple</v>
      </c>
      <c r="BG20" s="51" t="str">
        <f t="shared" si="19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1"/>
        <v>800</v>
      </c>
      <c r="AE21" s="27">
        <f t="shared" si="2"/>
        <v>8.5988278475778681E-12</v>
      </c>
      <c r="AF21" s="27">
        <f t="shared" si="3"/>
        <v>6.5142252765738983E-11</v>
      </c>
      <c r="AG21" s="27">
        <f t="shared" si="4"/>
        <v>3.6703062360316161E-12</v>
      </c>
      <c r="AH21" s="27">
        <f t="shared" si="5"/>
        <v>1.1119919281392067E-13</v>
      </c>
      <c r="AI21" s="27">
        <f t="shared" si="6"/>
        <v>7.639187092243356E-13</v>
      </c>
      <c r="AJ21" s="27">
        <f t="shared" si="7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8"/>
        <v>1.0719207460722778E-8</v>
      </c>
      <c r="AU21" s="58">
        <f t="shared" si="9"/>
        <v>1.1911549914546436E-8</v>
      </c>
      <c r="AV21" s="58">
        <f t="shared" si="10"/>
        <v>7.4201173642154593E-9</v>
      </c>
      <c r="AW21" s="58">
        <f t="shared" si="11"/>
        <v>1.5247849488300437E-9</v>
      </c>
      <c r="AX21" s="58">
        <f t="shared" si="12"/>
        <v>4.0339567083565493E-9</v>
      </c>
      <c r="AY21" s="58">
        <f t="shared" si="13"/>
        <v>7.2586751847502586E-10</v>
      </c>
      <c r="BA21" s="52">
        <v>16</v>
      </c>
      <c r="BB21" s="51" t="str">
        <f t="shared" si="14"/>
        <v>Cumple</v>
      </c>
      <c r="BC21" s="51" t="str">
        <f t="shared" si="15"/>
        <v>Cumple</v>
      </c>
      <c r="BD21" s="51" t="str">
        <f t="shared" si="16"/>
        <v>Cumple</v>
      </c>
      <c r="BE21" s="51" t="str">
        <f t="shared" si="17"/>
        <v>Cumple</v>
      </c>
      <c r="BF21" s="51" t="str">
        <f t="shared" si="18"/>
        <v>Cumple</v>
      </c>
      <c r="BG21" s="51" t="str">
        <f t="shared" si="19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1"/>
        <v>850</v>
      </c>
      <c r="AE22" s="27">
        <f t="shared" si="2"/>
        <v>137.57365895476732</v>
      </c>
      <c r="AF22" s="27">
        <f t="shared" si="3"/>
        <v>325.27376003813964</v>
      </c>
      <c r="AG22" s="27">
        <f t="shared" si="4"/>
        <v>125.91543453737033</v>
      </c>
      <c r="AH22" s="27">
        <f t="shared" si="5"/>
        <v>1.5791779334977141</v>
      </c>
      <c r="AI22" s="27">
        <f t="shared" si="6"/>
        <v>3.7116386418232565</v>
      </c>
      <c r="AJ22" s="27">
        <f t="shared" si="7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8"/>
        <v>4.2875647653711893E-2</v>
      </c>
      <c r="AU22" s="58">
        <f t="shared" si="9"/>
        <v>2.6617140881180119E-2</v>
      </c>
      <c r="AV22" s="58">
        <f t="shared" si="10"/>
        <v>4.3460939279116102E-2</v>
      </c>
      <c r="AW22" s="58">
        <f t="shared" si="11"/>
        <v>5.7461017546284153E-3</v>
      </c>
      <c r="AX22" s="58">
        <f t="shared" si="12"/>
        <v>8.8918167462869024E-3</v>
      </c>
      <c r="AY22" s="58">
        <f t="shared" si="13"/>
        <v>5.4745558889226532E-3</v>
      </c>
      <c r="BA22" s="52">
        <v>17</v>
      </c>
      <c r="BB22" s="51" t="str">
        <f t="shared" si="14"/>
        <v>Cumple</v>
      </c>
      <c r="BC22" s="51" t="str">
        <f t="shared" si="15"/>
        <v>Cumple</v>
      </c>
      <c r="BD22" s="51" t="str">
        <f t="shared" si="16"/>
        <v>Cumple</v>
      </c>
      <c r="BE22" s="51" t="str">
        <f t="shared" si="17"/>
        <v>Cumple</v>
      </c>
      <c r="BF22" s="51" t="str">
        <f t="shared" si="18"/>
        <v>Cumple</v>
      </c>
      <c r="BG22" s="51" t="str">
        <f t="shared" si="19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1"/>
        <v>900</v>
      </c>
      <c r="AE23" s="27">
        <f t="shared" si="2"/>
        <v>9.5417535901016251E-12</v>
      </c>
      <c r="AF23" s="27">
        <f t="shared" si="3"/>
        <v>5.424398536432788E-11</v>
      </c>
      <c r="AG23" s="27">
        <f t="shared" si="4"/>
        <v>3.4105930815731125E-12</v>
      </c>
      <c r="AH23" s="27">
        <f t="shared" si="5"/>
        <v>4.0555178446382614E-14</v>
      </c>
      <c r="AI23" s="27">
        <f t="shared" si="6"/>
        <v>7.6443974889332461E-13</v>
      </c>
      <c r="AJ23" s="27">
        <f t="shared" si="7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8"/>
        <v>1.1291643229808198E-8</v>
      </c>
      <c r="AU23" s="58">
        <f t="shared" si="9"/>
        <v>1.0869577998788313E-8</v>
      </c>
      <c r="AV23" s="58">
        <f t="shared" si="10"/>
        <v>7.1527752174919334E-9</v>
      </c>
      <c r="AW23" s="58">
        <f t="shared" si="11"/>
        <v>9.2083313270975797E-10</v>
      </c>
      <c r="AX23" s="58">
        <f t="shared" si="12"/>
        <v>4.0353321774782991E-9</v>
      </c>
      <c r="AY23" s="58">
        <f t="shared" si="13"/>
        <v>9.168983577902406E-10</v>
      </c>
      <c r="BA23" s="52">
        <v>18</v>
      </c>
      <c r="BB23" s="51" t="str">
        <f t="shared" si="14"/>
        <v>Cumple</v>
      </c>
      <c r="BC23" s="51" t="str">
        <f t="shared" si="15"/>
        <v>Cumple</v>
      </c>
      <c r="BD23" s="51" t="str">
        <f t="shared" si="16"/>
        <v>Cumple</v>
      </c>
      <c r="BE23" s="51" t="str">
        <f t="shared" si="17"/>
        <v>Cumple</v>
      </c>
      <c r="BF23" s="51" t="str">
        <f t="shared" si="18"/>
        <v>Cumple</v>
      </c>
      <c r="BG23" s="51" t="str">
        <f t="shared" si="19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1"/>
        <v>950</v>
      </c>
      <c r="AE24" s="27">
        <f t="shared" si="2"/>
        <v>106.99293937431564</v>
      </c>
      <c r="AF24" s="27">
        <f t="shared" si="3"/>
        <v>167.57345991814216</v>
      </c>
      <c r="AG24" s="27">
        <f t="shared" si="4"/>
        <v>94.650296035922096</v>
      </c>
      <c r="AH24" s="27">
        <f t="shared" si="5"/>
        <v>1.5338466034705653</v>
      </c>
      <c r="AI24" s="27">
        <f t="shared" si="6"/>
        <v>2.38842901569036</v>
      </c>
      <c r="AJ24" s="27">
        <f t="shared" si="7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8"/>
        <v>3.7811212891656794E-2</v>
      </c>
      <c r="AU24" s="58">
        <f t="shared" si="9"/>
        <v>1.9104668514204764E-2</v>
      </c>
      <c r="AV24" s="58">
        <f t="shared" si="10"/>
        <v>3.768084315495334E-2</v>
      </c>
      <c r="AW24" s="58">
        <f t="shared" si="11"/>
        <v>5.6630284507384211E-3</v>
      </c>
      <c r="AX24" s="58">
        <f t="shared" si="12"/>
        <v>7.1328621211404122E-3</v>
      </c>
      <c r="AY24" s="58">
        <f t="shared" si="13"/>
        <v>5.3052906159764329E-3</v>
      </c>
      <c r="BA24" s="52">
        <v>19</v>
      </c>
      <c r="BB24" s="51" t="str">
        <f t="shared" si="14"/>
        <v>Cumple</v>
      </c>
      <c r="BC24" s="51" t="str">
        <f t="shared" si="15"/>
        <v>Cumple</v>
      </c>
      <c r="BD24" s="51" t="str">
        <f t="shared" si="16"/>
        <v>Cumple</v>
      </c>
      <c r="BE24" s="51" t="str">
        <f t="shared" si="17"/>
        <v>Cumple</v>
      </c>
      <c r="BF24" s="51" t="str">
        <f t="shared" si="18"/>
        <v>Cumple</v>
      </c>
      <c r="BG24" s="51" t="str">
        <f t="shared" si="19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1"/>
        <v>1000</v>
      </c>
      <c r="AE25" s="27">
        <f t="shared" si="2"/>
        <v>1.0686824631521725E-11</v>
      </c>
      <c r="AF25" s="27">
        <f t="shared" si="3"/>
        <v>3.9911965409152752E-11</v>
      </c>
      <c r="AG25" s="27">
        <f t="shared" si="4"/>
        <v>3.6465412759082866E-12</v>
      </c>
      <c r="AH25" s="27">
        <f t="shared" si="5"/>
        <v>1.9976565778684865E-13</v>
      </c>
      <c r="AI25" s="27">
        <f t="shared" si="6"/>
        <v>6.6053813957031066E-13</v>
      </c>
      <c r="AJ25" s="27">
        <f t="shared" si="7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8"/>
        <v>1.1949985839113521E-8</v>
      </c>
      <c r="AU25" s="58">
        <f t="shared" si="9"/>
        <v>9.3237033139283378E-9</v>
      </c>
      <c r="AV25" s="58">
        <f t="shared" si="10"/>
        <v>7.3960559978153756E-9</v>
      </c>
      <c r="AW25" s="58">
        <f t="shared" si="11"/>
        <v>2.0437049359652669E-9</v>
      </c>
      <c r="AX25" s="58">
        <f t="shared" si="12"/>
        <v>3.7510824425928001E-9</v>
      </c>
      <c r="AY25" s="58">
        <f t="shared" si="13"/>
        <v>1.2341804057543633E-9</v>
      </c>
      <c r="BA25" s="52">
        <v>20</v>
      </c>
      <c r="BB25" s="51" t="str">
        <f t="shared" si="14"/>
        <v>Cumple</v>
      </c>
      <c r="BC25" s="51" t="str">
        <f t="shared" si="15"/>
        <v>Cumple</v>
      </c>
      <c r="BD25" s="51" t="str">
        <f t="shared" si="16"/>
        <v>Cumple</v>
      </c>
      <c r="BE25" s="51" t="str">
        <f t="shared" si="17"/>
        <v>Cumple</v>
      </c>
      <c r="BF25" s="51" t="str">
        <f t="shared" si="18"/>
        <v>Cumple</v>
      </c>
      <c r="BG25" s="51" t="str">
        <f t="shared" si="19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1"/>
        <v>1050</v>
      </c>
      <c r="AE26" s="27">
        <f t="shared" si="2"/>
        <v>85.670910114537278</v>
      </c>
      <c r="AF26" s="27">
        <f t="shared" si="3"/>
        <v>77.827185879579133</v>
      </c>
      <c r="AG26" s="27">
        <f t="shared" si="4"/>
        <v>72.2065201848134</v>
      </c>
      <c r="AH26" s="27">
        <f t="shared" si="5"/>
        <v>1.5000185157474104</v>
      </c>
      <c r="AI26" s="27">
        <f t="shared" si="6"/>
        <v>1.3550152468627856</v>
      </c>
      <c r="AJ26" s="27">
        <f t="shared" si="7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8"/>
        <v>3.3834498177884718E-2</v>
      </c>
      <c r="AU26" s="58">
        <f t="shared" si="9"/>
        <v>1.3019747204269251E-2</v>
      </c>
      <c r="AV26" s="58">
        <f t="shared" si="10"/>
        <v>3.2911511758892446E-2</v>
      </c>
      <c r="AW26" s="58">
        <f t="shared" si="11"/>
        <v>5.6002329042253171E-3</v>
      </c>
      <c r="AX26" s="58">
        <f t="shared" si="12"/>
        <v>5.3725411537170094E-3</v>
      </c>
      <c r="AY26" s="58">
        <f t="shared" si="13"/>
        <v>5.1220168127010567E-3</v>
      </c>
      <c r="BA26" s="52">
        <v>21</v>
      </c>
      <c r="BB26" s="51" t="str">
        <f t="shared" si="14"/>
        <v>Cumple</v>
      </c>
      <c r="BC26" s="51" t="str">
        <f t="shared" si="15"/>
        <v>Cumple</v>
      </c>
      <c r="BD26" s="51" t="str">
        <f t="shared" si="16"/>
        <v>Cumple</v>
      </c>
      <c r="BE26" s="51" t="str">
        <f t="shared" si="17"/>
        <v>No cumple</v>
      </c>
      <c r="BF26" s="51" t="str">
        <f t="shared" si="18"/>
        <v>No cumple</v>
      </c>
      <c r="BG26" s="51" t="str">
        <f t="shared" si="19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1"/>
        <v>1100</v>
      </c>
      <c r="AE27" s="27">
        <f t="shared" si="2"/>
        <v>1.2364733414610794E-11</v>
      </c>
      <c r="AF27" s="27">
        <f t="shared" si="3"/>
        <v>2.4871045870656627E-11</v>
      </c>
      <c r="AG27" s="27">
        <f t="shared" si="4"/>
        <v>3.6395854581402122E-12</v>
      </c>
      <c r="AH27" s="27">
        <f t="shared" si="5"/>
        <v>3.4847901771800392E-13</v>
      </c>
      <c r="AI27" s="27">
        <f t="shared" si="6"/>
        <v>4.7134184925961473E-13</v>
      </c>
      <c r="AJ27" s="27">
        <f t="shared" si="7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8"/>
        <v>1.2853915125344033E-8</v>
      </c>
      <c r="AU27" s="58">
        <f t="shared" si="9"/>
        <v>7.3601033468354139E-9</v>
      </c>
      <c r="AV27" s="58">
        <f t="shared" si="10"/>
        <v>7.38899860143253E-9</v>
      </c>
      <c r="AW27" s="58">
        <f t="shared" si="11"/>
        <v>2.6992685583201642E-9</v>
      </c>
      <c r="AX27" s="58">
        <f t="shared" si="12"/>
        <v>3.1686601390824167E-9</v>
      </c>
      <c r="AY27" s="58">
        <f t="shared" si="13"/>
        <v>8.871698880521529E-10</v>
      </c>
      <c r="BA27" s="52">
        <v>22</v>
      </c>
      <c r="BB27" s="51" t="str">
        <f t="shared" si="14"/>
        <v>Cumple</v>
      </c>
      <c r="BC27" s="51" t="str">
        <f t="shared" si="15"/>
        <v>Cumple</v>
      </c>
      <c r="BD27" s="51" t="str">
        <f t="shared" si="16"/>
        <v>Cumple</v>
      </c>
      <c r="BE27" s="51" t="str">
        <f t="shared" si="17"/>
        <v>Cumple</v>
      </c>
      <c r="BF27" s="51" t="str">
        <f t="shared" si="18"/>
        <v>Cumple</v>
      </c>
      <c r="BG27" s="51" t="str">
        <f t="shared" si="19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1"/>
        <v>1150</v>
      </c>
      <c r="AE28" s="27">
        <f t="shared" si="2"/>
        <v>68.860648456747668</v>
      </c>
      <c r="AF28" s="27">
        <f t="shared" si="3"/>
        <v>31.556989437697116</v>
      </c>
      <c r="AG28" s="27">
        <f t="shared" si="4"/>
        <v>55.312991740996495</v>
      </c>
      <c r="AH28" s="27">
        <f t="shared" si="5"/>
        <v>1.4459559369985686</v>
      </c>
      <c r="AI28" s="27">
        <f t="shared" si="6"/>
        <v>0.65899543684007256</v>
      </c>
      <c r="AJ28" s="27">
        <f t="shared" si="7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8"/>
        <v>3.0333924627314018E-2</v>
      </c>
      <c r="AU28" s="58">
        <f t="shared" si="9"/>
        <v>8.2905753445269032E-3</v>
      </c>
      <c r="AV28" s="58">
        <f t="shared" si="10"/>
        <v>2.8805352771446937E-2</v>
      </c>
      <c r="AW28" s="58">
        <f t="shared" si="11"/>
        <v>5.4983870547271598E-3</v>
      </c>
      <c r="AX28" s="58">
        <f t="shared" si="12"/>
        <v>3.746699510301872E-3</v>
      </c>
      <c r="AY28" s="58">
        <f t="shared" si="13"/>
        <v>4.9104161789589092E-3</v>
      </c>
      <c r="BA28" s="52">
        <v>23</v>
      </c>
      <c r="BB28" s="51" t="str">
        <f t="shared" si="14"/>
        <v>No cumple</v>
      </c>
      <c r="BC28" s="51" t="str">
        <f t="shared" si="15"/>
        <v>Cumple</v>
      </c>
      <c r="BD28" s="51" t="str">
        <f t="shared" si="16"/>
        <v>No cumple</v>
      </c>
      <c r="BE28" s="51" t="str">
        <f t="shared" si="17"/>
        <v>Cumple</v>
      </c>
      <c r="BF28" s="51" t="str">
        <f t="shared" si="18"/>
        <v>Cumple</v>
      </c>
      <c r="BG28" s="51" t="str">
        <f t="shared" si="19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1"/>
        <v>1200</v>
      </c>
      <c r="AE29" s="27">
        <f t="shared" si="2"/>
        <v>1.385863445464768E-11</v>
      </c>
      <c r="AF29" s="27">
        <f t="shared" si="3"/>
        <v>1.2105952834824723E-11</v>
      </c>
      <c r="AG29" s="27">
        <f t="shared" si="4"/>
        <v>3.5360529728811589E-12</v>
      </c>
      <c r="AH29" s="27">
        <f t="shared" si="5"/>
        <v>2.7346043366273138E-13</v>
      </c>
      <c r="AI29" s="27">
        <f t="shared" si="6"/>
        <v>2.5151371779018916E-13</v>
      </c>
      <c r="AJ29" s="27">
        <f t="shared" si="7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8"/>
        <v>1.3608281017368553E-8</v>
      </c>
      <c r="AU29" s="58">
        <f t="shared" si="9"/>
        <v>5.1349518670782146E-9</v>
      </c>
      <c r="AV29" s="58">
        <f t="shared" si="10"/>
        <v>7.2831458152481886E-9</v>
      </c>
      <c r="AW29" s="58">
        <f t="shared" si="11"/>
        <v>2.3911401295585246E-9</v>
      </c>
      <c r="AX29" s="58">
        <f t="shared" si="12"/>
        <v>2.3146668844410202E-9</v>
      </c>
      <c r="AY29" s="58">
        <f t="shared" si="13"/>
        <v>1.4663980805949238E-9</v>
      </c>
      <c r="BA29" s="52">
        <v>24</v>
      </c>
      <c r="BB29" s="51" t="str">
        <f t="shared" si="14"/>
        <v>Cumple</v>
      </c>
      <c r="BC29" s="51" t="str">
        <f t="shared" si="15"/>
        <v>Cumple</v>
      </c>
      <c r="BD29" s="51" t="str">
        <f t="shared" si="16"/>
        <v>Cumple</v>
      </c>
      <c r="BE29" s="51" t="str">
        <f t="shared" si="17"/>
        <v>Cumple</v>
      </c>
      <c r="BF29" s="51" t="str">
        <f t="shared" si="18"/>
        <v>Cumple</v>
      </c>
      <c r="BG29" s="51" t="str">
        <f t="shared" si="19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1"/>
        <v>1250</v>
      </c>
      <c r="AE30" s="27">
        <f t="shared" si="2"/>
        <v>56.030303217287411</v>
      </c>
      <c r="AF30" s="27">
        <f t="shared" si="3"/>
        <v>9.9229141328498933</v>
      </c>
      <c r="AG30" s="27">
        <f t="shared" si="4"/>
        <v>42.94020403354375</v>
      </c>
      <c r="AH30" s="27">
        <f t="shared" si="5"/>
        <v>1.3897121863076183</v>
      </c>
      <c r="AI30" s="27">
        <f t="shared" si="6"/>
        <v>0.24478576904183544</v>
      </c>
      <c r="AJ30" s="27">
        <f t="shared" si="7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8"/>
        <v>2.7362421940326963E-2</v>
      </c>
      <c r="AU30" s="58">
        <f t="shared" si="9"/>
        <v>4.6489674440038323E-3</v>
      </c>
      <c r="AV30" s="58">
        <f t="shared" si="10"/>
        <v>2.5380003381698202E-2</v>
      </c>
      <c r="AW30" s="58">
        <f t="shared" si="11"/>
        <v>5.3903902976160187E-3</v>
      </c>
      <c r="AX30" s="58">
        <f t="shared" si="12"/>
        <v>2.2834985639789617E-3</v>
      </c>
      <c r="AY30" s="58">
        <f t="shared" si="13"/>
        <v>4.7032615839089171E-3</v>
      </c>
      <c r="BA30" s="52">
        <v>25</v>
      </c>
      <c r="BB30" s="51" t="str">
        <f t="shared" si="14"/>
        <v>No cumple</v>
      </c>
      <c r="BC30" s="51" t="str">
        <f t="shared" si="15"/>
        <v>Cumple</v>
      </c>
      <c r="BD30" s="51" t="str">
        <f t="shared" si="16"/>
        <v>No cumple</v>
      </c>
      <c r="BE30" s="51" t="str">
        <f t="shared" si="17"/>
        <v>Cumple</v>
      </c>
      <c r="BF30" s="51" t="str">
        <f t="shared" si="18"/>
        <v>Cumple</v>
      </c>
      <c r="BG30" s="51" t="str">
        <f t="shared" si="19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1"/>
        <v>1300</v>
      </c>
      <c r="AE31" s="27">
        <f t="shared" si="2"/>
        <v>1.5002737920433749E-11</v>
      </c>
      <c r="AF31" s="27">
        <f t="shared" si="3"/>
        <v>3.5877756230852277E-12</v>
      </c>
      <c r="AG31" s="27">
        <f t="shared" si="4"/>
        <v>3.6395519154565568E-12</v>
      </c>
      <c r="AH31" s="27">
        <f t="shared" si="5"/>
        <v>2.933165331704895E-13</v>
      </c>
      <c r="AI31" s="27">
        <f t="shared" si="6"/>
        <v>7.0894192805399574E-14</v>
      </c>
      <c r="AJ31" s="27">
        <f t="shared" si="7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8"/>
        <v>1.4158860751918694E-8</v>
      </c>
      <c r="AU31" s="58">
        <f t="shared" si="9"/>
        <v>2.7954358190311908E-9</v>
      </c>
      <c r="AV31" s="58">
        <f t="shared" si="10"/>
        <v>7.388964552580468E-9</v>
      </c>
      <c r="AW31" s="58">
        <f t="shared" si="11"/>
        <v>2.4764299665317686E-9</v>
      </c>
      <c r="AX31" s="58">
        <f t="shared" si="12"/>
        <v>1.2288899453846987E-9</v>
      </c>
      <c r="AY31" s="58">
        <f t="shared" si="13"/>
        <v>1.2234547691190087E-9</v>
      </c>
      <c r="BA31" s="52">
        <v>26</v>
      </c>
      <c r="BB31" s="51" t="str">
        <f t="shared" si="14"/>
        <v>Cumple</v>
      </c>
      <c r="BC31" s="51" t="str">
        <f t="shared" si="15"/>
        <v>Cumple</v>
      </c>
      <c r="BD31" s="51" t="str">
        <f t="shared" si="16"/>
        <v>Cumple</v>
      </c>
      <c r="BE31" s="51" t="str">
        <f t="shared" si="17"/>
        <v>Cumple</v>
      </c>
      <c r="BF31" s="51" t="str">
        <f t="shared" si="18"/>
        <v>Cumple</v>
      </c>
      <c r="BG31" s="51" t="str">
        <f t="shared" si="19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1"/>
        <v>1350</v>
      </c>
      <c r="AE32" s="27">
        <f t="shared" si="2"/>
        <v>46.339254086596583</v>
      </c>
      <c r="AF32" s="27">
        <f t="shared" si="3"/>
        <v>2.5315049896338491</v>
      </c>
      <c r="AG32" s="27">
        <f t="shared" si="4"/>
        <v>33.231133271229019</v>
      </c>
      <c r="AH32" s="27">
        <f t="shared" si="5"/>
        <v>1.3402196114890943</v>
      </c>
      <c r="AI32" s="27">
        <f t="shared" si="6"/>
        <v>7.2852980126956138E-2</v>
      </c>
      <c r="AJ32" s="27">
        <f t="shared" si="7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8"/>
        <v>2.4883849649728916E-2</v>
      </c>
      <c r="AU32" s="58">
        <f t="shared" si="9"/>
        <v>2.3481524109741771E-3</v>
      </c>
      <c r="AV32" s="58">
        <f t="shared" si="10"/>
        <v>2.2327093950353202E-2</v>
      </c>
      <c r="AW32" s="58">
        <f t="shared" si="11"/>
        <v>5.2935346886103457E-3</v>
      </c>
      <c r="AX32" s="58">
        <f t="shared" si="12"/>
        <v>1.2457512188167926E-3</v>
      </c>
      <c r="AY32" s="58">
        <f t="shared" si="13"/>
        <v>4.4690941193387375E-3</v>
      </c>
      <c r="BA32" s="52">
        <v>27</v>
      </c>
      <c r="BB32" s="51" t="str">
        <f t="shared" si="14"/>
        <v>No cumple</v>
      </c>
      <c r="BC32" s="51" t="str">
        <f t="shared" si="15"/>
        <v>Cumple</v>
      </c>
      <c r="BD32" s="51" t="str">
        <f t="shared" si="16"/>
        <v>No cumple</v>
      </c>
      <c r="BE32" s="51" t="str">
        <f t="shared" si="17"/>
        <v>No cumple</v>
      </c>
      <c r="BF32" s="51" t="str">
        <f t="shared" si="18"/>
        <v>Cumple</v>
      </c>
      <c r="BG32" s="51" t="str">
        <f t="shared" si="19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1"/>
        <v>1400</v>
      </c>
      <c r="AE33" s="27">
        <f t="shared" si="2"/>
        <v>1.6279707451605543E-11</v>
      </c>
      <c r="AF33" s="27">
        <f t="shared" si="3"/>
        <v>9.6362946434740258E-13</v>
      </c>
      <c r="AG33" s="27">
        <f t="shared" si="4"/>
        <v>3.4338370129270471E-12</v>
      </c>
      <c r="AH33" s="27">
        <f t="shared" si="5"/>
        <v>5.7309067989942936E-13</v>
      </c>
      <c r="AI33" s="27">
        <f t="shared" si="6"/>
        <v>2.230323262657547E-14</v>
      </c>
      <c r="AJ33" s="27">
        <f t="shared" si="7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8"/>
        <v>1.4749128093349732E-8</v>
      </c>
      <c r="AU33" s="58">
        <f t="shared" si="9"/>
        <v>1.4487449116649244E-9</v>
      </c>
      <c r="AV33" s="58">
        <f t="shared" si="10"/>
        <v>7.1771076871291209E-9</v>
      </c>
      <c r="AW33" s="58">
        <f t="shared" si="11"/>
        <v>3.461540775901848E-9</v>
      </c>
      <c r="AX33" s="58">
        <f t="shared" si="12"/>
        <v>6.892734764439907E-10</v>
      </c>
      <c r="AY33" s="58">
        <f t="shared" si="13"/>
        <v>1.4627679342501197E-9</v>
      </c>
      <c r="BA33" s="52">
        <v>28</v>
      </c>
      <c r="BB33" s="51" t="str">
        <f t="shared" si="14"/>
        <v>Cumple</v>
      </c>
      <c r="BC33" s="51" t="str">
        <f t="shared" si="15"/>
        <v>Cumple</v>
      </c>
      <c r="BD33" s="51" t="str">
        <f t="shared" si="16"/>
        <v>Cumple</v>
      </c>
      <c r="BE33" s="51" t="str">
        <f t="shared" si="17"/>
        <v>Cumple</v>
      </c>
      <c r="BF33" s="51" t="str">
        <f t="shared" si="18"/>
        <v>Cumple</v>
      </c>
      <c r="BG33" s="51" t="str">
        <f t="shared" si="19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1"/>
        <v>1450</v>
      </c>
      <c r="AE34" s="27">
        <f t="shared" si="2"/>
        <v>38.436261306610909</v>
      </c>
      <c r="AF34" s="27">
        <f t="shared" si="3"/>
        <v>2.628924903477488</v>
      </c>
      <c r="AG34" s="27">
        <f t="shared" si="4"/>
        <v>25.812685325767443</v>
      </c>
      <c r="AH34" s="27">
        <f t="shared" si="5"/>
        <v>1.2820445107918055</v>
      </c>
      <c r="AI34" s="27">
        <f t="shared" si="6"/>
        <v>8.7352653300363514E-2</v>
      </c>
      <c r="AJ34" s="27">
        <f t="shared" si="7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8"/>
        <v>2.2662802699968117E-2</v>
      </c>
      <c r="AU34" s="58">
        <f t="shared" si="9"/>
        <v>2.3929078725218383E-3</v>
      </c>
      <c r="AV34" s="58">
        <f t="shared" si="10"/>
        <v>1.967778527996367E-2</v>
      </c>
      <c r="AW34" s="58">
        <f t="shared" si="11"/>
        <v>5.1773715247697373E-3</v>
      </c>
      <c r="AX34" s="58">
        <f t="shared" si="12"/>
        <v>1.3640984341430995E-3</v>
      </c>
      <c r="AY34" s="58">
        <f t="shared" si="13"/>
        <v>4.231179243603507E-3</v>
      </c>
      <c r="BA34" s="52">
        <v>29</v>
      </c>
      <c r="BB34" s="51" t="str">
        <f t="shared" si="14"/>
        <v>No cumple</v>
      </c>
      <c r="BC34" s="51" t="str">
        <f t="shared" si="15"/>
        <v>Cumple</v>
      </c>
      <c r="BD34" s="51" t="str">
        <f t="shared" si="16"/>
        <v>Cumple</v>
      </c>
      <c r="BE34" s="51" t="str">
        <f t="shared" si="17"/>
        <v>Cumple</v>
      </c>
      <c r="BF34" s="51" t="str">
        <f t="shared" si="18"/>
        <v>Cumple</v>
      </c>
      <c r="BG34" s="51" t="str">
        <f t="shared" si="19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1"/>
        <v>1500</v>
      </c>
      <c r="AE35" s="27">
        <f t="shared" si="2"/>
        <v>1.7843227171292182E-11</v>
      </c>
      <c r="AF35" s="27">
        <f t="shared" si="3"/>
        <v>4.5936485142730328E-12</v>
      </c>
      <c r="AG35" s="27">
        <f t="shared" si="4"/>
        <v>3.4263218675994378E-12</v>
      </c>
      <c r="AH35" s="27">
        <f t="shared" si="5"/>
        <v>7.355345048387008E-13</v>
      </c>
      <c r="AI35" s="27">
        <f t="shared" si="6"/>
        <v>1.8463706881906181E-13</v>
      </c>
      <c r="AJ35" s="27">
        <f t="shared" si="7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8"/>
        <v>1.5441153902785203E-8</v>
      </c>
      <c r="AU35" s="58">
        <f t="shared" si="9"/>
        <v>3.1631207358882234E-9</v>
      </c>
      <c r="AV35" s="58">
        <f t="shared" si="10"/>
        <v>7.1692496335176443E-9</v>
      </c>
      <c r="AW35" s="58">
        <f t="shared" si="11"/>
        <v>3.9215639759357149E-9</v>
      </c>
      <c r="AX35" s="58">
        <f t="shared" si="12"/>
        <v>1.9832027152028513E-9</v>
      </c>
      <c r="AY35" s="58">
        <f t="shared" si="13"/>
        <v>1.6280558523635939E-9</v>
      </c>
      <c r="BA35" s="52">
        <v>30</v>
      </c>
      <c r="BB35" s="51" t="str">
        <f t="shared" si="14"/>
        <v>Cumple</v>
      </c>
      <c r="BC35" s="51" t="str">
        <f t="shared" si="15"/>
        <v>Cumple</v>
      </c>
      <c r="BD35" s="51" t="str">
        <f t="shared" si="16"/>
        <v>Cumple</v>
      </c>
      <c r="BE35" s="51" t="str">
        <f t="shared" si="17"/>
        <v>Cumple</v>
      </c>
      <c r="BF35" s="51" t="str">
        <f t="shared" si="18"/>
        <v>Cumple</v>
      </c>
      <c r="BG35" s="51" t="str">
        <f t="shared" si="19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1"/>
        <v>1550</v>
      </c>
      <c r="AE36" s="27">
        <f t="shared" si="2"/>
        <v>32.059632780509816</v>
      </c>
      <c r="AF36" s="27">
        <f t="shared" si="3"/>
        <v>5.6635758088890151</v>
      </c>
      <c r="AG36" s="27">
        <f t="shared" si="4"/>
        <v>20.076235025318134</v>
      </c>
      <c r="AH36" s="27">
        <f t="shared" si="5"/>
        <v>1.221534909764193</v>
      </c>
      <c r="AI36" s="27">
        <f t="shared" si="6"/>
        <v>0.21501475132956102</v>
      </c>
      <c r="AJ36" s="27">
        <f t="shared" si="7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8"/>
        <v>2.0697711113077062E-2</v>
      </c>
      <c r="AU36" s="58">
        <f t="shared" si="9"/>
        <v>3.5122243322497589E-3</v>
      </c>
      <c r="AV36" s="58">
        <f t="shared" si="10"/>
        <v>1.735404660235396E-2</v>
      </c>
      <c r="AW36" s="58">
        <f t="shared" si="11"/>
        <v>5.0537146965289855E-3</v>
      </c>
      <c r="AX36" s="58">
        <f t="shared" si="12"/>
        <v>2.1401380474432141E-3</v>
      </c>
      <c r="AY36" s="58">
        <f t="shared" si="13"/>
        <v>3.9895299512504477E-3</v>
      </c>
      <c r="BA36" s="52">
        <v>31</v>
      </c>
      <c r="BB36" s="51" t="str">
        <f t="shared" si="14"/>
        <v>No cumple</v>
      </c>
      <c r="BC36" s="51" t="str">
        <f t="shared" si="15"/>
        <v>Cumple</v>
      </c>
      <c r="BD36" s="51" t="str">
        <f t="shared" si="16"/>
        <v>Cumple</v>
      </c>
      <c r="BE36" s="51" t="str">
        <f t="shared" si="17"/>
        <v>Cumple</v>
      </c>
      <c r="BF36" s="51" t="str">
        <f t="shared" si="18"/>
        <v>Cumple</v>
      </c>
      <c r="BG36" s="51" t="str">
        <f t="shared" si="19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20">A37</f>
        <v>1600</v>
      </c>
      <c r="AE37" s="27">
        <f t="shared" si="2"/>
        <v>1.9116845183385559E-11</v>
      </c>
      <c r="AF37" s="27">
        <f t="shared" si="3"/>
        <v>1.3595026293760342E-11</v>
      </c>
      <c r="AG37" s="27">
        <f t="shared" si="4"/>
        <v>3.228958053947436E-12</v>
      </c>
      <c r="AH37" s="27">
        <f t="shared" si="5"/>
        <v>6.7342235098222277E-13</v>
      </c>
      <c r="AI37" s="27">
        <f t="shared" si="6"/>
        <v>6.0338940262941539E-13</v>
      </c>
      <c r="AJ37" s="27">
        <f t="shared" si="7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8"/>
        <v>1.598273728322695E-8</v>
      </c>
      <c r="AU37" s="58">
        <f t="shared" si="9"/>
        <v>5.4416037542829653E-9</v>
      </c>
      <c r="AV37" s="58">
        <f t="shared" si="10"/>
        <v>6.9597049008831528E-9</v>
      </c>
      <c r="AW37" s="58">
        <f t="shared" si="11"/>
        <v>3.752334464654695E-9</v>
      </c>
      <c r="AX37" s="58">
        <f t="shared" si="12"/>
        <v>3.5851431327361488E-9</v>
      </c>
      <c r="AY37" s="58">
        <f t="shared" si="13"/>
        <v>1.4265736623934572E-9</v>
      </c>
      <c r="BA37" s="52">
        <v>32</v>
      </c>
      <c r="BB37" s="51" t="str">
        <f t="shared" si="14"/>
        <v>Cumple</v>
      </c>
      <c r="BC37" s="51" t="str">
        <f t="shared" si="15"/>
        <v>Cumple</v>
      </c>
      <c r="BD37" s="51" t="str">
        <f t="shared" si="16"/>
        <v>Cumple</v>
      </c>
      <c r="BE37" s="51" t="str">
        <f t="shared" si="17"/>
        <v>Cumple</v>
      </c>
      <c r="BF37" s="51" t="str">
        <f t="shared" si="18"/>
        <v>Cumple</v>
      </c>
      <c r="BG37" s="51" t="str">
        <f t="shared" si="19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20"/>
        <v>1650</v>
      </c>
      <c r="AE38" s="27">
        <f t="shared" si="2"/>
        <v>26.934284382576866</v>
      </c>
      <c r="AF38" s="27">
        <f t="shared" si="3"/>
        <v>9.1746195924899467</v>
      </c>
      <c r="AG38" s="27">
        <f t="shared" si="4"/>
        <v>15.441565167533055</v>
      </c>
      <c r="AH38" s="27">
        <f t="shared" si="5"/>
        <v>1.1625215716284212</v>
      </c>
      <c r="AI38" s="27">
        <f t="shared" si="6"/>
        <v>0.39464905056043353</v>
      </c>
      <c r="AJ38" s="27">
        <f t="shared" si="7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8"/>
        <v>1.8971242257098737E-2</v>
      </c>
      <c r="AU38" s="58">
        <f t="shared" si="9"/>
        <v>4.4702408338819222E-3</v>
      </c>
      <c r="AV38" s="58">
        <f t="shared" si="10"/>
        <v>1.5219671651585916E-2</v>
      </c>
      <c r="AW38" s="58">
        <f t="shared" si="11"/>
        <v>4.9301290700925942E-3</v>
      </c>
      <c r="AX38" s="58">
        <f t="shared" si="12"/>
        <v>2.8994337577734003E-3</v>
      </c>
      <c r="AY38" s="58">
        <f t="shared" si="13"/>
        <v>3.7252935536360864E-3</v>
      </c>
      <c r="BA38" s="52">
        <v>33</v>
      </c>
      <c r="BB38" s="51" t="str">
        <f t="shared" si="14"/>
        <v>Cumple</v>
      </c>
      <c r="BC38" s="51" t="str">
        <f t="shared" si="15"/>
        <v>Cumple</v>
      </c>
      <c r="BD38" s="51" t="str">
        <f t="shared" si="16"/>
        <v>Cumple</v>
      </c>
      <c r="BE38" s="51" t="str">
        <f t="shared" si="17"/>
        <v>No cumple</v>
      </c>
      <c r="BF38" s="51" t="str">
        <f t="shared" si="18"/>
        <v>No cumple</v>
      </c>
      <c r="BG38" s="51" t="str">
        <f t="shared" si="19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20"/>
        <v>1700</v>
      </c>
      <c r="AE39" s="27">
        <f t="shared" si="2"/>
        <v>1.9947445497928867E-11</v>
      </c>
      <c r="AF39" s="27">
        <f t="shared" si="3"/>
        <v>2.6175246627180172E-11</v>
      </c>
      <c r="AG39" s="27">
        <f t="shared" si="4"/>
        <v>3.0505618805369012E-12</v>
      </c>
      <c r="AH39" s="27">
        <f t="shared" si="5"/>
        <v>8.0854849908026772E-13</v>
      </c>
      <c r="AI39" s="27">
        <f t="shared" si="6"/>
        <v>1.2736221572899114E-12</v>
      </c>
      <c r="AJ39" s="27">
        <f t="shared" si="7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8"/>
        <v>1.6326259411583569E-8</v>
      </c>
      <c r="AU39" s="58">
        <f t="shared" si="9"/>
        <v>7.5506141822223389E-9</v>
      </c>
      <c r="AV39" s="58">
        <f t="shared" si="10"/>
        <v>6.7647156072579491E-9</v>
      </c>
      <c r="AW39" s="58">
        <f t="shared" si="11"/>
        <v>4.1115996143029343E-9</v>
      </c>
      <c r="AX39" s="58">
        <f t="shared" si="12"/>
        <v>5.2086834284297151E-9</v>
      </c>
      <c r="AY39" s="58">
        <f t="shared" si="13"/>
        <v>1.8164871748782371E-9</v>
      </c>
      <c r="BA39" s="52">
        <v>34</v>
      </c>
      <c r="BB39" s="51" t="str">
        <f t="shared" si="14"/>
        <v>Cumple</v>
      </c>
      <c r="BC39" s="51" t="str">
        <f t="shared" si="15"/>
        <v>Cumple</v>
      </c>
      <c r="BD39" s="51" t="str">
        <f t="shared" si="16"/>
        <v>Cumple</v>
      </c>
      <c r="BE39" s="51" t="str">
        <f t="shared" si="17"/>
        <v>Cumple</v>
      </c>
      <c r="BF39" s="51" t="str">
        <f t="shared" si="18"/>
        <v>Cumple</v>
      </c>
      <c r="BG39" s="51" t="str">
        <f t="shared" si="19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20"/>
        <v>1750</v>
      </c>
      <c r="AE40" s="27">
        <f t="shared" si="2"/>
        <v>22.661940001376248</v>
      </c>
      <c r="AF40" s="27">
        <f t="shared" si="3"/>
        <v>11.691815970710852</v>
      </c>
      <c r="AG40" s="27">
        <f t="shared" si="4"/>
        <v>11.899560678117844</v>
      </c>
      <c r="AH40" s="27">
        <f t="shared" si="5"/>
        <v>1.0998348638580946</v>
      </c>
      <c r="AI40" s="27">
        <f t="shared" si="6"/>
        <v>0.56567205118692199</v>
      </c>
      <c r="AJ40" s="27">
        <f t="shared" si="7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8"/>
        <v>1.7401696581032911E-2</v>
      </c>
      <c r="AU40" s="58">
        <f t="shared" si="9"/>
        <v>5.0463558694720809E-3</v>
      </c>
      <c r="AV40" s="58">
        <f t="shared" si="10"/>
        <v>1.336057310576385E-2</v>
      </c>
      <c r="AW40" s="58">
        <f t="shared" si="11"/>
        <v>4.795363355054141E-3</v>
      </c>
      <c r="AX40" s="58">
        <f t="shared" si="12"/>
        <v>3.4712829939279959E-3</v>
      </c>
      <c r="AY40" s="58">
        <f t="shared" si="13"/>
        <v>3.4691857449817148E-3</v>
      </c>
      <c r="BA40" s="52">
        <v>35</v>
      </c>
      <c r="BB40" s="51" t="str">
        <f t="shared" si="14"/>
        <v>No cumple</v>
      </c>
      <c r="BC40" s="51" t="str">
        <f t="shared" si="15"/>
        <v>Cumple</v>
      </c>
      <c r="BD40" s="51" t="str">
        <f t="shared" si="16"/>
        <v>No cumple</v>
      </c>
      <c r="BE40" s="51" t="str">
        <f t="shared" si="17"/>
        <v>Cumple</v>
      </c>
      <c r="BF40" s="51" t="str">
        <f t="shared" si="18"/>
        <v>Cumple</v>
      </c>
      <c r="BG40" s="51" t="str">
        <f t="shared" si="19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20"/>
        <v>1800</v>
      </c>
      <c r="AE41" s="27">
        <f t="shared" si="2"/>
        <v>2.0979775071138458E-11</v>
      </c>
      <c r="AF41" s="27">
        <f t="shared" si="3"/>
        <v>3.9586778456086229E-11</v>
      </c>
      <c r="AG41" s="27">
        <f t="shared" si="4"/>
        <v>2.9006263081738375E-12</v>
      </c>
      <c r="AH41" s="27">
        <f t="shared" si="5"/>
        <v>1.1814569706764366E-12</v>
      </c>
      <c r="AI41" s="27">
        <f t="shared" si="6"/>
        <v>2.1138690453128404E-12</v>
      </c>
      <c r="AJ41" s="27">
        <f t="shared" si="7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8"/>
        <v>1.6743392692331822E-8</v>
      </c>
      <c r="AU41" s="58">
        <f t="shared" si="9"/>
        <v>9.2856427009645586E-9</v>
      </c>
      <c r="AV41" s="58">
        <f t="shared" si="10"/>
        <v>6.5963776965789675E-9</v>
      </c>
      <c r="AW41" s="58">
        <f t="shared" si="11"/>
        <v>4.9701183855703162E-9</v>
      </c>
      <c r="AX41" s="58">
        <f t="shared" si="12"/>
        <v>6.7103735887929627E-9</v>
      </c>
      <c r="AY41" s="58">
        <f t="shared" si="13"/>
        <v>1.5820648505801805E-9</v>
      </c>
      <c r="BA41" s="52">
        <v>36</v>
      </c>
      <c r="BB41" s="51" t="str">
        <f t="shared" si="14"/>
        <v>Cumple</v>
      </c>
      <c r="BC41" s="51" t="str">
        <f t="shared" si="15"/>
        <v>Cumple</v>
      </c>
      <c r="BD41" s="51" t="str">
        <f t="shared" si="16"/>
        <v>Cumple</v>
      </c>
      <c r="BE41" s="51" t="str">
        <f t="shared" si="17"/>
        <v>Cumple</v>
      </c>
      <c r="BF41" s="51" t="str">
        <f t="shared" si="18"/>
        <v>Cumple</v>
      </c>
      <c r="BG41" s="51" t="str">
        <f t="shared" si="19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20"/>
        <v>1850</v>
      </c>
      <c r="AE42" s="27">
        <f t="shared" si="2"/>
        <v>19.143539634298826</v>
      </c>
      <c r="AF42" s="27">
        <f t="shared" si="3"/>
        <v>12.770046915065283</v>
      </c>
      <c r="AG42" s="27">
        <f t="shared" si="4"/>
        <v>9.0808807613222502</v>
      </c>
      <c r="AH42" s="27">
        <f t="shared" si="5"/>
        <v>1.0378518885096202</v>
      </c>
      <c r="AI42" s="27">
        <f t="shared" si="6"/>
        <v>0.69041196948296935</v>
      </c>
      <c r="AJ42" s="27">
        <f t="shared" si="7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8"/>
        <v>1.5993892407248737E-2</v>
      </c>
      <c r="AU42" s="58">
        <f t="shared" si="9"/>
        <v>5.2739151057739683E-3</v>
      </c>
      <c r="AV42" s="58">
        <f t="shared" si="10"/>
        <v>1.1671417655470169E-2</v>
      </c>
      <c r="AW42" s="58">
        <f t="shared" si="11"/>
        <v>4.6582787065171773E-3</v>
      </c>
      <c r="AX42" s="58">
        <f t="shared" si="12"/>
        <v>3.8349686309904225E-3</v>
      </c>
      <c r="AY42" s="58">
        <f t="shared" si="13"/>
        <v>3.2045469145316062E-3</v>
      </c>
      <c r="BA42" s="52">
        <v>37</v>
      </c>
      <c r="BB42" s="51" t="str">
        <f t="shared" si="14"/>
        <v>No cumple</v>
      </c>
      <c r="BC42" s="51" t="str">
        <f t="shared" si="15"/>
        <v>Cumple</v>
      </c>
      <c r="BD42" s="51" t="str">
        <f t="shared" si="16"/>
        <v>No cumple</v>
      </c>
      <c r="BE42" s="51" t="str">
        <f t="shared" si="17"/>
        <v>Cumple</v>
      </c>
      <c r="BF42" s="51" t="str">
        <f t="shared" si="18"/>
        <v>Cumple</v>
      </c>
      <c r="BG42" s="51" t="str">
        <f t="shared" si="19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20"/>
        <v>1900</v>
      </c>
      <c r="AE43" s="27">
        <f t="shared" si="2"/>
        <v>2.2104297750733251E-11</v>
      </c>
      <c r="AF43" s="27">
        <f t="shared" si="3"/>
        <v>5.1187982354050173E-11</v>
      </c>
      <c r="AG43" s="27">
        <f t="shared" si="4"/>
        <v>2.5697327792588462E-12</v>
      </c>
      <c r="AH43" s="27">
        <f t="shared" si="5"/>
        <v>1.3317707760574675E-12</v>
      </c>
      <c r="AI43" s="27">
        <f t="shared" si="6"/>
        <v>2.9974105026271387E-12</v>
      </c>
      <c r="AJ43" s="27">
        <f t="shared" si="7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8"/>
        <v>1.7186261289603364E-8</v>
      </c>
      <c r="AU43" s="58">
        <f t="shared" si="9"/>
        <v>1.0558953907036732E-8</v>
      </c>
      <c r="AV43" s="58">
        <f t="shared" si="10"/>
        <v>6.2087418935581597E-9</v>
      </c>
      <c r="AW43" s="58">
        <f t="shared" si="11"/>
        <v>5.2768229078658595E-9</v>
      </c>
      <c r="AX43" s="58">
        <f t="shared" si="12"/>
        <v>7.9906254144002863E-9</v>
      </c>
      <c r="AY43" s="58">
        <f t="shared" si="13"/>
        <v>1.7387932537862887E-9</v>
      </c>
      <c r="BA43" s="52">
        <v>38</v>
      </c>
      <c r="BB43" s="51" t="str">
        <f t="shared" si="14"/>
        <v>Cumple</v>
      </c>
      <c r="BC43" s="51" t="str">
        <f t="shared" si="15"/>
        <v>Cumple</v>
      </c>
      <c r="BD43" s="51" t="str">
        <f t="shared" si="16"/>
        <v>Cumple</v>
      </c>
      <c r="BE43" s="51" t="str">
        <f t="shared" si="17"/>
        <v>Cumple</v>
      </c>
      <c r="BF43" s="51" t="str">
        <f t="shared" si="18"/>
        <v>Cumple</v>
      </c>
      <c r="BG43" s="51" t="str">
        <f t="shared" si="19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20"/>
        <v>1950</v>
      </c>
      <c r="AE44" s="27">
        <f t="shared" si="2"/>
        <v>16.202365369475991</v>
      </c>
      <c r="AF44" s="27">
        <f t="shared" si="3"/>
        <v>12.467417718632305</v>
      </c>
      <c r="AG44" s="27">
        <f t="shared" si="4"/>
        <v>6.8200868246162534</v>
      </c>
      <c r="AH44" s="27">
        <f t="shared" si="5"/>
        <v>0.9754795648948702</v>
      </c>
      <c r="AI44" s="27">
        <f t="shared" si="6"/>
        <v>0.74884680894062972</v>
      </c>
      <c r="AJ44" s="27">
        <f t="shared" si="7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8"/>
        <v>1.4714051100766462E-2</v>
      </c>
      <c r="AU44" s="58">
        <f t="shared" si="9"/>
        <v>5.2110488406433841E-3</v>
      </c>
      <c r="AV44" s="58">
        <f t="shared" si="10"/>
        <v>1.0114736550362125E-2</v>
      </c>
      <c r="AW44" s="58">
        <f t="shared" si="11"/>
        <v>4.5161344928106488E-3</v>
      </c>
      <c r="AX44" s="58">
        <f t="shared" si="12"/>
        <v>3.9939640516885771E-3</v>
      </c>
      <c r="AY44" s="58">
        <f t="shared" si="13"/>
        <v>2.9280949251893991E-3</v>
      </c>
      <c r="BA44" s="52">
        <v>39</v>
      </c>
      <c r="BB44" s="51" t="str">
        <f t="shared" si="14"/>
        <v>No cumple</v>
      </c>
      <c r="BC44" s="51" t="str">
        <f t="shared" si="15"/>
        <v>Cumple</v>
      </c>
      <c r="BD44" s="51" t="str">
        <f t="shared" si="16"/>
        <v>No cumple</v>
      </c>
      <c r="BE44" s="51" t="str">
        <f t="shared" si="17"/>
        <v>No cumple</v>
      </c>
      <c r="BF44" s="51" t="str">
        <f t="shared" si="18"/>
        <v>No cumple</v>
      </c>
      <c r="BG44" s="51" t="str">
        <f t="shared" si="19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20"/>
        <v>2000</v>
      </c>
      <c r="AE45" s="27">
        <f t="shared" si="2"/>
        <v>2.2693323860130351E-11</v>
      </c>
      <c r="AF45" s="27">
        <f t="shared" si="3"/>
        <v>5.8743173932526676E-11</v>
      </c>
      <c r="AG45" s="27">
        <f t="shared" si="4"/>
        <v>2.4007667087730459E-12</v>
      </c>
      <c r="AH45" s="27">
        <f t="shared" si="5"/>
        <v>1.289662283980657E-12</v>
      </c>
      <c r="AI45" s="27">
        <f t="shared" si="6"/>
        <v>3.7630798085750074E-12</v>
      </c>
      <c r="AJ45" s="27">
        <f t="shared" si="7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8"/>
        <v>1.7413741962797731E-8</v>
      </c>
      <c r="AU45" s="58">
        <f t="shared" si="9"/>
        <v>1.1311379993890383E-8</v>
      </c>
      <c r="AV45" s="58">
        <f t="shared" si="10"/>
        <v>6.0011516811913776E-9</v>
      </c>
      <c r="AW45" s="58">
        <f t="shared" si="11"/>
        <v>5.1927304409120196E-9</v>
      </c>
      <c r="AX45" s="58">
        <f t="shared" si="12"/>
        <v>8.9532224374818355E-9</v>
      </c>
      <c r="AY45" s="58">
        <f t="shared" si="13"/>
        <v>1.7824585911088311E-9</v>
      </c>
      <c r="BA45" s="52">
        <v>40</v>
      </c>
      <c r="BB45" s="51" t="str">
        <f t="shared" si="14"/>
        <v>Cumple</v>
      </c>
      <c r="BC45" s="51" t="str">
        <f t="shared" si="15"/>
        <v>Cumple</v>
      </c>
      <c r="BD45" s="51" t="str">
        <f t="shared" si="16"/>
        <v>Cumple</v>
      </c>
      <c r="BE45" s="51" t="str">
        <f t="shared" si="17"/>
        <v>Cumple</v>
      </c>
      <c r="BF45" s="51" t="str">
        <f t="shared" si="18"/>
        <v>Cumple</v>
      </c>
      <c r="BG45" s="51" t="str">
        <f t="shared" si="19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20"/>
        <v>2050</v>
      </c>
      <c r="AE46" s="27">
        <f t="shared" si="2"/>
        <v>13.697882848795675</v>
      </c>
      <c r="AF46" s="27">
        <f t="shared" si="3"/>
        <v>11.025181393558874</v>
      </c>
      <c r="AG46" s="27">
        <f t="shared" si="4"/>
        <v>5.0989499247214001</v>
      </c>
      <c r="AH46" s="27">
        <f t="shared" si="5"/>
        <v>0.91098438595880171</v>
      </c>
      <c r="AI46" s="27">
        <f t="shared" si="6"/>
        <v>0.73182894479211114</v>
      </c>
      <c r="AJ46" s="27">
        <f t="shared" si="7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8"/>
        <v>1.3529126983128633E-2</v>
      </c>
      <c r="AU46" s="58">
        <f t="shared" si="9"/>
        <v>4.9003800149362521E-3</v>
      </c>
      <c r="AV46" s="58">
        <f t="shared" si="10"/>
        <v>8.74580917510967E-3</v>
      </c>
      <c r="AW46" s="58">
        <f t="shared" si="11"/>
        <v>4.3642864289883945E-3</v>
      </c>
      <c r="AX46" s="58">
        <f t="shared" si="12"/>
        <v>3.9483209758380934E-3</v>
      </c>
      <c r="AY46" s="58">
        <f t="shared" si="13"/>
        <v>2.662524829988043E-3</v>
      </c>
      <c r="BA46" s="52">
        <v>41</v>
      </c>
      <c r="BB46" s="51" t="str">
        <f t="shared" si="14"/>
        <v>No cumple</v>
      </c>
      <c r="BC46" s="51" t="str">
        <f t="shared" si="15"/>
        <v>Cumple</v>
      </c>
      <c r="BD46" s="51" t="str">
        <f t="shared" si="16"/>
        <v>Cumple</v>
      </c>
      <c r="BE46" s="51" t="str">
        <f t="shared" si="17"/>
        <v>Cumple</v>
      </c>
      <c r="BF46" s="51" t="str">
        <f t="shared" si="18"/>
        <v>Cumple</v>
      </c>
      <c r="BG46" s="51" t="str">
        <f t="shared" si="19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20"/>
        <v>2100</v>
      </c>
      <c r="AE47" s="27">
        <f t="shared" si="2"/>
        <v>2.3032776208673186E-11</v>
      </c>
      <c r="AF47" s="27">
        <f t="shared" si="3"/>
        <v>6.0560570751425488E-11</v>
      </c>
      <c r="AG47" s="27">
        <f t="shared" si="4"/>
        <v>2.0789451174352271E-12</v>
      </c>
      <c r="AH47" s="27">
        <f t="shared" si="5"/>
        <v>1.5295133175956358E-12</v>
      </c>
      <c r="AI47" s="27">
        <f t="shared" si="6"/>
        <v>4.2308329117690503E-12</v>
      </c>
      <c r="AJ47" s="27">
        <f t="shared" si="7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8"/>
        <v>1.7543498061604319E-8</v>
      </c>
      <c r="AU47" s="58">
        <f t="shared" si="9"/>
        <v>1.1485022967679219E-8</v>
      </c>
      <c r="AV47" s="58">
        <f t="shared" si="10"/>
        <v>5.5844593757360644E-9</v>
      </c>
      <c r="AW47" s="58">
        <f t="shared" si="11"/>
        <v>5.6550234529184537E-9</v>
      </c>
      <c r="AX47" s="58">
        <f t="shared" si="12"/>
        <v>9.4933741374783867E-9</v>
      </c>
      <c r="AY47" s="58">
        <f t="shared" si="13"/>
        <v>1.5771867653351887E-9</v>
      </c>
      <c r="BA47" s="52">
        <v>42</v>
      </c>
      <c r="BB47" s="51" t="str">
        <f t="shared" si="14"/>
        <v>Cumple</v>
      </c>
      <c r="BC47" s="51" t="str">
        <f t="shared" si="15"/>
        <v>Cumple</v>
      </c>
      <c r="BD47" s="51" t="str">
        <f t="shared" si="16"/>
        <v>Cumple</v>
      </c>
      <c r="BE47" s="51" t="str">
        <f t="shared" si="17"/>
        <v>Cumple</v>
      </c>
      <c r="BF47" s="51" t="str">
        <f t="shared" si="18"/>
        <v>Cumple</v>
      </c>
      <c r="BG47" s="51" t="str">
        <f t="shared" si="19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20"/>
        <v>2150</v>
      </c>
      <c r="AE48" s="27">
        <f t="shared" si="2"/>
        <v>11.615173092185815</v>
      </c>
      <c r="AF48" s="27">
        <f t="shared" si="3"/>
        <v>8.8965304715101059</v>
      </c>
      <c r="AG48" s="27">
        <f t="shared" si="4"/>
        <v>3.7341769885660514</v>
      </c>
      <c r="AH48" s="27">
        <f t="shared" si="5"/>
        <v>0.84921145815101262</v>
      </c>
      <c r="AI48" s="27">
        <f t="shared" si="6"/>
        <v>0.64950468481998636</v>
      </c>
      <c r="AJ48" s="27">
        <f t="shared" si="7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8"/>
        <v>1.2458217031176213E-2</v>
      </c>
      <c r="AU48" s="58">
        <f t="shared" si="9"/>
        <v>4.4019714709296305E-3</v>
      </c>
      <c r="AV48" s="58">
        <f t="shared" si="10"/>
        <v>7.484401427761537E-3</v>
      </c>
      <c r="AW48" s="58">
        <f t="shared" si="11"/>
        <v>4.2137202730886635E-3</v>
      </c>
      <c r="AX48" s="58">
        <f t="shared" si="12"/>
        <v>3.7196219669138014E-3</v>
      </c>
      <c r="AY48" s="58">
        <f t="shared" si="13"/>
        <v>2.3905988546725275E-3</v>
      </c>
      <c r="BA48" s="52">
        <v>43</v>
      </c>
      <c r="BB48" s="51" t="str">
        <f t="shared" si="14"/>
        <v>No cumple</v>
      </c>
      <c r="BC48" s="51" t="str">
        <f t="shared" si="15"/>
        <v>Cumple</v>
      </c>
      <c r="BD48" s="51" t="str">
        <f t="shared" si="16"/>
        <v>Cumple</v>
      </c>
      <c r="BE48" s="51" t="str">
        <f t="shared" si="17"/>
        <v>Cumple</v>
      </c>
      <c r="BF48" s="51" t="str">
        <f t="shared" si="18"/>
        <v>Cumple</v>
      </c>
      <c r="BG48" s="51" t="str">
        <f t="shared" si="19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20"/>
        <v>2200</v>
      </c>
      <c r="AE49" s="27">
        <f t="shared" si="2"/>
        <v>2.3510214840090519E-11</v>
      </c>
      <c r="AF49" s="27">
        <f t="shared" si="3"/>
        <v>5.6305778653849293E-11</v>
      </c>
      <c r="AG49" s="27">
        <f t="shared" si="4"/>
        <v>1.7910968339538996E-12</v>
      </c>
      <c r="AH49" s="27">
        <f t="shared" si="5"/>
        <v>1.9283701664657146E-12</v>
      </c>
      <c r="AI49" s="27">
        <f t="shared" si="6"/>
        <v>4.2756247558055039E-12</v>
      </c>
      <c r="AJ49" s="27">
        <f t="shared" si="7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8"/>
        <v>1.772439206732958E-8</v>
      </c>
      <c r="AU49" s="58">
        <f t="shared" si="9"/>
        <v>1.1074225755165403E-8</v>
      </c>
      <c r="AV49" s="58">
        <f t="shared" si="10"/>
        <v>5.1834529030703633E-9</v>
      </c>
      <c r="AW49" s="58">
        <f t="shared" si="11"/>
        <v>6.3496966962384589E-9</v>
      </c>
      <c r="AX49" s="58">
        <f t="shared" si="12"/>
        <v>9.5434950231887946E-9</v>
      </c>
      <c r="AY49" s="58">
        <f t="shared" si="13"/>
        <v>1.7803784957452689E-9</v>
      </c>
      <c r="BA49" s="52">
        <v>44</v>
      </c>
      <c r="BB49" s="51" t="str">
        <f t="shared" si="14"/>
        <v>Cumple</v>
      </c>
      <c r="BC49" s="51" t="str">
        <f t="shared" si="15"/>
        <v>Cumple</v>
      </c>
      <c r="BD49" s="51" t="str">
        <f t="shared" si="16"/>
        <v>Cumple</v>
      </c>
      <c r="BE49" s="51" t="str">
        <f t="shared" si="17"/>
        <v>Cumple</v>
      </c>
      <c r="BF49" s="51" t="str">
        <f t="shared" si="18"/>
        <v>Cumple</v>
      </c>
      <c r="BG49" s="51" t="str">
        <f t="shared" si="19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20"/>
        <v>2250</v>
      </c>
      <c r="AE50" s="27">
        <f t="shared" si="2"/>
        <v>9.8446934631036491</v>
      </c>
      <c r="AF50" s="27">
        <f t="shared" si="3"/>
        <v>6.5470925532035364</v>
      </c>
      <c r="AG50" s="27">
        <f t="shared" si="4"/>
        <v>2.6690465051081347</v>
      </c>
      <c r="AH50" s="27">
        <f t="shared" si="5"/>
        <v>0.78781813024260872</v>
      </c>
      <c r="AI50" s="27">
        <f t="shared" si="6"/>
        <v>0.52344016036080177</v>
      </c>
      <c r="AJ50" s="27">
        <f t="shared" si="7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8"/>
        <v>1.1469491086577912E-2</v>
      </c>
      <c r="AU50" s="58">
        <f t="shared" si="9"/>
        <v>3.776253392744029E-3</v>
      </c>
      <c r="AV50" s="58">
        <f t="shared" si="10"/>
        <v>6.3275807222921681E-3</v>
      </c>
      <c r="AW50" s="58">
        <f t="shared" si="11"/>
        <v>4.0585487278290587E-3</v>
      </c>
      <c r="AX50" s="58">
        <f t="shared" si="12"/>
        <v>3.3391903761699308E-3</v>
      </c>
      <c r="AY50" s="58">
        <f t="shared" si="13"/>
        <v>2.1161149218147162E-3</v>
      </c>
      <c r="BA50" s="52">
        <v>45</v>
      </c>
      <c r="BB50" s="51" t="str">
        <f t="shared" si="14"/>
        <v>No cumple</v>
      </c>
      <c r="BC50" s="51" t="str">
        <f t="shared" si="15"/>
        <v>Cumple</v>
      </c>
      <c r="BD50" s="51" t="str">
        <f t="shared" si="16"/>
        <v>Cumple</v>
      </c>
      <c r="BE50" s="51" t="str">
        <f t="shared" si="17"/>
        <v>No cumple</v>
      </c>
      <c r="BF50" s="51" t="str">
        <f t="shared" si="18"/>
        <v>No cumple</v>
      </c>
      <c r="BG50" s="51" t="str">
        <f t="shared" si="19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20"/>
        <v>2300</v>
      </c>
      <c r="AE51" s="27">
        <f t="shared" si="2"/>
        <v>2.3791665389163331E-11</v>
      </c>
      <c r="AF51" s="27">
        <f t="shared" si="3"/>
        <v>4.6988441577023614E-11</v>
      </c>
      <c r="AG51" s="27">
        <f t="shared" si="4"/>
        <v>1.5469122671140143E-12</v>
      </c>
      <c r="AH51" s="27">
        <f t="shared" si="5"/>
        <v>2.0131928336705288E-12</v>
      </c>
      <c r="AI51" s="27">
        <f t="shared" si="6"/>
        <v>3.8642384988802156E-12</v>
      </c>
      <c r="AJ51" s="27">
        <f t="shared" si="7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8"/>
        <v>1.7830169463360707E-8</v>
      </c>
      <c r="AU51" s="58">
        <f t="shared" si="9"/>
        <v>1.0116549456282624E-8</v>
      </c>
      <c r="AV51" s="58">
        <f t="shared" si="10"/>
        <v>4.8171754626189694E-9</v>
      </c>
      <c r="AW51" s="58">
        <f t="shared" si="11"/>
        <v>6.4878450184080949E-9</v>
      </c>
      <c r="AX51" s="58">
        <f t="shared" si="12"/>
        <v>9.0727641502696854E-9</v>
      </c>
      <c r="AY51" s="58">
        <f t="shared" si="13"/>
        <v>1.5001977440610739E-9</v>
      </c>
      <c r="BA51" s="52">
        <v>46</v>
      </c>
      <c r="BB51" s="51" t="str">
        <f t="shared" si="14"/>
        <v>Cumple</v>
      </c>
      <c r="BC51" s="51" t="str">
        <f t="shared" si="15"/>
        <v>Cumple</v>
      </c>
      <c r="BD51" s="51" t="str">
        <f t="shared" si="16"/>
        <v>Cumple</v>
      </c>
      <c r="BE51" s="51" t="str">
        <f t="shared" si="17"/>
        <v>Cumple</v>
      </c>
      <c r="BF51" s="51" t="str">
        <f t="shared" si="18"/>
        <v>Cumple</v>
      </c>
      <c r="BG51" s="51" t="str">
        <f t="shared" si="19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20"/>
        <v>2350</v>
      </c>
      <c r="AE52" s="27">
        <f t="shared" si="2"/>
        <v>8.3157568514426057</v>
      </c>
      <c r="AF52" s="27">
        <f t="shared" si="3"/>
        <v>4.3343070811615725</v>
      </c>
      <c r="AG52" s="27">
        <f t="shared" si="4"/>
        <v>1.8723944855871115</v>
      </c>
      <c r="AH52" s="27">
        <f t="shared" si="5"/>
        <v>0.72546292310406235</v>
      </c>
      <c r="AI52" s="27">
        <f t="shared" si="6"/>
        <v>0.37797377793549564</v>
      </c>
      <c r="AJ52" s="27">
        <f t="shared" si="7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8"/>
        <v>1.0541294346860533E-2</v>
      </c>
      <c r="AU52" s="58">
        <f t="shared" si="9"/>
        <v>3.0725342092500917E-3</v>
      </c>
      <c r="AV52" s="58">
        <f t="shared" si="10"/>
        <v>5.299785596126357E-3</v>
      </c>
      <c r="AW52" s="58">
        <f t="shared" si="11"/>
        <v>3.8946226902662941E-3</v>
      </c>
      <c r="AX52" s="58">
        <f t="shared" si="12"/>
        <v>2.8375171536708069E-3</v>
      </c>
      <c r="AY52" s="58">
        <f t="shared" si="13"/>
        <v>1.8522415069075393E-3</v>
      </c>
      <c r="BA52" s="52">
        <v>47</v>
      </c>
      <c r="BB52" s="51" t="str">
        <f t="shared" si="14"/>
        <v>No cumple</v>
      </c>
      <c r="BC52" s="51" t="str">
        <f t="shared" si="15"/>
        <v>Cumple</v>
      </c>
      <c r="BD52" s="51" t="str">
        <f t="shared" si="16"/>
        <v>Cumple</v>
      </c>
      <c r="BE52" s="51" t="str">
        <f t="shared" si="17"/>
        <v>Cumple</v>
      </c>
      <c r="BF52" s="51" t="str">
        <f t="shared" si="18"/>
        <v>Cumple</v>
      </c>
      <c r="BG52" s="51" t="str">
        <f t="shared" si="19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20"/>
        <v>2400</v>
      </c>
      <c r="AE53" s="27">
        <f t="shared" si="2"/>
        <v>2.3663648523681898E-11</v>
      </c>
      <c r="AF53" s="27">
        <f t="shared" si="3"/>
        <v>3.4384509298859102E-11</v>
      </c>
      <c r="AG53" s="27">
        <f t="shared" si="4"/>
        <v>1.215576526478465E-12</v>
      </c>
      <c r="AH53" s="27">
        <f t="shared" si="5"/>
        <v>1.9835423531073355E-12</v>
      </c>
      <c r="AI53" s="27">
        <f t="shared" si="6"/>
        <v>3.0488637161612089E-12</v>
      </c>
      <c r="AJ53" s="27">
        <f t="shared" si="7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8"/>
        <v>1.7782134970440271E-8</v>
      </c>
      <c r="AU53" s="58">
        <f t="shared" si="9"/>
        <v>8.6540281536791711E-9</v>
      </c>
      <c r="AV53" s="58">
        <f t="shared" si="10"/>
        <v>4.2702251719616297E-9</v>
      </c>
      <c r="AW53" s="58">
        <f t="shared" si="11"/>
        <v>6.4398910206490934E-9</v>
      </c>
      <c r="AX53" s="58">
        <f t="shared" si="12"/>
        <v>8.0589166825514748E-9</v>
      </c>
      <c r="AY53" s="58">
        <f t="shared" si="13"/>
        <v>1.5300833663264178E-9</v>
      </c>
      <c r="BA53" s="52">
        <v>48</v>
      </c>
      <c r="BB53" s="51" t="str">
        <f t="shared" si="14"/>
        <v>Cumple</v>
      </c>
      <c r="BC53" s="51" t="str">
        <f t="shared" si="15"/>
        <v>Cumple</v>
      </c>
      <c r="BD53" s="51" t="str">
        <f t="shared" si="16"/>
        <v>Cumple</v>
      </c>
      <c r="BE53" s="51" t="str">
        <f t="shared" si="17"/>
        <v>Cumple</v>
      </c>
      <c r="BF53" s="51" t="str">
        <f t="shared" si="18"/>
        <v>Cumple</v>
      </c>
      <c r="BG53" s="51" t="str">
        <f t="shared" si="19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20"/>
        <v>2450</v>
      </c>
      <c r="AE54" s="27">
        <f t="shared" si="2"/>
        <v>7.0299454394743259</v>
      </c>
      <c r="AF54" s="27">
        <f t="shared" si="3"/>
        <v>2.4986236854708723</v>
      </c>
      <c r="AG54" s="27">
        <f t="shared" si="4"/>
        <v>1.2659412106124102</v>
      </c>
      <c r="AH54" s="27">
        <f t="shared" si="5"/>
        <v>0.66612949161756374</v>
      </c>
      <c r="AI54" s="27">
        <f t="shared" si="6"/>
        <v>0.23679637592637287</v>
      </c>
      <c r="AJ54" s="27">
        <f t="shared" si="7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8"/>
        <v>9.6921254425350913E-3</v>
      </c>
      <c r="AU54" s="58">
        <f t="shared" si="9"/>
        <v>2.3328526834200058E-3</v>
      </c>
      <c r="AV54" s="58">
        <f t="shared" si="10"/>
        <v>4.3577909506777382E-3</v>
      </c>
      <c r="AW54" s="58">
        <f t="shared" si="11"/>
        <v>3.7319611137259043E-3</v>
      </c>
      <c r="AX54" s="58">
        <f t="shared" si="12"/>
        <v>2.2459246698556352E-3</v>
      </c>
      <c r="AY54" s="58">
        <f t="shared" si="13"/>
        <v>1.5890019946549101E-3</v>
      </c>
      <c r="BA54" s="52">
        <v>49</v>
      </c>
      <c r="BB54" s="51" t="str">
        <f t="shared" si="14"/>
        <v>Cumple</v>
      </c>
      <c r="BC54" s="51" t="str">
        <f t="shared" si="15"/>
        <v>Cumple</v>
      </c>
      <c r="BD54" s="51" t="str">
        <f t="shared" si="16"/>
        <v>Cumple</v>
      </c>
      <c r="BE54" s="51" t="str">
        <f t="shared" si="17"/>
        <v>Cumple</v>
      </c>
      <c r="BF54" s="51" t="str">
        <f t="shared" si="18"/>
        <v>Cumple</v>
      </c>
      <c r="BG54" s="51" t="str">
        <f t="shared" si="19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20"/>
        <v>2500</v>
      </c>
      <c r="AE55" s="27">
        <f t="shared" si="2"/>
        <v>2.3335701696484939E-11</v>
      </c>
      <c r="AF55" s="27">
        <f t="shared" si="3"/>
        <v>2.0995939769073378E-11</v>
      </c>
      <c r="AG55" s="27">
        <f t="shared" si="4"/>
        <v>9.9138136975144728E-13</v>
      </c>
      <c r="AH55" s="27">
        <f t="shared" si="5"/>
        <v>2.2648934849402884E-12</v>
      </c>
      <c r="AI55" s="27">
        <f t="shared" si="6"/>
        <v>1.9951465135450571E-12</v>
      </c>
      <c r="AJ55" s="27">
        <f t="shared" si="7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8"/>
        <v>1.7658486655768191E-8</v>
      </c>
      <c r="AU55" s="58">
        <f t="shared" si="9"/>
        <v>6.7624574795048557E-9</v>
      </c>
      <c r="AV55" s="58">
        <f t="shared" si="10"/>
        <v>3.8563815856861176E-9</v>
      </c>
      <c r="AW55" s="58">
        <f t="shared" si="11"/>
        <v>6.8814771204519311E-9</v>
      </c>
      <c r="AX55" s="58">
        <f t="shared" si="12"/>
        <v>6.5192112865453133E-9</v>
      </c>
      <c r="AY55" s="58">
        <f t="shared" si="13"/>
        <v>1.43533882205508E-9</v>
      </c>
      <c r="BA55" s="52">
        <v>50</v>
      </c>
      <c r="BB55" s="51" t="str">
        <f t="shared" si="14"/>
        <v>Cumple</v>
      </c>
      <c r="BC55" s="51" t="str">
        <f t="shared" si="15"/>
        <v>Cumple</v>
      </c>
      <c r="BD55" s="51" t="str">
        <f t="shared" si="16"/>
        <v>Cumple</v>
      </c>
      <c r="BE55" s="51" t="str">
        <f t="shared" si="17"/>
        <v>Cumple</v>
      </c>
      <c r="BF55" s="51" t="str">
        <f t="shared" si="18"/>
        <v>Cumple</v>
      </c>
      <c r="BG55" s="51" t="str">
        <f t="shared" si="19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>SQRT(AE58)</f>
        <v>290.52862006890018</v>
      </c>
      <c r="AF59" s="27">
        <f t="shared" ref="AF59:AJ59" si="21">SQRT(AF58)</f>
        <v>727.12609615838358</v>
      </c>
      <c r="AG59" s="27">
        <f t="shared" si="21"/>
        <v>276.46201128185464</v>
      </c>
      <c r="AH59" s="27">
        <f t="shared" si="21"/>
        <v>218.76845958572207</v>
      </c>
      <c r="AI59" s="27">
        <f t="shared" si="21"/>
        <v>218.76845958572207</v>
      </c>
      <c r="AJ59" s="27">
        <f t="shared" si="21"/>
        <v>218.76845958572207</v>
      </c>
    </row>
    <row r="60" spans="1:59" x14ac:dyDescent="0.25">
      <c r="AD60" t="s">
        <v>44</v>
      </c>
      <c r="AE60" s="30">
        <f>SQRT(AE58-AE6)/SQRT(AE6)</f>
        <v>0.35760692838988867</v>
      </c>
      <c r="AF60" s="30">
        <f t="shared" ref="AF60:AJ60" si="22">SQRT(AF58-AF6)/SQRT(AF6)</f>
        <v>0.3893297859476178</v>
      </c>
      <c r="AG60" s="30">
        <f t="shared" si="22"/>
        <v>0.38280875491310734</v>
      </c>
      <c r="AH60" s="30">
        <f t="shared" si="22"/>
        <v>2.5620227335154754E-2</v>
      </c>
      <c r="AI60" s="30">
        <f t="shared" si="22"/>
        <v>0.13962144673076407</v>
      </c>
      <c r="AJ60" s="30">
        <f t="shared" si="22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 t="shared" ref="F2:G2" si="0">386.872444199814</f>
        <v>386.87244419981403</v>
      </c>
      <c r="G2" s="12">
        <f t="shared" si="0"/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 t="shared" ref="F4:G4" si="1">220/(2*PI()*50*0.00002)</f>
        <v>35014.087480216971</v>
      </c>
      <c r="G4" s="12">
        <f t="shared" si="1"/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 t="shared" ref="F5:G5" si="2">F4*SQRT(2)/F2</f>
        <v>127.99411829669062</v>
      </c>
      <c r="G5" s="12">
        <f t="shared" si="2"/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 t="shared" ref="F6:G6" si="3">F3/F2</f>
        <v>6.8123516857914457E-2</v>
      </c>
      <c r="G6" s="12">
        <f t="shared" si="3"/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 t="shared" ref="F8:G8" si="4">2*50*PI()</f>
        <v>314.15926535897933</v>
      </c>
      <c r="G8" s="12">
        <f t="shared" si="4"/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 t="shared" ref="F11:G11" si="5">0.00002</f>
        <v>2.0000000000000002E-5</v>
      </c>
      <c r="G11" s="67">
        <f t="shared" si="5"/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 t="shared" ref="F12:G12" si="6">SQRT(F10^2+(F8*F11)^2)</f>
        <v>6.2831853071795866E-3</v>
      </c>
      <c r="G12" s="68">
        <f t="shared" si="6"/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 t="shared" ref="F16:G16" si="7">(F15*F2)*(F10*F2*F15+SQRT(((F10*F3)^2)+((F13*F8*F11)^2)*((F3^2)-(F15^2)*(F3^2))))/((F3^2)-(F15^2)*(F2^2))</f>
        <v>2.8129979695641814E-2</v>
      </c>
      <c r="G16" s="69">
        <f t="shared" si="7"/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 t="shared" ref="F17:G17" si="8">F16*F7/(F13*F8)</f>
        <v>2.7220313931227151E-3</v>
      </c>
      <c r="G17" s="69">
        <f t="shared" si="8"/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 t="shared" ref="F18:G18" si="9">1/(F13^2*F8^2*F17)</f>
        <v>1.4889054387591332E-4</v>
      </c>
      <c r="G18" s="69">
        <f t="shared" si="9"/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 t="shared" ref="F20:G20" si="10">958.232190222677</f>
        <v>958.23219022267699</v>
      </c>
      <c r="G20" s="12">
        <f t="shared" si="10"/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 t="shared" ref="F22:G22" si="11">220/(2*PI()*50*0.00002)</f>
        <v>35014.087480216971</v>
      </c>
      <c r="G22" s="12">
        <f t="shared" si="11"/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 t="shared" ref="F23:G23" si="12">F22*SQRT(2)/F20</f>
        <v>51.675781604804811</v>
      </c>
      <c r="G23" s="12">
        <f t="shared" si="12"/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 t="shared" ref="F24:G24" si="13">F21/F20</f>
        <v>6.3883578972476804E-2</v>
      </c>
      <c r="G24" s="12">
        <f t="shared" si="13"/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 t="shared" ref="F26:G26" si="14">2*50*PI()</f>
        <v>314.15926535897933</v>
      </c>
      <c r="G26" s="12">
        <f t="shared" si="14"/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 t="shared" ref="F29:G29" si="15">0.00002</f>
        <v>2.0000000000000002E-5</v>
      </c>
      <c r="G29" s="67">
        <f t="shared" si="15"/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 t="shared" ref="F30:G30" si="16">SQRT(F28^2+(F26*F29)^2)</f>
        <v>6.2831853071795866E-3</v>
      </c>
      <c r="G30" s="68">
        <f t="shared" si="16"/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 t="shared" ref="F34:G34" si="17">(F33*F20)*(F28*F20*F33+SQRT(((F28*F21)^2)+((F31*F26*F29)^2)*((F21^2)-(F33^2)*(F21^2))))/((F21^2)-(F33^2)*(F20^2))</f>
        <v>4.1620626448948476E-2</v>
      </c>
      <c r="G34" s="69">
        <f t="shared" si="17"/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 t="shared" ref="F35:G35" si="18">F34*F25/(F31*F26)</f>
        <v>1.8306682217410495E-3</v>
      </c>
      <c r="G35" s="69">
        <f t="shared" si="18"/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 t="shared" ref="F36:G36" si="19">1/(F31^2*F26^2*F35)</f>
        <v>4.5740956451002057E-5</v>
      </c>
      <c r="G36" s="69">
        <f t="shared" si="19"/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 t="shared" ref="F38:G38" si="20">365.135592342902</f>
        <v>365.13559234290199</v>
      </c>
      <c r="G38" s="12">
        <f t="shared" si="20"/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 t="shared" ref="F40:G40" si="21">220/(2*PI()*50*0.00002)</f>
        <v>35014.087480216971</v>
      </c>
      <c r="G40" s="12">
        <f t="shared" si="21"/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 t="shared" ref="F41:G41" si="22">F40*SQRT(2)/F38</f>
        <v>135.61372385231243</v>
      </c>
      <c r="G41" s="12">
        <f t="shared" si="22"/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 t="shared" ref="F42:G42" si="23">F39/F38</f>
        <v>7.2386296988593196E-2</v>
      </c>
      <c r="G42" s="12">
        <f t="shared" si="23"/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 t="shared" ref="F44:G44" si="24">2*50*PI()</f>
        <v>314.15926535897933</v>
      </c>
      <c r="G44" s="12">
        <f t="shared" si="24"/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 t="shared" ref="F47:G47" si="25">0.00002</f>
        <v>2.0000000000000002E-5</v>
      </c>
      <c r="G47" s="67">
        <f t="shared" si="25"/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 t="shared" ref="F48:G48" si="26">SQRT(F46^2+(F44*F47)^2)</f>
        <v>6.2831853071795866E-3</v>
      </c>
      <c r="G48" s="68">
        <f t="shared" si="26"/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 t="shared" ref="F52:G52" si="27">(F51*F38)*(F46*F38*F51+SQRT(((F46*F39)^2)+((F49*F44*F47)^2)*((F39^2)-(F51^2)*(F39^2))))/((F39^2)-(F51^2)*(F38^2))</f>
        <v>5.4937201830636197E-2</v>
      </c>
      <c r="G52" s="69">
        <f t="shared" si="27"/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 t="shared" ref="F53:G53" si="28">F52*F43/(F49*F44)</f>
        <v>2.4163929801989028E-3</v>
      </c>
      <c r="G53" s="69">
        <f t="shared" si="28"/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 t="shared" ref="F54:G54" si="29">1/(F49^2*F44^2*F53)</f>
        <v>3.465351707816915E-5</v>
      </c>
      <c r="G54" s="69">
        <f t="shared" si="29"/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77" t="s">
        <v>14</v>
      </c>
      <c r="B3" s="77" t="s">
        <v>13</v>
      </c>
      <c r="C3" s="84" t="s">
        <v>15</v>
      </c>
      <c r="D3" s="85"/>
      <c r="E3" s="86" t="s">
        <v>16</v>
      </c>
      <c r="F3" s="86"/>
      <c r="G3" s="84" t="s">
        <v>17</v>
      </c>
      <c r="H3" s="85"/>
      <c r="I3" s="86" t="s">
        <v>18</v>
      </c>
      <c r="J3" s="86"/>
      <c r="K3" s="84" t="s">
        <v>19</v>
      </c>
      <c r="L3" s="85"/>
      <c r="M3" s="86" t="s">
        <v>20</v>
      </c>
      <c r="N3" s="85"/>
      <c r="AL3" s="77" t="s">
        <v>13</v>
      </c>
      <c r="AM3" s="89" t="s">
        <v>46</v>
      </c>
      <c r="AN3" s="87" t="s">
        <v>47</v>
      </c>
    </row>
    <row r="4" spans="1:40" ht="18.75" customHeight="1" x14ac:dyDescent="0.35">
      <c r="A4" s="78"/>
      <c r="B4" s="78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79" t="s">
        <v>23</v>
      </c>
      <c r="Q4" s="81" t="s">
        <v>24</v>
      </c>
      <c r="R4" s="82"/>
      <c r="S4" s="82"/>
      <c r="T4" s="83"/>
      <c r="U4" s="82" t="s">
        <v>25</v>
      </c>
      <c r="V4" s="82"/>
      <c r="W4" s="82"/>
      <c r="X4" s="82"/>
      <c r="Y4" s="81" t="s">
        <v>26</v>
      </c>
      <c r="Z4" s="82"/>
      <c r="AA4" s="82"/>
      <c r="AB4" s="83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78"/>
      <c r="AM4" s="90"/>
      <c r="AN4" s="88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80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>SQRT(AE58)</f>
        <v>290.52862006890018</v>
      </c>
      <c r="AF59" s="27">
        <f t="shared" ref="AF59:AJ59" si="8">SQRT(AF58)</f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>SQRT(AE58-AE6)/SQRT(AE6)</f>
        <v>0.35760692838988867</v>
      </c>
      <c r="AF60" s="30">
        <f t="shared" ref="AF60:AJ60" si="9">SQRT(AF58-AF6)/SQRT(AF6)</f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abSelected="1" topLeftCell="O1" workbookViewId="0">
      <selection activeCell="P17" sqref="P17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46" width="11.42578125" style="53"/>
    <col min="47" max="47" width="11.85546875" style="53" bestFit="1" customWidth="1"/>
    <col min="48" max="16384" width="11.42578125" style="53"/>
  </cols>
  <sheetData>
    <row r="1" spans="1:59" x14ac:dyDescent="0.25">
      <c r="AE1" s="53" t="s">
        <v>58</v>
      </c>
      <c r="AF1" s="53">
        <v>35000</v>
      </c>
      <c r="AG1" s="53">
        <v>35000</v>
      </c>
      <c r="AH1" s="53">
        <v>35000</v>
      </c>
    </row>
    <row r="2" spans="1:59" x14ac:dyDescent="0.25">
      <c r="AE2" s="53" t="s">
        <v>59</v>
      </c>
      <c r="AF2" s="54">
        <f>C6/SQRT(2)</f>
        <v>100.32628964081223</v>
      </c>
      <c r="AG2" s="54">
        <f>E6/SQRT(2)</f>
        <v>343.4860049629188</v>
      </c>
      <c r="AH2" s="54">
        <f>G6/SQRT(2)</f>
        <v>100.22317779711635</v>
      </c>
      <c r="AN2" s="76" t="s">
        <v>54</v>
      </c>
      <c r="AO2" s="76"/>
    </row>
    <row r="3" spans="1:59" x14ac:dyDescent="0.25">
      <c r="A3" s="77" t="s">
        <v>14</v>
      </c>
      <c r="B3" s="77" t="s">
        <v>13</v>
      </c>
      <c r="C3" s="84" t="s">
        <v>15</v>
      </c>
      <c r="D3" s="85"/>
      <c r="E3" s="86" t="s">
        <v>16</v>
      </c>
      <c r="F3" s="86"/>
      <c r="G3" s="84" t="s">
        <v>17</v>
      </c>
      <c r="H3" s="85"/>
      <c r="I3" s="86" t="s">
        <v>18</v>
      </c>
      <c r="J3" s="86"/>
      <c r="K3" s="84" t="s">
        <v>19</v>
      </c>
      <c r="L3" s="85"/>
      <c r="M3" s="86" t="s">
        <v>20</v>
      </c>
      <c r="N3" s="85"/>
      <c r="AE3" s="53" t="s">
        <v>57</v>
      </c>
      <c r="AF3" s="54">
        <f>AF1/AF2</f>
        <v>348.86170041079816</v>
      </c>
      <c r="AG3" s="54">
        <f t="shared" ref="AG3:AH3" si="0">AG1/AG2</f>
        <v>101.89643681051413</v>
      </c>
      <c r="AH3" s="54">
        <f t="shared" si="0"/>
        <v>349.2206171196363</v>
      </c>
      <c r="AN3" s="44" t="s">
        <v>55</v>
      </c>
      <c r="AO3" s="44" t="s">
        <v>56</v>
      </c>
    </row>
    <row r="4" spans="1:59" ht="18.75" x14ac:dyDescent="0.35">
      <c r="A4" s="78"/>
      <c r="B4" s="78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79" t="s">
        <v>23</v>
      </c>
      <c r="Q4" s="81" t="s">
        <v>24</v>
      </c>
      <c r="R4" s="82"/>
      <c r="S4" s="82"/>
      <c r="T4" s="83"/>
      <c r="U4" s="82" t="s">
        <v>25</v>
      </c>
      <c r="V4" s="82"/>
      <c r="W4" s="82"/>
      <c r="X4" s="82"/>
      <c r="Y4" s="81" t="s">
        <v>26</v>
      </c>
      <c r="Z4" s="82"/>
      <c r="AA4" s="82"/>
      <c r="AB4" s="83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141.88279947260801</v>
      </c>
      <c r="AU4" s="48">
        <f>E6</f>
        <v>485.762566703912</v>
      </c>
      <c r="AV4" s="48">
        <f>G6</f>
        <v>141.736977304812</v>
      </c>
      <c r="AW4" s="48">
        <f>I6</f>
        <v>310.50788615699298</v>
      </c>
      <c r="AX4" s="48">
        <f>K6</f>
        <v>308.38073252375801</v>
      </c>
      <c r="AY4" s="48">
        <f>M6</f>
        <v>310.50983442213698</v>
      </c>
    </row>
    <row r="5" spans="1:59" ht="18" x14ac:dyDescent="0.35">
      <c r="A5" s="6">
        <v>0</v>
      </c>
      <c r="B5" s="6">
        <v>0</v>
      </c>
      <c r="C5" s="60">
        <f>Datos!Q3</f>
        <v>1.89639912298919E-3</v>
      </c>
      <c r="D5" s="8">
        <f>Datos!V3</f>
        <v>0</v>
      </c>
      <c r="E5" s="60">
        <f>Datos!R3</f>
        <v>2.1973148918186299E-3</v>
      </c>
      <c r="F5" s="8">
        <f>Datos!W3</f>
        <v>0</v>
      </c>
      <c r="G5" s="60">
        <f>Datos!S3</f>
        <v>7.4215600920938098E-4</v>
      </c>
      <c r="H5" s="9">
        <f>Datos!X3</f>
        <v>0</v>
      </c>
      <c r="I5" s="58">
        <f>Datos!AA3</f>
        <v>3.0256317026093501E-4</v>
      </c>
      <c r="J5" s="9">
        <f>Datos!AF3</f>
        <v>0</v>
      </c>
      <c r="K5" s="63">
        <f>Datos!AB3</f>
        <v>3.9258430334677703E-4</v>
      </c>
      <c r="L5" s="9">
        <f>Datos!AG3</f>
        <v>0</v>
      </c>
      <c r="M5" s="63">
        <f>Datos!AC3</f>
        <v>9.7056005462155197E-5</v>
      </c>
      <c r="N5" s="9">
        <f>Datos!AH3</f>
        <v>0</v>
      </c>
      <c r="P5" s="80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1">A5</f>
        <v>0</v>
      </c>
      <c r="AE5" s="54">
        <f>0.5*C5^2</f>
        <v>1.7981648168370846E-6</v>
      </c>
      <c r="AF5" s="54">
        <f>0.5*E5^2</f>
        <v>2.4140963669039587E-6</v>
      </c>
      <c r="AG5" s="54">
        <f>0.5*G5^2</f>
        <v>2.7539777100279738E-7</v>
      </c>
      <c r="AH5" s="54">
        <f>0.5*I5^2</f>
        <v>4.5772235999173776E-8</v>
      </c>
      <c r="AI5" s="54">
        <f>0.5*K5^2</f>
        <v>7.7061217617137125E-8</v>
      </c>
      <c r="AJ5" s="54">
        <f>0.5*M5^2</f>
        <v>4.7099340981349494E-9</v>
      </c>
      <c r="AL5" s="53">
        <v>0</v>
      </c>
      <c r="AM5" s="53" t="s">
        <v>53</v>
      </c>
    </row>
    <row r="6" spans="1:59" ht="18" x14ac:dyDescent="0.35">
      <c r="A6" s="10">
        <v>50</v>
      </c>
      <c r="B6" s="10">
        <v>1</v>
      </c>
      <c r="C6" s="60">
        <f>Datos!Q4</f>
        <v>141.88279947260801</v>
      </c>
      <c r="D6" s="8">
        <f>Datos!V4</f>
        <v>-43.019572374541603</v>
      </c>
      <c r="E6" s="60">
        <f>Datos!R4</f>
        <v>485.762566703912</v>
      </c>
      <c r="F6" s="8">
        <f>Datos!W4</f>
        <v>177.78109374632001</v>
      </c>
      <c r="G6" s="60">
        <f>Datos!S4</f>
        <v>141.736977304812</v>
      </c>
      <c r="H6" s="9">
        <f>Datos!X4</f>
        <v>79.705997930703305</v>
      </c>
      <c r="I6" s="58">
        <f>Datos!AA4</f>
        <v>310.50788615699298</v>
      </c>
      <c r="J6" s="9">
        <f>Datos!AF4</f>
        <v>6.2869586135770802E-2</v>
      </c>
      <c r="K6" s="63">
        <f>Datos!AB4</f>
        <v>308.38073252375801</v>
      </c>
      <c r="L6" s="9">
        <f>Datos!AG4</f>
        <v>-120.083197805758</v>
      </c>
      <c r="M6" s="63">
        <f>Datos!AC4</f>
        <v>310.50983442213698</v>
      </c>
      <c r="N6" s="9">
        <f>Datos!AH4</f>
        <v>120.055242634553</v>
      </c>
      <c r="P6" s="6">
        <v>50</v>
      </c>
      <c r="Q6" s="20">
        <f>COS((J6-D6)*PI()/180)</f>
        <v>0.73037162857216875</v>
      </c>
      <c r="R6" s="21">
        <f>C6*I6/2</f>
        <v>22027.864073138015</v>
      </c>
      <c r="S6" s="21">
        <f>R6*Q6</f>
        <v>16088.526957064178</v>
      </c>
      <c r="T6" s="21">
        <f>R6*SIN((J6-D6)*PI()/180)</f>
        <v>15046.132259702617</v>
      </c>
      <c r="U6" s="20">
        <f>COS((L6-F6)*PI()/180)</f>
        <v>0.46737893417844351</v>
      </c>
      <c r="V6" s="21">
        <f>E6*K6/2</f>
        <v>74899.908076386622</v>
      </c>
      <c r="W6" s="21">
        <f>V6*U6</f>
        <v>35006.639206804975</v>
      </c>
      <c r="X6" s="22">
        <f>V6*SIN((L6-F6)*PI()/180)</f>
        <v>66215.79450022291</v>
      </c>
      <c r="Y6" s="23">
        <f>COS((N6-H6)*PI()/180)</f>
        <v>0.7621121437524675</v>
      </c>
      <c r="Z6" s="21">
        <f>M6*G6/2</f>
        <v>22005.362677205681</v>
      </c>
      <c r="AA6" s="21">
        <f>Z6*Y6</f>
        <v>16770.554123975759</v>
      </c>
      <c r="AB6" s="22">
        <f>Z6*SIN((N6-H6)*PI()/180)</f>
        <v>14247.262927669879</v>
      </c>
      <c r="AD6" s="54">
        <f t="shared" si="1"/>
        <v>50</v>
      </c>
      <c r="AE6" s="54">
        <f t="shared" ref="AE6:AE55" si="2">0.5*C6^2</f>
        <v>10065.364393092148</v>
      </c>
      <c r="AF6" s="54">
        <f t="shared" ref="AF6:AF55" si="3">0.5*E6^2</f>
        <v>117982.63560538628</v>
      </c>
      <c r="AG6" s="54">
        <f t="shared" ref="AG6:AG55" si="4">0.5*G6^2</f>
        <v>10044.685367752396</v>
      </c>
      <c r="AH6" s="54">
        <f t="shared" ref="AH6:AH55" si="5">0.5*I6^2</f>
        <v>48207.573682842056</v>
      </c>
      <c r="AI6" s="54">
        <f t="shared" ref="AI6:AI55" si="6">0.5*K6^2</f>
        <v>47549.33809594479</v>
      </c>
      <c r="AJ6" s="54">
        <f t="shared" ref="AJ6:AJ55" si="7">0.5*M6^2</f>
        <v>48208.178636431461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4.7341308326763802E-2</v>
      </c>
      <c r="D7" s="8">
        <f>Datos!V5</f>
        <v>178.808297377343</v>
      </c>
      <c r="E7" s="60">
        <f>Datos!R5</f>
        <v>6.7592590815773596E-2</v>
      </c>
      <c r="F7" s="8">
        <f>Datos!W5</f>
        <v>-21.7012064361437</v>
      </c>
      <c r="G7" s="60">
        <f>Datos!S5</f>
        <v>2.41904178676507E-2</v>
      </c>
      <c r="H7" s="9">
        <f>Datos!X5</f>
        <v>142.34992303056299</v>
      </c>
      <c r="I7" s="58">
        <f>Datos!AA5</f>
        <v>1.2279488696305199E-3</v>
      </c>
      <c r="J7" s="9">
        <f>Datos!AF5</f>
        <v>81.666202398024794</v>
      </c>
      <c r="K7" s="63">
        <f>Datos!AB5</f>
        <v>1.743057944862E-3</v>
      </c>
      <c r="L7" s="9">
        <f>Datos!AG5</f>
        <v>-103.077598516975</v>
      </c>
      <c r="M7" s="63">
        <f>Datos!AC5</f>
        <v>5.5557842698640504E-4</v>
      </c>
      <c r="N7" s="9">
        <f>Datos!AH5</f>
        <v>80.431297318680507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1"/>
        <v>100</v>
      </c>
      <c r="AE7" s="54">
        <f t="shared" si="2"/>
        <v>1.1205997370448578E-3</v>
      </c>
      <c r="AF7" s="54">
        <f t="shared" si="3"/>
        <v>2.2843791665943004E-3</v>
      </c>
      <c r="AG7" s="54">
        <f t="shared" si="4"/>
        <v>2.9258815830577711E-4</v>
      </c>
      <c r="AH7" s="54">
        <f t="shared" si="5"/>
        <v>7.5392921321343576E-7</v>
      </c>
      <c r="AI7" s="54">
        <f t="shared" si="6"/>
        <v>1.5191254995732694E-6</v>
      </c>
      <c r="AJ7" s="54">
        <f t="shared" si="7"/>
        <v>1.543336942663441E-7</v>
      </c>
      <c r="AL7" s="54">
        <v>2</v>
      </c>
      <c r="AM7" s="42" t="s">
        <v>53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3.3366488751797958E-4</v>
      </c>
      <c r="AU7" s="58">
        <f>E7/AU$4</f>
        <v>1.3914738485185389E-4</v>
      </c>
      <c r="AV7" s="58">
        <f>G7/AV$4</f>
        <v>1.7067118494863958E-4</v>
      </c>
      <c r="AW7" s="58">
        <f>I7/AW$4</f>
        <v>3.954646320994463E-6</v>
      </c>
      <c r="AX7" s="58">
        <f>K7/AX$4</f>
        <v>5.6522919917758241E-6</v>
      </c>
      <c r="AY7" s="58">
        <f>M7/AY$4</f>
        <v>1.7892458318440832E-6</v>
      </c>
      <c r="BA7" s="52">
        <v>2</v>
      </c>
      <c r="BB7" s="70" t="str">
        <f>IF(AT7&lt;AN7,"Cumple","No cumple")</f>
        <v>Cumple</v>
      </c>
      <c r="BC7" s="70" t="str">
        <f>IF(AU7&lt;AO7,"Cumple","No cumple")</f>
        <v>Cumple</v>
      </c>
      <c r="BD7" s="70" t="str">
        <f>IF(AV7&lt;AN7,"Cumple","No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9.5436623768122892</v>
      </c>
      <c r="D8" s="8">
        <f>Datos!V6</f>
        <v>13.1282432601112</v>
      </c>
      <c r="E8" s="60">
        <f>Datos!R6</f>
        <v>13.932194275452201</v>
      </c>
      <c r="F8" s="8">
        <f>Datos!W6</f>
        <v>156.31297318249099</v>
      </c>
      <c r="G8" s="60">
        <f>Datos!S6</f>
        <v>5.0548665408756799</v>
      </c>
      <c r="H8" s="9">
        <f>Datos!X6</f>
        <v>-85.785103538515202</v>
      </c>
      <c r="I8" s="58">
        <f>Datos!AA6</f>
        <v>0.211105466156882</v>
      </c>
      <c r="J8" s="9">
        <f>Datos!AF6</f>
        <v>-81.575221941583393</v>
      </c>
      <c r="K8" s="63">
        <f>Datos!AB6</f>
        <v>0.267255169463336</v>
      </c>
      <c r="L8" s="9">
        <f>Datos!AG6</f>
        <v>67.231530795311599</v>
      </c>
      <c r="M8" s="63">
        <f>Datos!AC6</f>
        <v>9.5625003169015399E-2</v>
      </c>
      <c r="N8" s="9">
        <f>Datos!AH6</f>
        <v>-175.22405152313601</v>
      </c>
      <c r="AD8" s="54">
        <f t="shared" si="1"/>
        <v>150</v>
      </c>
      <c r="AE8" s="54">
        <f t="shared" si="2"/>
        <v>45.5407457812912</v>
      </c>
      <c r="AF8" s="54">
        <f t="shared" si="3"/>
        <v>97.053018664471537</v>
      </c>
      <c r="AG8" s="54">
        <f t="shared" si="4"/>
        <v>12.775837873032231</v>
      </c>
      <c r="AH8" s="54">
        <f t="shared" si="5"/>
        <v>2.2282758920657224E-2</v>
      </c>
      <c r="AI8" s="54">
        <f t="shared" si="6"/>
        <v>3.5712662802438219E-2</v>
      </c>
      <c r="AJ8" s="54">
        <f t="shared" si="7"/>
        <v>4.5720706155371023E-3</v>
      </c>
      <c r="AL8" s="54">
        <v>3</v>
      </c>
      <c r="AM8" s="42" t="s">
        <v>53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8">C8/AT$4</f>
        <v>6.7264407047838065E-2</v>
      </c>
      <c r="AU8" s="58">
        <f t="shared" ref="AU8:AU55" si="9">E8/AU$4</f>
        <v>2.8681078433003923E-2</v>
      </c>
      <c r="AV8" s="58">
        <f t="shared" ref="AV8:AV55" si="10">G8/AV$4</f>
        <v>3.5663710606759678E-2</v>
      </c>
      <c r="AW8" s="58">
        <f t="shared" ref="AW8:AW55" si="11">I8/AW$4</f>
        <v>6.798715123458956E-4</v>
      </c>
      <c r="AX8" s="58">
        <f t="shared" ref="AX8:AX55" si="12">K8/AX$4</f>
        <v>8.6664029648073537E-4</v>
      </c>
      <c r="AY8" s="58">
        <f t="shared" ref="AY8:AY55" si="13">M8/AY$4</f>
        <v>3.0796127068559627E-4</v>
      </c>
      <c r="BA8" s="52">
        <v>3</v>
      </c>
      <c r="BB8" s="70" t="str">
        <f t="shared" ref="BB8:BC55" si="14">IF(AT8&lt;AN8,"Cumple","No cumple")</f>
        <v>Cumple</v>
      </c>
      <c r="BC8" s="70" t="str">
        <f t="shared" si="14"/>
        <v>Cumple</v>
      </c>
      <c r="BD8" s="70" t="str">
        <f t="shared" ref="BD8:BD55" si="15">IF(AV8&lt;AN8,"Cumple","No cumple")</f>
        <v>Cumple</v>
      </c>
      <c r="BE8" s="70" t="str">
        <f t="shared" ref="BE8:BE55" si="16">IF(AW8&lt;AP8,"Cumple","No cumple")</f>
        <v>Cumple</v>
      </c>
      <c r="BF8" s="70" t="str">
        <f t="shared" ref="BF8:BF55" si="17">IF(AX8&lt;AP8,"Cumple","No cumple")</f>
        <v>Cumple</v>
      </c>
      <c r="BG8" s="70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9.1368457712698498E-2</v>
      </c>
      <c r="D9" s="8">
        <f>Datos!V7</f>
        <v>-21.4544853870559</v>
      </c>
      <c r="E9" s="60">
        <f>Datos!R7</f>
        <v>0.156631537848612</v>
      </c>
      <c r="F9" s="8">
        <f>Datos!W7</f>
        <v>134.68507043985201</v>
      </c>
      <c r="G9" s="60">
        <f>Datos!S7</f>
        <v>7.7315783393194601E-2</v>
      </c>
      <c r="H9" s="9">
        <f>Datos!X7</f>
        <v>-64.092628129585705</v>
      </c>
      <c r="I9" s="58">
        <f>Datos!AA7</f>
        <v>1.7139607300585601E-3</v>
      </c>
      <c r="J9" s="9">
        <f>Datos!AF7</f>
        <v>-117.39987417263001</v>
      </c>
      <c r="K9" s="63">
        <f>Datos!AB7</f>
        <v>3.4060938541895899E-3</v>
      </c>
      <c r="L9" s="9">
        <f>Datos!AG7</f>
        <v>35.0973734459795</v>
      </c>
      <c r="M9" s="63">
        <f>Datos!AC7</f>
        <v>1.88426384059963E-3</v>
      </c>
      <c r="N9" s="9">
        <f>Datos!AH7</f>
        <v>-159.982402609372</v>
      </c>
      <c r="AD9" s="54">
        <f t="shared" si="1"/>
        <v>200</v>
      </c>
      <c r="AE9" s="54">
        <f t="shared" si="2"/>
        <v>4.1740975323985869E-3</v>
      </c>
      <c r="AF9" s="54">
        <f t="shared" si="3"/>
        <v>1.2266719324410588E-2</v>
      </c>
      <c r="AG9" s="54">
        <f t="shared" si="4"/>
        <v>2.9888651808516928E-3</v>
      </c>
      <c r="AH9" s="54">
        <f t="shared" si="5"/>
        <v>1.4688306920914361E-6</v>
      </c>
      <c r="AI9" s="54">
        <f t="shared" si="6"/>
        <v>5.8007376717740477E-6</v>
      </c>
      <c r="AJ9" s="54">
        <f t="shared" si="7"/>
        <v>1.7752251104956339E-6</v>
      </c>
      <c r="AL9" s="54">
        <v>4</v>
      </c>
      <c r="AM9" s="42" t="s">
        <v>53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8"/>
        <v>6.4397134855193039E-4</v>
      </c>
      <c r="AU9" s="58">
        <f t="shared" si="9"/>
        <v>3.2244464391609657E-4</v>
      </c>
      <c r="AV9" s="58">
        <f t="shared" si="10"/>
        <v>5.4548773977960172E-4</v>
      </c>
      <c r="AW9" s="58">
        <f t="shared" si="11"/>
        <v>5.5198621563897434E-6</v>
      </c>
      <c r="AX9" s="58">
        <f t="shared" si="12"/>
        <v>1.1045092948299487E-5</v>
      </c>
      <c r="AY9" s="58">
        <f t="shared" si="13"/>
        <v>6.0682903783265698E-6</v>
      </c>
      <c r="BA9" s="52">
        <v>4</v>
      </c>
      <c r="BB9" s="70" t="str">
        <f t="shared" si="14"/>
        <v>Cumple</v>
      </c>
      <c r="BC9" s="70" t="str">
        <f t="shared" si="14"/>
        <v>Cumple</v>
      </c>
      <c r="BD9" s="70" t="str">
        <f t="shared" si="15"/>
        <v>Cumple</v>
      </c>
      <c r="BE9" s="70" t="str">
        <f t="shared" si="16"/>
        <v>Cumple</v>
      </c>
      <c r="BF9" s="70" t="str">
        <f t="shared" si="17"/>
        <v>Cumple</v>
      </c>
      <c r="BG9" s="70" t="str">
        <f t="shared" si="18"/>
        <v>Cumple</v>
      </c>
    </row>
    <row r="10" spans="1:59" x14ac:dyDescent="0.25">
      <c r="A10" s="10">
        <v>250</v>
      </c>
      <c r="B10" s="10">
        <v>5</v>
      </c>
      <c r="C10" s="60">
        <f>Datos!Q8</f>
        <v>9.4103616238444996</v>
      </c>
      <c r="D10" s="8">
        <f>Datos!V8</f>
        <v>-58.125099531024503</v>
      </c>
      <c r="E10" s="60">
        <f>Datos!R8</f>
        <v>14.601123856544399</v>
      </c>
      <c r="F10" s="8">
        <f>Datos!W8</f>
        <v>59.782012459061903</v>
      </c>
      <c r="G10" s="60">
        <f>Datos!S8</f>
        <v>13.4286804837036</v>
      </c>
      <c r="H10" s="9">
        <f>Datos!X8</f>
        <v>-165.08826138585101</v>
      </c>
      <c r="I10" s="58">
        <f>Datos!AA8</f>
        <v>0.29823358210492201</v>
      </c>
      <c r="J10" s="9">
        <f>Datos!AF8</f>
        <v>-155.14605059546801</v>
      </c>
      <c r="K10" s="63">
        <f>Datos!AB8</f>
        <v>0.45277999928190399</v>
      </c>
      <c r="L10" s="9">
        <f>Datos!AG8</f>
        <v>-29.678929990338201</v>
      </c>
      <c r="M10" s="63">
        <f>Datos!AC8</f>
        <v>0.42096226276633097</v>
      </c>
      <c r="N10" s="9">
        <f>Datos!AH8</f>
        <v>104.571772306062</v>
      </c>
      <c r="P10" s="53" t="s">
        <v>96</v>
      </c>
      <c r="Q10" s="53">
        <v>0.98</v>
      </c>
      <c r="AD10" s="54">
        <f t="shared" si="1"/>
        <v>250</v>
      </c>
      <c r="AE10" s="54">
        <f t="shared" si="2"/>
        <v>44.277452945762647</v>
      </c>
      <c r="AF10" s="54">
        <f t="shared" si="3"/>
        <v>106.596408937075</v>
      </c>
      <c r="AG10" s="54">
        <f t="shared" si="4"/>
        <v>90.164729766700972</v>
      </c>
      <c r="AH10" s="54">
        <f t="shared" si="5"/>
        <v>4.447163474756663E-2</v>
      </c>
      <c r="AI10" s="54">
        <f t="shared" si="6"/>
        <v>0.10250486387486049</v>
      </c>
      <c r="AJ10" s="54">
        <f t="shared" si="7"/>
        <v>8.8604613336674742E-2</v>
      </c>
      <c r="AL10" s="54">
        <v>5</v>
      </c>
      <c r="AM10" s="42"/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8"/>
        <v>6.6324893918246031E-2</v>
      </c>
      <c r="AU10" s="58">
        <f t="shared" si="9"/>
        <v>3.0058149510405269E-2</v>
      </c>
      <c r="AV10" s="58">
        <f t="shared" si="10"/>
        <v>9.4743663503029235E-2</v>
      </c>
      <c r="AW10" s="58">
        <f t="shared" si="11"/>
        <v>9.6047023409297542E-4</v>
      </c>
      <c r="AX10" s="58">
        <f t="shared" si="12"/>
        <v>1.4682499635317564E-3</v>
      </c>
      <c r="AY10" s="58">
        <f t="shared" si="13"/>
        <v>1.355713140454142E-3</v>
      </c>
      <c r="BA10" s="52">
        <v>5</v>
      </c>
      <c r="BB10" s="70" t="str">
        <f t="shared" si="14"/>
        <v>Cumple</v>
      </c>
      <c r="BC10" s="70" t="str">
        <f t="shared" si="14"/>
        <v>Cumple</v>
      </c>
      <c r="BD10" s="70" t="str">
        <f t="shared" si="15"/>
        <v>Cumple</v>
      </c>
      <c r="BE10" s="70" t="str">
        <f t="shared" si="16"/>
        <v>Cumple</v>
      </c>
      <c r="BF10" s="70" t="str">
        <f t="shared" si="17"/>
        <v>Cumple</v>
      </c>
      <c r="BG10" s="70" t="str">
        <f t="shared" si="18"/>
        <v>Cumple</v>
      </c>
    </row>
    <row r="11" spans="1:59" x14ac:dyDescent="0.25">
      <c r="A11" s="10">
        <v>300</v>
      </c>
      <c r="B11" s="10">
        <v>6</v>
      </c>
      <c r="C11" s="60">
        <f>Datos!Q9</f>
        <v>2.7871652500165999E-2</v>
      </c>
      <c r="D11" s="8">
        <f>Datos!V9</f>
        <v>47.812237407353898</v>
      </c>
      <c r="E11" s="60">
        <f>Datos!R9</f>
        <v>6.0773215530376998E-2</v>
      </c>
      <c r="F11" s="8">
        <f>Datos!W9</f>
        <v>-110.574753487349</v>
      </c>
      <c r="G11" s="60">
        <f>Datos!S9</f>
        <v>3.6572213519227202E-2</v>
      </c>
      <c r="H11" s="9">
        <f>Datos!X9</f>
        <v>89.223804981701207</v>
      </c>
      <c r="I11" s="58">
        <f>Datos!AA9</f>
        <v>8.0226694154388598E-4</v>
      </c>
      <c r="J11" s="9">
        <f>Datos!AF9</f>
        <v>-6.9275546120509297</v>
      </c>
      <c r="K11" s="63">
        <f>Datos!AB9</f>
        <v>2.1433358221051701E-3</v>
      </c>
      <c r="L11" s="9">
        <f>Datos!AG9</f>
        <v>179.87197665013099</v>
      </c>
      <c r="M11" s="63">
        <f>Datos!AC9</f>
        <v>1.3777213510208499E-3</v>
      </c>
      <c r="N11" s="9">
        <f>Datos!AH9</f>
        <v>7.5813203036306502</v>
      </c>
      <c r="P11" s="53" t="s">
        <v>92</v>
      </c>
      <c r="Q11" s="53">
        <f>Q10/SQRT(1-Q10^2)</f>
        <v>4.9246852947701338</v>
      </c>
      <c r="AD11" s="54">
        <f t="shared" si="1"/>
        <v>300</v>
      </c>
      <c r="AE11" s="54">
        <f t="shared" si="2"/>
        <v>3.8841450654500479E-4</v>
      </c>
      <c r="AF11" s="54">
        <f t="shared" si="3"/>
        <v>1.8466918629508279E-3</v>
      </c>
      <c r="AG11" s="54">
        <f t="shared" si="4"/>
        <v>6.687634008479725E-4</v>
      </c>
      <c r="AH11" s="54">
        <f t="shared" si="5"/>
        <v>3.2181612274709049E-7</v>
      </c>
      <c r="AI11" s="54">
        <f t="shared" si="6"/>
        <v>2.2969442231596225E-6</v>
      </c>
      <c r="AJ11" s="54">
        <f t="shared" si="7"/>
        <v>9.4905806052935796E-7</v>
      </c>
      <c r="AL11" s="54">
        <v>6</v>
      </c>
      <c r="AM11" s="42"/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8"/>
        <v>1.9644137699402329E-4</v>
      </c>
      <c r="AU11" s="58">
        <f t="shared" si="9"/>
        <v>1.2510889001338021E-4</v>
      </c>
      <c r="AV11" s="58">
        <f t="shared" si="10"/>
        <v>2.5802873896892093E-4</v>
      </c>
      <c r="AW11" s="58">
        <f t="shared" si="11"/>
        <v>2.5837248498682551E-6</v>
      </c>
      <c r="AX11" s="58">
        <f t="shared" si="12"/>
        <v>6.9502909749397041E-6</v>
      </c>
      <c r="AY11" s="58">
        <f t="shared" si="13"/>
        <v>4.4369652690221814E-6</v>
      </c>
      <c r="BA11" s="52">
        <v>6</v>
      </c>
      <c r="BB11" s="70" t="str">
        <f t="shared" si="14"/>
        <v>Cumple</v>
      </c>
      <c r="BC11" s="70" t="str">
        <f t="shared" si="14"/>
        <v>Cumple</v>
      </c>
      <c r="BD11" s="70" t="str">
        <f t="shared" si="15"/>
        <v>Cumple</v>
      </c>
      <c r="BE11" s="70" t="str">
        <f t="shared" si="16"/>
        <v>Cumple</v>
      </c>
      <c r="BF11" s="70" t="str">
        <f t="shared" si="17"/>
        <v>Cumple</v>
      </c>
      <c r="BG11" s="70" t="str">
        <f t="shared" si="18"/>
        <v>Cumple</v>
      </c>
    </row>
    <row r="12" spans="1:59" x14ac:dyDescent="0.25">
      <c r="A12" s="10">
        <v>350</v>
      </c>
      <c r="B12" s="10">
        <v>7</v>
      </c>
      <c r="C12" s="60">
        <f>Datos!Q10</f>
        <v>9.5189988280912594</v>
      </c>
      <c r="D12" s="8">
        <f>Datos!V10</f>
        <v>-174.75373531923401</v>
      </c>
      <c r="E12" s="60">
        <f>Datos!R10</f>
        <v>16.150355956783599</v>
      </c>
      <c r="F12" s="8">
        <f>Datos!W10</f>
        <v>66.856385391718007</v>
      </c>
      <c r="G12" s="60">
        <f>Datos!S10</f>
        <v>11.271930312690801</v>
      </c>
      <c r="H12" s="9">
        <f>Datos!X10</f>
        <v>-74.118855496352893</v>
      </c>
      <c r="I12" s="58">
        <f>Datos!AA10</f>
        <v>0.41256289029126603</v>
      </c>
      <c r="J12" s="9">
        <f>Datos!AF10</f>
        <v>90.368651483195094</v>
      </c>
      <c r="K12" s="63">
        <f>Datos!AB10</f>
        <v>0.70388365102037298</v>
      </c>
      <c r="L12" s="9">
        <f>Datos!AG10</f>
        <v>-22.515764526562599</v>
      </c>
      <c r="M12" s="63">
        <f>Datos!AC10</f>
        <v>0.49682395578635602</v>
      </c>
      <c r="N12" s="9">
        <f>Datos!AH10</f>
        <v>-164.42948020013799</v>
      </c>
      <c r="P12" s="53" t="s">
        <v>95</v>
      </c>
      <c r="Q12" s="53">
        <f>S6/Q11</f>
        <v>3266.9147354755246</v>
      </c>
      <c r="R12" s="53">
        <f>W6/Q11</f>
        <v>7108.4012706316407</v>
      </c>
      <c r="S12" s="53">
        <f>AA6/Q11</f>
        <v>3405.4062585045949</v>
      </c>
      <c r="AD12" s="54">
        <f t="shared" si="1"/>
        <v>350</v>
      </c>
      <c r="AE12" s="54">
        <f t="shared" si="2"/>
        <v>45.305669344601384</v>
      </c>
      <c r="AF12" s="54">
        <f t="shared" si="3"/>
        <v>130.41699876540775</v>
      </c>
      <c r="AG12" s="54">
        <f t="shared" si="4"/>
        <v>63.528206487078862</v>
      </c>
      <c r="AH12" s="54">
        <f t="shared" si="5"/>
        <v>8.5104069222741607E-2</v>
      </c>
      <c r="AI12" s="54">
        <f t="shared" si="6"/>
        <v>0.24772609708688512</v>
      </c>
      <c r="AJ12" s="54">
        <f t="shared" si="7"/>
        <v>0.12341702152160151</v>
      </c>
      <c r="AL12" s="54">
        <v>7</v>
      </c>
      <c r="AM12" s="42"/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8"/>
        <v>6.7090576613051706E-2</v>
      </c>
      <c r="AU12" s="58">
        <f t="shared" si="9"/>
        <v>3.3247427990118809E-2</v>
      </c>
      <c r="AV12" s="58">
        <f t="shared" si="10"/>
        <v>7.9527096788934534E-2</v>
      </c>
      <c r="AW12" s="58">
        <f t="shared" si="11"/>
        <v>1.3286712147551512E-3</v>
      </c>
      <c r="AX12" s="58">
        <f t="shared" si="12"/>
        <v>2.2825150107785835E-3</v>
      </c>
      <c r="AY12" s="58">
        <f t="shared" si="13"/>
        <v>1.6000264748810683E-3</v>
      </c>
      <c r="BA12" s="52">
        <v>7</v>
      </c>
      <c r="BB12" s="70" t="str">
        <f t="shared" si="14"/>
        <v>Cumple</v>
      </c>
      <c r="BC12" s="70" t="str">
        <f t="shared" si="14"/>
        <v>Cumple</v>
      </c>
      <c r="BD12" s="70" t="str">
        <f t="shared" si="15"/>
        <v>Cumple</v>
      </c>
      <c r="BE12" s="70" t="str">
        <f t="shared" si="16"/>
        <v>Cumple</v>
      </c>
      <c r="BF12" s="70" t="str">
        <f t="shared" si="17"/>
        <v>Cumple</v>
      </c>
      <c r="BG12" s="70" t="str">
        <f t="shared" si="18"/>
        <v>Cumple</v>
      </c>
    </row>
    <row r="13" spans="1:59" x14ac:dyDescent="0.25">
      <c r="A13" s="10">
        <v>400</v>
      </c>
      <c r="B13" s="10">
        <v>8</v>
      </c>
      <c r="C13" s="60">
        <f>Datos!Q11</f>
        <v>1.05337111710503E-2</v>
      </c>
      <c r="D13" s="8">
        <f>Datos!V11</f>
        <v>21.088001767138898</v>
      </c>
      <c r="E13" s="60">
        <f>Datos!R11</f>
        <v>1.5165109866306301E-2</v>
      </c>
      <c r="F13" s="8">
        <f>Datos!W11</f>
        <v>-156.669814517758</v>
      </c>
      <c r="G13" s="60">
        <f>Datos!S11</f>
        <v>5.2268148426158501E-3</v>
      </c>
      <c r="H13" s="9">
        <f>Datos!X11</f>
        <v>43.100605563560002</v>
      </c>
      <c r="I13" s="58">
        <f>Datos!AA11</f>
        <v>2.39617202035359E-4</v>
      </c>
      <c r="J13" s="9">
        <f>Datos!AF11</f>
        <v>32.250049463489198</v>
      </c>
      <c r="K13" s="63">
        <f>Datos!AB11</f>
        <v>3.1076619513494398E-4</v>
      </c>
      <c r="L13" s="9">
        <f>Datos!AG11</f>
        <v>-161.18434351276099</v>
      </c>
      <c r="M13" s="63">
        <f>Datos!AC11</f>
        <v>1.62966652633176E-4</v>
      </c>
      <c r="N13" s="9">
        <f>Datos!AH11</f>
        <v>1.61311701723304</v>
      </c>
      <c r="P13" s="53" t="s">
        <v>94</v>
      </c>
      <c r="Q13" s="54">
        <f>T6-Q12</f>
        <v>11779.217524227093</v>
      </c>
      <c r="R13" s="54">
        <f>X6-R12</f>
        <v>59107.393229591267</v>
      </c>
      <c r="S13" s="54">
        <f>AB6-S12</f>
        <v>10841.856669165285</v>
      </c>
      <c r="AD13" s="54">
        <f t="shared" si="1"/>
        <v>400</v>
      </c>
      <c r="AE13" s="54">
        <f t="shared" si="2"/>
        <v>5.5479535517554944E-5</v>
      </c>
      <c r="AF13" s="54">
        <f t="shared" si="3"/>
        <v>1.1499027862857035E-4</v>
      </c>
      <c r="AG13" s="54">
        <f t="shared" si="4"/>
        <v>1.3659796699494677E-5</v>
      </c>
      <c r="AH13" s="54">
        <f t="shared" si="5"/>
        <v>2.8708201755627027E-8</v>
      </c>
      <c r="AI13" s="54">
        <f t="shared" si="6"/>
        <v>4.8287814019325039E-8</v>
      </c>
      <c r="AJ13" s="54">
        <f t="shared" si="7"/>
        <v>1.3279064935231125E-8</v>
      </c>
      <c r="AL13" s="54">
        <v>8</v>
      </c>
      <c r="AM13" s="42"/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8"/>
        <v>7.4242340933538913E-5</v>
      </c>
      <c r="AU13" s="58">
        <f t="shared" si="9"/>
        <v>3.1219181768590096E-5</v>
      </c>
      <c r="AV13" s="58">
        <f t="shared" si="10"/>
        <v>3.6876861225672534E-5</v>
      </c>
      <c r="AW13" s="58">
        <f t="shared" si="11"/>
        <v>7.7169441652830803E-7</v>
      </c>
      <c r="AX13" s="58">
        <f t="shared" si="12"/>
        <v>1.0077354463479725E-6</v>
      </c>
      <c r="AY13" s="58">
        <f t="shared" si="13"/>
        <v>5.2483572037729221E-7</v>
      </c>
      <c r="BA13" s="52">
        <v>8</v>
      </c>
      <c r="BB13" s="70" t="str">
        <f t="shared" si="14"/>
        <v>Cumple</v>
      </c>
      <c r="BC13" s="70" t="str">
        <f t="shared" si="14"/>
        <v>Cumple</v>
      </c>
      <c r="BD13" s="70" t="str">
        <f t="shared" si="15"/>
        <v>Cumple</v>
      </c>
      <c r="BE13" s="70" t="str">
        <f t="shared" si="16"/>
        <v>Cumple</v>
      </c>
      <c r="BF13" s="70" t="str">
        <f t="shared" si="17"/>
        <v>Cumple</v>
      </c>
      <c r="BG13" s="70" t="str">
        <f t="shared" si="18"/>
        <v>Cumple</v>
      </c>
    </row>
    <row r="14" spans="1:59" x14ac:dyDescent="0.25">
      <c r="A14" s="10">
        <v>450</v>
      </c>
      <c r="B14" s="10">
        <v>9</v>
      </c>
      <c r="C14" s="60">
        <f>Datos!Q12</f>
        <v>5.4944271557967497</v>
      </c>
      <c r="D14" s="8">
        <f>Datos!V12</f>
        <v>153.36153215816799</v>
      </c>
      <c r="E14" s="60">
        <f>Datos!R12</f>
        <v>15.035240626827999</v>
      </c>
      <c r="F14" s="8">
        <f>Datos!W12</f>
        <v>53.496711157808598</v>
      </c>
      <c r="G14" s="60">
        <f>Datos!S12</f>
        <v>6.4538866147800196</v>
      </c>
      <c r="H14" s="9">
        <f>Datos!X12</f>
        <v>-162.98827476508299</v>
      </c>
      <c r="I14" s="58">
        <f>Datos!AA12</f>
        <v>0.278641571414876</v>
      </c>
      <c r="J14" s="9">
        <f>Datos!AF12</f>
        <v>66.164208426629102</v>
      </c>
      <c r="K14" s="63">
        <f>Datos!AB12</f>
        <v>0.84242961508622605</v>
      </c>
      <c r="L14" s="9">
        <f>Datos!AG12</f>
        <v>-35.774137199621997</v>
      </c>
      <c r="M14" s="63">
        <f>Datos!AC12</f>
        <v>0.36455187101630399</v>
      </c>
      <c r="N14" s="9">
        <f>Datos!AH12</f>
        <v>107.170755217343</v>
      </c>
      <c r="P14" s="53" t="s">
        <v>93</v>
      </c>
      <c r="Q14" s="53">
        <f>2*Q13/(100*PI()*I6^2)</f>
        <v>7.7777019315231218E-4</v>
      </c>
      <c r="R14" s="53">
        <f>R13/(100*PI()*AI6)</f>
        <v>3.9568306026822138E-3</v>
      </c>
      <c r="S14" s="53">
        <f>S13/(100*PI()*AJ6)</f>
        <v>7.1586819083327923E-4</v>
      </c>
      <c r="AD14" s="54">
        <f t="shared" si="1"/>
        <v>450</v>
      </c>
      <c r="AE14" s="54">
        <f t="shared" si="2"/>
        <v>15.094364885178381</v>
      </c>
      <c r="AF14" s="54">
        <f t="shared" si="3"/>
        <v>113.0292303533096</v>
      </c>
      <c r="AG14" s="54">
        <f t="shared" si="4"/>
        <v>20.826326218218352</v>
      </c>
      <c r="AH14" s="54">
        <f t="shared" si="5"/>
        <v>3.8820562660275719E-2</v>
      </c>
      <c r="AI14" s="54">
        <f t="shared" si="6"/>
        <v>0.35484382818716348</v>
      </c>
      <c r="AJ14" s="54">
        <f t="shared" si="7"/>
        <v>6.6449033330743965E-2</v>
      </c>
      <c r="AL14" s="54">
        <v>9</v>
      </c>
      <c r="AM14" s="42"/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8"/>
        <v>3.8725110980471648E-2</v>
      </c>
      <c r="AU14" s="58">
        <f t="shared" si="9"/>
        <v>3.0951830497866387E-2</v>
      </c>
      <c r="AV14" s="58">
        <f t="shared" si="10"/>
        <v>4.5534247572534541E-2</v>
      </c>
      <c r="AW14" s="58">
        <f t="shared" si="11"/>
        <v>8.9737357354587337E-4</v>
      </c>
      <c r="AX14" s="58">
        <f t="shared" si="12"/>
        <v>2.7317842077611782E-3</v>
      </c>
      <c r="AY14" s="58">
        <f t="shared" si="13"/>
        <v>1.1740429145979869E-3</v>
      </c>
      <c r="BA14" s="52">
        <v>9</v>
      </c>
      <c r="BB14" s="70" t="str">
        <f t="shared" si="14"/>
        <v>Cumple</v>
      </c>
      <c r="BC14" s="70" t="str">
        <f t="shared" si="14"/>
        <v>Cumple</v>
      </c>
      <c r="BD14" s="70" t="str">
        <f t="shared" si="15"/>
        <v>Cumple</v>
      </c>
      <c r="BE14" s="70" t="str">
        <f t="shared" si="16"/>
        <v>Cumple</v>
      </c>
      <c r="BF14" s="70" t="str">
        <f t="shared" si="17"/>
        <v>Cumple</v>
      </c>
      <c r="BG14" s="70" t="str">
        <f t="shared" si="18"/>
        <v>Cumple</v>
      </c>
    </row>
    <row r="15" spans="1:59" x14ac:dyDescent="0.25">
      <c r="A15" s="10">
        <v>500</v>
      </c>
      <c r="B15" s="10">
        <v>10</v>
      </c>
      <c r="C15" s="60">
        <f>Datos!Q13</f>
        <v>9.5285016814471608E-3</v>
      </c>
      <c r="D15" s="8">
        <f>Datos!V13</f>
        <v>13.0555841207358</v>
      </c>
      <c r="E15" s="60">
        <f>Datos!R13</f>
        <v>1.26246922608594E-2</v>
      </c>
      <c r="F15" s="8">
        <f>Datos!W13</f>
        <v>-161.78118704098699</v>
      </c>
      <c r="G15" s="60">
        <f>Datos!S13</f>
        <v>3.75185742922691E-3</v>
      </c>
      <c r="H15" s="9">
        <f>Datos!X13</f>
        <v>45.775213566143798</v>
      </c>
      <c r="I15" s="58">
        <f>Datos!AA13</f>
        <v>1.49780131912008E-4</v>
      </c>
      <c r="J15" s="9">
        <f>Datos!AF13</f>
        <v>10.129780057596699</v>
      </c>
      <c r="K15" s="63">
        <f>Datos!AB13</f>
        <v>2.4227359149902201E-4</v>
      </c>
      <c r="L15" s="9">
        <f>Datos!AG13</f>
        <v>-168.68785247806801</v>
      </c>
      <c r="M15" s="63">
        <f>Datos!AC13</f>
        <v>1.5980704497104399E-4</v>
      </c>
      <c r="N15" s="9">
        <f>Datos!AH13</f>
        <v>7.9997685112544703</v>
      </c>
      <c r="P15" s="53" t="s">
        <v>23</v>
      </c>
      <c r="Q15" s="53">
        <f>10000*2*PI()</f>
        <v>62831.853071795864</v>
      </c>
      <c r="R15" s="53">
        <f t="shared" ref="R15:S15" si="19">10000*2*PI()</f>
        <v>62831.853071795864</v>
      </c>
      <c r="S15" s="53">
        <f t="shared" si="19"/>
        <v>62831.853071795864</v>
      </c>
      <c r="AD15" s="54">
        <f t="shared" si="1"/>
        <v>500</v>
      </c>
      <c r="AE15" s="54">
        <f t="shared" si="2"/>
        <v>4.5396172146670688E-5</v>
      </c>
      <c r="AF15" s="54">
        <f t="shared" si="3"/>
        <v>7.969142734070161E-5</v>
      </c>
      <c r="AG15" s="54">
        <f t="shared" si="4"/>
        <v>7.0382170846225789E-6</v>
      </c>
      <c r="AH15" s="54">
        <f t="shared" si="5"/>
        <v>1.1217043957789259E-8</v>
      </c>
      <c r="AI15" s="54">
        <f t="shared" si="6"/>
        <v>2.9348246568917496E-8</v>
      </c>
      <c r="AJ15" s="54">
        <f t="shared" si="7"/>
        <v>1.2769145811188637E-8</v>
      </c>
      <c r="AL15" s="54">
        <v>10</v>
      </c>
      <c r="AM15" s="42"/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8"/>
        <v>6.7157553395235474E-5</v>
      </c>
      <c r="AU15" s="58">
        <f t="shared" si="9"/>
        <v>2.5989430075937816E-5</v>
      </c>
      <c r="AV15" s="58">
        <f t="shared" si="10"/>
        <v>2.6470561885614119E-5</v>
      </c>
      <c r="AW15" s="58">
        <f t="shared" si="11"/>
        <v>4.8237142626477152E-7</v>
      </c>
      <c r="AX15" s="58">
        <f t="shared" si="12"/>
        <v>7.8563141580305105E-7</v>
      </c>
      <c r="AY15" s="58">
        <f t="shared" si="13"/>
        <v>5.1466017257858213E-7</v>
      </c>
      <c r="BA15" s="52">
        <v>10</v>
      </c>
      <c r="BB15" s="70" t="str">
        <f t="shared" si="14"/>
        <v>Cumple</v>
      </c>
      <c r="BC15" s="70" t="str">
        <f t="shared" si="14"/>
        <v>Cumple</v>
      </c>
      <c r="BD15" s="70" t="str">
        <f t="shared" si="15"/>
        <v>Cumple</v>
      </c>
      <c r="BE15" s="70" t="str">
        <f t="shared" si="16"/>
        <v>Cumple</v>
      </c>
      <c r="BF15" s="70" t="str">
        <f t="shared" si="17"/>
        <v>Cumple</v>
      </c>
      <c r="BG15" s="70" t="str">
        <f t="shared" si="18"/>
        <v>Cumple</v>
      </c>
    </row>
    <row r="16" spans="1:59" x14ac:dyDescent="0.25">
      <c r="A16" s="10">
        <v>550</v>
      </c>
      <c r="B16" s="10">
        <v>11</v>
      </c>
      <c r="C16" s="60">
        <f>Datos!Q14</f>
        <v>6.1628806308926398</v>
      </c>
      <c r="D16" s="8">
        <f>Datos!V14</f>
        <v>-98.676086004826701</v>
      </c>
      <c r="E16" s="60">
        <f>Datos!R14</f>
        <v>10.8142392615171</v>
      </c>
      <c r="F16" s="8">
        <f>Datos!W14</f>
        <v>29.618220626448998</v>
      </c>
      <c r="G16" s="60">
        <f>Datos!S14</f>
        <v>7.3727326046924597</v>
      </c>
      <c r="H16" s="9">
        <f>Datos!X14</f>
        <v>156.691088265697</v>
      </c>
      <c r="I16" s="58">
        <f>Datos!AA14</f>
        <v>0.43325464800167002</v>
      </c>
      <c r="J16" s="9">
        <f>Datos!AF14</f>
        <v>166.58301782745599</v>
      </c>
      <c r="K16" s="63">
        <f>Datos!AB14</f>
        <v>0.73605684905582502</v>
      </c>
      <c r="L16" s="9">
        <f>Datos!AG14</f>
        <v>-59.671979595044398</v>
      </c>
      <c r="M16" s="63">
        <f>Datos!AC14</f>
        <v>0.50898580326161802</v>
      </c>
      <c r="N16" s="9">
        <f>Datos!AH14</f>
        <v>66.411021535029903</v>
      </c>
      <c r="P16" s="53" t="s">
        <v>97</v>
      </c>
      <c r="Q16" s="91">
        <f>1/(Q14*(Q15^2))</f>
        <v>3.2567840904162763E-7</v>
      </c>
      <c r="R16" s="91">
        <f>1/(R14*(R15^2))</f>
        <v>6.4016629606063536E-8</v>
      </c>
      <c r="S16" s="91">
        <f t="shared" ref="R16:S16" si="20">1/(S14*(S15^2))</f>
        <v>3.5384022135554971E-7</v>
      </c>
      <c r="AD16" s="54">
        <f t="shared" si="1"/>
        <v>550</v>
      </c>
      <c r="AE16" s="54">
        <f t="shared" si="2"/>
        <v>18.990548835315831</v>
      </c>
      <c r="AF16" s="54">
        <f t="shared" si="3"/>
        <v>58.473885402668955</v>
      </c>
      <c r="AG16" s="54">
        <f t="shared" si="4"/>
        <v>27.178593030147631</v>
      </c>
      <c r="AH16" s="54">
        <f t="shared" si="5"/>
        <v>9.3854795007525499E-2</v>
      </c>
      <c r="AI16" s="54">
        <f t="shared" si="6"/>
        <v>0.27088984252099479</v>
      </c>
      <c r="AJ16" s="54">
        <f t="shared" si="7"/>
        <v>0.12953327396093725</v>
      </c>
      <c r="AL16" s="54">
        <v>11</v>
      </c>
      <c r="AM16" s="42"/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8"/>
        <v>4.3436418324142592E-2</v>
      </c>
      <c r="AU16" s="58">
        <f t="shared" si="9"/>
        <v>2.2262397316647763E-2</v>
      </c>
      <c r="AV16" s="58">
        <f t="shared" si="10"/>
        <v>5.2017001807771399E-2</v>
      </c>
      <c r="AW16" s="58">
        <f t="shared" si="11"/>
        <v>1.3953096437061706E-3</v>
      </c>
      <c r="AX16" s="58">
        <f t="shared" si="12"/>
        <v>2.3868444796534697E-3</v>
      </c>
      <c r="AY16" s="58">
        <f t="shared" si="13"/>
        <v>1.6391938252417915E-3</v>
      </c>
      <c r="BA16" s="52">
        <v>11</v>
      </c>
      <c r="BB16" s="70" t="str">
        <f t="shared" si="14"/>
        <v>Cumple</v>
      </c>
      <c r="BC16" s="70" t="str">
        <f t="shared" si="14"/>
        <v>Cumple</v>
      </c>
      <c r="BD16" s="70" t="str">
        <f t="shared" si="15"/>
        <v>Cumple</v>
      </c>
      <c r="BE16" s="70" t="str">
        <f t="shared" si="16"/>
        <v>Cumple</v>
      </c>
      <c r="BF16" s="70" t="str">
        <f t="shared" si="17"/>
        <v>Cumple</v>
      </c>
      <c r="BG16" s="70" t="str">
        <f t="shared" si="18"/>
        <v>Cumple</v>
      </c>
    </row>
    <row r="17" spans="1:59" x14ac:dyDescent="0.25">
      <c r="A17" s="10">
        <v>600</v>
      </c>
      <c r="B17" s="10">
        <v>12</v>
      </c>
      <c r="C17" s="60">
        <f>Datos!Q15</f>
        <v>8.0586204749164194E-3</v>
      </c>
      <c r="D17" s="8">
        <f>Datos!V15</f>
        <v>10.2042686774556</v>
      </c>
      <c r="E17" s="60">
        <f>Datos!R15</f>
        <v>1.02756742915333E-2</v>
      </c>
      <c r="F17" s="8">
        <f>Datos!W15</f>
        <v>-165.297968553435</v>
      </c>
      <c r="G17" s="60">
        <f>Datos!S15</f>
        <v>2.7088994610689498E-3</v>
      </c>
      <c r="H17" s="9">
        <f>Datos!X15</f>
        <v>38.424726471116102</v>
      </c>
      <c r="I17" s="58">
        <f>Datos!AA15</f>
        <v>1.0574660612259E-4</v>
      </c>
      <c r="J17" s="9">
        <f>Datos!AF15</f>
        <v>7.9689764552299902</v>
      </c>
      <c r="K17" s="63">
        <f>Datos!AB15</f>
        <v>1.9129516678876999E-4</v>
      </c>
      <c r="L17" s="9">
        <f>Datos!AG15</f>
        <v>-164.33915980314799</v>
      </c>
      <c r="M17" s="63">
        <f>Datos!AC15</f>
        <v>1.2516571976885099E-4</v>
      </c>
      <c r="N17" s="9">
        <f>Datos!AH15</f>
        <v>13.9288621577019</v>
      </c>
      <c r="AD17" s="54">
        <f t="shared" si="1"/>
        <v>600</v>
      </c>
      <c r="AE17" s="54">
        <f t="shared" si="2"/>
        <v>3.2470681979371066E-5</v>
      </c>
      <c r="AF17" s="54">
        <f t="shared" si="3"/>
        <v>5.2794741072839185E-5</v>
      </c>
      <c r="AG17" s="54">
        <f t="shared" si="4"/>
        <v>3.6690681450898233E-6</v>
      </c>
      <c r="AH17" s="54">
        <f t="shared" si="5"/>
        <v>5.5911723532230941E-9</v>
      </c>
      <c r="AI17" s="54">
        <f t="shared" si="6"/>
        <v>1.8296920418371664E-8</v>
      </c>
      <c r="AJ17" s="54">
        <f t="shared" si="7"/>
        <v>7.8332287026272677E-9</v>
      </c>
      <c r="AL17" s="54">
        <v>12</v>
      </c>
      <c r="AM17" s="42"/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8"/>
        <v>5.6797726749620714E-5</v>
      </c>
      <c r="AU17" s="58">
        <f t="shared" si="9"/>
        <v>2.1153697291369622E-5</v>
      </c>
      <c r="AV17" s="58">
        <f t="shared" si="10"/>
        <v>1.9112157692225471E-5</v>
      </c>
      <c r="AW17" s="58">
        <f t="shared" si="11"/>
        <v>3.405601301511693E-7</v>
      </c>
      <c r="AX17" s="58">
        <f t="shared" si="12"/>
        <v>6.2032139694081688E-7</v>
      </c>
      <c r="AY17" s="58">
        <f t="shared" si="13"/>
        <v>4.0309744134766651E-7</v>
      </c>
      <c r="BA17" s="52">
        <v>12</v>
      </c>
      <c r="BB17" s="70" t="str">
        <f t="shared" si="14"/>
        <v>Cumple</v>
      </c>
      <c r="BC17" s="70" t="str">
        <f t="shared" si="14"/>
        <v>Cumple</v>
      </c>
      <c r="BD17" s="70" t="str">
        <f t="shared" si="15"/>
        <v>Cumple</v>
      </c>
      <c r="BE17" s="70" t="str">
        <f t="shared" si="16"/>
        <v>Cumple</v>
      </c>
      <c r="BF17" s="70" t="str">
        <f t="shared" si="17"/>
        <v>Cumple</v>
      </c>
      <c r="BG17" s="70" t="str">
        <f t="shared" si="18"/>
        <v>Cumple</v>
      </c>
    </row>
    <row r="18" spans="1:59" x14ac:dyDescent="0.25">
      <c r="A18" s="10">
        <v>650</v>
      </c>
      <c r="B18" s="10">
        <v>13</v>
      </c>
      <c r="C18" s="60">
        <f>Datos!Q16</f>
        <v>4.9479461792350801</v>
      </c>
      <c r="D18" s="8">
        <f>Datos!V16</f>
        <v>142.61650957011</v>
      </c>
      <c r="E18" s="60">
        <f>Datos!R16</f>
        <v>6.3500795880962704</v>
      </c>
      <c r="F18" s="8">
        <f>Datos!W16</f>
        <v>8.0207727608267998</v>
      </c>
      <c r="G18" s="60">
        <f>Datos!S16</f>
        <v>3.7069193030814098</v>
      </c>
      <c r="H18" s="9">
        <f>Datos!X16</f>
        <v>-108.537775881388</v>
      </c>
      <c r="I18" s="58">
        <f>Datos!AA16</f>
        <v>0.40431973257241</v>
      </c>
      <c r="J18" s="9">
        <f>Datos!AF16</f>
        <v>47.615888060364497</v>
      </c>
      <c r="K18" s="63">
        <f>Datos!AB16</f>
        <v>0.50372524735854396</v>
      </c>
      <c r="L18" s="9">
        <f>Datos!AG16</f>
        <v>-81.014876305944597</v>
      </c>
      <c r="M18" s="63">
        <f>Datos!AC16</f>
        <v>0.30415391716408102</v>
      </c>
      <c r="N18" s="9">
        <f>Datos!AH16</f>
        <v>160.975882277729</v>
      </c>
      <c r="AD18" s="54">
        <f t="shared" si="1"/>
        <v>650</v>
      </c>
      <c r="AE18" s="54">
        <f t="shared" si="2"/>
        <v>12.241085696303514</v>
      </c>
      <c r="AF18" s="54">
        <f t="shared" si="3"/>
        <v>20.161755387578449</v>
      </c>
      <c r="AG18" s="54">
        <f t="shared" si="4"/>
        <v>6.8706253597787823</v>
      </c>
      <c r="AH18" s="54">
        <f t="shared" si="5"/>
        <v>8.1737223073712562E-2</v>
      </c>
      <c r="AI18" s="54">
        <f t="shared" si="6"/>
        <v>0.12686956241321315</v>
      </c>
      <c r="AJ18" s="54">
        <f t="shared" si="7"/>
        <v>4.6254802663127328E-2</v>
      </c>
      <c r="AL18" s="54">
        <v>13</v>
      </c>
      <c r="AM18" s="42"/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8"/>
        <v>3.4873474428380825E-2</v>
      </c>
      <c r="AU18" s="58">
        <f t="shared" si="9"/>
        <v>1.3072393847027018E-2</v>
      </c>
      <c r="AV18" s="58">
        <f t="shared" si="10"/>
        <v>2.6153508940080658E-2</v>
      </c>
      <c r="AW18" s="58">
        <f t="shared" si="11"/>
        <v>1.3021238770341108E-3</v>
      </c>
      <c r="AX18" s="58">
        <f t="shared" si="12"/>
        <v>1.633452399039672E-3</v>
      </c>
      <c r="AY18" s="58">
        <f t="shared" si="13"/>
        <v>9.7953070546095782E-4</v>
      </c>
      <c r="BA18" s="52">
        <v>13</v>
      </c>
      <c r="BB18" s="70" t="str">
        <f t="shared" si="14"/>
        <v>Cumple</v>
      </c>
      <c r="BC18" s="70" t="str">
        <f t="shared" si="14"/>
        <v>Cumple</v>
      </c>
      <c r="BD18" s="70" t="str">
        <f t="shared" si="15"/>
        <v>Cumple</v>
      </c>
      <c r="BE18" s="70" t="str">
        <f t="shared" si="16"/>
        <v>Cumple</v>
      </c>
      <c r="BF18" s="70" t="str">
        <f t="shared" si="17"/>
        <v>Cumple</v>
      </c>
      <c r="BG18" s="70" t="str">
        <f t="shared" si="18"/>
        <v>Cumple</v>
      </c>
    </row>
    <row r="19" spans="1:59" x14ac:dyDescent="0.25">
      <c r="A19" s="10">
        <v>700</v>
      </c>
      <c r="B19" s="10">
        <v>14</v>
      </c>
      <c r="C19" s="60">
        <f>Datos!Q17</f>
        <v>6.9226376318245802E-3</v>
      </c>
      <c r="D19" s="8">
        <f>Datos!V17</f>
        <v>11.0088900183673</v>
      </c>
      <c r="E19" s="60">
        <f>Datos!R17</f>
        <v>8.7671587340865994E-3</v>
      </c>
      <c r="F19" s="8">
        <f>Datos!W17</f>
        <v>-166.98509562715401</v>
      </c>
      <c r="G19" s="60">
        <f>Datos!S17</f>
        <v>2.3581155307728602E-3</v>
      </c>
      <c r="H19" s="9">
        <f>Datos!X17</f>
        <v>29.051413598916302</v>
      </c>
      <c r="I19" s="58">
        <f>Datos!AA17</f>
        <v>1.20744515448436E-4</v>
      </c>
      <c r="J19" s="9">
        <f>Datos!AF17</f>
        <v>9.8651972267344892</v>
      </c>
      <c r="K19" s="63">
        <f>Datos!AB17</f>
        <v>1.67461887838922E-4</v>
      </c>
      <c r="L19" s="9">
        <f>Datos!AG17</f>
        <v>-162.667692835998</v>
      </c>
      <c r="M19" s="63">
        <f>Datos!AC17</f>
        <v>9.1631543114016804E-5</v>
      </c>
      <c r="N19" s="9">
        <f>Datos!AH17</f>
        <v>8.0213692795046203</v>
      </c>
      <c r="AD19" s="54">
        <f t="shared" si="1"/>
        <v>700</v>
      </c>
      <c r="AE19" s="54">
        <f t="shared" si="2"/>
        <v>2.3961455890776915E-5</v>
      </c>
      <c r="AF19" s="54">
        <f t="shared" si="3"/>
        <v>3.8431536134335473E-5</v>
      </c>
      <c r="AG19" s="54">
        <f t="shared" si="4"/>
        <v>2.7803544282360841E-6</v>
      </c>
      <c r="AH19" s="54">
        <f t="shared" si="5"/>
        <v>7.2896190054388006E-9</v>
      </c>
      <c r="AI19" s="54">
        <f t="shared" si="6"/>
        <v>1.4021741939287845E-8</v>
      </c>
      <c r="AJ19" s="54">
        <f t="shared" si="7"/>
        <v>4.1981698467279598E-9</v>
      </c>
      <c r="AL19" s="54">
        <v>14</v>
      </c>
      <c r="AM19" s="42"/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8"/>
        <v>4.8791239371908987E-5</v>
      </c>
      <c r="AU19" s="58">
        <f t="shared" si="9"/>
        <v>1.8048238656130263E-5</v>
      </c>
      <c r="AV19" s="58">
        <f t="shared" si="10"/>
        <v>1.6637264146685041E-5</v>
      </c>
      <c r="AW19" s="58">
        <f t="shared" si="11"/>
        <v>3.8886134887855149E-7</v>
      </c>
      <c r="AX19" s="58">
        <f t="shared" si="12"/>
        <v>5.4303615685853703E-7</v>
      </c>
      <c r="AY19" s="58">
        <f t="shared" si="13"/>
        <v>2.951002929892522E-7</v>
      </c>
      <c r="BA19" s="52">
        <v>14</v>
      </c>
      <c r="BB19" s="70" t="str">
        <f t="shared" si="14"/>
        <v>Cumple</v>
      </c>
      <c r="BC19" s="70" t="str">
        <f t="shared" si="14"/>
        <v>Cumple</v>
      </c>
      <c r="BD19" s="70" t="str">
        <f t="shared" si="15"/>
        <v>Cumple</v>
      </c>
      <c r="BE19" s="70" t="str">
        <f t="shared" si="16"/>
        <v>Cumple</v>
      </c>
      <c r="BF19" s="70" t="str">
        <f t="shared" si="17"/>
        <v>Cumple</v>
      </c>
      <c r="BG19" s="70" t="str">
        <f t="shared" si="18"/>
        <v>Cumple</v>
      </c>
    </row>
    <row r="20" spans="1:59" x14ac:dyDescent="0.25">
      <c r="A20" s="10">
        <v>750</v>
      </c>
      <c r="B20" s="10">
        <v>15</v>
      </c>
      <c r="C20" s="60">
        <f>Datos!Q18</f>
        <v>2.8582762772242298</v>
      </c>
      <c r="D20" s="8">
        <f>Datos!V18</f>
        <v>75.6917981608687</v>
      </c>
      <c r="E20" s="60">
        <f>Datos!R18</f>
        <v>2.55116692970235</v>
      </c>
      <c r="F20" s="8">
        <f>Datos!W18</f>
        <v>-12.610304274247801</v>
      </c>
      <c r="G20" s="60">
        <f>Datos!S18</f>
        <v>1.9120023842741201</v>
      </c>
      <c r="H20" s="9">
        <f>Datos!X18</f>
        <v>74.411451708740103</v>
      </c>
      <c r="I20" s="58">
        <f>Datos!AA18</f>
        <v>0.23723641555233799</v>
      </c>
      <c r="J20" s="9">
        <f>Datos!AF18</f>
        <v>-17.492582794923901</v>
      </c>
      <c r="K20" s="63">
        <f>Datos!AB18</f>
        <v>0.22227360718766201</v>
      </c>
      <c r="L20" s="9">
        <f>Datos!AG18</f>
        <v>-100.31363307204801</v>
      </c>
      <c r="M20" s="63">
        <f>Datos!AC18</f>
        <v>0.179239119314935</v>
      </c>
      <c r="N20" s="9">
        <f>Datos!AH18</f>
        <v>-15.7511134950526</v>
      </c>
      <c r="AD20" s="54">
        <f t="shared" si="1"/>
        <v>750</v>
      </c>
      <c r="AE20" s="54">
        <f t="shared" si="2"/>
        <v>4.0848716384714008</v>
      </c>
      <c r="AF20" s="54">
        <f t="shared" si="3"/>
        <v>3.2542263516034575</v>
      </c>
      <c r="AG20" s="54">
        <f t="shared" si="4"/>
        <v>1.8278765587349599</v>
      </c>
      <c r="AH20" s="54">
        <f t="shared" si="5"/>
        <v>2.8140558432060796E-2</v>
      </c>
      <c r="AI20" s="54">
        <f t="shared" si="6"/>
        <v>2.4702778226107537E-2</v>
      </c>
      <c r="AJ20" s="54">
        <f t="shared" si="7"/>
        <v>1.6063330946396753E-2</v>
      </c>
      <c r="AL20" s="54">
        <v>15</v>
      </c>
      <c r="AM20" s="42"/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8"/>
        <v>2.0145333245810748E-2</v>
      </c>
      <c r="AU20" s="58">
        <f t="shared" si="9"/>
        <v>5.251880454710642E-3</v>
      </c>
      <c r="AV20" s="58">
        <f t="shared" si="10"/>
        <v>1.3489792294372622E-2</v>
      </c>
      <c r="AW20" s="58">
        <f t="shared" si="11"/>
        <v>7.6402702194942353E-4</v>
      </c>
      <c r="AX20" s="58">
        <f t="shared" si="12"/>
        <v>7.20776571767621E-4</v>
      </c>
      <c r="AY20" s="58">
        <f t="shared" si="13"/>
        <v>5.7724136064321899E-4</v>
      </c>
      <c r="BA20" s="52">
        <v>15</v>
      </c>
      <c r="BB20" s="70" t="str">
        <f t="shared" si="14"/>
        <v>Cumple</v>
      </c>
      <c r="BC20" s="70" t="str">
        <f t="shared" si="14"/>
        <v>Cumple</v>
      </c>
      <c r="BD20" s="70" t="str">
        <f t="shared" si="15"/>
        <v>Cumple</v>
      </c>
      <c r="BE20" s="70" t="str">
        <f t="shared" si="16"/>
        <v>Cumple</v>
      </c>
      <c r="BF20" s="70" t="str">
        <f t="shared" si="17"/>
        <v>Cumple</v>
      </c>
      <c r="BG20" s="70" t="str">
        <f t="shared" si="18"/>
        <v>Cumple</v>
      </c>
    </row>
    <row r="21" spans="1:59" x14ac:dyDescent="0.25">
      <c r="A21" s="10">
        <v>800</v>
      </c>
      <c r="B21" s="10">
        <v>16</v>
      </c>
      <c r="C21" s="60">
        <f>Datos!Q19</f>
        <v>6.11568735637095E-3</v>
      </c>
      <c r="D21" s="8">
        <f>Datos!V19</f>
        <v>10.065278759445301</v>
      </c>
      <c r="E21" s="60">
        <f>Datos!R19</f>
        <v>7.6270660871572398E-3</v>
      </c>
      <c r="F21" s="8">
        <f>Datos!W19</f>
        <v>-166.50243052326999</v>
      </c>
      <c r="G21" s="60">
        <f>Datos!S19</f>
        <v>2.1389427186436398E-3</v>
      </c>
      <c r="H21" s="9">
        <f>Datos!X19</f>
        <v>34.368407635554803</v>
      </c>
      <c r="I21" s="58">
        <f>Datos!AA19</f>
        <v>1.0397587713767E-4</v>
      </c>
      <c r="J21" s="9">
        <f>Datos!AF19</f>
        <v>1.2200757273663001</v>
      </c>
      <c r="K21" s="63">
        <f>Datos!AB19</f>
        <v>1.7400433294721901E-4</v>
      </c>
      <c r="L21" s="9">
        <f>Datos!AG19</f>
        <v>-160.70107810630401</v>
      </c>
      <c r="M21" s="63">
        <f>Datos!AC19</f>
        <v>1.0911024698210099E-4</v>
      </c>
      <c r="N21" s="9">
        <f>Datos!AH19</f>
        <v>4.86405848313838</v>
      </c>
      <c r="AD21" s="54">
        <f t="shared" si="1"/>
        <v>800</v>
      </c>
      <c r="AE21" s="54">
        <f t="shared" si="2"/>
        <v>1.8700815920437751E-5</v>
      </c>
      <c r="AF21" s="54">
        <f t="shared" si="3"/>
        <v>2.9086068548932026E-5</v>
      </c>
      <c r="AG21" s="54">
        <f t="shared" si="4"/>
        <v>2.2875379768193225E-6</v>
      </c>
      <c r="AH21" s="54">
        <f t="shared" si="5"/>
        <v>5.4054915132739234E-9</v>
      </c>
      <c r="AI21" s="54">
        <f t="shared" si="6"/>
        <v>1.5138753942203324E-8</v>
      </c>
      <c r="AJ21" s="54">
        <f t="shared" si="7"/>
        <v>5.9525229982475399E-9</v>
      </c>
      <c r="AL21" s="54">
        <v>16</v>
      </c>
      <c r="AM21" s="42"/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8"/>
        <v>4.3103796789346888E-5</v>
      </c>
      <c r="AU21" s="58">
        <f t="shared" si="9"/>
        <v>1.5701222387121861E-5</v>
      </c>
      <c r="AV21" s="58">
        <f t="shared" si="10"/>
        <v>1.5090929405413686E-5</v>
      </c>
      <c r="AW21" s="58">
        <f t="shared" si="11"/>
        <v>3.34857444120114E-7</v>
      </c>
      <c r="AX21" s="58">
        <f t="shared" si="12"/>
        <v>5.6425163635608624E-7</v>
      </c>
      <c r="AY21" s="58">
        <f t="shared" si="13"/>
        <v>3.5139063207178815E-7</v>
      </c>
      <c r="BA21" s="52">
        <v>16</v>
      </c>
      <c r="BB21" s="70" t="str">
        <f t="shared" si="14"/>
        <v>Cumple</v>
      </c>
      <c r="BC21" s="70" t="str">
        <f t="shared" si="14"/>
        <v>Cumple</v>
      </c>
      <c r="BD21" s="70" t="str">
        <f t="shared" si="15"/>
        <v>Cumple</v>
      </c>
      <c r="BE21" s="70" t="str">
        <f t="shared" si="16"/>
        <v>Cumple</v>
      </c>
      <c r="BF21" s="70" t="str">
        <f t="shared" si="17"/>
        <v>Cumple</v>
      </c>
      <c r="BG21" s="70" t="str">
        <f t="shared" si="18"/>
        <v>Cumple</v>
      </c>
    </row>
    <row r="22" spans="1:59" x14ac:dyDescent="0.25">
      <c r="A22" s="10">
        <v>850</v>
      </c>
      <c r="B22" s="10">
        <v>17</v>
      </c>
      <c r="C22" s="60">
        <f>Datos!Q20</f>
        <v>1.2641536066212999</v>
      </c>
      <c r="D22" s="8">
        <f>Datos!V20</f>
        <v>177.47708292616301</v>
      </c>
      <c r="E22" s="60">
        <f>Datos!R20</f>
        <v>4.63309581245014</v>
      </c>
      <c r="F22" s="8">
        <f>Datos!W20</f>
        <v>-32.468837872387603</v>
      </c>
      <c r="G22" s="60">
        <f>Datos!S20</f>
        <v>2.9953438811468001</v>
      </c>
      <c r="H22" s="9">
        <f>Datos!X20</f>
        <v>113.07779583509399</v>
      </c>
      <c r="I22" s="58">
        <f>Datos!AA20</f>
        <v>0.167237493915462</v>
      </c>
      <c r="J22" s="9">
        <f>Datos!AF20</f>
        <v>81.568238711526007</v>
      </c>
      <c r="K22" s="63">
        <f>Datos!AB20</f>
        <v>0.47479021481135297</v>
      </c>
      <c r="L22" s="9">
        <f>Datos!AG20</f>
        <v>-121.674834564657</v>
      </c>
      <c r="M22" s="63">
        <f>Datos!AC20</f>
        <v>0.31989725382703499</v>
      </c>
      <c r="N22" s="9">
        <f>Datos!AH20</f>
        <v>22.6354125601795</v>
      </c>
      <c r="AD22" s="54">
        <f t="shared" si="1"/>
        <v>850</v>
      </c>
      <c r="AE22" s="54">
        <f t="shared" si="2"/>
        <v>0.79904217056682014</v>
      </c>
      <c r="AF22" s="54">
        <f t="shared" si="3"/>
        <v>10.732788403671512</v>
      </c>
      <c r="AG22" s="54">
        <f t="shared" si="4"/>
        <v>4.4860424831617873</v>
      </c>
      <c r="AH22" s="54">
        <f t="shared" si="5"/>
        <v>1.3984189685562094E-2</v>
      </c>
      <c r="AI22" s="54">
        <f t="shared" si="6"/>
        <v>0.11271287404030535</v>
      </c>
      <c r="AJ22" s="54">
        <f t="shared" si="7"/>
        <v>5.1167126503039229E-2</v>
      </c>
      <c r="AL22" s="54">
        <v>17</v>
      </c>
      <c r="AM22" s="42"/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8"/>
        <v>8.9098439791171317E-3</v>
      </c>
      <c r="AU22" s="58">
        <f t="shared" si="9"/>
        <v>9.5377785980659182E-3</v>
      </c>
      <c r="AV22" s="58">
        <f t="shared" si="10"/>
        <v>2.1133115282296257E-2</v>
      </c>
      <c r="AW22" s="58">
        <f t="shared" si="11"/>
        <v>5.3859338642016526E-4</v>
      </c>
      <c r="AX22" s="58">
        <f t="shared" si="12"/>
        <v>1.5396234742868528E-3</v>
      </c>
      <c r="AY22" s="58">
        <f t="shared" si="13"/>
        <v>1.0302322772557852E-3</v>
      </c>
      <c r="BA22" s="52">
        <v>17</v>
      </c>
      <c r="BB22" s="70" t="str">
        <f t="shared" si="14"/>
        <v>Cumple</v>
      </c>
      <c r="BC22" s="70" t="str">
        <f t="shared" si="14"/>
        <v>Cumple</v>
      </c>
      <c r="BD22" s="70" t="str">
        <f t="shared" si="15"/>
        <v>Cumple</v>
      </c>
      <c r="BE22" s="70" t="str">
        <f t="shared" si="16"/>
        <v>Cumple</v>
      </c>
      <c r="BF22" s="70" t="str">
        <f t="shared" si="17"/>
        <v>Cumple</v>
      </c>
      <c r="BG22" s="70" t="str">
        <f t="shared" si="18"/>
        <v>Cumple</v>
      </c>
    </row>
    <row r="23" spans="1:59" x14ac:dyDescent="0.25">
      <c r="A23" s="10">
        <v>900</v>
      </c>
      <c r="B23" s="10">
        <v>18</v>
      </c>
      <c r="C23" s="60">
        <f>Datos!Q21</f>
        <v>5.4587198043113804E-3</v>
      </c>
      <c r="D23" s="8">
        <f>Datos!V21</f>
        <v>9.6096668554736908</v>
      </c>
      <c r="E23" s="60">
        <f>Datos!R21</f>
        <v>6.5436725690968898E-3</v>
      </c>
      <c r="F23" s="8">
        <f>Datos!W21</f>
        <v>-165.69263018499601</v>
      </c>
      <c r="G23" s="60">
        <f>Datos!S21</f>
        <v>1.49183821737588E-3</v>
      </c>
      <c r="H23" s="9">
        <f>Datos!X21</f>
        <v>33.388893141097</v>
      </c>
      <c r="I23" s="58">
        <f>Datos!AA21</f>
        <v>9.0886102039047198E-5</v>
      </c>
      <c r="J23" s="9">
        <f>Datos!AF21</f>
        <v>4.3109539849592204</v>
      </c>
      <c r="K23" s="63">
        <f>Datos!AB21</f>
        <v>1.8609096869542601E-4</v>
      </c>
      <c r="L23" s="9">
        <f>Datos!AG21</f>
        <v>-152.83473295523601</v>
      </c>
      <c r="M23" s="63">
        <f>Datos!AC21</f>
        <v>9.7992638722289895E-5</v>
      </c>
      <c r="N23" s="9">
        <f>Datos!AH21</f>
        <v>28.321285345817</v>
      </c>
      <c r="AD23" s="54">
        <f t="shared" si="1"/>
        <v>900</v>
      </c>
      <c r="AE23" s="54">
        <f t="shared" si="2"/>
        <v>1.4898810950990637E-5</v>
      </c>
      <c r="AF23" s="54">
        <f t="shared" si="3"/>
        <v>2.1409825345775544E-5</v>
      </c>
      <c r="AG23" s="54">
        <f t="shared" si="4"/>
        <v>1.1127906334116218E-6</v>
      </c>
      <c r="AH23" s="54">
        <f t="shared" si="5"/>
        <v>4.1301417719260493E-9</v>
      </c>
      <c r="AI23" s="54">
        <f t="shared" si="6"/>
        <v>1.7314924315001014E-8</v>
      </c>
      <c r="AJ23" s="54">
        <f t="shared" si="7"/>
        <v>4.8012786218786143E-9</v>
      </c>
      <c r="AL23" s="54">
        <v>18</v>
      </c>
      <c r="AM23" s="42"/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8"/>
        <v>3.847344304314523E-5</v>
      </c>
      <c r="AU23" s="58">
        <f t="shared" si="9"/>
        <v>1.3470928016331629E-5</v>
      </c>
      <c r="AV23" s="58">
        <f t="shared" si="10"/>
        <v>1.0525398846114886E-5</v>
      </c>
      <c r="AW23" s="58">
        <f t="shared" si="11"/>
        <v>2.9270142914532975E-7</v>
      </c>
      <c r="AX23" s="58">
        <f t="shared" si="12"/>
        <v>6.0344551091916663E-7</v>
      </c>
      <c r="AY23" s="58">
        <f t="shared" si="13"/>
        <v>3.1558626445650437E-7</v>
      </c>
      <c r="BA23" s="52">
        <v>18</v>
      </c>
      <c r="BB23" s="70" t="str">
        <f t="shared" si="14"/>
        <v>Cumple</v>
      </c>
      <c r="BC23" s="70" t="str">
        <f t="shared" si="14"/>
        <v>Cumple</v>
      </c>
      <c r="BD23" s="70" t="str">
        <f t="shared" si="15"/>
        <v>Cumple</v>
      </c>
      <c r="BE23" s="70" t="str">
        <f t="shared" si="16"/>
        <v>Cumple</v>
      </c>
      <c r="BF23" s="70" t="str">
        <f t="shared" si="17"/>
        <v>Cumple</v>
      </c>
      <c r="BG23" s="70" t="str">
        <f t="shared" si="18"/>
        <v>Cumple</v>
      </c>
    </row>
    <row r="24" spans="1:59" x14ac:dyDescent="0.25">
      <c r="A24" s="10">
        <v>950</v>
      </c>
      <c r="B24" s="10">
        <v>19</v>
      </c>
      <c r="C24" s="60">
        <f>Datos!Q22</f>
        <v>2.1769662789005801</v>
      </c>
      <c r="D24" s="8">
        <f>Datos!V22</f>
        <v>78.905400286113704</v>
      </c>
      <c r="E24" s="60">
        <f>Datos!R22</f>
        <v>3.7758423920098498</v>
      </c>
      <c r="F24" s="8">
        <f>Datos!W22</f>
        <v>-26.408441882296099</v>
      </c>
      <c r="G24" s="60">
        <f>Datos!S22</f>
        <v>3.69817752119673</v>
      </c>
      <c r="H24" s="9">
        <f>Datos!X22</f>
        <v>-148.01335159249101</v>
      </c>
      <c r="I24" s="58">
        <f>Datos!AA22</f>
        <v>0.27816261580858298</v>
      </c>
      <c r="J24" s="9">
        <f>Datos!AF22</f>
        <v>-17.373474697730199</v>
      </c>
      <c r="K24" s="63">
        <f>Datos!AB22</f>
        <v>0.43255399732153499</v>
      </c>
      <c r="L24" s="9">
        <f>Datos!AG22</f>
        <v>-114.52419161724799</v>
      </c>
      <c r="M24" s="63">
        <f>Datos!AC22</f>
        <v>0.44341229760977802</v>
      </c>
      <c r="N24" s="9">
        <f>Datos!AH22</f>
        <v>121.69665178148399</v>
      </c>
      <c r="AD24" s="54">
        <f t="shared" si="1"/>
        <v>950</v>
      </c>
      <c r="AE24" s="54">
        <f t="shared" si="2"/>
        <v>2.3695910897351191</v>
      </c>
      <c r="AF24" s="54">
        <f t="shared" si="3"/>
        <v>7.1284928846493321</v>
      </c>
      <c r="AG24" s="54">
        <f t="shared" si="4"/>
        <v>6.8382584891423956</v>
      </c>
      <c r="AH24" s="54">
        <f t="shared" si="5"/>
        <v>3.8687220416736667E-2</v>
      </c>
      <c r="AI24" s="54">
        <f t="shared" si="6"/>
        <v>9.3551480299419246E-2</v>
      </c>
      <c r="AJ24" s="54">
        <f t="shared" si="7"/>
        <v>9.8307232835791181E-2</v>
      </c>
      <c r="AL24" s="54">
        <v>19</v>
      </c>
      <c r="AM24" s="42"/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8"/>
        <v>1.5343412217637182E-2</v>
      </c>
      <c r="AU24" s="58">
        <f t="shared" si="9"/>
        <v>7.7730205059447239E-3</v>
      </c>
      <c r="AV24" s="58">
        <f t="shared" si="10"/>
        <v>2.6091832854905791E-2</v>
      </c>
      <c r="AW24" s="58">
        <f t="shared" si="11"/>
        <v>8.9583108258945734E-4</v>
      </c>
      <c r="AX24" s="58">
        <f t="shared" si="12"/>
        <v>1.4026622019526155E-3</v>
      </c>
      <c r="AY24" s="58">
        <f t="shared" si="13"/>
        <v>1.428013700226192E-3</v>
      </c>
      <c r="BA24" s="52">
        <v>19</v>
      </c>
      <c r="BB24" s="70" t="str">
        <f t="shared" si="14"/>
        <v>Cumple</v>
      </c>
      <c r="BC24" s="70" t="str">
        <f t="shared" si="14"/>
        <v>Cumple</v>
      </c>
      <c r="BD24" s="70" t="str">
        <f t="shared" si="15"/>
        <v>Cumple</v>
      </c>
      <c r="BE24" s="70" t="str">
        <f t="shared" si="16"/>
        <v>Cumple</v>
      </c>
      <c r="BF24" s="70" t="str">
        <f t="shared" si="17"/>
        <v>Cumple</v>
      </c>
      <c r="BG24" s="70" t="str">
        <f t="shared" si="18"/>
        <v>Cumple</v>
      </c>
    </row>
    <row r="25" spans="1:59" x14ac:dyDescent="0.25">
      <c r="A25" s="10">
        <v>1000</v>
      </c>
      <c r="B25" s="10">
        <v>20</v>
      </c>
      <c r="C25" s="60">
        <f>Datos!Q23</f>
        <v>5.2090121030500397E-3</v>
      </c>
      <c r="D25" s="8">
        <f>Datos!V23</f>
        <v>12.0996621543625</v>
      </c>
      <c r="E25" s="60">
        <f>Datos!R23</f>
        <v>5.69666326318553E-3</v>
      </c>
      <c r="F25" s="8">
        <f>Datos!W23</f>
        <v>-165.74160582688799</v>
      </c>
      <c r="G25" s="60">
        <f>Datos!S23</f>
        <v>1.1093526442290801E-3</v>
      </c>
      <c r="H25" s="9">
        <f>Datos!X23</f>
        <v>24.506430106344101</v>
      </c>
      <c r="I25" s="58">
        <f>Datos!AA23</f>
        <v>1.35313493198408E-4</v>
      </c>
      <c r="J25" s="9">
        <f>Datos!AF23</f>
        <v>-11.033569517156501</v>
      </c>
      <c r="K25" s="63">
        <f>Datos!AB23</f>
        <v>1.90659698366689E-4</v>
      </c>
      <c r="L25" s="9">
        <f>Datos!AG23</f>
        <v>-145.79942750114799</v>
      </c>
      <c r="M25" s="63">
        <f>Datos!AC23</f>
        <v>8.3734776113467203E-5</v>
      </c>
      <c r="N25" s="9">
        <f>Datos!AH23</f>
        <v>52.078313017588698</v>
      </c>
      <c r="AD25" s="54">
        <f t="shared" si="1"/>
        <v>1000</v>
      </c>
      <c r="AE25" s="54">
        <f t="shared" si="2"/>
        <v>1.35669035448609E-5</v>
      </c>
      <c r="AF25" s="54">
        <f t="shared" si="3"/>
        <v>1.6225986167063807E-5</v>
      </c>
      <c r="AG25" s="54">
        <f t="shared" si="4"/>
        <v>6.1533164462902602E-7</v>
      </c>
      <c r="AH25" s="54">
        <f t="shared" si="5"/>
        <v>9.1548707207778043E-9</v>
      </c>
      <c r="AI25" s="54">
        <f t="shared" si="6"/>
        <v>1.8175560290638417E-8</v>
      </c>
      <c r="AJ25" s="54">
        <f t="shared" si="7"/>
        <v>3.5057563653862387E-9</v>
      </c>
      <c r="AL25" s="54">
        <v>20</v>
      </c>
      <c r="AM25" s="42"/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8"/>
        <v>3.6713485513483223E-5</v>
      </c>
      <c r="AU25" s="58">
        <f t="shared" si="9"/>
        <v>1.1727258651978077E-5</v>
      </c>
      <c r="AV25" s="58">
        <f t="shared" si="10"/>
        <v>7.8268400055079863E-6</v>
      </c>
      <c r="AW25" s="58">
        <f t="shared" si="11"/>
        <v>4.3578118054622745E-7</v>
      </c>
      <c r="AX25" s="58">
        <f t="shared" si="12"/>
        <v>6.1826073505419269E-7</v>
      </c>
      <c r="AY25" s="58">
        <f t="shared" si="13"/>
        <v>2.696686765792741E-7</v>
      </c>
      <c r="BA25" s="52">
        <v>20</v>
      </c>
      <c r="BB25" s="70" t="str">
        <f t="shared" si="14"/>
        <v>Cumple</v>
      </c>
      <c r="BC25" s="70" t="str">
        <f t="shared" si="14"/>
        <v>Cumple</v>
      </c>
      <c r="BD25" s="70" t="str">
        <f t="shared" si="15"/>
        <v>Cumple</v>
      </c>
      <c r="BE25" s="70" t="str">
        <f t="shared" si="16"/>
        <v>Cumple</v>
      </c>
      <c r="BF25" s="70" t="str">
        <f t="shared" si="17"/>
        <v>Cumple</v>
      </c>
      <c r="BG25" s="70" t="str">
        <f t="shared" si="18"/>
        <v>Cumple</v>
      </c>
    </row>
    <row r="26" spans="1:59" x14ac:dyDescent="0.25">
      <c r="A26" s="10">
        <v>1050</v>
      </c>
      <c r="B26" s="10">
        <v>21</v>
      </c>
      <c r="C26" s="60">
        <f>Datos!Q24</f>
        <v>3.6254583319583999</v>
      </c>
      <c r="D26" s="8">
        <f>Datos!V24</f>
        <v>54.983489119666601</v>
      </c>
      <c r="E26" s="60">
        <f>Datos!R24</f>
        <v>3.6041715357363602</v>
      </c>
      <c r="F26" s="8">
        <f>Datos!W24</f>
        <v>-25.785103386789299</v>
      </c>
      <c r="G26" s="60">
        <f>Datos!S24</f>
        <v>1.58212656457582</v>
      </c>
      <c r="H26" s="9">
        <f>Datos!X24</f>
        <v>168.15613589056801</v>
      </c>
      <c r="I26" s="58">
        <f>Datos!AA24</f>
        <v>0.44413994998648898</v>
      </c>
      <c r="J26" s="9">
        <f>Datos!AF24</f>
        <v>-35.828720224696198</v>
      </c>
      <c r="K26" s="63">
        <f>Datos!AB24</f>
        <v>0.46104987752387999</v>
      </c>
      <c r="L26" s="9">
        <f>Datos!AG24</f>
        <v>-113.142206330961</v>
      </c>
      <c r="M26" s="63">
        <f>Datos!AC24</f>
        <v>0.20887053525039001</v>
      </c>
      <c r="N26" s="9">
        <f>Datos!AH24</f>
        <v>78.499932086968599</v>
      </c>
      <c r="AD26" s="54">
        <f t="shared" si="1"/>
        <v>1050</v>
      </c>
      <c r="AE26" s="54">
        <f t="shared" si="2"/>
        <v>6.571974058383292</v>
      </c>
      <c r="AF26" s="54">
        <f t="shared" si="3"/>
        <v>6.4950262295060961</v>
      </c>
      <c r="AG26" s="54">
        <f t="shared" si="4"/>
        <v>1.2515622331682432</v>
      </c>
      <c r="AH26" s="54">
        <f t="shared" si="5"/>
        <v>9.8630147587000463E-2</v>
      </c>
      <c r="AI26" s="54">
        <f t="shared" si="6"/>
        <v>0.10628349478239237</v>
      </c>
      <c r="AJ26" s="54">
        <f t="shared" si="7"/>
        <v>2.1813450247892208E-2</v>
      </c>
      <c r="AL26" s="54">
        <v>21</v>
      </c>
      <c r="AM26" s="42"/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8"/>
        <v>2.555248659763253E-2</v>
      </c>
      <c r="AU26" s="58">
        <f t="shared" si="9"/>
        <v>7.419615636898632E-3</v>
      </c>
      <c r="AV26" s="58">
        <f t="shared" si="10"/>
        <v>1.1162412199417679E-2</v>
      </c>
      <c r="AW26" s="58">
        <f t="shared" si="11"/>
        <v>1.4303660866182687E-3</v>
      </c>
      <c r="AX26" s="58">
        <f t="shared" si="12"/>
        <v>1.4950670677467185E-3</v>
      </c>
      <c r="AY26" s="58">
        <f t="shared" si="13"/>
        <v>6.7266962941480075E-4</v>
      </c>
      <c r="BA26" s="52">
        <v>21</v>
      </c>
      <c r="BB26" s="70" t="str">
        <f t="shared" si="14"/>
        <v>Cumple</v>
      </c>
      <c r="BC26" s="70" t="str">
        <f t="shared" si="14"/>
        <v>Cumple</v>
      </c>
      <c r="BD26" s="70" t="str">
        <f t="shared" si="15"/>
        <v>Cumple</v>
      </c>
      <c r="BE26" s="70" t="str">
        <f t="shared" si="16"/>
        <v>Cumple</v>
      </c>
      <c r="BF26" s="70" t="str">
        <f t="shared" si="17"/>
        <v>Cumple</v>
      </c>
      <c r="BG26" s="70" t="str">
        <f t="shared" si="18"/>
        <v>Cumple</v>
      </c>
    </row>
    <row r="27" spans="1:59" x14ac:dyDescent="0.25">
      <c r="A27" s="10">
        <v>1100</v>
      </c>
      <c r="B27" s="10">
        <v>22</v>
      </c>
      <c r="C27" s="60">
        <f>Datos!Q25</f>
        <v>4.5452390315210396E-3</v>
      </c>
      <c r="D27" s="8">
        <f>Datos!V25</f>
        <v>11.228882878789801</v>
      </c>
      <c r="E27" s="60">
        <f>Datos!R25</f>
        <v>5.0007467847518298E-3</v>
      </c>
      <c r="F27" s="8">
        <f>Datos!W25</f>
        <v>-163.600450174293</v>
      </c>
      <c r="G27" s="60">
        <f>Datos!S25</f>
        <v>1.4089575084666301E-3</v>
      </c>
      <c r="H27" s="9">
        <f>Datos!X25</f>
        <v>32.348078221683302</v>
      </c>
      <c r="I27" s="58">
        <f>Datos!AA25</f>
        <v>1.0397015744719001E-4</v>
      </c>
      <c r="J27" s="9">
        <f>Datos!AF25</f>
        <v>-2.7645829602953702</v>
      </c>
      <c r="K27" s="63">
        <f>Datos!AB25</f>
        <v>2.2180675002806099E-4</v>
      </c>
      <c r="L27" s="9">
        <f>Datos!AG25</f>
        <v>-141.95621951784099</v>
      </c>
      <c r="M27" s="63">
        <f>Datos!AC25</f>
        <v>9.3596348261074699E-5</v>
      </c>
      <c r="N27" s="9">
        <f>Datos!AH25</f>
        <v>13.372737962690399</v>
      </c>
      <c r="AD27" s="54">
        <f t="shared" si="1"/>
        <v>1100</v>
      </c>
      <c r="AE27" s="54">
        <f t="shared" si="2"/>
        <v>1.0329598926831159E-5</v>
      </c>
      <c r="AF27" s="54">
        <f t="shared" si="3"/>
        <v>1.2503734202602881E-5</v>
      </c>
      <c r="AG27" s="54">
        <f t="shared" si="4"/>
        <v>9.9258063033224705E-7</v>
      </c>
      <c r="AH27" s="54">
        <f t="shared" si="5"/>
        <v>5.4048968197967395E-9</v>
      </c>
      <c r="AI27" s="54">
        <f t="shared" si="6"/>
        <v>2.4599117179005367E-8</v>
      </c>
      <c r="AJ27" s="54">
        <f t="shared" si="7"/>
        <v>4.3801382039041903E-9</v>
      </c>
      <c r="AL27" s="54">
        <v>22</v>
      </c>
      <c r="AM27" s="42"/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8"/>
        <v>3.2035165984996981E-5</v>
      </c>
      <c r="AU27" s="58">
        <f t="shared" si="9"/>
        <v>1.0294631837697668E-5</v>
      </c>
      <c r="AV27" s="58">
        <f t="shared" si="10"/>
        <v>9.9406487654707139E-6</v>
      </c>
      <c r="AW27" s="58">
        <f t="shared" si="11"/>
        <v>3.3483902368464366E-7</v>
      </c>
      <c r="AX27" s="58">
        <f t="shared" si="12"/>
        <v>7.1926267316643314E-7</v>
      </c>
      <c r="AY27" s="58">
        <f t="shared" si="13"/>
        <v>3.0142796744347496E-7</v>
      </c>
      <c r="BA27" s="52">
        <v>22</v>
      </c>
      <c r="BB27" s="70" t="str">
        <f t="shared" si="14"/>
        <v>Cumple</v>
      </c>
      <c r="BC27" s="70" t="str">
        <f t="shared" si="14"/>
        <v>Cumple</v>
      </c>
      <c r="BD27" s="70" t="str">
        <f t="shared" si="15"/>
        <v>Cumple</v>
      </c>
      <c r="BE27" s="70" t="str">
        <f t="shared" si="16"/>
        <v>Cumple</v>
      </c>
      <c r="BF27" s="70" t="str">
        <f t="shared" si="17"/>
        <v>Cumple</v>
      </c>
      <c r="BG27" s="70" t="str">
        <f t="shared" si="18"/>
        <v>Cumple</v>
      </c>
    </row>
    <row r="28" spans="1:59" x14ac:dyDescent="0.25">
      <c r="A28" s="10">
        <v>1150</v>
      </c>
      <c r="B28" s="10">
        <v>23</v>
      </c>
      <c r="C28" s="60">
        <f>Datos!Q26</f>
        <v>1.65115840807762</v>
      </c>
      <c r="D28" s="8">
        <f>Datos!V26</f>
        <v>-157.68280782778399</v>
      </c>
      <c r="E28" s="60">
        <f>Datos!R26</f>
        <v>3.8388114739774499</v>
      </c>
      <c r="F28" s="8">
        <f>Datos!W26</f>
        <v>-34.740578979855798</v>
      </c>
      <c r="G28" s="60">
        <f>Datos!S26</f>
        <v>2.0478148081844498</v>
      </c>
      <c r="H28" s="9">
        <f>Datos!X26</f>
        <v>74.700012335543406</v>
      </c>
      <c r="I28" s="58">
        <f>Datos!AA26</f>
        <v>0.24380943017201101</v>
      </c>
      <c r="J28" s="9">
        <f>Datos!AF26</f>
        <v>104.138654629981</v>
      </c>
      <c r="K28" s="63">
        <f>Datos!AB26</f>
        <v>0.54183504330620402</v>
      </c>
      <c r="L28" s="9">
        <f>Datos!AG26</f>
        <v>-122.367863766233</v>
      </c>
      <c r="M28" s="63">
        <f>Datos!AC26</f>
        <v>0.296155124221191</v>
      </c>
      <c r="N28" s="9">
        <f>Datos!AH26</f>
        <v>-15.7679608031281</v>
      </c>
      <c r="AD28" s="54">
        <f t="shared" si="1"/>
        <v>1150</v>
      </c>
      <c r="AE28" s="54">
        <f t="shared" si="2"/>
        <v>1.3631620442827102</v>
      </c>
      <c r="AF28" s="54">
        <f t="shared" si="3"/>
        <v>7.3682367663704609</v>
      </c>
      <c r="AG28" s="54">
        <f t="shared" si="4"/>
        <v>2.0967727443097575</v>
      </c>
      <c r="AH28" s="54">
        <f t="shared" si="5"/>
        <v>2.9721519120400355E-2</v>
      </c>
      <c r="AI28" s="54">
        <f t="shared" si="6"/>
        <v>0.146792607077318</v>
      </c>
      <c r="AJ28" s="54">
        <f t="shared" si="7"/>
        <v>4.3853928801234537E-2</v>
      </c>
      <c r="AL28" s="54">
        <v>23</v>
      </c>
      <c r="AM28" s="42"/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8"/>
        <v>1.1637481176119546E-2</v>
      </c>
      <c r="AU28" s="58">
        <f t="shared" si="9"/>
        <v>7.9026498481043518E-3</v>
      </c>
      <c r="AV28" s="58">
        <f t="shared" si="10"/>
        <v>1.4447992663061583E-2</v>
      </c>
      <c r="AW28" s="58">
        <f t="shared" si="11"/>
        <v>7.8519561351411476E-4</v>
      </c>
      <c r="AX28" s="58">
        <f t="shared" si="12"/>
        <v>1.7570327396004236E-3</v>
      </c>
      <c r="AY28" s="58">
        <f t="shared" si="13"/>
        <v>9.5377051349223674E-4</v>
      </c>
      <c r="BA28" s="52">
        <v>23</v>
      </c>
      <c r="BB28" s="70" t="str">
        <f t="shared" si="14"/>
        <v>Cumple</v>
      </c>
      <c r="BC28" s="70" t="str">
        <f t="shared" si="14"/>
        <v>Cumple</v>
      </c>
      <c r="BD28" s="70" t="str">
        <f t="shared" si="15"/>
        <v>Cumple</v>
      </c>
      <c r="BE28" s="70" t="str">
        <f t="shared" si="16"/>
        <v>Cumple</v>
      </c>
      <c r="BF28" s="70" t="str">
        <f t="shared" si="17"/>
        <v>Cumple</v>
      </c>
      <c r="BG28" s="70" t="str">
        <f t="shared" si="18"/>
        <v>Cumple</v>
      </c>
    </row>
    <row r="29" spans="1:59" x14ac:dyDescent="0.25">
      <c r="A29" s="10">
        <v>1200</v>
      </c>
      <c r="B29" s="10">
        <v>24</v>
      </c>
      <c r="C29" s="60">
        <f>Datos!Q27</f>
        <v>3.8066188544778998E-3</v>
      </c>
      <c r="D29" s="8">
        <f>Datos!V27</f>
        <v>11.4585779612562</v>
      </c>
      <c r="E29" s="60">
        <f>Datos!R27</f>
        <v>4.1478876717848797E-3</v>
      </c>
      <c r="F29" s="8">
        <f>Datos!W27</f>
        <v>-160.81950647443699</v>
      </c>
      <c r="G29" s="60">
        <f>Datos!S27</f>
        <v>1.3659018146551E-3</v>
      </c>
      <c r="H29" s="9">
        <f>Datos!X27</f>
        <v>34.747244716223904</v>
      </c>
      <c r="I29" s="58">
        <f>Datos!AA27</f>
        <v>1.1331417743537001E-4</v>
      </c>
      <c r="J29" s="9">
        <f>Datos!AF27</f>
        <v>29.496592078118301</v>
      </c>
      <c r="K29" s="63">
        <f>Datos!AB27</f>
        <v>2.76477640555036E-4</v>
      </c>
      <c r="L29" s="9">
        <f>Datos!AG27</f>
        <v>-130.900361468645</v>
      </c>
      <c r="M29" s="63">
        <f>Datos!AC27</f>
        <v>1.0952454098549801E-4</v>
      </c>
      <c r="N29" s="9">
        <f>Datos!AH27</f>
        <v>7.3929111801280296</v>
      </c>
      <c r="AD29" s="54">
        <f t="shared" si="1"/>
        <v>1200</v>
      </c>
      <c r="AE29" s="54">
        <f t="shared" si="2"/>
        <v>7.2451735516333189E-6</v>
      </c>
      <c r="AF29" s="54">
        <f t="shared" si="3"/>
        <v>8.6024860688724957E-6</v>
      </c>
      <c r="AG29" s="54">
        <f t="shared" si="4"/>
        <v>9.3284388363904754E-7</v>
      </c>
      <c r="AH29" s="54">
        <f t="shared" si="5"/>
        <v>6.4200514039272588E-9</v>
      </c>
      <c r="AI29" s="54">
        <f t="shared" si="6"/>
        <v>3.8219942863439845E-8</v>
      </c>
      <c r="AJ29" s="54">
        <f t="shared" si="7"/>
        <v>5.9978125390420166E-9</v>
      </c>
      <c r="AL29" s="54">
        <v>24</v>
      </c>
      <c r="AM29" s="42"/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8"/>
        <v>2.6829318766104614E-5</v>
      </c>
      <c r="AU29" s="58">
        <f t="shared" si="9"/>
        <v>8.538919949986906E-6</v>
      </c>
      <c r="AV29" s="58">
        <f t="shared" si="10"/>
        <v>9.6368769860081334E-6</v>
      </c>
      <c r="AW29" s="58">
        <f t="shared" si="11"/>
        <v>3.6493172150248797E-7</v>
      </c>
      <c r="AX29" s="58">
        <f t="shared" si="12"/>
        <v>8.9654641615372593E-7</v>
      </c>
      <c r="AY29" s="58">
        <f t="shared" si="13"/>
        <v>3.5272487001683751E-7</v>
      </c>
      <c r="BA29" s="52">
        <v>24</v>
      </c>
      <c r="BB29" s="70" t="str">
        <f t="shared" si="14"/>
        <v>Cumple</v>
      </c>
      <c r="BC29" s="70" t="str">
        <f t="shared" si="14"/>
        <v>Cumple</v>
      </c>
      <c r="BD29" s="70" t="str">
        <f t="shared" si="15"/>
        <v>Cumple</v>
      </c>
      <c r="BE29" s="70" t="str">
        <f t="shared" si="16"/>
        <v>Cumple</v>
      </c>
      <c r="BF29" s="70" t="str">
        <f t="shared" si="17"/>
        <v>Cumple</v>
      </c>
      <c r="BG29" s="70" t="str">
        <f t="shared" si="18"/>
        <v>Cumple</v>
      </c>
    </row>
    <row r="30" spans="1:59" x14ac:dyDescent="0.25">
      <c r="A30" s="10">
        <v>1250</v>
      </c>
      <c r="B30" s="10">
        <v>25</v>
      </c>
      <c r="C30" s="60">
        <f>Datos!Q28</f>
        <v>2.5160629144466502</v>
      </c>
      <c r="D30" s="8">
        <f>Datos!V28</f>
        <v>116.624333120092</v>
      </c>
      <c r="E30" s="60">
        <f>Datos!R28</f>
        <v>5.04255189816553</v>
      </c>
      <c r="F30" s="8">
        <f>Datos!W28</f>
        <v>-13.6030724905405</v>
      </c>
      <c r="G30" s="60">
        <f>Datos!S28</f>
        <v>1.1104259263673399</v>
      </c>
      <c r="H30" s="9">
        <f>Datos!X28</f>
        <v>169.612703571015</v>
      </c>
      <c r="I30" s="58">
        <f>Datos!AA28</f>
        <v>0.37353241165218098</v>
      </c>
      <c r="J30" s="9">
        <f>Datos!AF28</f>
        <v>22.774379700799798</v>
      </c>
      <c r="K30" s="63">
        <f>Datos!AB28</f>
        <v>0.79457314841592996</v>
      </c>
      <c r="L30" s="9">
        <f>Datos!AG28</f>
        <v>-101.624730531799</v>
      </c>
      <c r="M30" s="63">
        <f>Datos!AC28</f>
        <v>0.17669101313812</v>
      </c>
      <c r="N30" s="9">
        <f>Datos!AH28</f>
        <v>79.063413494465493</v>
      </c>
      <c r="AD30" s="54">
        <f t="shared" si="1"/>
        <v>1250</v>
      </c>
      <c r="AE30" s="54">
        <f t="shared" si="2"/>
        <v>3.1652862947268856</v>
      </c>
      <c r="AF30" s="54">
        <f t="shared" si="3"/>
        <v>12.713664822846395</v>
      </c>
      <c r="AG30" s="54">
        <f t="shared" si="4"/>
        <v>0.61652286897438258</v>
      </c>
      <c r="AH30" s="54">
        <f t="shared" si="5"/>
        <v>6.9763231277347196E-2</v>
      </c>
      <c r="AI30" s="54">
        <f t="shared" si="6"/>
        <v>0.31567324409180175</v>
      </c>
      <c r="AJ30" s="54">
        <f t="shared" si="7"/>
        <v>1.5609857061887646E-2</v>
      </c>
      <c r="AL30" s="54">
        <v>25</v>
      </c>
      <c r="AM30" s="42"/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8"/>
        <v>1.7733389274803554E-2</v>
      </c>
      <c r="AU30" s="58">
        <f t="shared" si="9"/>
        <v>1.0380692634225001E-2</v>
      </c>
      <c r="AV30" s="58">
        <f t="shared" si="10"/>
        <v>7.8344123564827901E-3</v>
      </c>
      <c r="AW30" s="58">
        <f t="shared" si="11"/>
        <v>1.2029723826831335E-3</v>
      </c>
      <c r="AX30" s="58">
        <f t="shared" si="12"/>
        <v>2.5765979019286333E-3</v>
      </c>
      <c r="AY30" s="58">
        <f t="shared" si="13"/>
        <v>5.6903515944010073E-4</v>
      </c>
      <c r="BA30" s="52">
        <v>25</v>
      </c>
      <c r="BB30" s="70" t="str">
        <f t="shared" si="14"/>
        <v>Cumple</v>
      </c>
      <c r="BC30" s="70" t="str">
        <f t="shared" si="14"/>
        <v>Cumple</v>
      </c>
      <c r="BD30" s="70" t="str">
        <f t="shared" si="15"/>
        <v>Cumple</v>
      </c>
      <c r="BE30" s="70" t="str">
        <f t="shared" si="16"/>
        <v>Cumple</v>
      </c>
      <c r="BF30" s="70" t="str">
        <f t="shared" si="17"/>
        <v>Cumple</v>
      </c>
      <c r="BG30" s="70" t="str">
        <f t="shared" si="18"/>
        <v>Cumple</v>
      </c>
    </row>
    <row r="31" spans="1:59" x14ac:dyDescent="0.25">
      <c r="A31" s="10">
        <v>1300</v>
      </c>
      <c r="B31" s="10">
        <v>26</v>
      </c>
      <c r="C31" s="60">
        <f>Datos!Q29</f>
        <v>3.7044507874129601E-3</v>
      </c>
      <c r="D31" s="8">
        <f>Datos!V29</f>
        <v>14.857054157458</v>
      </c>
      <c r="E31" s="60">
        <f>Datos!R29</f>
        <v>3.2995736924333698E-3</v>
      </c>
      <c r="F31" s="8">
        <f>Datos!W29</f>
        <v>-155.49564955300599</v>
      </c>
      <c r="G31" s="60">
        <f>Datos!S29</f>
        <v>1.37073101521091E-3</v>
      </c>
      <c r="H31" s="9">
        <f>Datos!X29</f>
        <v>39.680029948702099</v>
      </c>
      <c r="I31" s="58">
        <f>Datos!AA29</f>
        <v>1.4131456495242601E-4</v>
      </c>
      <c r="J31" s="9">
        <f>Datos!AF29</f>
        <v>9.4738404798352107</v>
      </c>
      <c r="K31" s="63">
        <f>Datos!AB29</f>
        <v>3.6396299886934201E-4</v>
      </c>
      <c r="L31" s="9">
        <f>Datos!AG29</f>
        <v>-122.886625052418</v>
      </c>
      <c r="M31" s="63">
        <f>Datos!AC29</f>
        <v>1.4069105621862399E-4</v>
      </c>
      <c r="N31" s="9">
        <f>Datos!AH29</f>
        <v>6.8238542726848497</v>
      </c>
      <c r="AD31" s="54">
        <f t="shared" si="1"/>
        <v>1300</v>
      </c>
      <c r="AE31" s="54">
        <f t="shared" si="2"/>
        <v>6.8614778181822502E-6</v>
      </c>
      <c r="AF31" s="54">
        <f t="shared" si="3"/>
        <v>5.4435932758991908E-6</v>
      </c>
      <c r="AG31" s="54">
        <f t="shared" si="4"/>
        <v>9.3945175803056601E-7</v>
      </c>
      <c r="AH31" s="54">
        <f t="shared" si="5"/>
        <v>9.9849031338467156E-9</v>
      </c>
      <c r="AI31" s="54">
        <f t="shared" si="6"/>
        <v>6.6234532272982328E-8</v>
      </c>
      <c r="AJ31" s="54">
        <f t="shared" si="7"/>
        <v>9.896986649956008E-9</v>
      </c>
      <c r="AL31" s="54">
        <v>26</v>
      </c>
      <c r="AM31" s="42"/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8"/>
        <v>2.6109231007442477E-5</v>
      </c>
      <c r="AU31" s="58">
        <f t="shared" si="9"/>
        <v>6.7925647602330934E-6</v>
      </c>
      <c r="AV31" s="58">
        <f t="shared" si="10"/>
        <v>9.670948550448405E-6</v>
      </c>
      <c r="AW31" s="58">
        <f t="shared" si="11"/>
        <v>4.55107812884911E-7</v>
      </c>
      <c r="AX31" s="58">
        <f t="shared" si="12"/>
        <v>1.1802391021342485E-6</v>
      </c>
      <c r="AY31" s="58">
        <f t="shared" si="13"/>
        <v>4.5309694129479655E-7</v>
      </c>
      <c r="BA31" s="52">
        <v>26</v>
      </c>
      <c r="BB31" s="70" t="str">
        <f t="shared" si="14"/>
        <v>Cumple</v>
      </c>
      <c r="BC31" s="70" t="str">
        <f t="shared" si="14"/>
        <v>Cumple</v>
      </c>
      <c r="BD31" s="70" t="str">
        <f t="shared" si="15"/>
        <v>Cumple</v>
      </c>
      <c r="BE31" s="70" t="str">
        <f t="shared" si="16"/>
        <v>Cumple</v>
      </c>
      <c r="BF31" s="70" t="str">
        <f t="shared" si="17"/>
        <v>Cumple</v>
      </c>
      <c r="BG31" s="70" t="str">
        <f t="shared" si="18"/>
        <v>Cumple</v>
      </c>
    </row>
    <row r="32" spans="1:59" x14ac:dyDescent="0.25">
      <c r="A32" s="10">
        <v>1350</v>
      </c>
      <c r="B32" s="10">
        <v>27</v>
      </c>
      <c r="C32" s="60">
        <f>Datos!Q30</f>
        <v>0.69470608591724303</v>
      </c>
      <c r="D32" s="8">
        <f>Datos!V30</f>
        <v>71.523675942066504</v>
      </c>
      <c r="E32" s="60">
        <f>Datos!R30</f>
        <v>5.3291719888570599</v>
      </c>
      <c r="F32" s="8">
        <f>Datos!W30</f>
        <v>-19.3261559150091</v>
      </c>
      <c r="G32" s="60">
        <f>Datos!S30</f>
        <v>2.5718739821077898</v>
      </c>
      <c r="H32" s="9">
        <f>Datos!X30</f>
        <v>78.242004758599407</v>
      </c>
      <c r="I32" s="58">
        <f>Datos!AA30</f>
        <v>9.3394450126794107E-2</v>
      </c>
      <c r="J32" s="9">
        <f>Datos!AF30</f>
        <v>-5.3323440710989898</v>
      </c>
      <c r="K32" s="63">
        <f>Datos!AB30</f>
        <v>0.91184511181917904</v>
      </c>
      <c r="L32" s="9">
        <f>Datos!AG30</f>
        <v>-107.520072296382</v>
      </c>
      <c r="M32" s="63">
        <f>Datos!AC30</f>
        <v>0.43545157872222201</v>
      </c>
      <c r="N32" s="9">
        <f>Datos!AH30</f>
        <v>-11.6658252921996</v>
      </c>
      <c r="AD32" s="54">
        <f t="shared" si="1"/>
        <v>1350</v>
      </c>
      <c r="AE32" s="54">
        <f t="shared" si="2"/>
        <v>0.24130827290522794</v>
      </c>
      <c r="AF32" s="54">
        <f t="shared" si="3"/>
        <v>14.200037043409356</v>
      </c>
      <c r="AG32" s="54">
        <f t="shared" si="4"/>
        <v>3.3072678899214902</v>
      </c>
      <c r="AH32" s="54">
        <f t="shared" si="5"/>
        <v>4.3612616572431158E-3</v>
      </c>
      <c r="AI32" s="54">
        <f t="shared" si="6"/>
        <v>0.41573075397426557</v>
      </c>
      <c r="AJ32" s="54">
        <f t="shared" si="7"/>
        <v>9.4809038705837761E-2</v>
      </c>
      <c r="AL32" s="54">
        <v>27</v>
      </c>
      <c r="AM32" s="42"/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8"/>
        <v>4.8963376004669502E-3</v>
      </c>
      <c r="AU32" s="58">
        <f t="shared" si="9"/>
        <v>1.0970734169612049E-2</v>
      </c>
      <c r="AV32" s="58">
        <f t="shared" si="10"/>
        <v>1.8145398829670641E-2</v>
      </c>
      <c r="AW32" s="58">
        <f t="shared" si="11"/>
        <v>3.0077963971444454E-4</v>
      </c>
      <c r="AX32" s="58">
        <f t="shared" si="12"/>
        <v>2.9568809450471406E-3</v>
      </c>
      <c r="AY32" s="58">
        <f t="shared" si="13"/>
        <v>1.4023761261301219E-3</v>
      </c>
      <c r="BA32" s="52">
        <v>27</v>
      </c>
      <c r="BB32" s="70" t="str">
        <f t="shared" si="14"/>
        <v>Cumple</v>
      </c>
      <c r="BC32" s="70" t="str">
        <f t="shared" si="14"/>
        <v>Cumple</v>
      </c>
      <c r="BD32" s="70" t="str">
        <f t="shared" si="15"/>
        <v>Cumple</v>
      </c>
      <c r="BE32" s="70" t="str">
        <f t="shared" si="16"/>
        <v>Cumple</v>
      </c>
      <c r="BF32" s="70" t="str">
        <f t="shared" si="17"/>
        <v>No cumple</v>
      </c>
      <c r="BG32" s="70" t="str">
        <f t="shared" si="18"/>
        <v>Cumple</v>
      </c>
    </row>
    <row r="33" spans="1:59" x14ac:dyDescent="0.25">
      <c r="A33" s="10">
        <v>1400</v>
      </c>
      <c r="B33" s="10">
        <v>28</v>
      </c>
      <c r="C33" s="60">
        <f>Datos!Q31</f>
        <v>3.6573225352919099E-3</v>
      </c>
      <c r="D33" s="8">
        <f>Datos!V31</f>
        <v>15.5449255394463</v>
      </c>
      <c r="E33" s="60">
        <f>Datos!R31</f>
        <v>3.3863756041557498E-3</v>
      </c>
      <c r="F33" s="8">
        <f>Datos!W31</f>
        <v>-141.90344767443401</v>
      </c>
      <c r="G33" s="60">
        <f>Datos!S31</f>
        <v>1.7292562539888299E-3</v>
      </c>
      <c r="H33" s="9">
        <f>Datos!X31</f>
        <v>46.6479888700541</v>
      </c>
      <c r="I33" s="58">
        <f>Datos!AA31</f>
        <v>1.48041593688824E-4</v>
      </c>
      <c r="J33" s="9">
        <f>Datos!AF31</f>
        <v>-3.3309293049893798</v>
      </c>
      <c r="K33" s="63">
        <f>Datos!AB31</f>
        <v>4.69545761290908E-4</v>
      </c>
      <c r="L33" s="9">
        <f>Datos!AG31</f>
        <v>-136.51862534018099</v>
      </c>
      <c r="M33" s="63">
        <f>Datos!AC31</f>
        <v>2.0582318191118601E-4</v>
      </c>
      <c r="N33" s="9">
        <f>Datos!AH31</f>
        <v>-5.0630991898433297</v>
      </c>
      <c r="AD33" s="54">
        <f t="shared" si="1"/>
        <v>1400</v>
      </c>
      <c r="AE33" s="54">
        <f t="shared" si="2"/>
        <v>6.6880040635770219E-6</v>
      </c>
      <c r="AF33" s="54">
        <f t="shared" si="3"/>
        <v>5.7337698662106095E-6</v>
      </c>
      <c r="AG33" s="54">
        <f t="shared" si="4"/>
        <v>1.4951635959797404E-6</v>
      </c>
      <c r="AH33" s="54">
        <f t="shared" si="5"/>
        <v>1.0958156730963427E-8</v>
      </c>
      <c r="AI33" s="54">
        <f t="shared" si="6"/>
        <v>1.1023661097312918E-7</v>
      </c>
      <c r="AJ33" s="54">
        <f t="shared" si="7"/>
        <v>2.1181591106022584E-8</v>
      </c>
      <c r="AL33" s="54">
        <v>28</v>
      </c>
      <c r="AM33" s="42"/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8"/>
        <v>2.5777067755122741E-5</v>
      </c>
      <c r="AU33" s="58">
        <f t="shared" si="9"/>
        <v>6.9712568161306164E-6</v>
      </c>
      <c r="AV33" s="58">
        <f t="shared" si="10"/>
        <v>1.220045951925434E-5</v>
      </c>
      <c r="AW33" s="58">
        <f t="shared" si="11"/>
        <v>4.7677241155148659E-7</v>
      </c>
      <c r="AX33" s="58">
        <f t="shared" si="12"/>
        <v>1.5226170501904935E-6</v>
      </c>
      <c r="AY33" s="58">
        <f t="shared" si="13"/>
        <v>6.6285559777591501E-7</v>
      </c>
      <c r="BA33" s="52">
        <v>28</v>
      </c>
      <c r="BB33" s="70" t="str">
        <f t="shared" si="14"/>
        <v>Cumple</v>
      </c>
      <c r="BC33" s="70" t="str">
        <f t="shared" si="14"/>
        <v>Cumple</v>
      </c>
      <c r="BD33" s="70" t="str">
        <f t="shared" si="15"/>
        <v>Cumple</v>
      </c>
      <c r="BE33" s="70" t="str">
        <f t="shared" si="16"/>
        <v>Cumple</v>
      </c>
      <c r="BF33" s="70" t="str">
        <f t="shared" si="17"/>
        <v>Cumple</v>
      </c>
      <c r="BG33" s="70" t="str">
        <f t="shared" si="18"/>
        <v>Cumple</v>
      </c>
    </row>
    <row r="34" spans="1:59" x14ac:dyDescent="0.25">
      <c r="A34" s="10">
        <v>1450</v>
      </c>
      <c r="B34" s="10">
        <v>29</v>
      </c>
      <c r="C34" s="60">
        <f>Datos!Q32</f>
        <v>1.9038080074293899</v>
      </c>
      <c r="D34" s="8">
        <f>Datos!V32</f>
        <v>94.693111562538604</v>
      </c>
      <c r="E34" s="60">
        <f>Datos!R32</f>
        <v>5.8559916809952401</v>
      </c>
      <c r="F34" s="8">
        <f>Datos!W32</f>
        <v>-54.121344134254798</v>
      </c>
      <c r="G34" s="60">
        <f>Datos!S32</f>
        <v>2.2580429537408402</v>
      </c>
      <c r="H34" s="9">
        <f>Datos!X32</f>
        <v>83.535867841351802</v>
      </c>
      <c r="I34" s="58">
        <f>Datos!AA32</f>
        <v>0.38025716780083502</v>
      </c>
      <c r="J34" s="9">
        <f>Datos!AF32</f>
        <v>3.79386286504384</v>
      </c>
      <c r="K34" s="63">
        <f>Datos!AB32</f>
        <v>1.0643422115708601</v>
      </c>
      <c r="L34" s="9">
        <f>Datos!AG32</f>
        <v>-142.590519014243</v>
      </c>
      <c r="M34" s="63">
        <f>Datos!AC32</f>
        <v>0.41021926085247001</v>
      </c>
      <c r="N34" s="9">
        <f>Datos!AH32</f>
        <v>-6.7263139718587102</v>
      </c>
      <c r="AD34" s="54">
        <f t="shared" si="1"/>
        <v>1450</v>
      </c>
      <c r="AE34" s="54">
        <f t="shared" si="2"/>
        <v>1.8122424645761319</v>
      </c>
      <c r="AF34" s="54">
        <f t="shared" si="3"/>
        <v>17.146319283942731</v>
      </c>
      <c r="AG34" s="54">
        <f t="shared" si="4"/>
        <v>2.5493789904693291</v>
      </c>
      <c r="AH34" s="54">
        <f t="shared" si="5"/>
        <v>7.2297756831956203E-2</v>
      </c>
      <c r="AI34" s="54">
        <f t="shared" si="6"/>
        <v>0.56641217166577473</v>
      </c>
      <c r="AJ34" s="54">
        <f t="shared" si="7"/>
        <v>8.4139920987173419E-2</v>
      </c>
      <c r="AL34" s="54">
        <v>29</v>
      </c>
      <c r="AM34" s="42"/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8"/>
        <v>1.3418173411477833E-2</v>
      </c>
      <c r="AU34" s="58">
        <f t="shared" si="9"/>
        <v>1.2055255143949074E-2</v>
      </c>
      <c r="AV34" s="58">
        <f t="shared" si="10"/>
        <v>1.5931219902374616E-2</v>
      </c>
      <c r="AW34" s="58">
        <f t="shared" si="11"/>
        <v>1.2246296624124282E-3</v>
      </c>
      <c r="AX34" s="58">
        <f t="shared" si="12"/>
        <v>3.4513901139684917E-3</v>
      </c>
      <c r="AY34" s="58">
        <f t="shared" si="13"/>
        <v>1.3211151962896558E-3</v>
      </c>
      <c r="BA34" s="52">
        <v>29</v>
      </c>
      <c r="BB34" s="70" t="str">
        <f t="shared" si="14"/>
        <v>Cumple</v>
      </c>
      <c r="BC34" s="70" t="str">
        <f t="shared" si="14"/>
        <v>Cumple</v>
      </c>
      <c r="BD34" s="70" t="str">
        <f t="shared" si="15"/>
        <v>Cumple</v>
      </c>
      <c r="BE34" s="70" t="str">
        <f t="shared" si="16"/>
        <v>Cumple</v>
      </c>
      <c r="BF34" s="70" t="str">
        <f t="shared" si="17"/>
        <v>Cumple</v>
      </c>
      <c r="BG34" s="70" t="str">
        <f t="shared" si="18"/>
        <v>Cumple</v>
      </c>
    </row>
    <row r="35" spans="1:59" x14ac:dyDescent="0.25">
      <c r="A35" s="10">
        <v>1500</v>
      </c>
      <c r="B35" s="10">
        <v>30</v>
      </c>
      <c r="C35" s="60">
        <f>Datos!Q33</f>
        <v>3.9371990184497996E-3</v>
      </c>
      <c r="D35" s="8">
        <f>Datos!V33</f>
        <v>19.3193257120171</v>
      </c>
      <c r="E35" s="60">
        <f>Datos!R33</f>
        <v>4.2198286153345699E-3</v>
      </c>
      <c r="F35" s="8">
        <f>Datos!W33</f>
        <v>-131.673767947568</v>
      </c>
      <c r="G35" s="60">
        <f>Datos!S33</f>
        <v>1.32991526776351E-3</v>
      </c>
      <c r="H35" s="9">
        <f>Datos!X33</f>
        <v>36.552091173372503</v>
      </c>
      <c r="I35" s="58">
        <f>Datos!AA33</f>
        <v>2.4087423309216701E-4</v>
      </c>
      <c r="J35" s="9">
        <f>Datos!AF33</f>
        <v>-21.403282012264299</v>
      </c>
      <c r="K35" s="63">
        <f>Datos!AB33</f>
        <v>6.1786816374950196E-4</v>
      </c>
      <c r="L35" s="9">
        <f>Datos!AG33</f>
        <v>-154.95604498308401</v>
      </c>
      <c r="M35" s="63">
        <f>Datos!AC33</f>
        <v>1.32143974499663E-4</v>
      </c>
      <c r="N35" s="9">
        <f>Datos!AH33</f>
        <v>-8.3995607183489405</v>
      </c>
      <c r="AD35" s="54">
        <f t="shared" si="1"/>
        <v>1500</v>
      </c>
      <c r="AE35" s="54">
        <f t="shared" si="2"/>
        <v>7.7507680554410334E-6</v>
      </c>
      <c r="AF35" s="54">
        <f t="shared" si="3"/>
        <v>8.903476771398236E-6</v>
      </c>
      <c r="AG35" s="54">
        <f t="shared" si="4"/>
        <v>8.8433730971524433E-7</v>
      </c>
      <c r="AH35" s="54">
        <f t="shared" si="5"/>
        <v>2.9010198083869804E-8</v>
      </c>
      <c r="AI35" s="54">
        <f t="shared" si="6"/>
        <v>1.9088053388759069E-7</v>
      </c>
      <c r="AJ35" s="54">
        <f t="shared" si="7"/>
        <v>8.7310149982837925E-9</v>
      </c>
      <c r="AL35" s="54">
        <v>30</v>
      </c>
      <c r="AM35" s="42"/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8"/>
        <v>2.7749656992142433E-5</v>
      </c>
      <c r="AU35" s="58">
        <f t="shared" si="9"/>
        <v>8.68701893595414E-6</v>
      </c>
      <c r="AV35" s="58">
        <f t="shared" si="10"/>
        <v>9.3829803136232052E-6</v>
      </c>
      <c r="AW35" s="58">
        <f t="shared" si="11"/>
        <v>7.7574272290907569E-7</v>
      </c>
      <c r="AX35" s="58">
        <f t="shared" si="12"/>
        <v>2.003588741400699E-6</v>
      </c>
      <c r="AY35" s="58">
        <f t="shared" si="13"/>
        <v>4.2557097988727063E-7</v>
      </c>
      <c r="BA35" s="52">
        <v>30</v>
      </c>
      <c r="BB35" s="70" t="str">
        <f t="shared" si="14"/>
        <v>Cumple</v>
      </c>
      <c r="BC35" s="70" t="str">
        <f t="shared" si="14"/>
        <v>Cumple</v>
      </c>
      <c r="BD35" s="70" t="str">
        <f t="shared" si="15"/>
        <v>Cumple</v>
      </c>
      <c r="BE35" s="70" t="str">
        <f t="shared" si="16"/>
        <v>Cumple</v>
      </c>
      <c r="BF35" s="70" t="str">
        <f t="shared" si="17"/>
        <v>Cumple</v>
      </c>
      <c r="BG35" s="70" t="str">
        <f t="shared" si="18"/>
        <v>Cumple</v>
      </c>
    </row>
    <row r="36" spans="1:59" x14ac:dyDescent="0.25">
      <c r="A36" s="10">
        <v>1550</v>
      </c>
      <c r="B36" s="10">
        <v>31</v>
      </c>
      <c r="C36" s="60">
        <f>Datos!Q34</f>
        <v>3.1452357489412801</v>
      </c>
      <c r="D36" s="8">
        <f>Datos!V34</f>
        <v>46.266279859983598</v>
      </c>
      <c r="E36" s="60">
        <f>Datos!R34</f>
        <v>6.6015445759419897</v>
      </c>
      <c r="F36" s="8">
        <f>Datos!W34</f>
        <v>-71.407542169107302</v>
      </c>
      <c r="G36" s="60">
        <f>Datos!S34</f>
        <v>0.30463612131158802</v>
      </c>
      <c r="H36" s="9">
        <f>Datos!X34</f>
        <v>-88.467909613141302</v>
      </c>
      <c r="I36" s="58">
        <f>Datos!AA34</f>
        <v>0.61140652684689301</v>
      </c>
      <c r="J36" s="9">
        <f>Datos!AF34</f>
        <v>-46.839985832603702</v>
      </c>
      <c r="K36" s="63">
        <f>Datos!AB34</f>
        <v>1.2813989466154601</v>
      </c>
      <c r="L36" s="9">
        <f>Datos!AG34</f>
        <v>-160.14181549197701</v>
      </c>
      <c r="M36" s="63">
        <f>Datos!AC34</f>
        <v>5.6859051692514297E-2</v>
      </c>
      <c r="N36" s="9">
        <f>Datos!AH34</f>
        <v>-178.984119953114</v>
      </c>
      <c r="AD36" s="54">
        <f t="shared" si="1"/>
        <v>1550</v>
      </c>
      <c r="AE36" s="54">
        <f t="shared" si="2"/>
        <v>4.9462539582091072</v>
      </c>
      <c r="AF36" s="54">
        <f t="shared" si="3"/>
        <v>21.790195394074551</v>
      </c>
      <c r="AG36" s="54">
        <f t="shared" si="4"/>
        <v>4.6401583203884288E-2</v>
      </c>
      <c r="AH36" s="54">
        <f t="shared" si="5"/>
        <v>0.18690897053549024</v>
      </c>
      <c r="AI36" s="54">
        <f t="shared" si="6"/>
        <v>0.82099163019360533</v>
      </c>
      <c r="AJ36" s="54">
        <f t="shared" si="7"/>
        <v>1.6164758796860064E-3</v>
      </c>
      <c r="AL36" s="54">
        <v>31</v>
      </c>
      <c r="AM36" s="42"/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8"/>
        <v>2.2167843886872991E-2</v>
      </c>
      <c r="AU36" s="58">
        <f t="shared" si="9"/>
        <v>1.3590064423317009E-2</v>
      </c>
      <c r="AV36" s="58">
        <f t="shared" si="10"/>
        <v>2.1493058981810636E-3</v>
      </c>
      <c r="AW36" s="58">
        <f t="shared" si="11"/>
        <v>1.9690531355386108E-3</v>
      </c>
      <c r="AX36" s="58">
        <f t="shared" si="12"/>
        <v>4.1552497010063352E-3</v>
      </c>
      <c r="AY36" s="58">
        <f t="shared" si="13"/>
        <v>1.8311513964873211E-4</v>
      </c>
      <c r="BA36" s="52">
        <v>31</v>
      </c>
      <c r="BB36" s="70" t="str">
        <f t="shared" si="14"/>
        <v>No cumple</v>
      </c>
      <c r="BC36" s="70" t="str">
        <f t="shared" si="14"/>
        <v>Cumple</v>
      </c>
      <c r="BD36" s="70" t="str">
        <f t="shared" si="15"/>
        <v>Cumple</v>
      </c>
      <c r="BE36" s="70" t="str">
        <f t="shared" si="16"/>
        <v>Cumple</v>
      </c>
      <c r="BF36" s="70" t="str">
        <f t="shared" si="17"/>
        <v>Cumple</v>
      </c>
      <c r="BG36" s="70" t="str">
        <f t="shared" si="18"/>
        <v>Cumple</v>
      </c>
    </row>
    <row r="37" spans="1:59" x14ac:dyDescent="0.25">
      <c r="A37" s="10">
        <v>1600</v>
      </c>
      <c r="B37" s="10">
        <v>32</v>
      </c>
      <c r="C37" s="60">
        <f>Datos!Q35</f>
        <v>3.9855367325488701E-3</v>
      </c>
      <c r="D37" s="8">
        <f>Datos!V35</f>
        <v>13.3175138473662</v>
      </c>
      <c r="E37" s="60">
        <f>Datos!R35</f>
        <v>4.4275150861986098E-3</v>
      </c>
      <c r="F37" s="8">
        <f>Datos!W35</f>
        <v>-143.35127191887199</v>
      </c>
      <c r="G37" s="60">
        <f>Datos!S35</f>
        <v>1.2380125675874199E-3</v>
      </c>
      <c r="H37" s="9">
        <f>Datos!X35</f>
        <v>7.6456634783239199</v>
      </c>
      <c r="I37" s="58">
        <f>Datos!AA35</f>
        <v>2.2816839609384999E-4</v>
      </c>
      <c r="J37" s="9">
        <f>Datos!AF35</f>
        <v>-48.182913961384003</v>
      </c>
      <c r="K37" s="63">
        <f>Datos!AB35</f>
        <v>4.8734697387180399E-4</v>
      </c>
      <c r="L37" s="9">
        <f>Datos!AG35</f>
        <v>-171.26289385127799</v>
      </c>
      <c r="M37" s="63">
        <f>Datos!AC35</f>
        <v>6.6334318307243402E-5</v>
      </c>
      <c r="N37" s="9">
        <f>Datos!AH35</f>
        <v>-67.970949589281403</v>
      </c>
      <c r="AD37" s="54">
        <f t="shared" si="1"/>
        <v>1600</v>
      </c>
      <c r="AE37" s="54">
        <f t="shared" si="2"/>
        <v>7.9422515232481618E-6</v>
      </c>
      <c r="AF37" s="54">
        <f t="shared" si="3"/>
        <v>9.8014449192581416E-6</v>
      </c>
      <c r="AG37" s="54">
        <f t="shared" si="4"/>
        <v>7.6633755875219803E-7</v>
      </c>
      <c r="AH37" s="54">
        <f t="shared" si="5"/>
        <v>2.6030408488020011E-8</v>
      </c>
      <c r="AI37" s="54">
        <f t="shared" si="6"/>
        <v>1.187535364710024E-7</v>
      </c>
      <c r="AJ37" s="54">
        <f t="shared" si="7"/>
        <v>2.2001208926433434E-9</v>
      </c>
      <c r="AL37" s="54">
        <v>32</v>
      </c>
      <c r="AM37" s="42"/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8"/>
        <v>2.80903446179769E-5</v>
      </c>
      <c r="AU37" s="58">
        <f t="shared" si="9"/>
        <v>9.1145662298373922E-6</v>
      </c>
      <c r="AV37" s="58">
        <f t="shared" si="10"/>
        <v>8.7345771804136621E-6</v>
      </c>
      <c r="AW37" s="58">
        <f t="shared" si="11"/>
        <v>7.3482319215070727E-7</v>
      </c>
      <c r="AX37" s="58">
        <f t="shared" si="12"/>
        <v>1.580341838750442E-6</v>
      </c>
      <c r="AY37" s="58">
        <f t="shared" si="13"/>
        <v>2.1363032971465291E-7</v>
      </c>
      <c r="BA37" s="52">
        <v>32</v>
      </c>
      <c r="BB37" s="70" t="str">
        <f t="shared" si="14"/>
        <v>Cumple</v>
      </c>
      <c r="BC37" s="70" t="str">
        <f t="shared" si="14"/>
        <v>Cumple</v>
      </c>
      <c r="BD37" s="70" t="str">
        <f t="shared" si="15"/>
        <v>Cumple</v>
      </c>
      <c r="BE37" s="70" t="str">
        <f t="shared" si="16"/>
        <v>Cumple</v>
      </c>
      <c r="BF37" s="70" t="str">
        <f t="shared" si="17"/>
        <v>Cumple</v>
      </c>
      <c r="BG37" s="70" t="str">
        <f t="shared" si="18"/>
        <v>Cumple</v>
      </c>
    </row>
    <row r="38" spans="1:59" x14ac:dyDescent="0.25">
      <c r="A38" s="10">
        <v>1650</v>
      </c>
      <c r="B38" s="10">
        <v>33</v>
      </c>
      <c r="C38" s="60">
        <f>Datos!Q36</f>
        <v>1.15190830333159</v>
      </c>
      <c r="D38" s="8">
        <f>Datos!V36</f>
        <v>-11.8154275149134</v>
      </c>
      <c r="E38" s="60">
        <f>Datos!R36</f>
        <v>1.52477896775952</v>
      </c>
      <c r="F38" s="8">
        <f>Datos!W36</f>
        <v>-140.756123305241</v>
      </c>
      <c r="G38" s="60">
        <f>Datos!S36</f>
        <v>1.0903301339960001</v>
      </c>
      <c r="H38" s="9">
        <f>Datos!X36</f>
        <v>-22.088462792871901</v>
      </c>
      <c r="I38" s="58">
        <f>Datos!AA36</f>
        <v>0.20649740917763401</v>
      </c>
      <c r="J38" s="9">
        <f>Datos!AF36</f>
        <v>-103.963868032094</v>
      </c>
      <c r="K38" s="63">
        <f>Datos!AB36</f>
        <v>0.28928215073375901</v>
      </c>
      <c r="L38" s="9">
        <f>Datos!AG36</f>
        <v>131.682288546753</v>
      </c>
      <c r="M38" s="63">
        <f>Datos!AC36</f>
        <v>0.22533947069854901</v>
      </c>
      <c r="N38" s="9">
        <f>Datos!AH36</f>
        <v>-112.32844569541</v>
      </c>
      <c r="AD38" s="54">
        <f t="shared" si="1"/>
        <v>1650</v>
      </c>
      <c r="AE38" s="54">
        <f t="shared" si="2"/>
        <v>0.66344636964213122</v>
      </c>
      <c r="AF38" s="54">
        <f t="shared" si="3"/>
        <v>1.1624754502608938</v>
      </c>
      <c r="AG38" s="54">
        <f t="shared" si="4"/>
        <v>0.59440990054986775</v>
      </c>
      <c r="AH38" s="54">
        <f t="shared" si="5"/>
        <v>2.1320589998537604E-2</v>
      </c>
      <c r="AI38" s="54">
        <f t="shared" si="6"/>
        <v>4.1842081366574635E-2</v>
      </c>
      <c r="AJ38" s="54">
        <f t="shared" si="7"/>
        <v>2.5388938527351114E-2</v>
      </c>
      <c r="AL38" s="54">
        <v>33</v>
      </c>
      <c r="AM38" s="42"/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8"/>
        <v>8.1187311472098369E-3</v>
      </c>
      <c r="AU38" s="58">
        <f t="shared" si="9"/>
        <v>3.1389387990633749E-3</v>
      </c>
      <c r="AV38" s="58">
        <f t="shared" si="10"/>
        <v>7.6926300724700384E-3</v>
      </c>
      <c r="AW38" s="58">
        <f t="shared" si="11"/>
        <v>6.6503112604756449E-4</v>
      </c>
      <c r="AX38" s="58">
        <f t="shared" si="12"/>
        <v>9.3806817425427954E-4</v>
      </c>
      <c r="AY38" s="58">
        <f t="shared" si="13"/>
        <v>7.2570799929061447E-4</v>
      </c>
      <c r="BA38" s="52">
        <v>33</v>
      </c>
      <c r="BB38" s="70" t="str">
        <f t="shared" si="14"/>
        <v>Cumple</v>
      </c>
      <c r="BC38" s="70" t="str">
        <f t="shared" si="14"/>
        <v>Cumple</v>
      </c>
      <c r="BD38" s="70" t="str">
        <f t="shared" si="15"/>
        <v>Cumple</v>
      </c>
      <c r="BE38" s="70" t="str">
        <f t="shared" si="16"/>
        <v>Cumple</v>
      </c>
      <c r="BF38" s="70" t="str">
        <f t="shared" si="17"/>
        <v>Cumple</v>
      </c>
      <c r="BG38" s="70" t="str">
        <f t="shared" si="18"/>
        <v>Cumple</v>
      </c>
    </row>
    <row r="39" spans="1:59" x14ac:dyDescent="0.25">
      <c r="A39" s="10">
        <v>1700</v>
      </c>
      <c r="B39" s="10">
        <v>34</v>
      </c>
      <c r="C39" s="60">
        <f>Datos!Q37</f>
        <v>3.1110019902051301E-3</v>
      </c>
      <c r="D39" s="8">
        <f>Datos!V37</f>
        <v>4.0476099147774498</v>
      </c>
      <c r="E39" s="60">
        <f>Datos!R37</f>
        <v>4.49933184904284E-3</v>
      </c>
      <c r="F39" s="8">
        <f>Datos!W37</f>
        <v>-159.667806005042</v>
      </c>
      <c r="G39" s="60">
        <f>Datos!S37</f>
        <v>1.5099863886513E-3</v>
      </c>
      <c r="H39" s="9">
        <f>Datos!X37</f>
        <v>12.125788572456401</v>
      </c>
      <c r="I39" s="58">
        <f>Datos!AA37</f>
        <v>4.4692183547041503E-5</v>
      </c>
      <c r="J39" s="9">
        <f>Datos!AF37</f>
        <v>-72.737716473560795</v>
      </c>
      <c r="K39" s="63">
        <f>Datos!AB37</f>
        <v>3.07873834028076E-4</v>
      </c>
      <c r="L39" s="9">
        <f>Datos!AG37</f>
        <v>160.06238622736799</v>
      </c>
      <c r="M39" s="63">
        <f>Datos!AC37</f>
        <v>1.33935263684395E-4</v>
      </c>
      <c r="N39" s="9">
        <f>Datos!AH37</f>
        <v>-66.024895674350404</v>
      </c>
      <c r="AD39" s="54">
        <f t="shared" si="1"/>
        <v>1700</v>
      </c>
      <c r="AE39" s="54">
        <f t="shared" si="2"/>
        <v>4.8391666915301399E-6</v>
      </c>
      <c r="AF39" s="54">
        <f t="shared" si="3"/>
        <v>1.012199354390563E-5</v>
      </c>
      <c r="AG39" s="54">
        <f t="shared" si="4"/>
        <v>1.1400294469560973E-6</v>
      </c>
      <c r="AH39" s="54">
        <f t="shared" si="5"/>
        <v>9.9869563510122371E-10</v>
      </c>
      <c r="AI39" s="54">
        <f t="shared" si="6"/>
        <v>4.7393148839573645E-8</v>
      </c>
      <c r="AJ39" s="54">
        <f t="shared" si="7"/>
        <v>8.9693274291042085E-9</v>
      </c>
      <c r="AL39" s="54">
        <v>34</v>
      </c>
      <c r="AM39" s="42"/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8"/>
        <v>2.1926561935407416E-5</v>
      </c>
      <c r="AU39" s="58">
        <f t="shared" si="9"/>
        <v>9.2624095750575366E-6</v>
      </c>
      <c r="AV39" s="58">
        <f t="shared" si="10"/>
        <v>1.0653440036356946E-5</v>
      </c>
      <c r="AW39" s="58">
        <f t="shared" si="11"/>
        <v>1.4393252326108429E-7</v>
      </c>
      <c r="AX39" s="58">
        <f t="shared" si="12"/>
        <v>9.9835625756663336E-7</v>
      </c>
      <c r="AY39" s="58">
        <f t="shared" si="13"/>
        <v>4.3133984446467001E-7</v>
      </c>
      <c r="BA39" s="52">
        <v>34</v>
      </c>
      <c r="BB39" s="70" t="str">
        <f t="shared" si="14"/>
        <v>Cumple</v>
      </c>
      <c r="BC39" s="70" t="str">
        <f t="shared" si="14"/>
        <v>Cumple</v>
      </c>
      <c r="BD39" s="70" t="str">
        <f t="shared" si="15"/>
        <v>Cumple</v>
      </c>
      <c r="BE39" s="70" t="str">
        <f t="shared" si="16"/>
        <v>Cumple</v>
      </c>
      <c r="BF39" s="70" t="str">
        <f t="shared" si="17"/>
        <v>Cumple</v>
      </c>
      <c r="BG39" s="70" t="str">
        <f t="shared" si="18"/>
        <v>Cumple</v>
      </c>
    </row>
    <row r="40" spans="1:59" x14ac:dyDescent="0.25">
      <c r="A40" s="10">
        <v>1750</v>
      </c>
      <c r="B40" s="10">
        <v>35</v>
      </c>
      <c r="C40" s="60">
        <f>Datos!Q38</f>
        <v>0.86880184010851902</v>
      </c>
      <c r="D40" s="8">
        <f>Datos!V38</f>
        <v>-145.55456331460999</v>
      </c>
      <c r="E40" s="60">
        <f>Datos!R38</f>
        <v>1.77704631705515</v>
      </c>
      <c r="F40" s="8">
        <f>Datos!W38</f>
        <v>-123.275460890932</v>
      </c>
      <c r="G40" s="60">
        <f>Datos!S38</f>
        <v>1.27607154408735</v>
      </c>
      <c r="H40" s="9">
        <f>Datos!X38</f>
        <v>33.8049550382134</v>
      </c>
      <c r="I40" s="58">
        <f>Datos!AA38</f>
        <v>0.16058821325960199</v>
      </c>
      <c r="J40" s="9">
        <f>Datos!AF38</f>
        <v>120.961785714508</v>
      </c>
      <c r="K40" s="63">
        <f>Datos!AB38</f>
        <v>0.37617398595749901</v>
      </c>
      <c r="L40" s="9">
        <f>Datos!AG38</f>
        <v>150.282024638992</v>
      </c>
      <c r="M40" s="63">
        <f>Datos!AC38</f>
        <v>0.28003383242059798</v>
      </c>
      <c r="N40" s="9">
        <f>Datos!AH38</f>
        <v>-56.657279971602499</v>
      </c>
      <c r="AD40" s="54">
        <f t="shared" si="1"/>
        <v>1750</v>
      </c>
      <c r="AE40" s="54">
        <f t="shared" si="2"/>
        <v>0.37740831868797431</v>
      </c>
      <c r="AF40" s="54">
        <f t="shared" si="3"/>
        <v>1.5789468064796364</v>
      </c>
      <c r="AG40" s="54">
        <f t="shared" si="4"/>
        <v>0.81417929281473689</v>
      </c>
      <c r="AH40" s="54">
        <f t="shared" si="5"/>
        <v>1.2894287118955704E-2</v>
      </c>
      <c r="AI40" s="54">
        <f t="shared" si="6"/>
        <v>7.0753433855576336E-2</v>
      </c>
      <c r="AJ40" s="54">
        <f t="shared" si="7"/>
        <v>3.920947365008378E-2</v>
      </c>
      <c r="AL40" s="54">
        <v>35</v>
      </c>
      <c r="AM40" s="42"/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8"/>
        <v>6.1233767823720628E-3</v>
      </c>
      <c r="AU40" s="58">
        <f t="shared" si="9"/>
        <v>3.6582611317975788E-3</v>
      </c>
      <c r="AV40" s="58">
        <f t="shared" si="10"/>
        <v>9.0030955108002519E-3</v>
      </c>
      <c r="AW40" s="58">
        <f t="shared" si="11"/>
        <v>5.1717917778876796E-4</v>
      </c>
      <c r="AX40" s="58">
        <f t="shared" si="12"/>
        <v>1.2198362163515456E-3</v>
      </c>
      <c r="AY40" s="58">
        <f t="shared" si="13"/>
        <v>9.0185173342977932E-4</v>
      </c>
      <c r="BA40" s="52">
        <v>35</v>
      </c>
      <c r="BB40" s="70" t="str">
        <f t="shared" si="14"/>
        <v>Cumple</v>
      </c>
      <c r="BC40" s="70" t="str">
        <f t="shared" si="14"/>
        <v>Cumple</v>
      </c>
      <c r="BD40" s="70" t="str">
        <f t="shared" si="15"/>
        <v>Cumple</v>
      </c>
      <c r="BE40" s="70" t="str">
        <f t="shared" si="16"/>
        <v>Cumple</v>
      </c>
      <c r="BF40" s="70" t="str">
        <f t="shared" si="17"/>
        <v>Cumple</v>
      </c>
      <c r="BG40" s="70" t="str">
        <f t="shared" si="18"/>
        <v>Cumple</v>
      </c>
    </row>
    <row r="41" spans="1:59" x14ac:dyDescent="0.25">
      <c r="A41" s="10">
        <v>1800</v>
      </c>
      <c r="B41" s="10">
        <v>36</v>
      </c>
      <c r="C41" s="60">
        <f>Datos!Q39</f>
        <v>2.9314720327060801E-3</v>
      </c>
      <c r="D41" s="8">
        <f>Datos!V39</f>
        <v>6.2713609683754497</v>
      </c>
      <c r="E41" s="60">
        <f>Datos!R39</f>
        <v>4.4041557387931697E-3</v>
      </c>
      <c r="F41" s="8">
        <f>Datos!W39</f>
        <v>-153.85045511032999</v>
      </c>
      <c r="G41" s="60">
        <f>Datos!S39</f>
        <v>1.1006887125767E-3</v>
      </c>
      <c r="H41" s="9">
        <f>Datos!X39</f>
        <v>16.620745345538602</v>
      </c>
      <c r="I41" s="58">
        <f>Datos!AA39</f>
        <v>6.8883085590112401E-5</v>
      </c>
      <c r="J41" s="9">
        <f>Datos!AF39</f>
        <v>-47.085045688884499</v>
      </c>
      <c r="K41" s="63">
        <f>Datos!AB39</f>
        <v>4.0600560818618899E-4</v>
      </c>
      <c r="L41" s="9">
        <f>Datos!AG39</f>
        <v>166.67913908815299</v>
      </c>
      <c r="M41" s="63">
        <f>Datos!AC39</f>
        <v>7.0962900942089097E-5</v>
      </c>
      <c r="N41" s="9">
        <f>Datos!AH39</f>
        <v>-45.140980731195597</v>
      </c>
      <c r="AD41" s="54">
        <f t="shared" si="1"/>
        <v>1800</v>
      </c>
      <c r="AE41" s="54">
        <f t="shared" si="2"/>
        <v>4.2967641392689589E-6</v>
      </c>
      <c r="AF41" s="54">
        <f t="shared" si="3"/>
        <v>9.6982938857724048E-6</v>
      </c>
      <c r="AG41" s="54">
        <f t="shared" si="4"/>
        <v>6.0575782099687665E-7</v>
      </c>
      <c r="AH41" s="54">
        <f t="shared" si="5"/>
        <v>2.3724397402073752E-9</v>
      </c>
      <c r="AI41" s="54">
        <f t="shared" si="6"/>
        <v>8.2420276939318604E-8</v>
      </c>
      <c r="AJ41" s="54">
        <f t="shared" si="7"/>
        <v>2.5178666550583748E-9</v>
      </c>
      <c r="AL41" s="54">
        <v>36</v>
      </c>
      <c r="AM41" s="42"/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8"/>
        <v>2.066122210445976E-5</v>
      </c>
      <c r="AU41" s="58">
        <f t="shared" si="9"/>
        <v>9.0664782358119517E-6</v>
      </c>
      <c r="AV41" s="58">
        <f t="shared" si="10"/>
        <v>7.7657131787819734E-6</v>
      </c>
      <c r="AW41" s="58">
        <f t="shared" si="11"/>
        <v>2.2184005193119338E-7</v>
      </c>
      <c r="AX41" s="58">
        <f t="shared" si="12"/>
        <v>1.3165725525829012E-6</v>
      </c>
      <c r="AY41" s="58">
        <f t="shared" si="13"/>
        <v>2.2853672597569099E-7</v>
      </c>
      <c r="BA41" s="52">
        <v>36</v>
      </c>
      <c r="BB41" s="70" t="str">
        <f t="shared" si="14"/>
        <v>Cumple</v>
      </c>
      <c r="BC41" s="70" t="str">
        <f t="shared" si="14"/>
        <v>Cumple</v>
      </c>
      <c r="BD41" s="70" t="str">
        <f t="shared" si="15"/>
        <v>Cumple</v>
      </c>
      <c r="BE41" s="70" t="str">
        <f t="shared" si="16"/>
        <v>Cumple</v>
      </c>
      <c r="BF41" s="70" t="str">
        <f t="shared" si="17"/>
        <v>Cumple</v>
      </c>
      <c r="BG41" s="70" t="str">
        <f t="shared" si="18"/>
        <v>Cumple</v>
      </c>
    </row>
    <row r="42" spans="1:59" x14ac:dyDescent="0.25">
      <c r="A42" s="10">
        <v>1850</v>
      </c>
      <c r="B42" s="10">
        <v>37</v>
      </c>
      <c r="C42" s="60">
        <f>Datos!Q40</f>
        <v>1.2517142619547501</v>
      </c>
      <c r="D42" s="8">
        <f>Datos!V40</f>
        <v>28.852685963915601</v>
      </c>
      <c r="E42" s="60">
        <f>Datos!R40</f>
        <v>2.4208290518463</v>
      </c>
      <c r="F42" s="8">
        <f>Datos!W40</f>
        <v>-97.2790925461142</v>
      </c>
      <c r="G42" s="60">
        <f>Datos!S40</f>
        <v>0.73849455452832802</v>
      </c>
      <c r="H42" s="9">
        <f>Datos!X40</f>
        <v>-146.736266131034</v>
      </c>
      <c r="I42" s="58">
        <f>Datos!AA40</f>
        <v>0.28217085836099098</v>
      </c>
      <c r="J42" s="9">
        <f>Datos!AF40</f>
        <v>-67.367047031601601</v>
      </c>
      <c r="K42" s="63">
        <f>Datos!AB40</f>
        <v>0.56648161697217803</v>
      </c>
      <c r="L42" s="9">
        <f>Datos!AG40</f>
        <v>175.465433141337</v>
      </c>
      <c r="M42" s="63">
        <f>Datos!AC40</f>
        <v>0.16998615404960599</v>
      </c>
      <c r="N42" s="9">
        <f>Datos!AH40</f>
        <v>122.724163901501</v>
      </c>
      <c r="AD42" s="54">
        <f t="shared" si="1"/>
        <v>1850</v>
      </c>
      <c r="AE42" s="54">
        <f t="shared" si="2"/>
        <v>0.78339429679046235</v>
      </c>
      <c r="AF42" s="54">
        <f t="shared" si="3"/>
        <v>2.9302066491315282</v>
      </c>
      <c r="AG42" s="54">
        <f t="shared" si="4"/>
        <v>0.27268710353399683</v>
      </c>
      <c r="AH42" s="54">
        <f t="shared" si="5"/>
        <v>3.9810196654089219E-2</v>
      </c>
      <c r="AI42" s="54">
        <f t="shared" si="6"/>
        <v>0.16045071118370671</v>
      </c>
      <c r="AJ42" s="54">
        <f t="shared" si="7"/>
        <v>1.4447646284288188E-2</v>
      </c>
      <c r="AL42" s="54">
        <v>37</v>
      </c>
      <c r="AM42" s="42"/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8"/>
        <v>8.8221705986031591E-3</v>
      </c>
      <c r="AU42" s="58">
        <f t="shared" si="9"/>
        <v>4.9835644361659378E-3</v>
      </c>
      <c r="AV42" s="58">
        <f t="shared" si="10"/>
        <v>5.2103168034983629E-3</v>
      </c>
      <c r="AW42" s="58">
        <f t="shared" si="11"/>
        <v>9.0873974845948101E-4</v>
      </c>
      <c r="AX42" s="58">
        <f t="shared" si="12"/>
        <v>1.8369552868499513E-3</v>
      </c>
      <c r="AY42" s="58">
        <f t="shared" si="13"/>
        <v>5.4744209427682873E-4</v>
      </c>
      <c r="BA42" s="52">
        <v>37</v>
      </c>
      <c r="BB42" s="70" t="str">
        <f t="shared" si="14"/>
        <v>Cumple</v>
      </c>
      <c r="BC42" s="70" t="str">
        <f t="shared" si="14"/>
        <v>Cumple</v>
      </c>
      <c r="BD42" s="70" t="str">
        <f t="shared" si="15"/>
        <v>Cumple</v>
      </c>
      <c r="BE42" s="70" t="str">
        <f t="shared" si="16"/>
        <v>Cumple</v>
      </c>
      <c r="BF42" s="70" t="str">
        <f t="shared" si="17"/>
        <v>Cumple</v>
      </c>
      <c r="BG42" s="70" t="str">
        <f t="shared" si="18"/>
        <v>Cumple</v>
      </c>
    </row>
    <row r="43" spans="1:59" x14ac:dyDescent="0.25">
      <c r="A43" s="10">
        <v>1900</v>
      </c>
      <c r="B43" s="10">
        <v>38</v>
      </c>
      <c r="C43" s="60">
        <f>Datos!Q41</f>
        <v>3.3320411514998799E-3</v>
      </c>
      <c r="D43" s="8">
        <f>Datos!V41</f>
        <v>5.5394778377458902</v>
      </c>
      <c r="E43" s="60">
        <f>Datos!R41</f>
        <v>4.41535605845124E-3</v>
      </c>
      <c r="F43" s="8">
        <f>Datos!W41</f>
        <v>-151.526113910779</v>
      </c>
      <c r="G43" s="60">
        <f>Datos!S41</f>
        <v>1.01296946523648E-3</v>
      </c>
      <c r="H43" s="9">
        <f>Datos!X41</f>
        <v>-6.6022003380715599</v>
      </c>
      <c r="I43" s="58">
        <f>Datos!AA41</f>
        <v>1.83746872998388E-4</v>
      </c>
      <c r="J43" s="9">
        <f>Datos!AF41</f>
        <v>-78.941073903239001</v>
      </c>
      <c r="K43" s="63">
        <f>Datos!AB41</f>
        <v>4.7192464465100302E-4</v>
      </c>
      <c r="L43" s="9">
        <f>Datos!AG41</f>
        <v>164.47471017645299</v>
      </c>
      <c r="M43" s="63">
        <f>Datos!AC41</f>
        <v>7.0673477454518405E-5</v>
      </c>
      <c r="N43" s="9">
        <f>Datos!AH41</f>
        <v>-122.844950233972</v>
      </c>
      <c r="AD43" s="54">
        <f t="shared" si="1"/>
        <v>1900</v>
      </c>
      <c r="AE43" s="54">
        <f t="shared" si="2"/>
        <v>5.5512491176443232E-6</v>
      </c>
      <c r="AF43" s="54">
        <f t="shared" si="3"/>
        <v>9.747684561451035E-6</v>
      </c>
      <c r="AG43" s="54">
        <f t="shared" si="4"/>
        <v>5.1305356875074015E-7</v>
      </c>
      <c r="AH43" s="54">
        <f t="shared" si="5"/>
        <v>1.6881456668342864E-8</v>
      </c>
      <c r="AI43" s="54">
        <f t="shared" si="6"/>
        <v>1.1135643511448774E-7</v>
      </c>
      <c r="AJ43" s="54">
        <f t="shared" si="7"/>
        <v>2.4973702077571605E-9</v>
      </c>
      <c r="AL43" s="54">
        <v>38</v>
      </c>
      <c r="AM43" s="42"/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8"/>
        <v>2.3484461568882183E-5</v>
      </c>
      <c r="AU43" s="58">
        <f t="shared" si="9"/>
        <v>9.0895354255292838E-6</v>
      </c>
      <c r="AV43" s="58">
        <f t="shared" si="10"/>
        <v>7.1468256519824167E-6</v>
      </c>
      <c r="AW43" s="58">
        <f t="shared" si="11"/>
        <v>5.9176233902634427E-7</v>
      </c>
      <c r="AX43" s="58">
        <f t="shared" si="12"/>
        <v>1.5303311617065615E-6</v>
      </c>
      <c r="AY43" s="58">
        <f t="shared" si="13"/>
        <v>2.2760463476476585E-7</v>
      </c>
      <c r="BA43" s="52">
        <v>38</v>
      </c>
      <c r="BB43" s="70" t="str">
        <f t="shared" si="14"/>
        <v>Cumple</v>
      </c>
      <c r="BC43" s="70" t="str">
        <f t="shared" si="14"/>
        <v>Cumple</v>
      </c>
      <c r="BD43" s="70" t="str">
        <f t="shared" si="15"/>
        <v>Cumple</v>
      </c>
      <c r="BE43" s="70" t="str">
        <f t="shared" si="16"/>
        <v>Cumple</v>
      </c>
      <c r="BF43" s="70" t="str">
        <f t="shared" si="17"/>
        <v>Cumple</v>
      </c>
      <c r="BG43" s="70" t="str">
        <f t="shared" si="18"/>
        <v>Cumple</v>
      </c>
    </row>
    <row r="44" spans="1:59" x14ac:dyDescent="0.25">
      <c r="A44" s="10">
        <v>1950</v>
      </c>
      <c r="B44" s="10">
        <v>39</v>
      </c>
      <c r="C44" s="60">
        <f>Datos!Q42</f>
        <v>1.1628628241499199</v>
      </c>
      <c r="D44" s="8">
        <f>Datos!V42</f>
        <v>-24.251577481677302</v>
      </c>
      <c r="E44" s="60">
        <f>Datos!R42</f>
        <v>1.87472618907725</v>
      </c>
      <c r="F44" s="8">
        <f>Datos!W42</f>
        <v>-122.37308274826199</v>
      </c>
      <c r="G44" s="60">
        <f>Datos!S42</f>
        <v>1.1985364721627501</v>
      </c>
      <c r="H44" s="9">
        <f>Datos!X42</f>
        <v>-29.263378922485799</v>
      </c>
      <c r="I44" s="58">
        <f>Datos!AA42</f>
        <v>0.253024465277567</v>
      </c>
      <c r="J44" s="9">
        <f>Datos!AF42</f>
        <v>-113.495823914537</v>
      </c>
      <c r="K44" s="63">
        <f>Datos!AB42</f>
        <v>0.45808955452504901</v>
      </c>
      <c r="L44" s="9">
        <f>Datos!AG42</f>
        <v>151.04028438442299</v>
      </c>
      <c r="M44" s="63">
        <f>Datos!AC42</f>
        <v>0.292906481198903</v>
      </c>
      <c r="N44" s="9">
        <f>Datos!AH42</f>
        <v>-119.382837288226</v>
      </c>
      <c r="AD44" s="54">
        <f t="shared" si="1"/>
        <v>1950</v>
      </c>
      <c r="AE44" s="54">
        <f t="shared" si="2"/>
        <v>0.67612497389496384</v>
      </c>
      <c r="AF44" s="54">
        <f t="shared" si="3"/>
        <v>1.7572991420060544</v>
      </c>
      <c r="AG44" s="54">
        <f t="shared" si="4"/>
        <v>0.71824483755216528</v>
      </c>
      <c r="AH44" s="54">
        <f t="shared" si="5"/>
        <v>3.2010690014499354E-2</v>
      </c>
      <c r="AI44" s="54">
        <f t="shared" si="6"/>
        <v>0.10492301998247892</v>
      </c>
      <c r="AJ44" s="54">
        <f t="shared" si="7"/>
        <v>4.2897103364161658E-2</v>
      </c>
      <c r="AL44" s="54">
        <v>39</v>
      </c>
      <c r="AM44" s="42"/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8"/>
        <v>8.1959393842833145E-3</v>
      </c>
      <c r="AU44" s="58">
        <f t="shared" si="9"/>
        <v>3.8593467623452265E-3</v>
      </c>
      <c r="AV44" s="58">
        <f t="shared" si="10"/>
        <v>8.4560606198426352E-3</v>
      </c>
      <c r="AW44" s="58">
        <f t="shared" si="11"/>
        <v>8.1487291163238819E-4</v>
      </c>
      <c r="AX44" s="58">
        <f t="shared" si="12"/>
        <v>1.4854674958973231E-3</v>
      </c>
      <c r="AY44" s="58">
        <f t="shared" si="13"/>
        <v>9.43308226433491E-4</v>
      </c>
      <c r="BA44" s="52">
        <v>39</v>
      </c>
      <c r="BB44" s="70" t="str">
        <f t="shared" si="14"/>
        <v>Cumple</v>
      </c>
      <c r="BC44" s="70" t="str">
        <f t="shared" si="14"/>
        <v>Cumple</v>
      </c>
      <c r="BD44" s="70" t="str">
        <f t="shared" si="15"/>
        <v>Cumple</v>
      </c>
      <c r="BE44" s="70" t="str">
        <f t="shared" si="16"/>
        <v>Cumple</v>
      </c>
      <c r="BF44" s="70" t="str">
        <f t="shared" si="17"/>
        <v>Cumple</v>
      </c>
      <c r="BG44" s="70" t="str">
        <f t="shared" si="18"/>
        <v>Cumple</v>
      </c>
    </row>
    <row r="45" spans="1:59" x14ac:dyDescent="0.25">
      <c r="A45" s="10">
        <v>2000</v>
      </c>
      <c r="B45" s="10">
        <v>40</v>
      </c>
      <c r="C45" s="60">
        <f>Datos!Q43</f>
        <v>2.6478747019584399E-3</v>
      </c>
      <c r="D45" s="8">
        <f>Datos!V43</f>
        <v>-1.1472315593114299</v>
      </c>
      <c r="E45" s="60">
        <f>Datos!R43</f>
        <v>4.6747057829361E-3</v>
      </c>
      <c r="F45" s="8">
        <f>Datos!W43</f>
        <v>-154.88500565342301</v>
      </c>
      <c r="G45" s="60">
        <f>Datos!S43</f>
        <v>1.55352300411501E-3</v>
      </c>
      <c r="H45" s="9">
        <f>Datos!X43</f>
        <v>7.3686653905654804</v>
      </c>
      <c r="I45" s="58">
        <f>Datos!AA43</f>
        <v>6.2743796098565398E-5</v>
      </c>
      <c r="J45" s="9">
        <f>Datos!AF43</f>
        <v>-138.114483324368</v>
      </c>
      <c r="K45" s="63">
        <f>Datos!AB43</f>
        <v>5.2275405392343598E-4</v>
      </c>
      <c r="L45" s="9">
        <f>Datos!AG43</f>
        <v>149.95902737843599</v>
      </c>
      <c r="M45" s="63">
        <f>Datos!AC43</f>
        <v>1.9765742777554801E-4</v>
      </c>
      <c r="N45" s="9">
        <f>Datos!AH43</f>
        <v>-78.147690757408299</v>
      </c>
      <c r="AD45" s="54">
        <f t="shared" si="1"/>
        <v>2000</v>
      </c>
      <c r="AE45" s="54">
        <f t="shared" si="2"/>
        <v>3.5056202186357484E-6</v>
      </c>
      <c r="AF45" s="54">
        <f t="shared" si="3"/>
        <v>1.0926437078508108E-5</v>
      </c>
      <c r="AG45" s="54">
        <f t="shared" si="4"/>
        <v>1.2067168621572627E-6</v>
      </c>
      <c r="AH45" s="54">
        <f t="shared" si="5"/>
        <v>1.9683919744291753E-9</v>
      </c>
      <c r="AI45" s="54">
        <f t="shared" si="6"/>
        <v>1.3663590044669329E-7</v>
      </c>
      <c r="AJ45" s="54">
        <f t="shared" si="7"/>
        <v>1.953422937742299E-8</v>
      </c>
      <c r="AL45" s="54">
        <v>40</v>
      </c>
      <c r="AM45" s="42"/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8"/>
        <v>1.8662408070610704E-5</v>
      </c>
      <c r="AU45" s="58">
        <f t="shared" si="9"/>
        <v>9.6234376696742969E-6</v>
      </c>
      <c r="AV45" s="58">
        <f t="shared" si="10"/>
        <v>1.0960604872884273E-5</v>
      </c>
      <c r="AW45" s="58">
        <f t="shared" si="11"/>
        <v>2.0206828520561985E-7</v>
      </c>
      <c r="AX45" s="58">
        <f t="shared" si="12"/>
        <v>1.6951579615408119E-6</v>
      </c>
      <c r="AY45" s="58">
        <f t="shared" si="13"/>
        <v>6.3655770563077714E-7</v>
      </c>
      <c r="BA45" s="52">
        <v>40</v>
      </c>
      <c r="BB45" s="70" t="str">
        <f t="shared" si="14"/>
        <v>Cumple</v>
      </c>
      <c r="BC45" s="70" t="str">
        <f t="shared" si="14"/>
        <v>Cumple</v>
      </c>
      <c r="BD45" s="70" t="str">
        <f t="shared" si="15"/>
        <v>Cumple</v>
      </c>
      <c r="BE45" s="70" t="str">
        <f t="shared" si="16"/>
        <v>Cumple</v>
      </c>
      <c r="BF45" s="70" t="str">
        <f t="shared" si="17"/>
        <v>Cumple</v>
      </c>
      <c r="BG45" s="70" t="str">
        <f t="shared" si="18"/>
        <v>Cumple</v>
      </c>
    </row>
    <row r="46" spans="1:59" x14ac:dyDescent="0.25">
      <c r="A46" s="10">
        <v>2050</v>
      </c>
      <c r="B46" s="10">
        <v>41</v>
      </c>
      <c r="C46" s="60">
        <f>Datos!Q44</f>
        <v>0.95757524329500698</v>
      </c>
      <c r="D46" s="8">
        <f>Datos!V44</f>
        <v>-150.143067454906</v>
      </c>
      <c r="E46" s="60">
        <f>Datos!R44</f>
        <v>2.26564852945326</v>
      </c>
      <c r="F46" s="8">
        <f>Datos!W44</f>
        <v>-128.486664504321</v>
      </c>
      <c r="G46" s="60">
        <f>Datos!S44</f>
        <v>1.25942190345558</v>
      </c>
      <c r="H46" s="9">
        <f>Datos!X44</f>
        <v>35.395415757413403</v>
      </c>
      <c r="I46" s="58">
        <f>Datos!AA44</f>
        <v>0.21620020297610201</v>
      </c>
      <c r="J46" s="9">
        <f>Datos!AF44</f>
        <v>121.349026023093</v>
      </c>
      <c r="K46" s="63">
        <f>Datos!AB44</f>
        <v>0.58621786660028097</v>
      </c>
      <c r="L46" s="9">
        <f>Datos!AG44</f>
        <v>143.91721789223499</v>
      </c>
      <c r="M46" s="63">
        <f>Datos!AC44</f>
        <v>0.32295230078189602</v>
      </c>
      <c r="N46" s="9">
        <f>Datos!AH44</f>
        <v>-54.869993148632901</v>
      </c>
      <c r="AD46" s="54">
        <f t="shared" si="1"/>
        <v>2050</v>
      </c>
      <c r="AE46" s="54">
        <f t="shared" si="2"/>
        <v>0.45847517328574589</v>
      </c>
      <c r="AF46" s="54">
        <f t="shared" si="3"/>
        <v>2.5665816295068598</v>
      </c>
      <c r="AG46" s="54">
        <f t="shared" si="4"/>
        <v>0.79307176545183822</v>
      </c>
      <c r="AH46" s="54">
        <f t="shared" si="5"/>
        <v>2.3371263883453855E-2</v>
      </c>
      <c r="AI46" s="54">
        <f t="shared" si="6"/>
        <v>0.17182569356069241</v>
      </c>
      <c r="AJ46" s="54">
        <f t="shared" si="7"/>
        <v>5.2149094290160118E-2</v>
      </c>
      <c r="AL46" s="54">
        <v>41</v>
      </c>
      <c r="AM46" s="42"/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8"/>
        <v>6.7490580031857707E-3</v>
      </c>
      <c r="AU46" s="58">
        <f t="shared" si="9"/>
        <v>4.6641068800886958E-3</v>
      </c>
      <c r="AV46" s="58">
        <f t="shared" si="10"/>
        <v>8.8856269366259615E-3</v>
      </c>
      <c r="AW46" s="58">
        <f t="shared" si="11"/>
        <v>6.9627926572786317E-4</v>
      </c>
      <c r="AX46" s="58">
        <f t="shared" si="12"/>
        <v>1.9009549066270476E-3</v>
      </c>
      <c r="AY46" s="58">
        <f t="shared" si="13"/>
        <v>1.0400710862601651E-3</v>
      </c>
      <c r="BA46" s="52">
        <v>41</v>
      </c>
      <c r="BB46" s="70" t="str">
        <f t="shared" si="14"/>
        <v>Cumple</v>
      </c>
      <c r="BC46" s="70" t="str">
        <f t="shared" si="14"/>
        <v>Cumple</v>
      </c>
      <c r="BD46" s="70" t="str">
        <f t="shared" si="15"/>
        <v>Cumple</v>
      </c>
      <c r="BE46" s="70" t="str">
        <f t="shared" si="16"/>
        <v>Cumple</v>
      </c>
      <c r="BF46" s="70" t="str">
        <f t="shared" si="17"/>
        <v>Cumple</v>
      </c>
      <c r="BG46" s="70" t="str">
        <f t="shared" si="18"/>
        <v>Cumple</v>
      </c>
    </row>
    <row r="47" spans="1:59" x14ac:dyDescent="0.25">
      <c r="A47" s="10">
        <v>2100</v>
      </c>
      <c r="B47" s="10">
        <v>42</v>
      </c>
      <c r="C47" s="60">
        <f>Datos!Q45</f>
        <v>2.4387191058789499E-3</v>
      </c>
      <c r="D47" s="8">
        <f>Datos!V45</f>
        <v>7.1404683061776897</v>
      </c>
      <c r="E47" s="60">
        <f>Datos!R45</f>
        <v>4.9206495968230997E-3</v>
      </c>
      <c r="F47" s="8">
        <f>Datos!W45</f>
        <v>-156.98855317490001</v>
      </c>
      <c r="G47" s="60">
        <f>Datos!S45</f>
        <v>8.7379094268582398E-4</v>
      </c>
      <c r="H47" s="9">
        <f>Datos!X45</f>
        <v>25.194666422515098</v>
      </c>
      <c r="I47" s="58">
        <f>Datos!AA45</f>
        <v>5.8872844045450097E-5</v>
      </c>
      <c r="J47" s="9">
        <f>Datos!AF45</f>
        <v>-36.703349681259198</v>
      </c>
      <c r="K47" s="63">
        <f>Datos!AB45</f>
        <v>6.0442072025333998E-4</v>
      </c>
      <c r="L47" s="9">
        <f>Datos!AG45</f>
        <v>139.546708096418</v>
      </c>
      <c r="M47" s="63">
        <f>Datos!AC45</f>
        <v>7.6172453747686195E-5</v>
      </c>
      <c r="N47" s="9">
        <f>Datos!AH45</f>
        <v>-10.014102489950099</v>
      </c>
      <c r="AD47" s="54">
        <f t="shared" si="1"/>
        <v>2100</v>
      </c>
      <c r="AE47" s="54">
        <f t="shared" si="2"/>
        <v>2.9736754386895124E-6</v>
      </c>
      <c r="AF47" s="54">
        <f t="shared" si="3"/>
        <v>1.2106396227357667E-5</v>
      </c>
      <c r="AG47" s="54">
        <f t="shared" si="4"/>
        <v>3.8175530575989048E-7</v>
      </c>
      <c r="AH47" s="54">
        <f t="shared" si="5"/>
        <v>1.7330058829999445E-9</v>
      </c>
      <c r="AI47" s="54">
        <f t="shared" si="6"/>
        <v>1.8266220353578314E-7</v>
      </c>
      <c r="AJ47" s="54">
        <f t="shared" si="7"/>
        <v>2.9011213549716963E-9</v>
      </c>
      <c r="AL47" s="54">
        <v>42</v>
      </c>
      <c r="AM47" s="42"/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8"/>
        <v>1.7188264644790652E-5</v>
      </c>
      <c r="AU47" s="58">
        <f t="shared" si="9"/>
        <v>1.0129742252910967E-5</v>
      </c>
      <c r="AV47" s="58">
        <f t="shared" si="10"/>
        <v>6.1648763738392392E-6</v>
      </c>
      <c r="AW47" s="58">
        <f t="shared" si="11"/>
        <v>1.8960176752381725E-7</v>
      </c>
      <c r="AX47" s="58">
        <f t="shared" si="12"/>
        <v>1.9599821146633234E-6</v>
      </c>
      <c r="AY47" s="58">
        <f t="shared" si="13"/>
        <v>2.453141424310897E-7</v>
      </c>
      <c r="BA47" s="52">
        <v>42</v>
      </c>
      <c r="BB47" s="70" t="str">
        <f t="shared" si="14"/>
        <v>Cumple</v>
      </c>
      <c r="BC47" s="70" t="str">
        <f t="shared" si="14"/>
        <v>Cumple</v>
      </c>
      <c r="BD47" s="70" t="str">
        <f t="shared" si="15"/>
        <v>Cumple</v>
      </c>
      <c r="BE47" s="70" t="str">
        <f t="shared" si="16"/>
        <v>Cumple</v>
      </c>
      <c r="BF47" s="70" t="str">
        <f t="shared" si="17"/>
        <v>Cumple</v>
      </c>
      <c r="BG47" s="70" t="str">
        <f t="shared" si="18"/>
        <v>Cumple</v>
      </c>
    </row>
    <row r="48" spans="1:59" x14ac:dyDescent="0.25">
      <c r="A48" s="10">
        <v>2150</v>
      </c>
      <c r="B48" s="10">
        <v>43</v>
      </c>
      <c r="C48" s="60">
        <f>Datos!Q46</f>
        <v>1.1736554266250101</v>
      </c>
      <c r="D48" s="8">
        <f>Datos!V46</f>
        <v>39.754757613188602</v>
      </c>
      <c r="E48" s="60">
        <f>Datos!R46</f>
        <v>2.1444517328572998</v>
      </c>
      <c r="F48" s="8">
        <f>Datos!W46</f>
        <v>-143.056251002593</v>
      </c>
      <c r="G48" s="60">
        <f>Datos!S46</f>
        <v>1.10135146334407</v>
      </c>
      <c r="H48" s="9">
        <f>Datos!X46</f>
        <v>-170.20478936023</v>
      </c>
      <c r="I48" s="58">
        <f>Datos!AA46</f>
        <v>0.28947490850248497</v>
      </c>
      <c r="J48" s="9">
        <f>Datos!AF46</f>
        <v>-53.096281092473397</v>
      </c>
      <c r="K48" s="63">
        <f>Datos!AB46</f>
        <v>0.580921770951903</v>
      </c>
      <c r="L48" s="9">
        <f>Datos!AG46</f>
        <v>129.18230282896801</v>
      </c>
      <c r="M48" s="63">
        <f>Datos!AC46</f>
        <v>0.29587234946065399</v>
      </c>
      <c r="N48" s="9">
        <f>Datos!AH46</f>
        <v>99.544325448418206</v>
      </c>
      <c r="AD48" s="54">
        <f t="shared" si="1"/>
        <v>2150</v>
      </c>
      <c r="AE48" s="54">
        <f t="shared" si="2"/>
        <v>0.68873353022316719</v>
      </c>
      <c r="AF48" s="54">
        <f t="shared" si="3"/>
        <v>2.299336617277338</v>
      </c>
      <c r="AG48" s="54">
        <f t="shared" si="4"/>
        <v>0.60648752290506214</v>
      </c>
      <c r="AH48" s="54">
        <f t="shared" si="5"/>
        <v>4.1897861326261027E-2</v>
      </c>
      <c r="AI48" s="54">
        <f t="shared" si="6"/>
        <v>0.16873505198294764</v>
      </c>
      <c r="AJ48" s="54">
        <f t="shared" si="7"/>
        <v>4.3770223587683676E-2</v>
      </c>
      <c r="AL48" s="54">
        <v>43</v>
      </c>
      <c r="AM48" s="42"/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8"/>
        <v>8.2720064094280628E-3</v>
      </c>
      <c r="AU48" s="58">
        <f t="shared" si="9"/>
        <v>4.4146088641787264E-3</v>
      </c>
      <c r="AV48" s="58">
        <f t="shared" si="10"/>
        <v>7.7703890987851545E-3</v>
      </c>
      <c r="AW48" s="58">
        <f t="shared" si="11"/>
        <v>9.3226266194130179E-4</v>
      </c>
      <c r="AX48" s="58">
        <f t="shared" si="12"/>
        <v>1.883781020291688E-3</v>
      </c>
      <c r="AY48" s="58">
        <f t="shared" si="13"/>
        <v>9.5285983457263585E-4</v>
      </c>
      <c r="BA48" s="52">
        <v>43</v>
      </c>
      <c r="BB48" s="70" t="str">
        <f t="shared" si="14"/>
        <v>Cumple</v>
      </c>
      <c r="BC48" s="70" t="str">
        <f t="shared" si="14"/>
        <v>Cumple</v>
      </c>
      <c r="BD48" s="70" t="str">
        <f t="shared" si="15"/>
        <v>Cumple</v>
      </c>
      <c r="BE48" s="70" t="str">
        <f t="shared" si="16"/>
        <v>Cumple</v>
      </c>
      <c r="BF48" s="70" t="str">
        <f t="shared" si="17"/>
        <v>Cumple</v>
      </c>
      <c r="BG48" s="70" t="str">
        <f t="shared" si="18"/>
        <v>Cumple</v>
      </c>
    </row>
    <row r="49" spans="1:59" x14ac:dyDescent="0.25">
      <c r="A49" s="10">
        <v>2200</v>
      </c>
      <c r="B49" s="10">
        <v>44</v>
      </c>
      <c r="C49" s="60">
        <f>Datos!Q47</f>
        <v>2.8476980529647199E-3</v>
      </c>
      <c r="D49" s="8">
        <f>Datos!V47</f>
        <v>5.65501083667586</v>
      </c>
      <c r="E49" s="60">
        <f>Datos!R47</f>
        <v>4.79702783956743E-3</v>
      </c>
      <c r="F49" s="8">
        <f>Datos!W47</f>
        <v>-163.25832917278899</v>
      </c>
      <c r="G49" s="60">
        <f>Datos!S47</f>
        <v>4.8755825492451902E-4</v>
      </c>
      <c r="H49" s="9">
        <f>Datos!X47</f>
        <v>-26.4780505723438</v>
      </c>
      <c r="I49" s="58">
        <f>Datos!AA47</f>
        <v>1.6672372882512199E-4</v>
      </c>
      <c r="J49" s="9">
        <f>Datos!AF47</f>
        <v>-80.626266667212505</v>
      </c>
      <c r="K49" s="63">
        <f>Datos!AB47</f>
        <v>5.7230639105414303E-4</v>
      </c>
      <c r="L49" s="9">
        <f>Datos!AG47</f>
        <v>125.627365509971</v>
      </c>
      <c r="M49" s="63">
        <f>Datos!AC47</f>
        <v>9.6271874661742001E-5</v>
      </c>
      <c r="N49" s="9">
        <f>Datos!AH47</f>
        <v>142.62724354729099</v>
      </c>
      <c r="AD49" s="54">
        <f t="shared" si="1"/>
        <v>2200</v>
      </c>
      <c r="AE49" s="54">
        <f t="shared" si="2"/>
        <v>4.0546921004295288E-6</v>
      </c>
      <c r="AF49" s="54">
        <f t="shared" si="3"/>
        <v>1.1505738046792483E-5</v>
      </c>
      <c r="AG49" s="54">
        <f t="shared" si="4"/>
        <v>1.1885652597252113E-7</v>
      </c>
      <c r="AH49" s="54">
        <f t="shared" si="5"/>
        <v>1.3898400876676407E-8</v>
      </c>
      <c r="AI49" s="54">
        <f t="shared" si="6"/>
        <v>1.6376730262070884E-7</v>
      </c>
      <c r="AJ49" s="54">
        <f t="shared" si="7"/>
        <v>4.6341369254430807E-9</v>
      </c>
      <c r="AL49" s="54">
        <v>44</v>
      </c>
      <c r="AM49" s="42"/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8"/>
        <v>2.0070777173483235E-5</v>
      </c>
      <c r="AU49" s="58">
        <f t="shared" si="9"/>
        <v>9.8752521671588034E-6</v>
      </c>
      <c r="AV49" s="58">
        <f t="shared" si="10"/>
        <v>3.4398804334312998E-6</v>
      </c>
      <c r="AW49" s="58">
        <f t="shared" si="11"/>
        <v>5.369387904718992E-7</v>
      </c>
      <c r="AX49" s="58">
        <f t="shared" si="12"/>
        <v>1.8558435423978762E-6</v>
      </c>
      <c r="AY49" s="58">
        <f t="shared" si="13"/>
        <v>3.1004452674069172E-7</v>
      </c>
      <c r="BA49" s="52">
        <v>44</v>
      </c>
      <c r="BB49" s="70" t="str">
        <f t="shared" si="14"/>
        <v>Cumple</v>
      </c>
      <c r="BC49" s="70" t="str">
        <f t="shared" si="14"/>
        <v>Cumple</v>
      </c>
      <c r="BD49" s="70" t="str">
        <f t="shared" si="15"/>
        <v>Cumple</v>
      </c>
      <c r="BE49" s="70" t="str">
        <f t="shared" si="16"/>
        <v>Cumple</v>
      </c>
      <c r="BF49" s="70" t="str">
        <f t="shared" si="17"/>
        <v>Cumple</v>
      </c>
      <c r="BG49" s="70" t="str">
        <f t="shared" si="18"/>
        <v>Cumple</v>
      </c>
    </row>
    <row r="50" spans="1:59" x14ac:dyDescent="0.25">
      <c r="A50" s="10">
        <v>2250</v>
      </c>
      <c r="B50" s="10">
        <v>45</v>
      </c>
      <c r="C50" s="60">
        <f>Datos!Q48</f>
        <v>0.84593211298108495</v>
      </c>
      <c r="D50" s="8">
        <f>Datos!V48</f>
        <v>-53.8891823141266</v>
      </c>
      <c r="E50" s="60">
        <f>Datos!R48</f>
        <v>1.4868145000599999</v>
      </c>
      <c r="F50" s="8">
        <f>Datos!W48</f>
        <v>-164.033066943779</v>
      </c>
      <c r="G50" s="60">
        <f>Datos!S48</f>
        <v>0.76977676458475397</v>
      </c>
      <c r="H50" s="9">
        <f>Datos!X48</f>
        <v>-57.693093840289798</v>
      </c>
      <c r="I50" s="58">
        <f>Datos!AA48</f>
        <v>0.20896662692959</v>
      </c>
      <c r="J50" s="9">
        <f>Datos!AF48</f>
        <v>-142.708483928238</v>
      </c>
      <c r="K50" s="63">
        <f>Datos!AB48</f>
        <v>0.419085484332126</v>
      </c>
      <c r="L50" s="9">
        <f>Datos!AG48</f>
        <v>108.95708826513</v>
      </c>
      <c r="M50" s="63">
        <f>Datos!AC48</f>
        <v>0.21696298638716799</v>
      </c>
      <c r="N50" s="9">
        <f>Datos!AH48</f>
        <v>-147.87167539549</v>
      </c>
      <c r="AD50" s="54">
        <f t="shared" si="1"/>
        <v>2250</v>
      </c>
      <c r="AE50" s="54">
        <f t="shared" si="2"/>
        <v>0.35780056988632153</v>
      </c>
      <c r="AF50" s="54">
        <f t="shared" si="3"/>
        <v>1.1053086787943338</v>
      </c>
      <c r="AG50" s="54">
        <f t="shared" si="4"/>
        <v>0.29627813364728589</v>
      </c>
      <c r="AH50" s="54">
        <f t="shared" si="5"/>
        <v>2.1833525585165225E-2</v>
      </c>
      <c r="AI50" s="54">
        <f t="shared" si="6"/>
        <v>8.7816321588946311E-2</v>
      </c>
      <c r="AJ50" s="54">
        <f t="shared" si="7"/>
        <v>2.3536468731019222E-2</v>
      </c>
      <c r="AL50" s="54">
        <v>45</v>
      </c>
      <c r="AM50" s="42"/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8"/>
        <v>5.9621893289778308E-3</v>
      </c>
      <c r="AU50" s="58">
        <f t="shared" si="9"/>
        <v>3.0607844283856919E-3</v>
      </c>
      <c r="AV50" s="58">
        <f t="shared" si="10"/>
        <v>5.4310228651857943E-3</v>
      </c>
      <c r="AW50" s="58">
        <f t="shared" si="11"/>
        <v>6.7298331619164203E-4</v>
      </c>
      <c r="AX50" s="58">
        <f t="shared" si="12"/>
        <v>1.3589872522267233E-3</v>
      </c>
      <c r="AY50" s="58">
        <f t="shared" si="13"/>
        <v>6.9873144852541967E-4</v>
      </c>
      <c r="BA50" s="52">
        <v>45</v>
      </c>
      <c r="BB50" s="70" t="str">
        <f t="shared" si="14"/>
        <v>Cumple</v>
      </c>
      <c r="BC50" s="70" t="str">
        <f t="shared" si="14"/>
        <v>Cumple</v>
      </c>
      <c r="BD50" s="70" t="str">
        <f t="shared" si="15"/>
        <v>Cumple</v>
      </c>
      <c r="BE50" s="70" t="str">
        <f t="shared" si="16"/>
        <v>Cumple</v>
      </c>
      <c r="BF50" s="70" t="str">
        <f t="shared" si="17"/>
        <v>Cumple</v>
      </c>
      <c r="BG50" s="70" t="str">
        <f t="shared" si="18"/>
        <v>Cumple</v>
      </c>
    </row>
    <row r="51" spans="1:59" x14ac:dyDescent="0.25">
      <c r="A51" s="10">
        <v>2300</v>
      </c>
      <c r="B51" s="10">
        <v>46</v>
      </c>
      <c r="C51" s="60">
        <f>Datos!Q49</f>
        <v>1.92170589769723E-3</v>
      </c>
      <c r="D51" s="8">
        <f>Datos!V49</f>
        <v>-0.90871439709987101</v>
      </c>
      <c r="E51" s="60">
        <f>Datos!R49</f>
        <v>4.6049042301509304E-3</v>
      </c>
      <c r="F51" s="8">
        <f>Datos!W49</f>
        <v>-170.04655025161699</v>
      </c>
      <c r="G51" s="60">
        <f>Datos!S49</f>
        <v>1.30604919990859E-3</v>
      </c>
      <c r="H51" s="9">
        <f>Datos!X49</f>
        <v>-6.6685298094499803</v>
      </c>
      <c r="I51" s="58">
        <f>Datos!AA49</f>
        <v>7.7312257257594304E-5</v>
      </c>
      <c r="J51" s="9">
        <f>Datos!AF49</f>
        <v>121.785356587349</v>
      </c>
      <c r="K51" s="63">
        <f>Datos!AB49</f>
        <v>5.40479374793935E-4</v>
      </c>
      <c r="L51" s="9">
        <f>Datos!AG49</f>
        <v>109.885639271345</v>
      </c>
      <c r="M51" s="63">
        <f>Datos!AC49</f>
        <v>1.92725985418517E-4</v>
      </c>
      <c r="N51" s="9">
        <f>Datos!AH49</f>
        <v>-105.86178583979</v>
      </c>
      <c r="AD51" s="54">
        <f t="shared" si="1"/>
        <v>2300</v>
      </c>
      <c r="AE51" s="54">
        <f t="shared" si="2"/>
        <v>1.8464767786221585E-6</v>
      </c>
      <c r="AF51" s="54">
        <f t="shared" si="3"/>
        <v>1.0602571484430966E-5</v>
      </c>
      <c r="AG51" s="54">
        <f t="shared" si="4"/>
        <v>8.5288225629093404E-7</v>
      </c>
      <c r="AH51" s="54">
        <f t="shared" si="5"/>
        <v>2.9885925611322214E-9</v>
      </c>
      <c r="AI51" s="54">
        <f t="shared" si="6"/>
        <v>1.4605897728882142E-7</v>
      </c>
      <c r="AJ51" s="54">
        <f t="shared" si="7"/>
        <v>1.8571652727769213E-8</v>
      </c>
      <c r="AL51" s="54">
        <v>46</v>
      </c>
      <c r="AM51" s="42"/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8"/>
        <v>1.3544319007239745E-5</v>
      </c>
      <c r="AU51" s="58">
        <f t="shared" si="9"/>
        <v>9.4797428739661792E-6</v>
      </c>
      <c r="AV51" s="58">
        <f t="shared" si="10"/>
        <v>9.2145975224226067E-6</v>
      </c>
      <c r="AW51" s="58">
        <f t="shared" si="11"/>
        <v>2.4898645317660362E-7</v>
      </c>
      <c r="AX51" s="58">
        <f t="shared" si="12"/>
        <v>1.7526366526556449E-6</v>
      </c>
      <c r="AY51" s="58">
        <f t="shared" si="13"/>
        <v>6.2067594663203717E-7</v>
      </c>
      <c r="BA51" s="52">
        <v>46</v>
      </c>
      <c r="BB51" s="70" t="str">
        <f t="shared" si="14"/>
        <v>Cumple</v>
      </c>
      <c r="BC51" s="70" t="str">
        <f t="shared" si="14"/>
        <v>Cumple</v>
      </c>
      <c r="BD51" s="70" t="str">
        <f t="shared" si="15"/>
        <v>Cumple</v>
      </c>
      <c r="BE51" s="70" t="str">
        <f t="shared" si="16"/>
        <v>Cumple</v>
      </c>
      <c r="BF51" s="70" t="str">
        <f t="shared" si="17"/>
        <v>Cumple</v>
      </c>
      <c r="BG51" s="70" t="str">
        <f t="shared" si="18"/>
        <v>Cumple</v>
      </c>
    </row>
    <row r="52" spans="1:59" x14ac:dyDescent="0.25">
      <c r="A52" s="10">
        <v>2350</v>
      </c>
      <c r="B52" s="10">
        <v>47</v>
      </c>
      <c r="C52" s="60">
        <f>Datos!Q50</f>
        <v>1.14189346790237</v>
      </c>
      <c r="D52" s="8">
        <f>Datos!V50</f>
        <v>172.66121492158999</v>
      </c>
      <c r="E52" s="60">
        <f>Datos!R50</f>
        <v>1.5360380387747601</v>
      </c>
      <c r="F52" s="8">
        <f>Datos!W50</f>
        <v>-173.65764296472801</v>
      </c>
      <c r="G52" s="60">
        <f>Datos!S50</f>
        <v>0.99910073865141102</v>
      </c>
      <c r="H52" s="9">
        <f>Datos!X50</f>
        <v>6.9493668609590902</v>
      </c>
      <c r="I52" s="58">
        <f>Datos!AA50</f>
        <v>0.30759814614497899</v>
      </c>
      <c r="J52" s="9">
        <f>Datos!AF50</f>
        <v>83.234967753646401</v>
      </c>
      <c r="K52" s="63">
        <f>Datos!AB50</f>
        <v>0.45433709044429499</v>
      </c>
      <c r="L52" s="9">
        <f>Datos!AG50</f>
        <v>98.684421957220906</v>
      </c>
      <c r="M52" s="63">
        <f>Datos!AC50</f>
        <v>0.29370176322691</v>
      </c>
      <c r="N52" s="9">
        <f>Datos!AH50</f>
        <v>-83.3430773601402</v>
      </c>
      <c r="AD52" s="54">
        <f t="shared" si="1"/>
        <v>2350</v>
      </c>
      <c r="AE52" s="54">
        <f t="shared" si="2"/>
        <v>0.65196034601905051</v>
      </c>
      <c r="AF52" s="54">
        <f t="shared" si="3"/>
        <v>1.1797064282815057</v>
      </c>
      <c r="AG52" s="54">
        <f t="shared" si="4"/>
        <v>0.49910114298689756</v>
      </c>
      <c r="AH52" s="54">
        <f t="shared" si="5"/>
        <v>4.7308309755913928E-2</v>
      </c>
      <c r="AI52" s="54">
        <f t="shared" si="6"/>
        <v>0.10321109587669375</v>
      </c>
      <c r="AJ52" s="54">
        <f t="shared" si="7"/>
        <v>4.3130362861297948E-2</v>
      </c>
      <c r="AL52" s="54">
        <v>47</v>
      </c>
      <c r="AM52" s="42"/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8"/>
        <v>8.0481458791826603E-3</v>
      </c>
      <c r="AU52" s="58">
        <f t="shared" si="9"/>
        <v>3.1621169354348892E-3</v>
      </c>
      <c r="AV52" s="58">
        <f t="shared" si="10"/>
        <v>7.0489773215834722E-3</v>
      </c>
      <c r="AW52" s="58">
        <f t="shared" si="11"/>
        <v>9.9062909464868519E-4</v>
      </c>
      <c r="AX52" s="58">
        <f t="shared" si="12"/>
        <v>1.4732992127168395E-3</v>
      </c>
      <c r="AY52" s="58">
        <f t="shared" si="13"/>
        <v>9.4586944008872686E-4</v>
      </c>
      <c r="BA52" s="52">
        <v>47</v>
      </c>
      <c r="BB52" s="70" t="str">
        <f t="shared" si="14"/>
        <v>Cumple</v>
      </c>
      <c r="BC52" s="70" t="str">
        <f t="shared" si="14"/>
        <v>Cumple</v>
      </c>
      <c r="BD52" s="70" t="str">
        <f t="shared" si="15"/>
        <v>Cumple</v>
      </c>
      <c r="BE52" s="70" t="str">
        <f t="shared" si="16"/>
        <v>Cumple</v>
      </c>
      <c r="BF52" s="70" t="str">
        <f t="shared" si="17"/>
        <v>Cumple</v>
      </c>
      <c r="BG52" s="70" t="str">
        <f t="shared" si="18"/>
        <v>Cumple</v>
      </c>
    </row>
    <row r="53" spans="1:59" x14ac:dyDescent="0.25">
      <c r="A53" s="10">
        <v>2400</v>
      </c>
      <c r="B53" s="10">
        <v>48</v>
      </c>
      <c r="C53" s="60">
        <f>Datos!Q51</f>
        <v>1.94279177914832E-3</v>
      </c>
      <c r="D53" s="8">
        <f>Datos!V51</f>
        <v>10.302164435435699</v>
      </c>
      <c r="E53" s="60">
        <f>Datos!R51</f>
        <v>4.4985580035217503E-3</v>
      </c>
      <c r="F53" s="8">
        <f>Datos!W51</f>
        <v>-174.997945557897</v>
      </c>
      <c r="G53" s="60">
        <f>Datos!S51</f>
        <v>8.0071183984052195E-4</v>
      </c>
      <c r="H53" s="9">
        <f>Datos!X51</f>
        <v>29.3312932141583</v>
      </c>
      <c r="I53" s="58">
        <f>Datos!AA51</f>
        <v>6.1075299706095506E-5</v>
      </c>
      <c r="J53" s="9">
        <f>Datos!AF51</f>
        <v>21.967224648193401</v>
      </c>
      <c r="K53" s="63">
        <f>Datos!AB51</f>
        <v>5.5464504782465601E-4</v>
      </c>
      <c r="L53" s="9">
        <f>Datos!AG51</f>
        <v>97.414826699365094</v>
      </c>
      <c r="M53" s="63">
        <f>Datos!AC51</f>
        <v>9.9910228839611496E-5</v>
      </c>
      <c r="N53" s="9">
        <f>Datos!AH51</f>
        <v>-6.1410180880602399</v>
      </c>
      <c r="AD53" s="54">
        <f t="shared" si="1"/>
        <v>2400</v>
      </c>
      <c r="AE53" s="54">
        <f t="shared" si="2"/>
        <v>1.8872199485631474E-6</v>
      </c>
      <c r="AF53" s="54">
        <f t="shared" si="3"/>
        <v>1.0118512055524798E-5</v>
      </c>
      <c r="AG53" s="54">
        <f t="shared" si="4"/>
        <v>3.2056972523039685E-7</v>
      </c>
      <c r="AH53" s="54">
        <f t="shared" si="5"/>
        <v>1.865096117094695E-9</v>
      </c>
      <c r="AI53" s="54">
        <f t="shared" si="6"/>
        <v>1.5381556453820747E-7</v>
      </c>
      <c r="AJ53" s="54">
        <f t="shared" si="7"/>
        <v>4.991026913391768E-9</v>
      </c>
      <c r="AL53" s="54">
        <v>48</v>
      </c>
      <c r="AM53" s="42"/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8"/>
        <v>1.3692933790211806E-5</v>
      </c>
      <c r="AU53" s="58">
        <f t="shared" si="9"/>
        <v>9.2608165220433036E-6</v>
      </c>
      <c r="AV53" s="58">
        <f t="shared" si="10"/>
        <v>5.649279779111937E-6</v>
      </c>
      <c r="AW53" s="58">
        <f t="shared" si="11"/>
        <v>1.9669484231783986E-7</v>
      </c>
      <c r="AX53" s="58">
        <f t="shared" si="12"/>
        <v>1.7985723144422634E-6</v>
      </c>
      <c r="AY53" s="58">
        <f t="shared" si="13"/>
        <v>3.2176188243939452E-7</v>
      </c>
      <c r="BA53" s="52">
        <v>48</v>
      </c>
      <c r="BB53" s="70" t="str">
        <f t="shared" si="14"/>
        <v>Cumple</v>
      </c>
      <c r="BC53" s="70" t="str">
        <f t="shared" si="14"/>
        <v>Cumple</v>
      </c>
      <c r="BD53" s="70" t="str">
        <f t="shared" si="15"/>
        <v>Cumple</v>
      </c>
      <c r="BE53" s="70" t="str">
        <f t="shared" si="16"/>
        <v>Cumple</v>
      </c>
      <c r="BF53" s="70" t="str">
        <f t="shared" si="17"/>
        <v>Cumple</v>
      </c>
      <c r="BG53" s="70" t="str">
        <f t="shared" si="18"/>
        <v>Cumple</v>
      </c>
    </row>
    <row r="54" spans="1:59" x14ac:dyDescent="0.25">
      <c r="A54" s="10">
        <v>2450</v>
      </c>
      <c r="B54" s="10">
        <v>49</v>
      </c>
      <c r="C54" s="60">
        <f>Datos!Q52</f>
        <v>0.97574080194734403</v>
      </c>
      <c r="D54" s="8">
        <f>Datos!V52</f>
        <v>15.6564380962005</v>
      </c>
      <c r="E54" s="60">
        <f>Datos!R52</f>
        <v>1.35345333249558</v>
      </c>
      <c r="F54" s="8">
        <f>Datos!W52</f>
        <v>171.77803092245199</v>
      </c>
      <c r="G54" s="60">
        <f>Datos!S52</f>
        <v>1.10313214736277</v>
      </c>
      <c r="H54" s="9">
        <f>Datos!X52</f>
        <v>152.11391712977399</v>
      </c>
      <c r="I54" s="58">
        <f>Datos!AA52</f>
        <v>0.271646656785336</v>
      </c>
      <c r="J54" s="9">
        <f>Datos!AF52</f>
        <v>-76.499285822773302</v>
      </c>
      <c r="K54" s="63">
        <f>Datos!AB52</f>
        <v>0.41630487734059501</v>
      </c>
      <c r="L54" s="9">
        <f>Datos!AG52</f>
        <v>83.966137182645198</v>
      </c>
      <c r="M54" s="63">
        <f>Datos!AC52</f>
        <v>0.33830246020474902</v>
      </c>
      <c r="N54" s="9">
        <f>Datos!AH52</f>
        <v>61.865351781702302</v>
      </c>
      <c r="AD54" s="54">
        <f t="shared" si="1"/>
        <v>2450</v>
      </c>
      <c r="AE54" s="54">
        <f t="shared" si="2"/>
        <v>0.47603505629242304</v>
      </c>
      <c r="AF54" s="54">
        <f t="shared" si="3"/>
        <v>0.91591796162169548</v>
      </c>
      <c r="AG54" s="54">
        <f t="shared" si="4"/>
        <v>0.60845026727259799</v>
      </c>
      <c r="AH54" s="54">
        <f t="shared" si="5"/>
        <v>3.6895953071325066E-2</v>
      </c>
      <c r="AI54" s="54">
        <f t="shared" si="6"/>
        <v>8.6654875448783933E-2</v>
      </c>
      <c r="AJ54" s="54">
        <f t="shared" si="7"/>
        <v>5.7224277290292898E-2</v>
      </c>
      <c r="AL54" s="54">
        <v>49</v>
      </c>
      <c r="AM54" s="42"/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8"/>
        <v>6.8770901446423829E-3</v>
      </c>
      <c r="AU54" s="58">
        <f t="shared" si="9"/>
        <v>2.7862446085117005E-3</v>
      </c>
      <c r="AV54" s="58">
        <f t="shared" si="10"/>
        <v>7.7829523977390363E-3</v>
      </c>
      <c r="AW54" s="58">
        <f t="shared" si="11"/>
        <v>8.748462402915953E-4</v>
      </c>
      <c r="AX54" s="58">
        <f t="shared" si="12"/>
        <v>1.3499704535156793E-3</v>
      </c>
      <c r="AY54" s="58">
        <f t="shared" si="13"/>
        <v>1.0895064268554794E-3</v>
      </c>
      <c r="BA54" s="52">
        <v>49</v>
      </c>
      <c r="BB54" s="70" t="str">
        <f t="shared" si="14"/>
        <v>Cumple</v>
      </c>
      <c r="BC54" s="70" t="str">
        <f t="shared" si="14"/>
        <v>Cumple</v>
      </c>
      <c r="BD54" s="70" t="str">
        <f t="shared" si="15"/>
        <v>Cumple</v>
      </c>
      <c r="BE54" s="70" t="str">
        <f t="shared" si="16"/>
        <v>Cumple</v>
      </c>
      <c r="BF54" s="70" t="str">
        <f t="shared" si="17"/>
        <v>Cumple</v>
      </c>
      <c r="BG54" s="70" t="str">
        <f t="shared" si="18"/>
        <v>Cumple</v>
      </c>
    </row>
    <row r="55" spans="1:59" x14ac:dyDescent="0.25">
      <c r="A55" s="10">
        <v>2500</v>
      </c>
      <c r="B55" s="10">
        <v>50</v>
      </c>
      <c r="C55" s="60">
        <f>Datos!Q53</f>
        <v>2.4766514033890902E-3</v>
      </c>
      <c r="D55" s="8">
        <f>Datos!V53</f>
        <v>-7.50342407953422</v>
      </c>
      <c r="E55" s="60">
        <f>Datos!R53</f>
        <v>3.9210911680644302E-3</v>
      </c>
      <c r="F55" s="8">
        <f>Datos!W53</f>
        <v>179.07169854509999</v>
      </c>
      <c r="G55" s="60">
        <f>Datos!S53</f>
        <v>2.04767249081814E-4</v>
      </c>
      <c r="H55" s="9">
        <f>Datos!X53</f>
        <v>-93.545746008091498</v>
      </c>
      <c r="I55" s="58">
        <f>Datos!AA53</f>
        <v>2.12481538360446E-4</v>
      </c>
      <c r="J55" s="9">
        <f>Datos!AF53</f>
        <v>-137.22051628763299</v>
      </c>
      <c r="K55" s="63">
        <f>Datos!AB53</f>
        <v>4.35344169851556E-4</v>
      </c>
      <c r="L55" s="9">
        <f>Datos!AG53</f>
        <v>81.173644071295499</v>
      </c>
      <c r="M55" s="63">
        <f>Datos!AC53</f>
        <v>2.05764801243863E-4</v>
      </c>
      <c r="N55" s="9">
        <f>Datos!AH53</f>
        <v>115.911456468872</v>
      </c>
      <c r="AD55" s="54">
        <f t="shared" si="1"/>
        <v>2500</v>
      </c>
      <c r="AE55" s="54">
        <f t="shared" si="2"/>
        <v>3.0669010869545749E-6</v>
      </c>
      <c r="AF55" s="54">
        <f t="shared" si="3"/>
        <v>7.6874779741364388E-6</v>
      </c>
      <c r="AG55" s="54">
        <f t="shared" si="4"/>
        <v>2.0964813148266827E-8</v>
      </c>
      <c r="AH55" s="54">
        <f t="shared" si="5"/>
        <v>2.2574202072010843E-8</v>
      </c>
      <c r="AI55" s="54">
        <f t="shared" si="6"/>
        <v>9.4762273111870218E-8</v>
      </c>
      <c r="AJ55" s="54">
        <f t="shared" si="7"/>
        <v>2.1169576715463221E-8</v>
      </c>
      <c r="AL55" s="54">
        <v>50</v>
      </c>
      <c r="AM55" s="42"/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8"/>
        <v>1.7455614158975163E-5</v>
      </c>
      <c r="AU55" s="58">
        <f t="shared" si="9"/>
        <v>8.0720323813145165E-6</v>
      </c>
      <c r="AV55" s="58">
        <f t="shared" si="10"/>
        <v>1.4446988568230325E-6</v>
      </c>
      <c r="AW55" s="58">
        <f t="shared" si="11"/>
        <v>6.8430319432536155E-7</v>
      </c>
      <c r="AX55" s="58">
        <f t="shared" si="12"/>
        <v>1.4117100192633358E-6</v>
      </c>
      <c r="AY55" s="58">
        <f t="shared" si="13"/>
        <v>6.6266758225804378E-7</v>
      </c>
      <c r="BA55" s="52">
        <v>50</v>
      </c>
      <c r="BB55" s="70" t="str">
        <f t="shared" si="14"/>
        <v>Cumple</v>
      </c>
      <c r="BC55" s="70" t="str">
        <f t="shared" si="14"/>
        <v>Cumple</v>
      </c>
      <c r="BD55" s="70" t="str">
        <f t="shared" si="15"/>
        <v>Cumple</v>
      </c>
      <c r="BE55" s="70" t="str">
        <f t="shared" si="16"/>
        <v>Cumple</v>
      </c>
      <c r="BF55" s="70" t="str">
        <f t="shared" si="17"/>
        <v>Cumple</v>
      </c>
      <c r="BG55" s="70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</row>
    <row r="58" spans="1:59" ht="17.25" x14ac:dyDescent="0.25">
      <c r="AD58" s="29" t="s">
        <v>43</v>
      </c>
      <c r="AE58" s="54">
        <f>SUM(AE6:AE55)</f>
        <v>10277.307337632365</v>
      </c>
      <c r="AF58" s="54">
        <f>SUM(AF6:AF55)</f>
        <v>118624.70856336404</v>
      </c>
      <c r="AG58" s="54">
        <f>SUM(AG6:AG55)</f>
        <v>10294.256672846295</v>
      </c>
      <c r="AH58" s="54">
        <f>SUM(AH6:AH55)</f>
        <v>48208.759794187805</v>
      </c>
      <c r="AI58" s="54">
        <f>SUM(AH6:AH55)</f>
        <v>48208.759794187805</v>
      </c>
      <c r="AJ58" s="54">
        <f>SUM(AH6:AH55)</f>
        <v>48208.759794187805</v>
      </c>
    </row>
    <row r="59" spans="1:59" x14ac:dyDescent="0.25">
      <c r="AD59" s="53" t="s">
        <v>45</v>
      </c>
      <c r="AE59" s="54">
        <f>SQRT(AE58)</f>
        <v>101.37705528191458</v>
      </c>
      <c r="AF59" s="54">
        <f t="shared" ref="AF59:AJ59" si="21">SQRT(AF58)</f>
        <v>344.41937890218088</v>
      </c>
      <c r="AG59" s="54">
        <f t="shared" si="21"/>
        <v>101.46061636342594</v>
      </c>
      <c r="AH59" s="54">
        <f t="shared" si="21"/>
        <v>219.56493297926198</v>
      </c>
      <c r="AI59" s="54">
        <f t="shared" si="21"/>
        <v>219.56493297926198</v>
      </c>
      <c r="AJ59" s="54">
        <f t="shared" si="21"/>
        <v>219.56493297926198</v>
      </c>
    </row>
    <row r="60" spans="1:59" x14ac:dyDescent="0.25">
      <c r="AD60" s="53" t="s">
        <v>44</v>
      </c>
      <c r="AE60" s="30">
        <f>SQRT(AE58-AE6)/SQRT(AE6)</f>
        <v>0.14510912749096772</v>
      </c>
      <c r="AF60" s="30">
        <f t="shared" ref="AF60:AJ60" si="22">SQRT(AF58-AF6)/SQRT(AF6)</f>
        <v>7.377057062725538E-2</v>
      </c>
      <c r="AG60" s="30">
        <f t="shared" si="22"/>
        <v>0.15762647232135471</v>
      </c>
      <c r="AH60" s="30">
        <f t="shared" si="22"/>
        <v>4.9602674455635747E-3</v>
      </c>
      <c r="AI60" s="30">
        <f t="shared" si="22"/>
        <v>0.11776314049102099</v>
      </c>
      <c r="AJ60" s="30">
        <f t="shared" si="22"/>
        <v>3.4720554900022692E-3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Diego Cisternas</cp:lastModifiedBy>
  <dcterms:created xsi:type="dcterms:W3CDTF">2018-05-02T08:14:39Z</dcterms:created>
  <dcterms:modified xsi:type="dcterms:W3CDTF">2018-07-11T22:17:44Z</dcterms:modified>
</cp:coreProperties>
</file>