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\Desktop\"/>
    </mc:Choice>
  </mc:AlternateContent>
  <xr:revisionPtr revIDLastSave="0" documentId="10_ncr:8100000_{879A08DF-0D44-48BB-9F66-B0E21EB00E31}" xr6:coauthVersionLast="34" xr6:coauthVersionMax="34" xr10:uidLastSave="{00000000-0000-0000-0000-000000000000}"/>
  <bookViews>
    <workbookView xWindow="0" yWindow="0" windowWidth="20490" windowHeight="7545" activeTab="5" xr2:uid="{00000000-000D-0000-FFFF-FFFF00000000}"/>
  </bookViews>
  <sheets>
    <sheet name="f1" sheetId="1" r:id="rId1"/>
    <sheet name="f1.1" sheetId="3" r:id="rId2"/>
    <sheet name="Datos" sheetId="5" r:id="rId3"/>
    <sheet name="Fig 1" sheetId="6" r:id="rId4"/>
    <sheet name="Fig 2" sheetId="7" r:id="rId5"/>
    <sheet name="Filtros Fig 1" sheetId="8" r:id="rId6"/>
  </sheets>
  <calcPr calcId="162913"/>
</workbook>
</file>

<file path=xl/calcChain.xml><?xml version="1.0" encoding="utf-8"?>
<calcChain xmlns="http://schemas.openxmlformats.org/spreadsheetml/2006/main">
  <c r="F2" i="8" l="1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G52" i="8" l="1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AY8" i="6" l="1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AM54" i="7" l="1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AJ55" i="7" l="1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AE58" i="6" l="1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AJ60" i="6" l="1"/>
  <c r="AF59" i="6"/>
  <c r="AG59" i="7"/>
  <c r="AJ60" i="7"/>
  <c r="AI60" i="6"/>
  <c r="AI59" i="6"/>
  <c r="AH60" i="6"/>
  <c r="AH59" i="6"/>
  <c r="AI60" i="7"/>
  <c r="AI59" i="7"/>
  <c r="AH59" i="7"/>
  <c r="AH60" i="7"/>
</calcChain>
</file>

<file path=xl/sharedStrings.xml><?xml version="1.0" encoding="utf-8"?>
<sst xmlns="http://schemas.openxmlformats.org/spreadsheetml/2006/main" count="234" uniqueCount="80">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</sst>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0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2"/>
  <sheetViews>
    <sheetView workbookViewId="0">
      <selection activeCell="G4" sqref="G4"/>
    </sheetView>
  </sheetViews>
  <sheetFormatPr baseColWidth="10" defaultRowHeight="15" x14ac:dyDescent="0.25"/>
  <sheetData>
    <row r="1" spans="1:14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</row>
    <row r="3" spans="1:14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</row>
    <row r="4" spans="1:14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</row>
    <row r="5" spans="1:14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</row>
    <row r="6" spans="1:14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</row>
    <row r="7" spans="1:14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</row>
    <row r="8" spans="1:14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</row>
    <row r="9" spans="1:14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</row>
    <row r="10" spans="1:14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</row>
    <row r="11" spans="1:14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</row>
    <row r="12" spans="1:14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</row>
    <row r="13" spans="1:14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</row>
    <row r="14" spans="1:14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</row>
    <row r="15" spans="1:14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</row>
    <row r="16" spans="1:14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</row>
    <row r="17" spans="1:14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</row>
    <row r="18" spans="1:14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</row>
    <row r="19" spans="1:14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</row>
    <row r="20" spans="1:14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</row>
    <row r="21" spans="1:14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</row>
    <row r="22" spans="1:14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</row>
    <row r="23" spans="1:14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</row>
    <row r="24" spans="1:14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</row>
    <row r="25" spans="1:14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</row>
    <row r="26" spans="1:14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</row>
    <row r="27" spans="1:14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</row>
    <row r="28" spans="1:14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</row>
    <row r="29" spans="1:14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</row>
    <row r="30" spans="1:14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</row>
    <row r="31" spans="1:14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</row>
    <row r="32" spans="1:14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</row>
    <row r="33" spans="1:14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</row>
    <row r="34" spans="1:14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</row>
    <row r="35" spans="1:14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</row>
    <row r="36" spans="1:14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</row>
    <row r="37" spans="1:14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</row>
    <row r="38" spans="1:14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</row>
    <row r="39" spans="1:14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</row>
    <row r="40" spans="1:14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</row>
    <row r="41" spans="1:14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</row>
    <row r="42" spans="1:14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</row>
    <row r="43" spans="1:14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</row>
    <row r="44" spans="1:14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</row>
    <row r="45" spans="1:14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</row>
    <row r="46" spans="1:14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</row>
    <row r="47" spans="1:14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</row>
    <row r="48" spans="1:14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</row>
    <row r="49" spans="1:14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</row>
    <row r="50" spans="1:14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</row>
    <row r="51" spans="1:14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</row>
    <row r="52" spans="1:14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60"/>
  <sheetViews>
    <sheetView topLeftCell="AI4" workbookViewId="0">
      <selection activeCell="AF1" sqref="AF1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70" t="s">
        <v>54</v>
      </c>
      <c r="AO2" s="70"/>
    </row>
    <row r="3" spans="1:59" x14ac:dyDescent="0.25">
      <c r="A3" s="71" t="s">
        <v>14</v>
      </c>
      <c r="B3" s="71" t="s">
        <v>13</v>
      </c>
      <c r="C3" s="78" t="s">
        <v>15</v>
      </c>
      <c r="D3" s="79"/>
      <c r="E3" s="80" t="s">
        <v>16</v>
      </c>
      <c r="F3" s="80"/>
      <c r="G3" s="78" t="s">
        <v>17</v>
      </c>
      <c r="H3" s="79"/>
      <c r="I3" s="80" t="s">
        <v>18</v>
      </c>
      <c r="J3" s="80"/>
      <c r="K3" s="78" t="s">
        <v>19</v>
      </c>
      <c r="L3" s="79"/>
      <c r="M3" s="80" t="s">
        <v>20</v>
      </c>
      <c r="N3" s="79"/>
      <c r="AE3" s="45" t="s">
        <v>57</v>
      </c>
      <c r="AF3" s="46">
        <f>AF1/AF2</f>
        <v>127.9413985051802</v>
      </c>
      <c r="AG3" s="46">
        <f t="shared" ref="AG3:AH3" si="0">AG1/AG2</f>
        <v>51.654115896186461</v>
      </c>
      <c r="AH3" s="46">
        <f t="shared" si="0"/>
        <v>135.55878515218998</v>
      </c>
      <c r="AN3" s="44" t="s">
        <v>55</v>
      </c>
      <c r="AO3" s="44" t="s">
        <v>56</v>
      </c>
    </row>
    <row r="4" spans="1:59" ht="18.75" x14ac:dyDescent="0.35">
      <c r="A4" s="72"/>
      <c r="B4" s="72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73" t="s">
        <v>23</v>
      </c>
      <c r="Q4" s="75" t="s">
        <v>24</v>
      </c>
      <c r="R4" s="76"/>
      <c r="S4" s="76"/>
      <c r="T4" s="77"/>
      <c r="U4" s="76" t="s">
        <v>25</v>
      </c>
      <c r="V4" s="76"/>
      <c r="W4" s="76"/>
      <c r="X4" s="76"/>
      <c r="Y4" s="75" t="s">
        <v>26</v>
      </c>
      <c r="Z4" s="76"/>
      <c r="AA4" s="76"/>
      <c r="AB4" s="77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v>386.87614221329801</v>
      </c>
      <c r="AU4" s="48">
        <v>958.24841494794896</v>
      </c>
      <c r="AV4" s="48">
        <v>365.13660569831899</v>
      </c>
      <c r="AW4" s="48">
        <v>309.28383287431097</v>
      </c>
      <c r="AX4" s="48">
        <v>306.41310657248101</v>
      </c>
      <c r="AY4" s="48"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74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1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1"/>
        <v>50</v>
      </c>
      <c r="AE6" s="27">
        <f t="shared" ref="AE6:AE55" si="2">0.5*C6^2</f>
        <v>74836.574706921994</v>
      </c>
      <c r="AF6" s="27">
        <f t="shared" ref="AF6:AF55" si="3">0.5*E6^2</f>
        <v>459120.01237512828</v>
      </c>
      <c r="AG6" s="27">
        <f t="shared" ref="AG6:AG55" si="4">0.5*G6^2</f>
        <v>66662.370410444841</v>
      </c>
      <c r="AH6" s="27">
        <f t="shared" ref="AH6:AH55" si="5">0.5*I6^2</f>
        <v>47828.244638712364</v>
      </c>
      <c r="AI6" s="27">
        <f t="shared" ref="AI6:AI55" si="6">0.5*K6^2</f>
        <v>46944.4959396993</v>
      </c>
      <c r="AJ6" s="27">
        <f t="shared" ref="AJ6:AJ55" si="7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1"/>
        <v>100</v>
      </c>
      <c r="AE7" s="27">
        <f t="shared" si="2"/>
        <v>4.0173365578104727E-12</v>
      </c>
      <c r="AF7" s="27">
        <f t="shared" si="3"/>
        <v>3.2034941423481371E-11</v>
      </c>
      <c r="AG7" s="27">
        <f t="shared" si="4"/>
        <v>4.1303676902763693E-12</v>
      </c>
      <c r="AH7" s="27">
        <f t="shared" si="5"/>
        <v>3.2512723713222818E-12</v>
      </c>
      <c r="AI7" s="27">
        <f t="shared" si="6"/>
        <v>1.4103080862310981E-12</v>
      </c>
      <c r="AJ7" s="27">
        <f t="shared" si="7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1"/>
        <v>150</v>
      </c>
      <c r="AE8" s="27">
        <f t="shared" si="2"/>
        <v>4947.3446890783935</v>
      </c>
      <c r="AF8" s="27">
        <f t="shared" si="3"/>
        <v>41524.899072268454</v>
      </c>
      <c r="AG8" s="27">
        <f t="shared" si="4"/>
        <v>5177.4931675164153</v>
      </c>
      <c r="AH8" s="27">
        <f t="shared" si="5"/>
        <v>1.7696429243945015</v>
      </c>
      <c r="AI8" s="27">
        <f t="shared" si="6"/>
        <v>14.757656653288759</v>
      </c>
      <c r="AJ8" s="27">
        <f t="shared" si="7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8">C8/386.876142213298</f>
        <v>0.25711601827619979</v>
      </c>
      <c r="AU8" s="58">
        <f t="shared" ref="AU8:AU55" si="9">E8/958.248414947949</f>
        <v>0.30073999007390356</v>
      </c>
      <c r="AV8" s="58">
        <f t="shared" ref="AV8:AV55" si="10">G8/365.136605698319</f>
        <v>0.2786887200779346</v>
      </c>
      <c r="AW8" s="58">
        <f t="shared" ref="AW8:AW55" si="11">I8/309.283832874311</f>
        <v>6.0827588743428635E-3</v>
      </c>
      <c r="AX8" s="58">
        <f t="shared" ref="AX8:AX55" si="12">K8/306.413106572481</f>
        <v>1.7730311302969537E-2</v>
      </c>
      <c r="AY8" s="58">
        <f t="shared" ref="AY8:AY55" si="13">M8/309.364402767528</f>
        <v>6.1933036521175308E-3</v>
      </c>
      <c r="BA8" s="52">
        <v>3</v>
      </c>
      <c r="BB8" s="51" t="str">
        <f t="shared" ref="BB8:BB55" si="14">IF(AT8&lt;AN8,"Cumple","No cumple")</f>
        <v>No cumple</v>
      </c>
      <c r="BC8" s="51" t="str">
        <f t="shared" ref="BC8:BC55" si="15">IF(AU8&lt;AO8,"Cumple","No cumple")</f>
        <v>No cumple</v>
      </c>
      <c r="BD8" s="51" t="str">
        <f t="shared" ref="BD8:BD55" si="16">IF(AV8&lt;AN8,"Cumple","No cumple")</f>
        <v>No cumple</v>
      </c>
      <c r="BE8" s="51" t="str">
        <f t="shared" ref="BE8:BE55" si="17">IF(AW8&lt;AP8,"Cumple","No cumple")</f>
        <v>Cumple</v>
      </c>
      <c r="BF8" s="51" t="str">
        <f t="shared" ref="BF8:BF55" si="18">IF(AX8&lt;AP8,"Cumple","No cumple")</f>
        <v>Cumple</v>
      </c>
      <c r="BG8" s="51" t="str">
        <f t="shared" ref="BG8:BG55" si="19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1"/>
        <v>200</v>
      </c>
      <c r="AE9" s="27">
        <f t="shared" si="2"/>
        <v>3.4148762832561793E-12</v>
      </c>
      <c r="AF9" s="27">
        <f t="shared" si="3"/>
        <v>3.6239969586686351E-11</v>
      </c>
      <c r="AG9" s="27">
        <f t="shared" si="4"/>
        <v>2.698571973632827E-12</v>
      </c>
      <c r="AH9" s="27">
        <f t="shared" si="5"/>
        <v>4.1678724873969124E-13</v>
      </c>
      <c r="AI9" s="27">
        <f t="shared" si="6"/>
        <v>9.2282550149201246E-14</v>
      </c>
      <c r="AJ9" s="27">
        <f t="shared" si="7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8"/>
        <v>6.7550806177869573E-9</v>
      </c>
      <c r="AU9" s="58">
        <f t="shared" si="9"/>
        <v>8.8844551750429814E-9</v>
      </c>
      <c r="AV9" s="58">
        <f t="shared" si="10"/>
        <v>6.3624828776078678E-9</v>
      </c>
      <c r="AW9" s="58">
        <f t="shared" si="11"/>
        <v>2.9519907399552237E-9</v>
      </c>
      <c r="AX9" s="58">
        <f t="shared" si="12"/>
        <v>1.4020627578722749E-9</v>
      </c>
      <c r="AY9" s="58">
        <f t="shared" si="13"/>
        <v>1.8925716106104971E-9</v>
      </c>
      <c r="BA9" s="52">
        <v>4</v>
      </c>
      <c r="BB9" s="51" t="str">
        <f t="shared" si="14"/>
        <v>Cumple</v>
      </c>
      <c r="BC9" s="51" t="str">
        <f t="shared" si="15"/>
        <v>Cumple</v>
      </c>
      <c r="BD9" s="51" t="str">
        <f t="shared" si="16"/>
        <v>Cumple</v>
      </c>
      <c r="BE9" s="51" t="str">
        <f t="shared" si="17"/>
        <v>Cumple</v>
      </c>
      <c r="BF9" s="51" t="str">
        <f t="shared" si="18"/>
        <v>Cumple</v>
      </c>
      <c r="BG9" s="51" t="str">
        <f t="shared" si="19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1"/>
        <v>250</v>
      </c>
      <c r="AE10" s="27">
        <f t="shared" si="2"/>
        <v>1711.4824782541614</v>
      </c>
      <c r="AF10" s="27">
        <f t="shared" si="3"/>
        <v>14031.386516720626</v>
      </c>
      <c r="AG10" s="27">
        <f t="shared" si="4"/>
        <v>1858.2432502502309</v>
      </c>
      <c r="AH10" s="27">
        <f t="shared" si="5"/>
        <v>1.7006865450566659</v>
      </c>
      <c r="AI10" s="27">
        <f t="shared" si="6"/>
        <v>13.851709547065871</v>
      </c>
      <c r="AJ10" s="27">
        <f t="shared" si="7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8"/>
        <v>0.15122697948122446</v>
      </c>
      <c r="AU10" s="58">
        <f t="shared" si="9"/>
        <v>0.17481841659926928</v>
      </c>
      <c r="AV10" s="58">
        <f t="shared" si="10"/>
        <v>0.16695941169809411</v>
      </c>
      <c r="AW10" s="58">
        <f t="shared" si="11"/>
        <v>5.9630701290416064E-3</v>
      </c>
      <c r="AX10" s="58">
        <f t="shared" si="12"/>
        <v>1.7177475906447165E-2</v>
      </c>
      <c r="AY10" s="58">
        <f t="shared" si="13"/>
        <v>6.1839932810436021E-3</v>
      </c>
      <c r="BA10" s="52">
        <v>5</v>
      </c>
      <c r="BB10" s="51" t="str">
        <f t="shared" si="14"/>
        <v>No cumple</v>
      </c>
      <c r="BC10" s="51" t="str">
        <f t="shared" si="15"/>
        <v>No cumple</v>
      </c>
      <c r="BD10" s="51" t="str">
        <f t="shared" si="16"/>
        <v>No cumple</v>
      </c>
      <c r="BE10" s="51" t="str">
        <f t="shared" si="17"/>
        <v>Cumple</v>
      </c>
      <c r="BF10" s="51" t="str">
        <f t="shared" si="18"/>
        <v>Cumple</v>
      </c>
      <c r="BG10" s="51" t="str">
        <f t="shared" si="19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1"/>
        <v>300</v>
      </c>
      <c r="AE11" s="27">
        <f t="shared" si="2"/>
        <v>3.266991604095425E-12</v>
      </c>
      <c r="AF11" s="27">
        <f t="shared" si="3"/>
        <v>4.6621274901967797E-11</v>
      </c>
      <c r="AG11" s="27">
        <f t="shared" si="4"/>
        <v>3.454206543567813E-12</v>
      </c>
      <c r="AH11" s="27">
        <f t="shared" si="5"/>
        <v>2.3234455911254E-13</v>
      </c>
      <c r="AI11" s="27">
        <f t="shared" si="6"/>
        <v>1.0080385545335999E-13</v>
      </c>
      <c r="AJ11" s="27">
        <f t="shared" si="7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8"/>
        <v>6.6071939957464965E-9</v>
      </c>
      <c r="AU11" s="58">
        <f t="shared" si="9"/>
        <v>1.007694669049197E-8</v>
      </c>
      <c r="AV11" s="58">
        <f t="shared" si="10"/>
        <v>7.198363522627281E-9</v>
      </c>
      <c r="AW11" s="58">
        <f t="shared" si="11"/>
        <v>2.2040631442798162E-9</v>
      </c>
      <c r="AX11" s="58">
        <f t="shared" si="12"/>
        <v>1.4653664072351447E-9</v>
      </c>
      <c r="AY11" s="58">
        <f t="shared" si="13"/>
        <v>1.009947553289182E-9</v>
      </c>
      <c r="BA11" s="52">
        <v>6</v>
      </c>
      <c r="BB11" s="51" t="str">
        <f t="shared" si="14"/>
        <v>Cumple</v>
      </c>
      <c r="BC11" s="51" t="str">
        <f t="shared" si="15"/>
        <v>Cumple</v>
      </c>
      <c r="BD11" s="51" t="str">
        <f t="shared" si="16"/>
        <v>Cumple</v>
      </c>
      <c r="BE11" s="51" t="str">
        <f t="shared" si="17"/>
        <v>Cumple</v>
      </c>
      <c r="BF11" s="51" t="str">
        <f t="shared" si="18"/>
        <v>Cumple</v>
      </c>
      <c r="BG11" s="51" t="str">
        <f t="shared" si="19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1"/>
        <v>350</v>
      </c>
      <c r="AE12" s="27">
        <f t="shared" si="2"/>
        <v>891.50395824576469</v>
      </c>
      <c r="AF12" s="27">
        <f t="shared" si="3"/>
        <v>6445.142155047577</v>
      </c>
      <c r="AG12" s="27">
        <f t="shared" si="4"/>
        <v>901.89880504664507</v>
      </c>
      <c r="AH12" s="27">
        <f t="shared" si="5"/>
        <v>1.7360470248068673</v>
      </c>
      <c r="AI12" s="27">
        <f t="shared" si="6"/>
        <v>12.470625755735266</v>
      </c>
      <c r="AJ12" s="27">
        <f t="shared" si="7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8"/>
        <v>0.10914521159206333</v>
      </c>
      <c r="AU12" s="58">
        <f t="shared" si="9"/>
        <v>0.11848220790007581</v>
      </c>
      <c r="AV12" s="58">
        <f t="shared" si="10"/>
        <v>0.1163157511228232</v>
      </c>
      <c r="AW12" s="58">
        <f t="shared" si="11"/>
        <v>6.0247429401517547E-3</v>
      </c>
      <c r="AX12" s="58">
        <f t="shared" si="12"/>
        <v>1.6298655601142072E-2</v>
      </c>
      <c r="AY12" s="58">
        <f t="shared" si="13"/>
        <v>6.0315353131949476E-3</v>
      </c>
      <c r="BA12" s="52">
        <v>7</v>
      </c>
      <c r="BB12" s="51" t="str">
        <f t="shared" si="14"/>
        <v>Cumple</v>
      </c>
      <c r="BC12" s="51" t="str">
        <f t="shared" si="15"/>
        <v>No cumple</v>
      </c>
      <c r="BD12" s="51" t="str">
        <f t="shared" si="16"/>
        <v>Cumple</v>
      </c>
      <c r="BE12" s="51" t="str">
        <f t="shared" si="17"/>
        <v>Cumple</v>
      </c>
      <c r="BF12" s="51" t="str">
        <f t="shared" si="18"/>
        <v>Cumple</v>
      </c>
      <c r="BG12" s="51" t="str">
        <f t="shared" si="19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1"/>
        <v>400</v>
      </c>
      <c r="AE13" s="27">
        <f t="shared" si="2"/>
        <v>4.4903889302542395E-12</v>
      </c>
      <c r="AF13" s="27">
        <f t="shared" si="3"/>
        <v>5.7577435697081486E-11</v>
      </c>
      <c r="AG13" s="27">
        <f t="shared" si="4"/>
        <v>2.9467191970069093E-12</v>
      </c>
      <c r="AH13" s="27">
        <f t="shared" si="5"/>
        <v>1.5132952833731642E-13</v>
      </c>
      <c r="AI13" s="27">
        <f t="shared" si="6"/>
        <v>2.1161166675843595E-13</v>
      </c>
      <c r="AJ13" s="27">
        <f t="shared" si="7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8"/>
        <v>7.746134410114323E-9</v>
      </c>
      <c r="AU13" s="58">
        <f t="shared" si="9"/>
        <v>1.1198582344487361E-8</v>
      </c>
      <c r="AV13" s="58">
        <f t="shared" si="10"/>
        <v>6.6485815485211329E-9</v>
      </c>
      <c r="AW13" s="58">
        <f t="shared" si="11"/>
        <v>1.7787692711308766E-9</v>
      </c>
      <c r="AX13" s="58">
        <f t="shared" si="12"/>
        <v>2.1231342866831552E-9</v>
      </c>
      <c r="AY13" s="58">
        <f t="shared" si="13"/>
        <v>7.2592335810854378E-10</v>
      </c>
      <c r="BA13" s="52">
        <v>8</v>
      </c>
      <c r="BB13" s="51" t="str">
        <f t="shared" si="14"/>
        <v>Cumple</v>
      </c>
      <c r="BC13" s="51" t="str">
        <f t="shared" si="15"/>
        <v>Cumple</v>
      </c>
      <c r="BD13" s="51" t="str">
        <f t="shared" si="16"/>
        <v>Cumple</v>
      </c>
      <c r="BE13" s="51" t="str">
        <f t="shared" si="17"/>
        <v>Cumple</v>
      </c>
      <c r="BF13" s="51" t="str">
        <f t="shared" si="18"/>
        <v>Cumple</v>
      </c>
      <c r="BG13" s="51" t="str">
        <f t="shared" si="19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1"/>
        <v>450</v>
      </c>
      <c r="AE14" s="27">
        <f t="shared" si="2"/>
        <v>536.99293903264015</v>
      </c>
      <c r="AF14" s="27">
        <f t="shared" si="3"/>
        <v>3358.6323551392015</v>
      </c>
      <c r="AG14" s="27">
        <f t="shared" si="4"/>
        <v>543.19749946430159</v>
      </c>
      <c r="AH14" s="27">
        <f t="shared" si="5"/>
        <v>1.728456224537491</v>
      </c>
      <c r="AI14" s="27">
        <f t="shared" si="6"/>
        <v>10.742478543819397</v>
      </c>
      <c r="AJ14" s="27">
        <f t="shared" si="7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8"/>
        <v>8.4708567373611085E-2</v>
      </c>
      <c r="AU14" s="58">
        <f t="shared" si="9"/>
        <v>8.5529931061856468E-2</v>
      </c>
      <c r="AV14" s="58">
        <f t="shared" si="10"/>
        <v>9.0268973694307267E-2</v>
      </c>
      <c r="AW14" s="58">
        <f t="shared" si="11"/>
        <v>6.0115570297729938E-3</v>
      </c>
      <c r="AX14" s="58">
        <f t="shared" si="12"/>
        <v>1.5127247319161305E-2</v>
      </c>
      <c r="AY14" s="58">
        <f t="shared" si="13"/>
        <v>6.0185463183946974E-3</v>
      </c>
      <c r="BA14" s="52">
        <v>9</v>
      </c>
      <c r="BB14" s="51" t="str">
        <f t="shared" si="14"/>
        <v>Cumple</v>
      </c>
      <c r="BC14" s="51" t="str">
        <f t="shared" si="15"/>
        <v>Cumple</v>
      </c>
      <c r="BD14" s="51" t="str">
        <f t="shared" si="16"/>
        <v>Cumple</v>
      </c>
      <c r="BE14" s="51" t="str">
        <f t="shared" si="17"/>
        <v>Cumple</v>
      </c>
      <c r="BF14" s="51" t="str">
        <f t="shared" si="18"/>
        <v>No cumple</v>
      </c>
      <c r="BG14" s="51" t="str">
        <f t="shared" si="19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1"/>
        <v>500</v>
      </c>
      <c r="AE15" s="27">
        <f t="shared" si="2"/>
        <v>5.4012101631691704E-12</v>
      </c>
      <c r="AF15" s="27">
        <f t="shared" si="3"/>
        <v>6.6392293970885901E-11</v>
      </c>
      <c r="AG15" s="27">
        <f t="shared" si="4"/>
        <v>3.3996393725854132E-12</v>
      </c>
      <c r="AH15" s="27">
        <f t="shared" si="5"/>
        <v>2.2233253220663203E-14</v>
      </c>
      <c r="AI15" s="27">
        <f t="shared" si="6"/>
        <v>3.6460184896505452E-13</v>
      </c>
      <c r="AJ15" s="27">
        <f t="shared" si="7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8"/>
        <v>8.4954930188373007E-9</v>
      </c>
      <c r="AU15" s="58">
        <f t="shared" si="9"/>
        <v>1.2025294624145274E-8</v>
      </c>
      <c r="AV15" s="58">
        <f t="shared" si="10"/>
        <v>7.1412797934251457E-9</v>
      </c>
      <c r="AW15" s="58">
        <f t="shared" si="11"/>
        <v>6.8180359395535635E-10</v>
      </c>
      <c r="AX15" s="58">
        <f t="shared" si="12"/>
        <v>2.7868724559283649E-9</v>
      </c>
      <c r="AY15" s="58">
        <f t="shared" si="13"/>
        <v>1.0217737194400636E-9</v>
      </c>
      <c r="BA15" s="52">
        <v>10</v>
      </c>
      <c r="BB15" s="51" t="str">
        <f t="shared" si="14"/>
        <v>Cumple</v>
      </c>
      <c r="BC15" s="51" t="str">
        <f t="shared" si="15"/>
        <v>Cumple</v>
      </c>
      <c r="BD15" s="51" t="str">
        <f t="shared" si="16"/>
        <v>Cumple</v>
      </c>
      <c r="BE15" s="51" t="str">
        <f t="shared" si="17"/>
        <v>Cumple</v>
      </c>
      <c r="BF15" s="51" t="str">
        <f t="shared" si="18"/>
        <v>Cumple</v>
      </c>
      <c r="BG15" s="51" t="str">
        <f t="shared" si="19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1"/>
        <v>550</v>
      </c>
      <c r="AE16" s="27">
        <f t="shared" si="2"/>
        <v>347.31413665639752</v>
      </c>
      <c r="AF16" s="27">
        <f t="shared" si="3"/>
        <v>1873.9971437825043</v>
      </c>
      <c r="AG16" s="27">
        <f t="shared" si="4"/>
        <v>349.39765443603386</v>
      </c>
      <c r="AH16" s="27">
        <f t="shared" si="5"/>
        <v>1.669917797336006</v>
      </c>
      <c r="AI16" s="27">
        <f t="shared" si="6"/>
        <v>8.9537316640997275</v>
      </c>
      <c r="AJ16" s="27">
        <f t="shared" si="7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8"/>
        <v>6.8124649301724446E-2</v>
      </c>
      <c r="AU16" s="58">
        <f t="shared" si="9"/>
        <v>6.3888302710194786E-2</v>
      </c>
      <c r="AV16" s="58">
        <f t="shared" si="10"/>
        <v>7.2396840996159534E-2</v>
      </c>
      <c r="AW16" s="58">
        <f t="shared" si="11"/>
        <v>5.9088821145796572E-3</v>
      </c>
      <c r="AX16" s="58">
        <f t="shared" si="12"/>
        <v>1.3810509383217101E-2</v>
      </c>
      <c r="AY16" s="58">
        <f t="shared" si="13"/>
        <v>5.8998153128052089E-3</v>
      </c>
      <c r="BA16" s="52">
        <v>11</v>
      </c>
      <c r="BB16" s="51" t="str">
        <f t="shared" si="14"/>
        <v>No cumple</v>
      </c>
      <c r="BC16" s="51" t="str">
        <f t="shared" si="15"/>
        <v>No cumple</v>
      </c>
      <c r="BD16" s="51" t="str">
        <f t="shared" si="16"/>
        <v>No cumple</v>
      </c>
      <c r="BE16" s="51" t="str">
        <f t="shared" si="17"/>
        <v>Cumple</v>
      </c>
      <c r="BF16" s="51" t="str">
        <f t="shared" si="18"/>
        <v>Cumple</v>
      </c>
      <c r="BG16" s="51" t="str">
        <f t="shared" si="19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1"/>
        <v>600</v>
      </c>
      <c r="AE17" s="27">
        <f t="shared" si="2"/>
        <v>5.7672548487030237E-12</v>
      </c>
      <c r="AF17" s="27">
        <f t="shared" si="3"/>
        <v>7.1823504594356564E-11</v>
      </c>
      <c r="AG17" s="27">
        <f t="shared" si="4"/>
        <v>3.3571966169935181E-12</v>
      </c>
      <c r="AH17" s="27">
        <f t="shared" si="5"/>
        <v>5.264643294982986E-14</v>
      </c>
      <c r="AI17" s="27">
        <f t="shared" si="6"/>
        <v>5.3292774018571402E-13</v>
      </c>
      <c r="AJ17" s="27">
        <f t="shared" si="7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8"/>
        <v>8.7786477034634571E-9</v>
      </c>
      <c r="AU17" s="58">
        <f t="shared" si="9"/>
        <v>1.2507490581786485E-8</v>
      </c>
      <c r="AV17" s="58">
        <f t="shared" si="10"/>
        <v>7.0965621764235493E-9</v>
      </c>
      <c r="AW17" s="58">
        <f t="shared" si="11"/>
        <v>1.0491612805184649E-9</v>
      </c>
      <c r="AX17" s="58">
        <f t="shared" si="12"/>
        <v>3.3693166130152091E-9</v>
      </c>
      <c r="AY17" s="58">
        <f t="shared" si="13"/>
        <v>8.7733399745167381E-11</v>
      </c>
      <c r="BA17" s="52">
        <v>12</v>
      </c>
      <c r="BB17" s="51" t="str">
        <f t="shared" si="14"/>
        <v>Cumple</v>
      </c>
      <c r="BC17" s="51" t="str">
        <f t="shared" si="15"/>
        <v>Cumple</v>
      </c>
      <c r="BD17" s="51" t="str">
        <f t="shared" si="16"/>
        <v>Cumple</v>
      </c>
      <c r="BE17" s="51" t="str">
        <f t="shared" si="17"/>
        <v>Cumple</v>
      </c>
      <c r="BF17" s="51" t="str">
        <f t="shared" si="18"/>
        <v>Cumple</v>
      </c>
      <c r="BG17" s="51" t="str">
        <f t="shared" si="19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1"/>
        <v>650</v>
      </c>
      <c r="AE18" s="27">
        <f t="shared" si="2"/>
        <v>245.57530478574139</v>
      </c>
      <c r="AF18" s="27">
        <f t="shared" si="3"/>
        <v>1062.1743532749852</v>
      </c>
      <c r="AG18" s="27">
        <f t="shared" si="4"/>
        <v>238.39542503171199</v>
      </c>
      <c r="AH18" s="27">
        <f t="shared" si="5"/>
        <v>1.6489116159061186</v>
      </c>
      <c r="AI18" s="27">
        <f t="shared" si="6"/>
        <v>7.0880137411901725</v>
      </c>
      <c r="AJ18" s="27">
        <f t="shared" si="7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8"/>
        <v>5.7284271591957148E-2</v>
      </c>
      <c r="AU18" s="58">
        <f t="shared" si="9"/>
        <v>4.8098861168778241E-2</v>
      </c>
      <c r="AV18" s="58">
        <f t="shared" si="10"/>
        <v>5.9801018696079275E-2</v>
      </c>
      <c r="AW18" s="58">
        <f t="shared" si="11"/>
        <v>5.8716000801679663E-3</v>
      </c>
      <c r="AX18" s="58">
        <f t="shared" si="12"/>
        <v>1.2287681202587124E-2</v>
      </c>
      <c r="AY18" s="58">
        <f t="shared" si="13"/>
        <v>5.7596735526142051E-3</v>
      </c>
      <c r="BA18" s="52">
        <v>13</v>
      </c>
      <c r="BB18" s="51" t="str">
        <f t="shared" si="14"/>
        <v>No cumple</v>
      </c>
      <c r="BC18" s="51" t="str">
        <f t="shared" si="15"/>
        <v>No cumple</v>
      </c>
      <c r="BD18" s="51" t="str">
        <f t="shared" si="16"/>
        <v>No cumple</v>
      </c>
      <c r="BE18" s="51" t="str">
        <f t="shared" si="17"/>
        <v>Cumple</v>
      </c>
      <c r="BF18" s="51" t="str">
        <f t="shared" si="18"/>
        <v>Cumple</v>
      </c>
      <c r="BG18" s="51" t="str">
        <f t="shared" si="19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1"/>
        <v>700</v>
      </c>
      <c r="AE19" s="27">
        <f t="shared" si="2"/>
        <v>7.0309370243664283E-12</v>
      </c>
      <c r="AF19" s="27">
        <f t="shared" si="3"/>
        <v>7.1492853654689055E-11</v>
      </c>
      <c r="AG19" s="27">
        <f t="shared" si="4"/>
        <v>3.2853113588131751E-12</v>
      </c>
      <c r="AH19" s="27">
        <f t="shared" si="5"/>
        <v>1.6628612866137847E-13</v>
      </c>
      <c r="AI19" s="27">
        <f t="shared" si="6"/>
        <v>6.7857107737644297E-13</v>
      </c>
      <c r="AJ19" s="27">
        <f t="shared" si="7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8"/>
        <v>9.6928089632232305E-9</v>
      </c>
      <c r="AU19" s="58">
        <f t="shared" si="9"/>
        <v>1.2478667258114827E-8</v>
      </c>
      <c r="AV19" s="58">
        <f t="shared" si="10"/>
        <v>7.020174239876605E-9</v>
      </c>
      <c r="AW19" s="58">
        <f t="shared" si="11"/>
        <v>1.8646004739899509E-9</v>
      </c>
      <c r="AX19" s="58">
        <f t="shared" si="12"/>
        <v>3.8019406434293024E-9</v>
      </c>
      <c r="AY19" s="58">
        <f t="shared" si="13"/>
        <v>1.0660133519993096E-9</v>
      </c>
      <c r="BA19" s="52">
        <v>14</v>
      </c>
      <c r="BB19" s="51" t="str">
        <f t="shared" si="14"/>
        <v>Cumple</v>
      </c>
      <c r="BC19" s="51" t="str">
        <f t="shared" si="15"/>
        <v>Cumple</v>
      </c>
      <c r="BD19" s="51" t="str">
        <f t="shared" si="16"/>
        <v>Cumple</v>
      </c>
      <c r="BE19" s="51" t="str">
        <f t="shared" si="17"/>
        <v>Cumple</v>
      </c>
      <c r="BF19" s="51" t="str">
        <f t="shared" si="18"/>
        <v>Cumple</v>
      </c>
      <c r="BG19" s="51" t="str">
        <f t="shared" si="19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1"/>
        <v>750</v>
      </c>
      <c r="AE20" s="27">
        <f t="shared" si="2"/>
        <v>182.681676789791</v>
      </c>
      <c r="AF20" s="27">
        <f t="shared" si="3"/>
        <v>593.7317926781069</v>
      </c>
      <c r="AG20" s="27">
        <f t="shared" si="4"/>
        <v>172.21936711696242</v>
      </c>
      <c r="AH20" s="27">
        <f t="shared" si="5"/>
        <v>1.6328041792596069</v>
      </c>
      <c r="AI20" s="27">
        <f t="shared" si="6"/>
        <v>5.2748049573642621</v>
      </c>
      <c r="AJ20" s="27">
        <f t="shared" si="7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8"/>
        <v>4.9407234308988059E-2</v>
      </c>
      <c r="AU20" s="58">
        <f t="shared" si="9"/>
        <v>3.5961023237238862E-2</v>
      </c>
      <c r="AV20" s="58">
        <f t="shared" si="10"/>
        <v>5.0827718763015943E-2</v>
      </c>
      <c r="AW20" s="58">
        <f t="shared" si="11"/>
        <v>5.8428512592750117E-3</v>
      </c>
      <c r="AX20" s="58">
        <f t="shared" si="12"/>
        <v>1.0600121975519974E-2</v>
      </c>
      <c r="AY20" s="58">
        <f t="shared" si="13"/>
        <v>5.6489133298820229E-3</v>
      </c>
      <c r="BA20" s="52">
        <v>15</v>
      </c>
      <c r="BB20" s="51" t="str">
        <f t="shared" si="14"/>
        <v>Cumple</v>
      </c>
      <c r="BC20" s="51" t="str">
        <f t="shared" si="15"/>
        <v>Cumple</v>
      </c>
      <c r="BD20" s="51" t="str">
        <f t="shared" si="16"/>
        <v>Cumple</v>
      </c>
      <c r="BE20" s="51" t="str">
        <f t="shared" si="17"/>
        <v>No cumple</v>
      </c>
      <c r="BF20" s="51" t="str">
        <f t="shared" si="18"/>
        <v>No cumple</v>
      </c>
      <c r="BG20" s="51" t="str">
        <f t="shared" si="19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1"/>
        <v>800</v>
      </c>
      <c r="AE21" s="27">
        <f t="shared" si="2"/>
        <v>8.5988278475778681E-12</v>
      </c>
      <c r="AF21" s="27">
        <f t="shared" si="3"/>
        <v>6.5142252765738983E-11</v>
      </c>
      <c r="AG21" s="27">
        <f t="shared" si="4"/>
        <v>3.6703062360316161E-12</v>
      </c>
      <c r="AH21" s="27">
        <f t="shared" si="5"/>
        <v>1.1119919281392067E-13</v>
      </c>
      <c r="AI21" s="27">
        <f t="shared" si="6"/>
        <v>7.639187092243356E-13</v>
      </c>
      <c r="AJ21" s="27">
        <f t="shared" si="7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8"/>
        <v>1.0719207460722778E-8</v>
      </c>
      <c r="AU21" s="58">
        <f t="shared" si="9"/>
        <v>1.1911549914546436E-8</v>
      </c>
      <c r="AV21" s="58">
        <f t="shared" si="10"/>
        <v>7.4201173642154593E-9</v>
      </c>
      <c r="AW21" s="58">
        <f t="shared" si="11"/>
        <v>1.5247849488300437E-9</v>
      </c>
      <c r="AX21" s="58">
        <f t="shared" si="12"/>
        <v>4.0339567083565493E-9</v>
      </c>
      <c r="AY21" s="58">
        <f t="shared" si="13"/>
        <v>7.2586751847502586E-10</v>
      </c>
      <c r="BA21" s="52">
        <v>16</v>
      </c>
      <c r="BB21" s="51" t="str">
        <f t="shared" si="14"/>
        <v>Cumple</v>
      </c>
      <c r="BC21" s="51" t="str">
        <f t="shared" si="15"/>
        <v>Cumple</v>
      </c>
      <c r="BD21" s="51" t="str">
        <f t="shared" si="16"/>
        <v>Cumple</v>
      </c>
      <c r="BE21" s="51" t="str">
        <f t="shared" si="17"/>
        <v>Cumple</v>
      </c>
      <c r="BF21" s="51" t="str">
        <f t="shared" si="18"/>
        <v>Cumple</v>
      </c>
      <c r="BG21" s="51" t="str">
        <f t="shared" si="19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1"/>
        <v>850</v>
      </c>
      <c r="AE22" s="27">
        <f t="shared" si="2"/>
        <v>137.57365895476732</v>
      </c>
      <c r="AF22" s="27">
        <f t="shared" si="3"/>
        <v>325.27376003813964</v>
      </c>
      <c r="AG22" s="27">
        <f t="shared" si="4"/>
        <v>125.91543453737033</v>
      </c>
      <c r="AH22" s="27">
        <f t="shared" si="5"/>
        <v>1.5791779334977141</v>
      </c>
      <c r="AI22" s="27">
        <f t="shared" si="6"/>
        <v>3.7116386418232565</v>
      </c>
      <c r="AJ22" s="27">
        <f t="shared" si="7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8"/>
        <v>4.2875647653711893E-2</v>
      </c>
      <c r="AU22" s="58">
        <f t="shared" si="9"/>
        <v>2.6617140881180119E-2</v>
      </c>
      <c r="AV22" s="58">
        <f t="shared" si="10"/>
        <v>4.3460939279116102E-2</v>
      </c>
      <c r="AW22" s="58">
        <f t="shared" si="11"/>
        <v>5.7461017546284153E-3</v>
      </c>
      <c r="AX22" s="58">
        <f t="shared" si="12"/>
        <v>8.8918167462869024E-3</v>
      </c>
      <c r="AY22" s="58">
        <f t="shared" si="13"/>
        <v>5.4745558889226532E-3</v>
      </c>
      <c r="BA22" s="52">
        <v>17</v>
      </c>
      <c r="BB22" s="51" t="str">
        <f t="shared" si="14"/>
        <v>Cumple</v>
      </c>
      <c r="BC22" s="51" t="str">
        <f t="shared" si="15"/>
        <v>Cumple</v>
      </c>
      <c r="BD22" s="51" t="str">
        <f t="shared" si="16"/>
        <v>Cumple</v>
      </c>
      <c r="BE22" s="51" t="str">
        <f t="shared" si="17"/>
        <v>Cumple</v>
      </c>
      <c r="BF22" s="51" t="str">
        <f t="shared" si="18"/>
        <v>Cumple</v>
      </c>
      <c r="BG22" s="51" t="str">
        <f t="shared" si="19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1"/>
        <v>900</v>
      </c>
      <c r="AE23" s="27">
        <f t="shared" si="2"/>
        <v>9.5417535901016251E-12</v>
      </c>
      <c r="AF23" s="27">
        <f t="shared" si="3"/>
        <v>5.424398536432788E-11</v>
      </c>
      <c r="AG23" s="27">
        <f t="shared" si="4"/>
        <v>3.4105930815731125E-12</v>
      </c>
      <c r="AH23" s="27">
        <f t="shared" si="5"/>
        <v>4.0555178446382614E-14</v>
      </c>
      <c r="AI23" s="27">
        <f t="shared" si="6"/>
        <v>7.6443974889332461E-13</v>
      </c>
      <c r="AJ23" s="27">
        <f t="shared" si="7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8"/>
        <v>1.1291643229808198E-8</v>
      </c>
      <c r="AU23" s="58">
        <f t="shared" si="9"/>
        <v>1.0869577998788313E-8</v>
      </c>
      <c r="AV23" s="58">
        <f t="shared" si="10"/>
        <v>7.1527752174919334E-9</v>
      </c>
      <c r="AW23" s="58">
        <f t="shared" si="11"/>
        <v>9.2083313270975797E-10</v>
      </c>
      <c r="AX23" s="58">
        <f t="shared" si="12"/>
        <v>4.0353321774782991E-9</v>
      </c>
      <c r="AY23" s="58">
        <f t="shared" si="13"/>
        <v>9.168983577902406E-10</v>
      </c>
      <c r="BA23" s="52">
        <v>18</v>
      </c>
      <c r="BB23" s="51" t="str">
        <f t="shared" si="14"/>
        <v>Cumple</v>
      </c>
      <c r="BC23" s="51" t="str">
        <f t="shared" si="15"/>
        <v>Cumple</v>
      </c>
      <c r="BD23" s="51" t="str">
        <f t="shared" si="16"/>
        <v>Cumple</v>
      </c>
      <c r="BE23" s="51" t="str">
        <f t="shared" si="17"/>
        <v>Cumple</v>
      </c>
      <c r="BF23" s="51" t="str">
        <f t="shared" si="18"/>
        <v>Cumple</v>
      </c>
      <c r="BG23" s="51" t="str">
        <f t="shared" si="19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1"/>
        <v>950</v>
      </c>
      <c r="AE24" s="27">
        <f t="shared" si="2"/>
        <v>106.99293937431564</v>
      </c>
      <c r="AF24" s="27">
        <f t="shared" si="3"/>
        <v>167.57345991814216</v>
      </c>
      <c r="AG24" s="27">
        <f t="shared" si="4"/>
        <v>94.650296035922096</v>
      </c>
      <c r="AH24" s="27">
        <f t="shared" si="5"/>
        <v>1.5338466034705653</v>
      </c>
      <c r="AI24" s="27">
        <f t="shared" si="6"/>
        <v>2.38842901569036</v>
      </c>
      <c r="AJ24" s="27">
        <f t="shared" si="7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8"/>
        <v>3.7811212891656794E-2</v>
      </c>
      <c r="AU24" s="58">
        <f t="shared" si="9"/>
        <v>1.9104668514204764E-2</v>
      </c>
      <c r="AV24" s="58">
        <f t="shared" si="10"/>
        <v>3.768084315495334E-2</v>
      </c>
      <c r="AW24" s="58">
        <f t="shared" si="11"/>
        <v>5.6630284507384211E-3</v>
      </c>
      <c r="AX24" s="58">
        <f t="shared" si="12"/>
        <v>7.1328621211404122E-3</v>
      </c>
      <c r="AY24" s="58">
        <f t="shared" si="13"/>
        <v>5.3052906159764329E-3</v>
      </c>
      <c r="BA24" s="52">
        <v>19</v>
      </c>
      <c r="BB24" s="51" t="str">
        <f t="shared" si="14"/>
        <v>Cumple</v>
      </c>
      <c r="BC24" s="51" t="str">
        <f t="shared" si="15"/>
        <v>Cumple</v>
      </c>
      <c r="BD24" s="51" t="str">
        <f t="shared" si="16"/>
        <v>Cumple</v>
      </c>
      <c r="BE24" s="51" t="str">
        <f t="shared" si="17"/>
        <v>Cumple</v>
      </c>
      <c r="BF24" s="51" t="str">
        <f t="shared" si="18"/>
        <v>Cumple</v>
      </c>
      <c r="BG24" s="51" t="str">
        <f t="shared" si="19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1"/>
        <v>1000</v>
      </c>
      <c r="AE25" s="27">
        <f t="shared" si="2"/>
        <v>1.0686824631521725E-11</v>
      </c>
      <c r="AF25" s="27">
        <f t="shared" si="3"/>
        <v>3.9911965409152752E-11</v>
      </c>
      <c r="AG25" s="27">
        <f t="shared" si="4"/>
        <v>3.6465412759082866E-12</v>
      </c>
      <c r="AH25" s="27">
        <f t="shared" si="5"/>
        <v>1.9976565778684865E-13</v>
      </c>
      <c r="AI25" s="27">
        <f t="shared" si="6"/>
        <v>6.6053813957031066E-13</v>
      </c>
      <c r="AJ25" s="27">
        <f t="shared" si="7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8"/>
        <v>1.1949985839113521E-8</v>
      </c>
      <c r="AU25" s="58">
        <f t="shared" si="9"/>
        <v>9.3237033139283378E-9</v>
      </c>
      <c r="AV25" s="58">
        <f t="shared" si="10"/>
        <v>7.3960559978153756E-9</v>
      </c>
      <c r="AW25" s="58">
        <f t="shared" si="11"/>
        <v>2.0437049359652669E-9</v>
      </c>
      <c r="AX25" s="58">
        <f t="shared" si="12"/>
        <v>3.7510824425928001E-9</v>
      </c>
      <c r="AY25" s="58">
        <f t="shared" si="13"/>
        <v>1.2341804057543633E-9</v>
      </c>
      <c r="BA25" s="52">
        <v>20</v>
      </c>
      <c r="BB25" s="51" t="str">
        <f t="shared" si="14"/>
        <v>Cumple</v>
      </c>
      <c r="BC25" s="51" t="str">
        <f t="shared" si="15"/>
        <v>Cumple</v>
      </c>
      <c r="BD25" s="51" t="str">
        <f t="shared" si="16"/>
        <v>Cumple</v>
      </c>
      <c r="BE25" s="51" t="str">
        <f t="shared" si="17"/>
        <v>Cumple</v>
      </c>
      <c r="BF25" s="51" t="str">
        <f t="shared" si="18"/>
        <v>Cumple</v>
      </c>
      <c r="BG25" s="51" t="str">
        <f t="shared" si="19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1"/>
        <v>1050</v>
      </c>
      <c r="AE26" s="27">
        <f t="shared" si="2"/>
        <v>85.670910114537278</v>
      </c>
      <c r="AF26" s="27">
        <f t="shared" si="3"/>
        <v>77.827185879579133</v>
      </c>
      <c r="AG26" s="27">
        <f t="shared" si="4"/>
        <v>72.2065201848134</v>
      </c>
      <c r="AH26" s="27">
        <f t="shared" si="5"/>
        <v>1.5000185157474104</v>
      </c>
      <c r="AI26" s="27">
        <f t="shared" si="6"/>
        <v>1.3550152468627856</v>
      </c>
      <c r="AJ26" s="27">
        <f t="shared" si="7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8"/>
        <v>3.3834498177884718E-2</v>
      </c>
      <c r="AU26" s="58">
        <f t="shared" si="9"/>
        <v>1.3019747204269251E-2</v>
      </c>
      <c r="AV26" s="58">
        <f t="shared" si="10"/>
        <v>3.2911511758892446E-2</v>
      </c>
      <c r="AW26" s="58">
        <f t="shared" si="11"/>
        <v>5.6002329042253171E-3</v>
      </c>
      <c r="AX26" s="58">
        <f t="shared" si="12"/>
        <v>5.3725411537170094E-3</v>
      </c>
      <c r="AY26" s="58">
        <f t="shared" si="13"/>
        <v>5.1220168127010567E-3</v>
      </c>
      <c r="BA26" s="52">
        <v>21</v>
      </c>
      <c r="BB26" s="51" t="str">
        <f t="shared" si="14"/>
        <v>Cumple</v>
      </c>
      <c r="BC26" s="51" t="str">
        <f t="shared" si="15"/>
        <v>Cumple</v>
      </c>
      <c r="BD26" s="51" t="str">
        <f t="shared" si="16"/>
        <v>Cumple</v>
      </c>
      <c r="BE26" s="51" t="str">
        <f t="shared" si="17"/>
        <v>No cumple</v>
      </c>
      <c r="BF26" s="51" t="str">
        <f t="shared" si="18"/>
        <v>No cumple</v>
      </c>
      <c r="BG26" s="51" t="str">
        <f t="shared" si="19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1"/>
        <v>1100</v>
      </c>
      <c r="AE27" s="27">
        <f t="shared" si="2"/>
        <v>1.2364733414610794E-11</v>
      </c>
      <c r="AF27" s="27">
        <f t="shared" si="3"/>
        <v>2.4871045870656627E-11</v>
      </c>
      <c r="AG27" s="27">
        <f t="shared" si="4"/>
        <v>3.6395854581402122E-12</v>
      </c>
      <c r="AH27" s="27">
        <f t="shared" si="5"/>
        <v>3.4847901771800392E-13</v>
      </c>
      <c r="AI27" s="27">
        <f t="shared" si="6"/>
        <v>4.7134184925961473E-13</v>
      </c>
      <c r="AJ27" s="27">
        <f t="shared" si="7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8"/>
        <v>1.2853915125344033E-8</v>
      </c>
      <c r="AU27" s="58">
        <f t="shared" si="9"/>
        <v>7.3601033468354139E-9</v>
      </c>
      <c r="AV27" s="58">
        <f t="shared" si="10"/>
        <v>7.38899860143253E-9</v>
      </c>
      <c r="AW27" s="58">
        <f t="shared" si="11"/>
        <v>2.6992685583201642E-9</v>
      </c>
      <c r="AX27" s="58">
        <f t="shared" si="12"/>
        <v>3.1686601390824167E-9</v>
      </c>
      <c r="AY27" s="58">
        <f t="shared" si="13"/>
        <v>8.871698880521529E-10</v>
      </c>
      <c r="BA27" s="52">
        <v>22</v>
      </c>
      <c r="BB27" s="51" t="str">
        <f t="shared" si="14"/>
        <v>Cumple</v>
      </c>
      <c r="BC27" s="51" t="str">
        <f t="shared" si="15"/>
        <v>Cumple</v>
      </c>
      <c r="BD27" s="51" t="str">
        <f t="shared" si="16"/>
        <v>Cumple</v>
      </c>
      <c r="BE27" s="51" t="str">
        <f t="shared" si="17"/>
        <v>Cumple</v>
      </c>
      <c r="BF27" s="51" t="str">
        <f t="shared" si="18"/>
        <v>Cumple</v>
      </c>
      <c r="BG27" s="51" t="str">
        <f t="shared" si="19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1"/>
        <v>1150</v>
      </c>
      <c r="AE28" s="27">
        <f t="shared" si="2"/>
        <v>68.860648456747668</v>
      </c>
      <c r="AF28" s="27">
        <f t="shared" si="3"/>
        <v>31.556989437697116</v>
      </c>
      <c r="AG28" s="27">
        <f t="shared" si="4"/>
        <v>55.312991740996495</v>
      </c>
      <c r="AH28" s="27">
        <f t="shared" si="5"/>
        <v>1.4459559369985686</v>
      </c>
      <c r="AI28" s="27">
        <f t="shared" si="6"/>
        <v>0.65899543684007256</v>
      </c>
      <c r="AJ28" s="27">
        <f t="shared" si="7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8"/>
        <v>3.0333924627314018E-2</v>
      </c>
      <c r="AU28" s="58">
        <f t="shared" si="9"/>
        <v>8.2905753445269032E-3</v>
      </c>
      <c r="AV28" s="58">
        <f t="shared" si="10"/>
        <v>2.8805352771446937E-2</v>
      </c>
      <c r="AW28" s="58">
        <f t="shared" si="11"/>
        <v>5.4983870547271598E-3</v>
      </c>
      <c r="AX28" s="58">
        <f t="shared" si="12"/>
        <v>3.746699510301872E-3</v>
      </c>
      <c r="AY28" s="58">
        <f t="shared" si="13"/>
        <v>4.9104161789589092E-3</v>
      </c>
      <c r="BA28" s="52">
        <v>23</v>
      </c>
      <c r="BB28" s="51" t="str">
        <f t="shared" si="14"/>
        <v>No cumple</v>
      </c>
      <c r="BC28" s="51" t="str">
        <f t="shared" si="15"/>
        <v>Cumple</v>
      </c>
      <c r="BD28" s="51" t="str">
        <f t="shared" si="16"/>
        <v>No cumple</v>
      </c>
      <c r="BE28" s="51" t="str">
        <f t="shared" si="17"/>
        <v>Cumple</v>
      </c>
      <c r="BF28" s="51" t="str">
        <f t="shared" si="18"/>
        <v>Cumple</v>
      </c>
      <c r="BG28" s="51" t="str">
        <f t="shared" si="19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1"/>
        <v>1200</v>
      </c>
      <c r="AE29" s="27">
        <f t="shared" si="2"/>
        <v>1.385863445464768E-11</v>
      </c>
      <c r="AF29" s="27">
        <f t="shared" si="3"/>
        <v>1.2105952834824723E-11</v>
      </c>
      <c r="AG29" s="27">
        <f t="shared" si="4"/>
        <v>3.5360529728811589E-12</v>
      </c>
      <c r="AH29" s="27">
        <f t="shared" si="5"/>
        <v>2.7346043366273138E-13</v>
      </c>
      <c r="AI29" s="27">
        <f t="shared" si="6"/>
        <v>2.5151371779018916E-13</v>
      </c>
      <c r="AJ29" s="27">
        <f t="shared" si="7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8"/>
        <v>1.3608281017368553E-8</v>
      </c>
      <c r="AU29" s="58">
        <f t="shared" si="9"/>
        <v>5.1349518670782146E-9</v>
      </c>
      <c r="AV29" s="58">
        <f t="shared" si="10"/>
        <v>7.2831458152481886E-9</v>
      </c>
      <c r="AW29" s="58">
        <f t="shared" si="11"/>
        <v>2.3911401295585246E-9</v>
      </c>
      <c r="AX29" s="58">
        <f t="shared" si="12"/>
        <v>2.3146668844410202E-9</v>
      </c>
      <c r="AY29" s="58">
        <f t="shared" si="13"/>
        <v>1.4663980805949238E-9</v>
      </c>
      <c r="BA29" s="52">
        <v>24</v>
      </c>
      <c r="BB29" s="51" t="str">
        <f t="shared" si="14"/>
        <v>Cumple</v>
      </c>
      <c r="BC29" s="51" t="str">
        <f t="shared" si="15"/>
        <v>Cumple</v>
      </c>
      <c r="BD29" s="51" t="str">
        <f t="shared" si="16"/>
        <v>Cumple</v>
      </c>
      <c r="BE29" s="51" t="str">
        <f t="shared" si="17"/>
        <v>Cumple</v>
      </c>
      <c r="BF29" s="51" t="str">
        <f t="shared" si="18"/>
        <v>Cumple</v>
      </c>
      <c r="BG29" s="51" t="str">
        <f t="shared" si="19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1"/>
        <v>1250</v>
      </c>
      <c r="AE30" s="27">
        <f t="shared" si="2"/>
        <v>56.030303217287411</v>
      </c>
      <c r="AF30" s="27">
        <f t="shared" si="3"/>
        <v>9.9229141328498933</v>
      </c>
      <c r="AG30" s="27">
        <f t="shared" si="4"/>
        <v>42.94020403354375</v>
      </c>
      <c r="AH30" s="27">
        <f t="shared" si="5"/>
        <v>1.3897121863076183</v>
      </c>
      <c r="AI30" s="27">
        <f t="shared" si="6"/>
        <v>0.24478576904183544</v>
      </c>
      <c r="AJ30" s="27">
        <f t="shared" si="7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8"/>
        <v>2.7362421940326963E-2</v>
      </c>
      <c r="AU30" s="58">
        <f t="shared" si="9"/>
        <v>4.6489674440038323E-3</v>
      </c>
      <c r="AV30" s="58">
        <f t="shared" si="10"/>
        <v>2.5380003381698202E-2</v>
      </c>
      <c r="AW30" s="58">
        <f t="shared" si="11"/>
        <v>5.3903902976160187E-3</v>
      </c>
      <c r="AX30" s="58">
        <f t="shared" si="12"/>
        <v>2.2834985639789617E-3</v>
      </c>
      <c r="AY30" s="58">
        <f t="shared" si="13"/>
        <v>4.7032615839089171E-3</v>
      </c>
      <c r="BA30" s="52">
        <v>25</v>
      </c>
      <c r="BB30" s="51" t="str">
        <f t="shared" si="14"/>
        <v>No cumple</v>
      </c>
      <c r="BC30" s="51" t="str">
        <f t="shared" si="15"/>
        <v>Cumple</v>
      </c>
      <c r="BD30" s="51" t="str">
        <f t="shared" si="16"/>
        <v>No cumple</v>
      </c>
      <c r="BE30" s="51" t="str">
        <f t="shared" si="17"/>
        <v>Cumple</v>
      </c>
      <c r="BF30" s="51" t="str">
        <f t="shared" si="18"/>
        <v>Cumple</v>
      </c>
      <c r="BG30" s="51" t="str">
        <f t="shared" si="19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1"/>
        <v>1300</v>
      </c>
      <c r="AE31" s="27">
        <f t="shared" si="2"/>
        <v>1.5002737920433749E-11</v>
      </c>
      <c r="AF31" s="27">
        <f t="shared" si="3"/>
        <v>3.5877756230852277E-12</v>
      </c>
      <c r="AG31" s="27">
        <f t="shared" si="4"/>
        <v>3.6395519154565568E-12</v>
      </c>
      <c r="AH31" s="27">
        <f t="shared" si="5"/>
        <v>2.933165331704895E-13</v>
      </c>
      <c r="AI31" s="27">
        <f t="shared" si="6"/>
        <v>7.0894192805399574E-14</v>
      </c>
      <c r="AJ31" s="27">
        <f t="shared" si="7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8"/>
        <v>1.4158860751918694E-8</v>
      </c>
      <c r="AU31" s="58">
        <f t="shared" si="9"/>
        <v>2.7954358190311908E-9</v>
      </c>
      <c r="AV31" s="58">
        <f t="shared" si="10"/>
        <v>7.388964552580468E-9</v>
      </c>
      <c r="AW31" s="58">
        <f t="shared" si="11"/>
        <v>2.4764299665317686E-9</v>
      </c>
      <c r="AX31" s="58">
        <f t="shared" si="12"/>
        <v>1.2288899453846987E-9</v>
      </c>
      <c r="AY31" s="58">
        <f t="shared" si="13"/>
        <v>1.2234547691190087E-9</v>
      </c>
      <c r="BA31" s="52">
        <v>26</v>
      </c>
      <c r="BB31" s="51" t="str">
        <f t="shared" si="14"/>
        <v>Cumple</v>
      </c>
      <c r="BC31" s="51" t="str">
        <f t="shared" si="15"/>
        <v>Cumple</v>
      </c>
      <c r="BD31" s="51" t="str">
        <f t="shared" si="16"/>
        <v>Cumple</v>
      </c>
      <c r="BE31" s="51" t="str">
        <f t="shared" si="17"/>
        <v>Cumple</v>
      </c>
      <c r="BF31" s="51" t="str">
        <f t="shared" si="18"/>
        <v>Cumple</v>
      </c>
      <c r="BG31" s="51" t="str">
        <f t="shared" si="19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1"/>
        <v>1350</v>
      </c>
      <c r="AE32" s="27">
        <f t="shared" si="2"/>
        <v>46.339254086596583</v>
      </c>
      <c r="AF32" s="27">
        <f t="shared" si="3"/>
        <v>2.5315049896338491</v>
      </c>
      <c r="AG32" s="27">
        <f t="shared" si="4"/>
        <v>33.231133271229019</v>
      </c>
      <c r="AH32" s="27">
        <f t="shared" si="5"/>
        <v>1.3402196114890943</v>
      </c>
      <c r="AI32" s="27">
        <f t="shared" si="6"/>
        <v>7.2852980126956138E-2</v>
      </c>
      <c r="AJ32" s="27">
        <f t="shared" si="7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8"/>
        <v>2.4883849649728916E-2</v>
      </c>
      <c r="AU32" s="58">
        <f t="shared" si="9"/>
        <v>2.3481524109741771E-3</v>
      </c>
      <c r="AV32" s="58">
        <f t="shared" si="10"/>
        <v>2.2327093950353202E-2</v>
      </c>
      <c r="AW32" s="58">
        <f t="shared" si="11"/>
        <v>5.2935346886103457E-3</v>
      </c>
      <c r="AX32" s="58">
        <f t="shared" si="12"/>
        <v>1.2457512188167926E-3</v>
      </c>
      <c r="AY32" s="58">
        <f t="shared" si="13"/>
        <v>4.4690941193387375E-3</v>
      </c>
      <c r="BA32" s="52">
        <v>27</v>
      </c>
      <c r="BB32" s="51" t="str">
        <f t="shared" si="14"/>
        <v>No cumple</v>
      </c>
      <c r="BC32" s="51" t="str">
        <f t="shared" si="15"/>
        <v>Cumple</v>
      </c>
      <c r="BD32" s="51" t="str">
        <f t="shared" si="16"/>
        <v>No cumple</v>
      </c>
      <c r="BE32" s="51" t="str">
        <f t="shared" si="17"/>
        <v>No cumple</v>
      </c>
      <c r="BF32" s="51" t="str">
        <f t="shared" si="18"/>
        <v>Cumple</v>
      </c>
      <c r="BG32" s="51" t="str">
        <f t="shared" si="19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1"/>
        <v>1400</v>
      </c>
      <c r="AE33" s="27">
        <f t="shared" si="2"/>
        <v>1.6279707451605543E-11</v>
      </c>
      <c r="AF33" s="27">
        <f t="shared" si="3"/>
        <v>9.6362946434740258E-13</v>
      </c>
      <c r="AG33" s="27">
        <f t="shared" si="4"/>
        <v>3.4338370129270471E-12</v>
      </c>
      <c r="AH33" s="27">
        <f t="shared" si="5"/>
        <v>5.7309067989942936E-13</v>
      </c>
      <c r="AI33" s="27">
        <f t="shared" si="6"/>
        <v>2.230323262657547E-14</v>
      </c>
      <c r="AJ33" s="27">
        <f t="shared" si="7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8"/>
        <v>1.4749128093349732E-8</v>
      </c>
      <c r="AU33" s="58">
        <f t="shared" si="9"/>
        <v>1.4487449116649244E-9</v>
      </c>
      <c r="AV33" s="58">
        <f t="shared" si="10"/>
        <v>7.1771076871291209E-9</v>
      </c>
      <c r="AW33" s="58">
        <f t="shared" si="11"/>
        <v>3.461540775901848E-9</v>
      </c>
      <c r="AX33" s="58">
        <f t="shared" si="12"/>
        <v>6.892734764439907E-10</v>
      </c>
      <c r="AY33" s="58">
        <f t="shared" si="13"/>
        <v>1.4627679342501197E-9</v>
      </c>
      <c r="BA33" s="52">
        <v>28</v>
      </c>
      <c r="BB33" s="51" t="str">
        <f t="shared" si="14"/>
        <v>Cumple</v>
      </c>
      <c r="BC33" s="51" t="str">
        <f t="shared" si="15"/>
        <v>Cumple</v>
      </c>
      <c r="BD33" s="51" t="str">
        <f t="shared" si="16"/>
        <v>Cumple</v>
      </c>
      <c r="BE33" s="51" t="str">
        <f t="shared" si="17"/>
        <v>Cumple</v>
      </c>
      <c r="BF33" s="51" t="str">
        <f t="shared" si="18"/>
        <v>Cumple</v>
      </c>
      <c r="BG33" s="51" t="str">
        <f t="shared" si="19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1"/>
        <v>1450</v>
      </c>
      <c r="AE34" s="27">
        <f t="shared" si="2"/>
        <v>38.436261306610909</v>
      </c>
      <c r="AF34" s="27">
        <f t="shared" si="3"/>
        <v>2.628924903477488</v>
      </c>
      <c r="AG34" s="27">
        <f t="shared" si="4"/>
        <v>25.812685325767443</v>
      </c>
      <c r="AH34" s="27">
        <f t="shared" si="5"/>
        <v>1.2820445107918055</v>
      </c>
      <c r="AI34" s="27">
        <f t="shared" si="6"/>
        <v>8.7352653300363514E-2</v>
      </c>
      <c r="AJ34" s="27">
        <f t="shared" si="7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8"/>
        <v>2.2662802699968117E-2</v>
      </c>
      <c r="AU34" s="58">
        <f t="shared" si="9"/>
        <v>2.3929078725218383E-3</v>
      </c>
      <c r="AV34" s="58">
        <f t="shared" si="10"/>
        <v>1.967778527996367E-2</v>
      </c>
      <c r="AW34" s="58">
        <f t="shared" si="11"/>
        <v>5.1773715247697373E-3</v>
      </c>
      <c r="AX34" s="58">
        <f t="shared" si="12"/>
        <v>1.3640984341430995E-3</v>
      </c>
      <c r="AY34" s="58">
        <f t="shared" si="13"/>
        <v>4.231179243603507E-3</v>
      </c>
      <c r="BA34" s="52">
        <v>29</v>
      </c>
      <c r="BB34" s="51" t="str">
        <f t="shared" si="14"/>
        <v>No cumple</v>
      </c>
      <c r="BC34" s="51" t="str">
        <f t="shared" si="15"/>
        <v>Cumple</v>
      </c>
      <c r="BD34" s="51" t="str">
        <f t="shared" si="16"/>
        <v>Cumple</v>
      </c>
      <c r="BE34" s="51" t="str">
        <f t="shared" si="17"/>
        <v>Cumple</v>
      </c>
      <c r="BF34" s="51" t="str">
        <f t="shared" si="18"/>
        <v>Cumple</v>
      </c>
      <c r="BG34" s="51" t="str">
        <f t="shared" si="19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1"/>
        <v>1500</v>
      </c>
      <c r="AE35" s="27">
        <f t="shared" si="2"/>
        <v>1.7843227171292182E-11</v>
      </c>
      <c r="AF35" s="27">
        <f t="shared" si="3"/>
        <v>4.5936485142730328E-12</v>
      </c>
      <c r="AG35" s="27">
        <f t="shared" si="4"/>
        <v>3.4263218675994378E-12</v>
      </c>
      <c r="AH35" s="27">
        <f t="shared" si="5"/>
        <v>7.355345048387008E-13</v>
      </c>
      <c r="AI35" s="27">
        <f t="shared" si="6"/>
        <v>1.8463706881906181E-13</v>
      </c>
      <c r="AJ35" s="27">
        <f t="shared" si="7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8"/>
        <v>1.5441153902785203E-8</v>
      </c>
      <c r="AU35" s="58">
        <f t="shared" si="9"/>
        <v>3.1631207358882234E-9</v>
      </c>
      <c r="AV35" s="58">
        <f t="shared" si="10"/>
        <v>7.1692496335176443E-9</v>
      </c>
      <c r="AW35" s="58">
        <f t="shared" si="11"/>
        <v>3.9215639759357149E-9</v>
      </c>
      <c r="AX35" s="58">
        <f t="shared" si="12"/>
        <v>1.9832027152028513E-9</v>
      </c>
      <c r="AY35" s="58">
        <f t="shared" si="13"/>
        <v>1.6280558523635939E-9</v>
      </c>
      <c r="BA35" s="52">
        <v>30</v>
      </c>
      <c r="BB35" s="51" t="str">
        <f t="shared" si="14"/>
        <v>Cumple</v>
      </c>
      <c r="BC35" s="51" t="str">
        <f t="shared" si="15"/>
        <v>Cumple</v>
      </c>
      <c r="BD35" s="51" t="str">
        <f t="shared" si="16"/>
        <v>Cumple</v>
      </c>
      <c r="BE35" s="51" t="str">
        <f t="shared" si="17"/>
        <v>Cumple</v>
      </c>
      <c r="BF35" s="51" t="str">
        <f t="shared" si="18"/>
        <v>Cumple</v>
      </c>
      <c r="BG35" s="51" t="str">
        <f t="shared" si="19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1"/>
        <v>1550</v>
      </c>
      <c r="AE36" s="27">
        <f t="shared" si="2"/>
        <v>32.059632780509816</v>
      </c>
      <c r="AF36" s="27">
        <f t="shared" si="3"/>
        <v>5.6635758088890151</v>
      </c>
      <c r="AG36" s="27">
        <f t="shared" si="4"/>
        <v>20.076235025318134</v>
      </c>
      <c r="AH36" s="27">
        <f t="shared" si="5"/>
        <v>1.221534909764193</v>
      </c>
      <c r="AI36" s="27">
        <f t="shared" si="6"/>
        <v>0.21501475132956102</v>
      </c>
      <c r="AJ36" s="27">
        <f t="shared" si="7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8"/>
        <v>2.0697711113077062E-2</v>
      </c>
      <c r="AU36" s="58">
        <f t="shared" si="9"/>
        <v>3.5122243322497589E-3</v>
      </c>
      <c r="AV36" s="58">
        <f t="shared" si="10"/>
        <v>1.735404660235396E-2</v>
      </c>
      <c r="AW36" s="58">
        <f t="shared" si="11"/>
        <v>5.0537146965289855E-3</v>
      </c>
      <c r="AX36" s="58">
        <f t="shared" si="12"/>
        <v>2.1401380474432141E-3</v>
      </c>
      <c r="AY36" s="58">
        <f t="shared" si="13"/>
        <v>3.9895299512504477E-3</v>
      </c>
      <c r="BA36" s="52">
        <v>31</v>
      </c>
      <c r="BB36" s="51" t="str">
        <f t="shared" si="14"/>
        <v>No cumple</v>
      </c>
      <c r="BC36" s="51" t="str">
        <f t="shared" si="15"/>
        <v>Cumple</v>
      </c>
      <c r="BD36" s="51" t="str">
        <f t="shared" si="16"/>
        <v>Cumple</v>
      </c>
      <c r="BE36" s="51" t="str">
        <f t="shared" si="17"/>
        <v>Cumple</v>
      </c>
      <c r="BF36" s="51" t="str">
        <f t="shared" si="18"/>
        <v>Cumple</v>
      </c>
      <c r="BG36" s="51" t="str">
        <f t="shared" si="19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20">A37</f>
        <v>1600</v>
      </c>
      <c r="AE37" s="27">
        <f t="shared" si="2"/>
        <v>1.9116845183385559E-11</v>
      </c>
      <c r="AF37" s="27">
        <f t="shared" si="3"/>
        <v>1.3595026293760342E-11</v>
      </c>
      <c r="AG37" s="27">
        <f t="shared" si="4"/>
        <v>3.228958053947436E-12</v>
      </c>
      <c r="AH37" s="27">
        <f t="shared" si="5"/>
        <v>6.7342235098222277E-13</v>
      </c>
      <c r="AI37" s="27">
        <f t="shared" si="6"/>
        <v>6.0338940262941539E-13</v>
      </c>
      <c r="AJ37" s="27">
        <f t="shared" si="7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8"/>
        <v>1.598273728322695E-8</v>
      </c>
      <c r="AU37" s="58">
        <f t="shared" si="9"/>
        <v>5.4416037542829653E-9</v>
      </c>
      <c r="AV37" s="58">
        <f t="shared" si="10"/>
        <v>6.9597049008831528E-9</v>
      </c>
      <c r="AW37" s="58">
        <f t="shared" si="11"/>
        <v>3.752334464654695E-9</v>
      </c>
      <c r="AX37" s="58">
        <f t="shared" si="12"/>
        <v>3.5851431327361488E-9</v>
      </c>
      <c r="AY37" s="58">
        <f t="shared" si="13"/>
        <v>1.4265736623934572E-9</v>
      </c>
      <c r="BA37" s="52">
        <v>32</v>
      </c>
      <c r="BB37" s="51" t="str">
        <f t="shared" si="14"/>
        <v>Cumple</v>
      </c>
      <c r="BC37" s="51" t="str">
        <f t="shared" si="15"/>
        <v>Cumple</v>
      </c>
      <c r="BD37" s="51" t="str">
        <f t="shared" si="16"/>
        <v>Cumple</v>
      </c>
      <c r="BE37" s="51" t="str">
        <f t="shared" si="17"/>
        <v>Cumple</v>
      </c>
      <c r="BF37" s="51" t="str">
        <f t="shared" si="18"/>
        <v>Cumple</v>
      </c>
      <c r="BG37" s="51" t="str">
        <f t="shared" si="19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20"/>
        <v>1650</v>
      </c>
      <c r="AE38" s="27">
        <f t="shared" si="2"/>
        <v>26.934284382576866</v>
      </c>
      <c r="AF38" s="27">
        <f t="shared" si="3"/>
        <v>9.1746195924899467</v>
      </c>
      <c r="AG38" s="27">
        <f t="shared" si="4"/>
        <v>15.441565167533055</v>
      </c>
      <c r="AH38" s="27">
        <f t="shared" si="5"/>
        <v>1.1625215716284212</v>
      </c>
      <c r="AI38" s="27">
        <f t="shared" si="6"/>
        <v>0.39464905056043353</v>
      </c>
      <c r="AJ38" s="27">
        <f t="shared" si="7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8"/>
        <v>1.8971242257098737E-2</v>
      </c>
      <c r="AU38" s="58">
        <f t="shared" si="9"/>
        <v>4.4702408338819222E-3</v>
      </c>
      <c r="AV38" s="58">
        <f t="shared" si="10"/>
        <v>1.5219671651585916E-2</v>
      </c>
      <c r="AW38" s="58">
        <f t="shared" si="11"/>
        <v>4.9301290700925942E-3</v>
      </c>
      <c r="AX38" s="58">
        <f t="shared" si="12"/>
        <v>2.8994337577734003E-3</v>
      </c>
      <c r="AY38" s="58">
        <f t="shared" si="13"/>
        <v>3.7252935536360864E-3</v>
      </c>
      <c r="BA38" s="52">
        <v>33</v>
      </c>
      <c r="BB38" s="51" t="str">
        <f t="shared" si="14"/>
        <v>Cumple</v>
      </c>
      <c r="BC38" s="51" t="str">
        <f t="shared" si="15"/>
        <v>Cumple</v>
      </c>
      <c r="BD38" s="51" t="str">
        <f t="shared" si="16"/>
        <v>Cumple</v>
      </c>
      <c r="BE38" s="51" t="str">
        <f t="shared" si="17"/>
        <v>No cumple</v>
      </c>
      <c r="BF38" s="51" t="str">
        <f t="shared" si="18"/>
        <v>No cumple</v>
      </c>
      <c r="BG38" s="51" t="str">
        <f t="shared" si="19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20"/>
        <v>1700</v>
      </c>
      <c r="AE39" s="27">
        <f t="shared" si="2"/>
        <v>1.9947445497928867E-11</v>
      </c>
      <c r="AF39" s="27">
        <f t="shared" si="3"/>
        <v>2.6175246627180172E-11</v>
      </c>
      <c r="AG39" s="27">
        <f t="shared" si="4"/>
        <v>3.0505618805369012E-12</v>
      </c>
      <c r="AH39" s="27">
        <f t="shared" si="5"/>
        <v>8.0854849908026772E-13</v>
      </c>
      <c r="AI39" s="27">
        <f t="shared" si="6"/>
        <v>1.2736221572899114E-12</v>
      </c>
      <c r="AJ39" s="27">
        <f t="shared" si="7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8"/>
        <v>1.6326259411583569E-8</v>
      </c>
      <c r="AU39" s="58">
        <f t="shared" si="9"/>
        <v>7.5506141822223389E-9</v>
      </c>
      <c r="AV39" s="58">
        <f t="shared" si="10"/>
        <v>6.7647156072579491E-9</v>
      </c>
      <c r="AW39" s="58">
        <f t="shared" si="11"/>
        <v>4.1115996143029343E-9</v>
      </c>
      <c r="AX39" s="58">
        <f t="shared" si="12"/>
        <v>5.2086834284297151E-9</v>
      </c>
      <c r="AY39" s="58">
        <f t="shared" si="13"/>
        <v>1.8164871748782371E-9</v>
      </c>
      <c r="BA39" s="52">
        <v>34</v>
      </c>
      <c r="BB39" s="51" t="str">
        <f t="shared" si="14"/>
        <v>Cumple</v>
      </c>
      <c r="BC39" s="51" t="str">
        <f t="shared" si="15"/>
        <v>Cumple</v>
      </c>
      <c r="BD39" s="51" t="str">
        <f t="shared" si="16"/>
        <v>Cumple</v>
      </c>
      <c r="BE39" s="51" t="str">
        <f t="shared" si="17"/>
        <v>Cumple</v>
      </c>
      <c r="BF39" s="51" t="str">
        <f t="shared" si="18"/>
        <v>Cumple</v>
      </c>
      <c r="BG39" s="51" t="str">
        <f t="shared" si="19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20"/>
        <v>1750</v>
      </c>
      <c r="AE40" s="27">
        <f t="shared" si="2"/>
        <v>22.661940001376248</v>
      </c>
      <c r="AF40" s="27">
        <f t="shared" si="3"/>
        <v>11.691815970710852</v>
      </c>
      <c r="AG40" s="27">
        <f t="shared" si="4"/>
        <v>11.899560678117844</v>
      </c>
      <c r="AH40" s="27">
        <f t="shared" si="5"/>
        <v>1.0998348638580946</v>
      </c>
      <c r="AI40" s="27">
        <f t="shared" si="6"/>
        <v>0.56567205118692199</v>
      </c>
      <c r="AJ40" s="27">
        <f t="shared" si="7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8"/>
        <v>1.7401696581032911E-2</v>
      </c>
      <c r="AU40" s="58">
        <f t="shared" si="9"/>
        <v>5.0463558694720809E-3</v>
      </c>
      <c r="AV40" s="58">
        <f t="shared" si="10"/>
        <v>1.336057310576385E-2</v>
      </c>
      <c r="AW40" s="58">
        <f t="shared" si="11"/>
        <v>4.795363355054141E-3</v>
      </c>
      <c r="AX40" s="58">
        <f t="shared" si="12"/>
        <v>3.4712829939279959E-3</v>
      </c>
      <c r="AY40" s="58">
        <f t="shared" si="13"/>
        <v>3.4691857449817148E-3</v>
      </c>
      <c r="BA40" s="52">
        <v>35</v>
      </c>
      <c r="BB40" s="51" t="str">
        <f t="shared" si="14"/>
        <v>No cumple</v>
      </c>
      <c r="BC40" s="51" t="str">
        <f t="shared" si="15"/>
        <v>Cumple</v>
      </c>
      <c r="BD40" s="51" t="str">
        <f t="shared" si="16"/>
        <v>No cumple</v>
      </c>
      <c r="BE40" s="51" t="str">
        <f t="shared" si="17"/>
        <v>Cumple</v>
      </c>
      <c r="BF40" s="51" t="str">
        <f t="shared" si="18"/>
        <v>Cumple</v>
      </c>
      <c r="BG40" s="51" t="str">
        <f t="shared" si="19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20"/>
        <v>1800</v>
      </c>
      <c r="AE41" s="27">
        <f t="shared" si="2"/>
        <v>2.0979775071138458E-11</v>
      </c>
      <c r="AF41" s="27">
        <f t="shared" si="3"/>
        <v>3.9586778456086229E-11</v>
      </c>
      <c r="AG41" s="27">
        <f t="shared" si="4"/>
        <v>2.9006263081738375E-12</v>
      </c>
      <c r="AH41" s="27">
        <f t="shared" si="5"/>
        <v>1.1814569706764366E-12</v>
      </c>
      <c r="AI41" s="27">
        <f t="shared" si="6"/>
        <v>2.1138690453128404E-12</v>
      </c>
      <c r="AJ41" s="27">
        <f t="shared" si="7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8"/>
        <v>1.6743392692331822E-8</v>
      </c>
      <c r="AU41" s="58">
        <f t="shared" si="9"/>
        <v>9.2856427009645586E-9</v>
      </c>
      <c r="AV41" s="58">
        <f t="shared" si="10"/>
        <v>6.5963776965789675E-9</v>
      </c>
      <c r="AW41" s="58">
        <f t="shared" si="11"/>
        <v>4.9701183855703162E-9</v>
      </c>
      <c r="AX41" s="58">
        <f t="shared" si="12"/>
        <v>6.7103735887929627E-9</v>
      </c>
      <c r="AY41" s="58">
        <f t="shared" si="13"/>
        <v>1.5820648505801805E-9</v>
      </c>
      <c r="BA41" s="52">
        <v>36</v>
      </c>
      <c r="BB41" s="51" t="str">
        <f t="shared" si="14"/>
        <v>Cumple</v>
      </c>
      <c r="BC41" s="51" t="str">
        <f t="shared" si="15"/>
        <v>Cumple</v>
      </c>
      <c r="BD41" s="51" t="str">
        <f t="shared" si="16"/>
        <v>Cumple</v>
      </c>
      <c r="BE41" s="51" t="str">
        <f t="shared" si="17"/>
        <v>Cumple</v>
      </c>
      <c r="BF41" s="51" t="str">
        <f t="shared" si="18"/>
        <v>Cumple</v>
      </c>
      <c r="BG41" s="51" t="str">
        <f t="shared" si="19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20"/>
        <v>1850</v>
      </c>
      <c r="AE42" s="27">
        <f t="shared" si="2"/>
        <v>19.143539634298826</v>
      </c>
      <c r="AF42" s="27">
        <f t="shared" si="3"/>
        <v>12.770046915065283</v>
      </c>
      <c r="AG42" s="27">
        <f t="shared" si="4"/>
        <v>9.0808807613222502</v>
      </c>
      <c r="AH42" s="27">
        <f t="shared" si="5"/>
        <v>1.0378518885096202</v>
      </c>
      <c r="AI42" s="27">
        <f t="shared" si="6"/>
        <v>0.69041196948296935</v>
      </c>
      <c r="AJ42" s="27">
        <f t="shared" si="7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8"/>
        <v>1.5993892407248737E-2</v>
      </c>
      <c r="AU42" s="58">
        <f t="shared" si="9"/>
        <v>5.2739151057739683E-3</v>
      </c>
      <c r="AV42" s="58">
        <f t="shared" si="10"/>
        <v>1.1671417655470169E-2</v>
      </c>
      <c r="AW42" s="58">
        <f t="shared" si="11"/>
        <v>4.6582787065171773E-3</v>
      </c>
      <c r="AX42" s="58">
        <f t="shared" si="12"/>
        <v>3.8349686309904225E-3</v>
      </c>
      <c r="AY42" s="58">
        <f t="shared" si="13"/>
        <v>3.2045469145316062E-3</v>
      </c>
      <c r="BA42" s="52">
        <v>37</v>
      </c>
      <c r="BB42" s="51" t="str">
        <f t="shared" si="14"/>
        <v>No cumple</v>
      </c>
      <c r="BC42" s="51" t="str">
        <f t="shared" si="15"/>
        <v>Cumple</v>
      </c>
      <c r="BD42" s="51" t="str">
        <f t="shared" si="16"/>
        <v>No cumple</v>
      </c>
      <c r="BE42" s="51" t="str">
        <f t="shared" si="17"/>
        <v>Cumple</v>
      </c>
      <c r="BF42" s="51" t="str">
        <f t="shared" si="18"/>
        <v>Cumple</v>
      </c>
      <c r="BG42" s="51" t="str">
        <f t="shared" si="19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20"/>
        <v>1900</v>
      </c>
      <c r="AE43" s="27">
        <f t="shared" si="2"/>
        <v>2.2104297750733251E-11</v>
      </c>
      <c r="AF43" s="27">
        <f t="shared" si="3"/>
        <v>5.1187982354050173E-11</v>
      </c>
      <c r="AG43" s="27">
        <f t="shared" si="4"/>
        <v>2.5697327792588462E-12</v>
      </c>
      <c r="AH43" s="27">
        <f t="shared" si="5"/>
        <v>1.3317707760574675E-12</v>
      </c>
      <c r="AI43" s="27">
        <f t="shared" si="6"/>
        <v>2.9974105026271387E-12</v>
      </c>
      <c r="AJ43" s="27">
        <f t="shared" si="7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8"/>
        <v>1.7186261289603364E-8</v>
      </c>
      <c r="AU43" s="58">
        <f t="shared" si="9"/>
        <v>1.0558953907036732E-8</v>
      </c>
      <c r="AV43" s="58">
        <f t="shared" si="10"/>
        <v>6.2087418935581597E-9</v>
      </c>
      <c r="AW43" s="58">
        <f t="shared" si="11"/>
        <v>5.2768229078658595E-9</v>
      </c>
      <c r="AX43" s="58">
        <f t="shared" si="12"/>
        <v>7.9906254144002863E-9</v>
      </c>
      <c r="AY43" s="58">
        <f t="shared" si="13"/>
        <v>1.7387932537862887E-9</v>
      </c>
      <c r="BA43" s="52">
        <v>38</v>
      </c>
      <c r="BB43" s="51" t="str">
        <f t="shared" si="14"/>
        <v>Cumple</v>
      </c>
      <c r="BC43" s="51" t="str">
        <f t="shared" si="15"/>
        <v>Cumple</v>
      </c>
      <c r="BD43" s="51" t="str">
        <f t="shared" si="16"/>
        <v>Cumple</v>
      </c>
      <c r="BE43" s="51" t="str">
        <f t="shared" si="17"/>
        <v>Cumple</v>
      </c>
      <c r="BF43" s="51" t="str">
        <f t="shared" si="18"/>
        <v>Cumple</v>
      </c>
      <c r="BG43" s="51" t="str">
        <f t="shared" si="19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20"/>
        <v>1950</v>
      </c>
      <c r="AE44" s="27">
        <f t="shared" si="2"/>
        <v>16.202365369475991</v>
      </c>
      <c r="AF44" s="27">
        <f t="shared" si="3"/>
        <v>12.467417718632305</v>
      </c>
      <c r="AG44" s="27">
        <f t="shared" si="4"/>
        <v>6.8200868246162534</v>
      </c>
      <c r="AH44" s="27">
        <f t="shared" si="5"/>
        <v>0.9754795648948702</v>
      </c>
      <c r="AI44" s="27">
        <f t="shared" si="6"/>
        <v>0.74884680894062972</v>
      </c>
      <c r="AJ44" s="27">
        <f t="shared" si="7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8"/>
        <v>1.4714051100766462E-2</v>
      </c>
      <c r="AU44" s="58">
        <f t="shared" si="9"/>
        <v>5.2110488406433841E-3</v>
      </c>
      <c r="AV44" s="58">
        <f t="shared" si="10"/>
        <v>1.0114736550362125E-2</v>
      </c>
      <c r="AW44" s="58">
        <f t="shared" si="11"/>
        <v>4.5161344928106488E-3</v>
      </c>
      <c r="AX44" s="58">
        <f t="shared" si="12"/>
        <v>3.9939640516885771E-3</v>
      </c>
      <c r="AY44" s="58">
        <f t="shared" si="13"/>
        <v>2.9280949251893991E-3</v>
      </c>
      <c r="BA44" s="52">
        <v>39</v>
      </c>
      <c r="BB44" s="51" t="str">
        <f t="shared" si="14"/>
        <v>No cumple</v>
      </c>
      <c r="BC44" s="51" t="str">
        <f t="shared" si="15"/>
        <v>Cumple</v>
      </c>
      <c r="BD44" s="51" t="str">
        <f t="shared" si="16"/>
        <v>No cumple</v>
      </c>
      <c r="BE44" s="51" t="str">
        <f t="shared" si="17"/>
        <v>No cumple</v>
      </c>
      <c r="BF44" s="51" t="str">
        <f t="shared" si="18"/>
        <v>No cumple</v>
      </c>
      <c r="BG44" s="51" t="str">
        <f t="shared" si="19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20"/>
        <v>2000</v>
      </c>
      <c r="AE45" s="27">
        <f t="shared" si="2"/>
        <v>2.2693323860130351E-11</v>
      </c>
      <c r="AF45" s="27">
        <f t="shared" si="3"/>
        <v>5.8743173932526676E-11</v>
      </c>
      <c r="AG45" s="27">
        <f t="shared" si="4"/>
        <v>2.4007667087730459E-12</v>
      </c>
      <c r="AH45" s="27">
        <f t="shared" si="5"/>
        <v>1.289662283980657E-12</v>
      </c>
      <c r="AI45" s="27">
        <f t="shared" si="6"/>
        <v>3.7630798085750074E-12</v>
      </c>
      <c r="AJ45" s="27">
        <f t="shared" si="7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8"/>
        <v>1.7413741962797731E-8</v>
      </c>
      <c r="AU45" s="58">
        <f t="shared" si="9"/>
        <v>1.1311379993890383E-8</v>
      </c>
      <c r="AV45" s="58">
        <f t="shared" si="10"/>
        <v>6.0011516811913776E-9</v>
      </c>
      <c r="AW45" s="58">
        <f t="shared" si="11"/>
        <v>5.1927304409120196E-9</v>
      </c>
      <c r="AX45" s="58">
        <f t="shared" si="12"/>
        <v>8.9532224374818355E-9</v>
      </c>
      <c r="AY45" s="58">
        <f t="shared" si="13"/>
        <v>1.7824585911088311E-9</v>
      </c>
      <c r="BA45" s="52">
        <v>40</v>
      </c>
      <c r="BB45" s="51" t="str">
        <f t="shared" si="14"/>
        <v>Cumple</v>
      </c>
      <c r="BC45" s="51" t="str">
        <f t="shared" si="15"/>
        <v>Cumple</v>
      </c>
      <c r="BD45" s="51" t="str">
        <f t="shared" si="16"/>
        <v>Cumple</v>
      </c>
      <c r="BE45" s="51" t="str">
        <f t="shared" si="17"/>
        <v>Cumple</v>
      </c>
      <c r="BF45" s="51" t="str">
        <f t="shared" si="18"/>
        <v>Cumple</v>
      </c>
      <c r="BG45" s="51" t="str">
        <f t="shared" si="19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20"/>
        <v>2050</v>
      </c>
      <c r="AE46" s="27">
        <f t="shared" si="2"/>
        <v>13.697882848795675</v>
      </c>
      <c r="AF46" s="27">
        <f t="shared" si="3"/>
        <v>11.025181393558874</v>
      </c>
      <c r="AG46" s="27">
        <f t="shared" si="4"/>
        <v>5.0989499247214001</v>
      </c>
      <c r="AH46" s="27">
        <f t="shared" si="5"/>
        <v>0.91098438595880171</v>
      </c>
      <c r="AI46" s="27">
        <f t="shared" si="6"/>
        <v>0.73182894479211114</v>
      </c>
      <c r="AJ46" s="27">
        <f t="shared" si="7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8"/>
        <v>1.3529126983128633E-2</v>
      </c>
      <c r="AU46" s="58">
        <f t="shared" si="9"/>
        <v>4.9003800149362521E-3</v>
      </c>
      <c r="AV46" s="58">
        <f t="shared" si="10"/>
        <v>8.74580917510967E-3</v>
      </c>
      <c r="AW46" s="58">
        <f t="shared" si="11"/>
        <v>4.3642864289883945E-3</v>
      </c>
      <c r="AX46" s="58">
        <f t="shared" si="12"/>
        <v>3.9483209758380934E-3</v>
      </c>
      <c r="AY46" s="58">
        <f t="shared" si="13"/>
        <v>2.662524829988043E-3</v>
      </c>
      <c r="BA46" s="52">
        <v>41</v>
      </c>
      <c r="BB46" s="51" t="str">
        <f t="shared" si="14"/>
        <v>No cumple</v>
      </c>
      <c r="BC46" s="51" t="str">
        <f t="shared" si="15"/>
        <v>Cumple</v>
      </c>
      <c r="BD46" s="51" t="str">
        <f t="shared" si="16"/>
        <v>Cumple</v>
      </c>
      <c r="BE46" s="51" t="str">
        <f t="shared" si="17"/>
        <v>Cumple</v>
      </c>
      <c r="BF46" s="51" t="str">
        <f t="shared" si="18"/>
        <v>Cumple</v>
      </c>
      <c r="BG46" s="51" t="str">
        <f t="shared" si="19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20"/>
        <v>2100</v>
      </c>
      <c r="AE47" s="27">
        <f t="shared" si="2"/>
        <v>2.3032776208673186E-11</v>
      </c>
      <c r="AF47" s="27">
        <f t="shared" si="3"/>
        <v>6.0560570751425488E-11</v>
      </c>
      <c r="AG47" s="27">
        <f t="shared" si="4"/>
        <v>2.0789451174352271E-12</v>
      </c>
      <c r="AH47" s="27">
        <f t="shared" si="5"/>
        <v>1.5295133175956358E-12</v>
      </c>
      <c r="AI47" s="27">
        <f t="shared" si="6"/>
        <v>4.2308329117690503E-12</v>
      </c>
      <c r="AJ47" s="27">
        <f t="shared" si="7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8"/>
        <v>1.7543498061604319E-8</v>
      </c>
      <c r="AU47" s="58">
        <f t="shared" si="9"/>
        <v>1.1485022967679219E-8</v>
      </c>
      <c r="AV47" s="58">
        <f t="shared" si="10"/>
        <v>5.5844593757360644E-9</v>
      </c>
      <c r="AW47" s="58">
        <f t="shared" si="11"/>
        <v>5.6550234529184537E-9</v>
      </c>
      <c r="AX47" s="58">
        <f t="shared" si="12"/>
        <v>9.4933741374783867E-9</v>
      </c>
      <c r="AY47" s="58">
        <f t="shared" si="13"/>
        <v>1.5771867653351887E-9</v>
      </c>
      <c r="BA47" s="52">
        <v>42</v>
      </c>
      <c r="BB47" s="51" t="str">
        <f t="shared" si="14"/>
        <v>Cumple</v>
      </c>
      <c r="BC47" s="51" t="str">
        <f t="shared" si="15"/>
        <v>Cumple</v>
      </c>
      <c r="BD47" s="51" t="str">
        <f t="shared" si="16"/>
        <v>Cumple</v>
      </c>
      <c r="BE47" s="51" t="str">
        <f t="shared" si="17"/>
        <v>Cumple</v>
      </c>
      <c r="BF47" s="51" t="str">
        <f t="shared" si="18"/>
        <v>Cumple</v>
      </c>
      <c r="BG47" s="51" t="str">
        <f t="shared" si="19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20"/>
        <v>2150</v>
      </c>
      <c r="AE48" s="27">
        <f t="shared" si="2"/>
        <v>11.615173092185815</v>
      </c>
      <c r="AF48" s="27">
        <f t="shared" si="3"/>
        <v>8.8965304715101059</v>
      </c>
      <c r="AG48" s="27">
        <f t="shared" si="4"/>
        <v>3.7341769885660514</v>
      </c>
      <c r="AH48" s="27">
        <f t="shared" si="5"/>
        <v>0.84921145815101262</v>
      </c>
      <c r="AI48" s="27">
        <f t="shared" si="6"/>
        <v>0.64950468481998636</v>
      </c>
      <c r="AJ48" s="27">
        <f t="shared" si="7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8"/>
        <v>1.2458217031176213E-2</v>
      </c>
      <c r="AU48" s="58">
        <f t="shared" si="9"/>
        <v>4.4019714709296305E-3</v>
      </c>
      <c r="AV48" s="58">
        <f t="shared" si="10"/>
        <v>7.484401427761537E-3</v>
      </c>
      <c r="AW48" s="58">
        <f t="shared" si="11"/>
        <v>4.2137202730886635E-3</v>
      </c>
      <c r="AX48" s="58">
        <f t="shared" si="12"/>
        <v>3.7196219669138014E-3</v>
      </c>
      <c r="AY48" s="58">
        <f t="shared" si="13"/>
        <v>2.3905988546725275E-3</v>
      </c>
      <c r="BA48" s="52">
        <v>43</v>
      </c>
      <c r="BB48" s="51" t="str">
        <f t="shared" si="14"/>
        <v>No cumple</v>
      </c>
      <c r="BC48" s="51" t="str">
        <f t="shared" si="15"/>
        <v>Cumple</v>
      </c>
      <c r="BD48" s="51" t="str">
        <f t="shared" si="16"/>
        <v>Cumple</v>
      </c>
      <c r="BE48" s="51" t="str">
        <f t="shared" si="17"/>
        <v>Cumple</v>
      </c>
      <c r="BF48" s="51" t="str">
        <f t="shared" si="18"/>
        <v>Cumple</v>
      </c>
      <c r="BG48" s="51" t="str">
        <f t="shared" si="19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20"/>
        <v>2200</v>
      </c>
      <c r="AE49" s="27">
        <f t="shared" si="2"/>
        <v>2.3510214840090519E-11</v>
      </c>
      <c r="AF49" s="27">
        <f t="shared" si="3"/>
        <v>5.6305778653849293E-11</v>
      </c>
      <c r="AG49" s="27">
        <f t="shared" si="4"/>
        <v>1.7910968339538996E-12</v>
      </c>
      <c r="AH49" s="27">
        <f t="shared" si="5"/>
        <v>1.9283701664657146E-12</v>
      </c>
      <c r="AI49" s="27">
        <f t="shared" si="6"/>
        <v>4.2756247558055039E-12</v>
      </c>
      <c r="AJ49" s="27">
        <f t="shared" si="7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8"/>
        <v>1.772439206732958E-8</v>
      </c>
      <c r="AU49" s="58">
        <f t="shared" si="9"/>
        <v>1.1074225755165403E-8</v>
      </c>
      <c r="AV49" s="58">
        <f t="shared" si="10"/>
        <v>5.1834529030703633E-9</v>
      </c>
      <c r="AW49" s="58">
        <f t="shared" si="11"/>
        <v>6.3496966962384589E-9</v>
      </c>
      <c r="AX49" s="58">
        <f t="shared" si="12"/>
        <v>9.5434950231887946E-9</v>
      </c>
      <c r="AY49" s="58">
        <f t="shared" si="13"/>
        <v>1.7803784957452689E-9</v>
      </c>
      <c r="BA49" s="52">
        <v>44</v>
      </c>
      <c r="BB49" s="51" t="str">
        <f t="shared" si="14"/>
        <v>Cumple</v>
      </c>
      <c r="BC49" s="51" t="str">
        <f t="shared" si="15"/>
        <v>Cumple</v>
      </c>
      <c r="BD49" s="51" t="str">
        <f t="shared" si="16"/>
        <v>Cumple</v>
      </c>
      <c r="BE49" s="51" t="str">
        <f t="shared" si="17"/>
        <v>Cumple</v>
      </c>
      <c r="BF49" s="51" t="str">
        <f t="shared" si="18"/>
        <v>Cumple</v>
      </c>
      <c r="BG49" s="51" t="str">
        <f t="shared" si="19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20"/>
        <v>2250</v>
      </c>
      <c r="AE50" s="27">
        <f t="shared" si="2"/>
        <v>9.8446934631036491</v>
      </c>
      <c r="AF50" s="27">
        <f t="shared" si="3"/>
        <v>6.5470925532035364</v>
      </c>
      <c r="AG50" s="27">
        <f t="shared" si="4"/>
        <v>2.6690465051081347</v>
      </c>
      <c r="AH50" s="27">
        <f t="shared" si="5"/>
        <v>0.78781813024260872</v>
      </c>
      <c r="AI50" s="27">
        <f t="shared" si="6"/>
        <v>0.52344016036080177</v>
      </c>
      <c r="AJ50" s="27">
        <f t="shared" si="7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8"/>
        <v>1.1469491086577912E-2</v>
      </c>
      <c r="AU50" s="58">
        <f t="shared" si="9"/>
        <v>3.776253392744029E-3</v>
      </c>
      <c r="AV50" s="58">
        <f t="shared" si="10"/>
        <v>6.3275807222921681E-3</v>
      </c>
      <c r="AW50" s="58">
        <f t="shared" si="11"/>
        <v>4.0585487278290587E-3</v>
      </c>
      <c r="AX50" s="58">
        <f t="shared" si="12"/>
        <v>3.3391903761699308E-3</v>
      </c>
      <c r="AY50" s="58">
        <f t="shared" si="13"/>
        <v>2.1161149218147162E-3</v>
      </c>
      <c r="BA50" s="52">
        <v>45</v>
      </c>
      <c r="BB50" s="51" t="str">
        <f t="shared" si="14"/>
        <v>No cumple</v>
      </c>
      <c r="BC50" s="51" t="str">
        <f t="shared" si="15"/>
        <v>Cumple</v>
      </c>
      <c r="BD50" s="51" t="str">
        <f t="shared" si="16"/>
        <v>Cumple</v>
      </c>
      <c r="BE50" s="51" t="str">
        <f t="shared" si="17"/>
        <v>No cumple</v>
      </c>
      <c r="BF50" s="51" t="str">
        <f t="shared" si="18"/>
        <v>No cumple</v>
      </c>
      <c r="BG50" s="51" t="str">
        <f t="shared" si="19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20"/>
        <v>2300</v>
      </c>
      <c r="AE51" s="27">
        <f t="shared" si="2"/>
        <v>2.3791665389163331E-11</v>
      </c>
      <c r="AF51" s="27">
        <f t="shared" si="3"/>
        <v>4.6988441577023614E-11</v>
      </c>
      <c r="AG51" s="27">
        <f t="shared" si="4"/>
        <v>1.5469122671140143E-12</v>
      </c>
      <c r="AH51" s="27">
        <f t="shared" si="5"/>
        <v>2.0131928336705288E-12</v>
      </c>
      <c r="AI51" s="27">
        <f t="shared" si="6"/>
        <v>3.8642384988802156E-12</v>
      </c>
      <c r="AJ51" s="27">
        <f t="shared" si="7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8"/>
        <v>1.7830169463360707E-8</v>
      </c>
      <c r="AU51" s="58">
        <f t="shared" si="9"/>
        <v>1.0116549456282624E-8</v>
      </c>
      <c r="AV51" s="58">
        <f t="shared" si="10"/>
        <v>4.8171754626189694E-9</v>
      </c>
      <c r="AW51" s="58">
        <f t="shared" si="11"/>
        <v>6.4878450184080949E-9</v>
      </c>
      <c r="AX51" s="58">
        <f t="shared" si="12"/>
        <v>9.0727641502696854E-9</v>
      </c>
      <c r="AY51" s="58">
        <f t="shared" si="13"/>
        <v>1.5001977440610739E-9</v>
      </c>
      <c r="BA51" s="52">
        <v>46</v>
      </c>
      <c r="BB51" s="51" t="str">
        <f t="shared" si="14"/>
        <v>Cumple</v>
      </c>
      <c r="BC51" s="51" t="str">
        <f t="shared" si="15"/>
        <v>Cumple</v>
      </c>
      <c r="BD51" s="51" t="str">
        <f t="shared" si="16"/>
        <v>Cumple</v>
      </c>
      <c r="BE51" s="51" t="str">
        <f t="shared" si="17"/>
        <v>Cumple</v>
      </c>
      <c r="BF51" s="51" t="str">
        <f t="shared" si="18"/>
        <v>Cumple</v>
      </c>
      <c r="BG51" s="51" t="str">
        <f t="shared" si="19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20"/>
        <v>2350</v>
      </c>
      <c r="AE52" s="27">
        <f t="shared" si="2"/>
        <v>8.3157568514426057</v>
      </c>
      <c r="AF52" s="27">
        <f t="shared" si="3"/>
        <v>4.3343070811615725</v>
      </c>
      <c r="AG52" s="27">
        <f t="shared" si="4"/>
        <v>1.8723944855871115</v>
      </c>
      <c r="AH52" s="27">
        <f t="shared" si="5"/>
        <v>0.72546292310406235</v>
      </c>
      <c r="AI52" s="27">
        <f t="shared" si="6"/>
        <v>0.37797377793549564</v>
      </c>
      <c r="AJ52" s="27">
        <f t="shared" si="7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8"/>
        <v>1.0541294346860533E-2</v>
      </c>
      <c r="AU52" s="58">
        <f t="shared" si="9"/>
        <v>3.0725342092500917E-3</v>
      </c>
      <c r="AV52" s="58">
        <f t="shared" si="10"/>
        <v>5.299785596126357E-3</v>
      </c>
      <c r="AW52" s="58">
        <f t="shared" si="11"/>
        <v>3.8946226902662941E-3</v>
      </c>
      <c r="AX52" s="58">
        <f t="shared" si="12"/>
        <v>2.8375171536708069E-3</v>
      </c>
      <c r="AY52" s="58">
        <f t="shared" si="13"/>
        <v>1.8522415069075393E-3</v>
      </c>
      <c r="BA52" s="52">
        <v>47</v>
      </c>
      <c r="BB52" s="51" t="str">
        <f t="shared" si="14"/>
        <v>No cumple</v>
      </c>
      <c r="BC52" s="51" t="str">
        <f t="shared" si="15"/>
        <v>Cumple</v>
      </c>
      <c r="BD52" s="51" t="str">
        <f t="shared" si="16"/>
        <v>Cumple</v>
      </c>
      <c r="BE52" s="51" t="str">
        <f t="shared" si="17"/>
        <v>Cumple</v>
      </c>
      <c r="BF52" s="51" t="str">
        <f t="shared" si="18"/>
        <v>Cumple</v>
      </c>
      <c r="BG52" s="51" t="str">
        <f t="shared" si="19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20"/>
        <v>2400</v>
      </c>
      <c r="AE53" s="27">
        <f t="shared" si="2"/>
        <v>2.3663648523681898E-11</v>
      </c>
      <c r="AF53" s="27">
        <f t="shared" si="3"/>
        <v>3.4384509298859102E-11</v>
      </c>
      <c r="AG53" s="27">
        <f t="shared" si="4"/>
        <v>1.215576526478465E-12</v>
      </c>
      <c r="AH53" s="27">
        <f t="shared" si="5"/>
        <v>1.9835423531073355E-12</v>
      </c>
      <c r="AI53" s="27">
        <f t="shared" si="6"/>
        <v>3.0488637161612089E-12</v>
      </c>
      <c r="AJ53" s="27">
        <f t="shared" si="7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8"/>
        <v>1.7782134970440271E-8</v>
      </c>
      <c r="AU53" s="58">
        <f t="shared" si="9"/>
        <v>8.6540281536791711E-9</v>
      </c>
      <c r="AV53" s="58">
        <f t="shared" si="10"/>
        <v>4.2702251719616297E-9</v>
      </c>
      <c r="AW53" s="58">
        <f t="shared" si="11"/>
        <v>6.4398910206490934E-9</v>
      </c>
      <c r="AX53" s="58">
        <f t="shared" si="12"/>
        <v>8.0589166825514748E-9</v>
      </c>
      <c r="AY53" s="58">
        <f t="shared" si="13"/>
        <v>1.5300833663264178E-9</v>
      </c>
      <c r="BA53" s="52">
        <v>48</v>
      </c>
      <c r="BB53" s="51" t="str">
        <f t="shared" si="14"/>
        <v>Cumple</v>
      </c>
      <c r="BC53" s="51" t="str">
        <f t="shared" si="15"/>
        <v>Cumple</v>
      </c>
      <c r="BD53" s="51" t="str">
        <f t="shared" si="16"/>
        <v>Cumple</v>
      </c>
      <c r="BE53" s="51" t="str">
        <f t="shared" si="17"/>
        <v>Cumple</v>
      </c>
      <c r="BF53" s="51" t="str">
        <f t="shared" si="18"/>
        <v>Cumple</v>
      </c>
      <c r="BG53" s="51" t="str">
        <f t="shared" si="19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20"/>
        <v>2450</v>
      </c>
      <c r="AE54" s="27">
        <f t="shared" si="2"/>
        <v>7.0299454394743259</v>
      </c>
      <c r="AF54" s="27">
        <f t="shared" si="3"/>
        <v>2.4986236854708723</v>
      </c>
      <c r="AG54" s="27">
        <f t="shared" si="4"/>
        <v>1.2659412106124102</v>
      </c>
      <c r="AH54" s="27">
        <f t="shared" si="5"/>
        <v>0.66612949161756374</v>
      </c>
      <c r="AI54" s="27">
        <f t="shared" si="6"/>
        <v>0.23679637592637287</v>
      </c>
      <c r="AJ54" s="27">
        <f t="shared" si="7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8"/>
        <v>9.6921254425350913E-3</v>
      </c>
      <c r="AU54" s="58">
        <f t="shared" si="9"/>
        <v>2.3328526834200058E-3</v>
      </c>
      <c r="AV54" s="58">
        <f t="shared" si="10"/>
        <v>4.3577909506777382E-3</v>
      </c>
      <c r="AW54" s="58">
        <f t="shared" si="11"/>
        <v>3.7319611137259043E-3</v>
      </c>
      <c r="AX54" s="58">
        <f t="shared" si="12"/>
        <v>2.2459246698556352E-3</v>
      </c>
      <c r="AY54" s="58">
        <f t="shared" si="13"/>
        <v>1.5890019946549101E-3</v>
      </c>
      <c r="BA54" s="52">
        <v>49</v>
      </c>
      <c r="BB54" s="51" t="str">
        <f t="shared" si="14"/>
        <v>Cumple</v>
      </c>
      <c r="BC54" s="51" t="str">
        <f t="shared" si="15"/>
        <v>Cumple</v>
      </c>
      <c r="BD54" s="51" t="str">
        <f t="shared" si="16"/>
        <v>Cumple</v>
      </c>
      <c r="BE54" s="51" t="str">
        <f t="shared" si="17"/>
        <v>Cumple</v>
      </c>
      <c r="BF54" s="51" t="str">
        <f t="shared" si="18"/>
        <v>Cumple</v>
      </c>
      <c r="BG54" s="51" t="str">
        <f t="shared" si="19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20"/>
        <v>2500</v>
      </c>
      <c r="AE55" s="27">
        <f t="shared" si="2"/>
        <v>2.3335701696484939E-11</v>
      </c>
      <c r="AF55" s="27">
        <f t="shared" si="3"/>
        <v>2.0995939769073378E-11</v>
      </c>
      <c r="AG55" s="27">
        <f t="shared" si="4"/>
        <v>9.9138136975144728E-13</v>
      </c>
      <c r="AH55" s="27">
        <f t="shared" si="5"/>
        <v>2.2648934849402884E-12</v>
      </c>
      <c r="AI55" s="27">
        <f t="shared" si="6"/>
        <v>1.9951465135450571E-12</v>
      </c>
      <c r="AJ55" s="27">
        <f t="shared" si="7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8"/>
        <v>1.7658486655768191E-8</v>
      </c>
      <c r="AU55" s="58">
        <f t="shared" si="9"/>
        <v>6.7624574795048557E-9</v>
      </c>
      <c r="AV55" s="58">
        <f t="shared" si="10"/>
        <v>3.8563815856861176E-9</v>
      </c>
      <c r="AW55" s="58">
        <f t="shared" si="11"/>
        <v>6.8814771204519311E-9</v>
      </c>
      <c r="AX55" s="58">
        <f t="shared" si="12"/>
        <v>6.5192112865453133E-9</v>
      </c>
      <c r="AY55" s="58">
        <f t="shared" si="13"/>
        <v>1.43533882205508E-9</v>
      </c>
      <c r="BA55" s="52">
        <v>50</v>
      </c>
      <c r="BB55" s="51" t="str">
        <f t="shared" si="14"/>
        <v>Cumple</v>
      </c>
      <c r="BC55" s="51" t="str">
        <f t="shared" si="15"/>
        <v>Cumple</v>
      </c>
      <c r="BD55" s="51" t="str">
        <f t="shared" si="16"/>
        <v>Cumple</v>
      </c>
      <c r="BE55" s="51" t="str">
        <f t="shared" si="17"/>
        <v>Cumple</v>
      </c>
      <c r="BF55" s="51" t="str">
        <f t="shared" si="18"/>
        <v>Cumple</v>
      </c>
      <c r="BG55" s="51" t="str">
        <f t="shared" si="19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>SQRT(AE58)</f>
        <v>290.52862006890018</v>
      </c>
      <c r="AF59" s="27">
        <f t="shared" ref="AF59:AJ59" si="21">SQRT(AF58)</f>
        <v>727.12609615838358</v>
      </c>
      <c r="AG59" s="27">
        <f t="shared" si="21"/>
        <v>276.46201128185464</v>
      </c>
      <c r="AH59" s="27">
        <f t="shared" si="21"/>
        <v>218.76845958572207</v>
      </c>
      <c r="AI59" s="27">
        <f t="shared" si="21"/>
        <v>218.76845958572207</v>
      </c>
      <c r="AJ59" s="27">
        <f t="shared" si="21"/>
        <v>218.76845958572207</v>
      </c>
    </row>
    <row r="60" spans="1:59" x14ac:dyDescent="0.25">
      <c r="AD60" t="s">
        <v>44</v>
      </c>
      <c r="AE60" s="30">
        <f>SQRT(AE58-AE6)/SQRT(AE6)</f>
        <v>0.35760692838988867</v>
      </c>
      <c r="AF60" s="30">
        <f t="shared" ref="AF60:AJ60" si="22">SQRT(AF58-AF6)/SQRT(AF6)</f>
        <v>0.3893297859476178</v>
      </c>
      <c r="AG60" s="30">
        <f t="shared" si="22"/>
        <v>0.38280875491310734</v>
      </c>
      <c r="AH60" s="30">
        <f t="shared" si="22"/>
        <v>2.5620227335154754E-2</v>
      </c>
      <c r="AI60" s="30">
        <f t="shared" si="22"/>
        <v>0.13962144673076407</v>
      </c>
      <c r="AJ60" s="30">
        <f t="shared" si="22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71" t="s">
        <v>14</v>
      </c>
      <c r="B3" s="71" t="s">
        <v>13</v>
      </c>
      <c r="C3" s="78" t="s">
        <v>15</v>
      </c>
      <c r="D3" s="79"/>
      <c r="E3" s="80" t="s">
        <v>16</v>
      </c>
      <c r="F3" s="80"/>
      <c r="G3" s="78" t="s">
        <v>17</v>
      </c>
      <c r="H3" s="79"/>
      <c r="I3" s="80" t="s">
        <v>18</v>
      </c>
      <c r="J3" s="80"/>
      <c r="K3" s="78" t="s">
        <v>19</v>
      </c>
      <c r="L3" s="79"/>
      <c r="M3" s="80" t="s">
        <v>20</v>
      </c>
      <c r="N3" s="79"/>
      <c r="AL3" s="71" t="s">
        <v>13</v>
      </c>
      <c r="AM3" s="83" t="s">
        <v>46</v>
      </c>
      <c r="AN3" s="81" t="s">
        <v>47</v>
      </c>
    </row>
    <row r="4" spans="1:40" ht="18.75" customHeight="1" x14ac:dyDescent="0.35">
      <c r="A4" s="72"/>
      <c r="B4" s="72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73" t="s">
        <v>23</v>
      </c>
      <c r="Q4" s="75" t="s">
        <v>24</v>
      </c>
      <c r="R4" s="76"/>
      <c r="S4" s="76"/>
      <c r="T4" s="77"/>
      <c r="U4" s="76" t="s">
        <v>25</v>
      </c>
      <c r="V4" s="76"/>
      <c r="W4" s="76"/>
      <c r="X4" s="76"/>
      <c r="Y4" s="75" t="s">
        <v>26</v>
      </c>
      <c r="Z4" s="76"/>
      <c r="AA4" s="76"/>
      <c r="AB4" s="77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72"/>
      <c r="AM4" s="84"/>
      <c r="AN4" s="82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74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>SQRT(AE58)</f>
        <v>290.52862006890018</v>
      </c>
      <c r="AF59" s="27">
        <f t="shared" ref="AF59:AJ59" si="8">SQRT(AF58)</f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>SQRT(AE58-AE6)/SQRT(AE6)</f>
        <v>0.35760692838988867</v>
      </c>
      <c r="AF60" s="30">
        <f t="shared" ref="AF60:AJ60" si="9">SQRT(AF58-AF6)/SQRT(AF6)</f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046B2-0E94-4BA5-9435-578936872136}">
  <dimension ref="B1:G54"/>
  <sheetViews>
    <sheetView tabSelected="1"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85">
        <f t="shared" ref="F2:G2" si="0">386.872444199814</f>
        <v>386.87244419981403</v>
      </c>
      <c r="G2" s="12">
        <f t="shared" si="0"/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85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85">
        <f t="shared" ref="F4:G4" si="1">220/(2*PI()*50*0.00002)</f>
        <v>35014.087480216971</v>
      </c>
      <c r="G4" s="12">
        <f t="shared" si="1"/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85">
        <f t="shared" ref="F5:G5" si="2">F4*SQRT(2)/F2</f>
        <v>127.99411829669062</v>
      </c>
      <c r="G5" s="12">
        <f t="shared" si="2"/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85">
        <f t="shared" ref="F6:G6" si="3">F3/F2</f>
        <v>6.8123516857914457E-2</v>
      </c>
      <c r="G6" s="12">
        <f t="shared" si="3"/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85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85">
        <f t="shared" ref="F8:G8" si="4">2*50*PI()</f>
        <v>314.15926535897933</v>
      </c>
      <c r="G8" s="12">
        <f t="shared" si="4"/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86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86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87">
        <f t="shared" ref="F11:G11" si="5">0.00002</f>
        <v>2.0000000000000002E-5</v>
      </c>
      <c r="G11" s="67">
        <f t="shared" si="5"/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88">
        <f t="shared" ref="F12:G12" si="6">SQRT(F10^2+(F8*F11)^2)</f>
        <v>6.2831853071795866E-3</v>
      </c>
      <c r="G12" s="68">
        <f t="shared" si="6"/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86">
        <v>5</v>
      </c>
      <c r="G13" s="66">
        <v>5</v>
      </c>
    </row>
    <row r="14" spans="2:7" x14ac:dyDescent="0.25">
      <c r="D14" s="12"/>
      <c r="E14" s="12"/>
      <c r="F14" s="85"/>
      <c r="G14" s="12"/>
    </row>
    <row r="15" spans="2:7" x14ac:dyDescent="0.25">
      <c r="C15" t="s">
        <v>72</v>
      </c>
      <c r="D15" s="12">
        <v>0.08</v>
      </c>
      <c r="E15" s="12">
        <v>0.08</v>
      </c>
      <c r="F15" s="85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89">
        <f t="shared" ref="F16:G16" si="7">(F15*F2)*(F10*F2*F15+SQRT(((F10*F3)^2)+((F13*F8*F11)^2)*((F3^2)-(F15^2)*(F3^2))))/((F3^2)-(F15^2)*(F2^2))</f>
        <v>2.8129979695641814E-2</v>
      </c>
      <c r="G16" s="69">
        <f t="shared" si="7"/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89">
        <f t="shared" ref="F17:G17" si="8">F16*F7/(F13*F8)</f>
        <v>2.7220313931227151E-3</v>
      </c>
      <c r="G17" s="69">
        <f t="shared" si="8"/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89">
        <f t="shared" ref="F18:G18" si="9">1/(F13^2*F8^2*F17)</f>
        <v>1.4889054387591332E-4</v>
      </c>
      <c r="G18" s="69">
        <f t="shared" si="9"/>
        <v>9.7265856653368736E-5</v>
      </c>
    </row>
    <row r="19" spans="2:7" x14ac:dyDescent="0.25">
      <c r="D19" s="12"/>
      <c r="E19" s="12"/>
      <c r="F19" s="85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85">
        <f t="shared" ref="F20:G20" si="10">958.232190222677</f>
        <v>958.23219022267699</v>
      </c>
      <c r="G20" s="12">
        <f t="shared" si="10"/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85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85">
        <f t="shared" ref="F22:G22" si="11">220/(2*PI()*50*0.00002)</f>
        <v>35014.087480216971</v>
      </c>
      <c r="G22" s="12">
        <f t="shared" si="11"/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85">
        <f t="shared" ref="F23:G23" si="12">F22*SQRT(2)/F20</f>
        <v>51.675781604804811</v>
      </c>
      <c r="G23" s="12">
        <f t="shared" si="12"/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85">
        <f t="shared" ref="F24:G24" si="13">F21/F20</f>
        <v>6.3883578972476804E-2</v>
      </c>
      <c r="G24" s="12">
        <f t="shared" si="13"/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85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85">
        <f t="shared" ref="F26:G26" si="14">2*50*PI()</f>
        <v>314.15926535897933</v>
      </c>
      <c r="G26" s="12">
        <f t="shared" si="14"/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86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86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87">
        <f t="shared" ref="F29:G29" si="15">0.00002</f>
        <v>2.0000000000000002E-5</v>
      </c>
      <c r="G29" s="67">
        <f t="shared" si="15"/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88">
        <f t="shared" ref="F30:G30" si="16">SQRT(F28^2+(F26*F29)^2)</f>
        <v>6.2831853071795866E-3</v>
      </c>
      <c r="G30" s="68">
        <f t="shared" si="16"/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86">
        <v>11</v>
      </c>
      <c r="G31" s="66">
        <v>13</v>
      </c>
    </row>
    <row r="32" spans="2:7" x14ac:dyDescent="0.25">
      <c r="C32" s="53"/>
      <c r="D32" s="12"/>
      <c r="E32" s="12"/>
      <c r="F32" s="85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85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89">
        <f t="shared" ref="F34:G34" si="17">(F33*F20)*(F28*F20*F33+SQRT(((F28*F21)^2)+((F31*F26*F29)^2)*((F21^2)-(F33^2)*(F21^2))))/((F21^2)-(F33^2)*(F20^2))</f>
        <v>4.1620626448948476E-2</v>
      </c>
      <c r="G34" s="69">
        <f t="shared" si="17"/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89">
        <f t="shared" ref="F35:G35" si="18">F34*F25/(F31*F26)</f>
        <v>1.8306682217410495E-3</v>
      </c>
      <c r="G35" s="69">
        <f t="shared" si="18"/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89">
        <f t="shared" ref="F36:G36" si="19">1/(F31^2*F26^2*F35)</f>
        <v>4.5740956451002057E-5</v>
      </c>
      <c r="G36" s="69">
        <f t="shared" si="19"/>
        <v>1.9196564326108633E-5</v>
      </c>
    </row>
    <row r="37" spans="2:7" x14ac:dyDescent="0.25">
      <c r="D37" s="12"/>
      <c r="E37" s="12"/>
      <c r="F37" s="85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85">
        <f t="shared" ref="F38:G38" si="20">365.135592342902</f>
        <v>365.13559234290199</v>
      </c>
      <c r="G38" s="12">
        <f t="shared" si="20"/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85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85">
        <f t="shared" ref="F40:G40" si="21">220/(2*PI()*50*0.00002)</f>
        <v>35014.087480216971</v>
      </c>
      <c r="G40" s="12">
        <f t="shared" si="21"/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85">
        <f t="shared" ref="F41:G41" si="22">F40*SQRT(2)/F38</f>
        <v>135.61372385231243</v>
      </c>
      <c r="G41" s="12">
        <f t="shared" si="22"/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85">
        <f t="shared" ref="F42:G42" si="23">F39/F38</f>
        <v>7.2386296988593196E-2</v>
      </c>
      <c r="G42" s="12">
        <f t="shared" si="23"/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85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85">
        <f t="shared" ref="F44:G44" si="24">2*50*PI()</f>
        <v>314.15926535897933</v>
      </c>
      <c r="G44" s="12">
        <f t="shared" si="24"/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86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86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87">
        <f t="shared" ref="F47:G47" si="25">0.00002</f>
        <v>2.0000000000000002E-5</v>
      </c>
      <c r="G47" s="67">
        <f t="shared" si="25"/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88">
        <f t="shared" ref="F48:G48" si="26">SQRT(F46^2+(F44*F47)^2)</f>
        <v>6.2831853071795866E-3</v>
      </c>
      <c r="G48" s="68">
        <f t="shared" si="26"/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86">
        <v>11</v>
      </c>
      <c r="G49" s="66">
        <v>13</v>
      </c>
    </row>
    <row r="50" spans="3:7" x14ac:dyDescent="0.25">
      <c r="C50" s="53"/>
      <c r="D50" s="12"/>
      <c r="E50" s="12"/>
      <c r="F50" s="85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85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89">
        <f t="shared" ref="F52:G52" si="27">(F51*F38)*(F46*F38*F51+SQRT(((F46*F39)^2)+((F49*F44*F47)^2)*((F39^2)-(F51^2)*(F39^2))))/((F39^2)-(F51^2)*(F38^2))</f>
        <v>5.4937201830636197E-2</v>
      </c>
      <c r="G52" s="69">
        <f t="shared" si="27"/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89">
        <f t="shared" ref="F53:G53" si="28">F52*F43/(F49*F44)</f>
        <v>2.4163929801989028E-3</v>
      </c>
      <c r="G53" s="69">
        <f t="shared" si="28"/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89">
        <f t="shared" ref="F54:G54" si="29">1/(F49^2*F44^2*F53)</f>
        <v>3.465351707816915E-5</v>
      </c>
      <c r="G54" s="69">
        <f t="shared" si="29"/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f1</vt:lpstr>
      <vt:lpstr>f1.1</vt:lpstr>
      <vt:lpstr>Datos</vt:lpstr>
      <vt:lpstr>Fig 1</vt:lpstr>
      <vt:lpstr>Fig 2</vt:lpstr>
      <vt:lpstr>Filtros Fig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Maximiliano Carrasco</cp:lastModifiedBy>
  <dcterms:created xsi:type="dcterms:W3CDTF">2018-05-02T08:14:39Z</dcterms:created>
  <dcterms:modified xsi:type="dcterms:W3CDTF">2018-07-09T08:28:03Z</dcterms:modified>
</cp:coreProperties>
</file>